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J:\conferences\monthlyrevenueestimates\estimates\"/>
    </mc:Choice>
  </mc:AlternateContent>
  <bookViews>
    <workbookView xWindow="0" yWindow="0" windowWidth="23040" windowHeight="9195" activeTab="1"/>
  </bookViews>
  <sheets>
    <sheet name="Monthly Estimates" sheetId="1" r:id="rId1"/>
    <sheet name="FY 23-24 Monthlies for Dist" sheetId="2" r:id="rId2"/>
  </sheets>
  <externalReferences>
    <externalReference r:id="rId3"/>
  </externalReferences>
  <definedNames>
    <definedName name="_xlnm._FilterDatabase" localSheetId="0" hidden="1">'Monthly Estimates'!$A$1:$U$4974</definedName>
    <definedName name="DATA" localSheetId="0">#REF!</definedName>
    <definedName name="DATA">#REF!</definedName>
    <definedName name="DATE" localSheetId="0">#REF!</definedName>
    <definedName name="DATE">#REF!</definedName>
    <definedName name="kk">[1]Data!$A$3:$DD$300</definedName>
    <definedName name="_xlnm.Print_Area" localSheetId="0">'Monthly Estimates'!$B$1:$T$4975</definedName>
    <definedName name="_xlnm.Print_Titles" localSheetId="0">'Monthly Estimates'!$1:$4</definedName>
    <definedName name="qasdf">#REF!</definedName>
    <definedName name="Z_D2EAEDA9_9A26_478D_AA51_4B890884D12C_.wvu.Cols" localSheetId="0" hidden="1">'Monthly Estimates'!$R:$T</definedName>
    <definedName name="Z_D2EAEDA9_9A26_478D_AA51_4B890884D12C_.wvu.PrintTitles" localSheetId="0" hidden="1">'Monthly Estimates'!$1:$4</definedName>
  </definedNames>
  <calcPr calcId="162913"/>
  <customWorkbookViews>
    <customWorkbookView name="money.wayne - Personal View" guid="{D2EAEDA9-9A26-478D-AA51-4B890884D12C}" mergeInterval="0" personalView="1" maximized="1" xWindow="1" yWindow="1" windowWidth="1020" windowHeight="551" activeSheetId="1" showComments="commIndAndComment"/>
  </customWorkbookViews>
</workbook>
</file>

<file path=xl/calcChain.xml><?xml version="1.0" encoding="utf-8"?>
<calcChain xmlns="http://schemas.openxmlformats.org/spreadsheetml/2006/main">
  <c r="P3202" i="1" l="1"/>
  <c r="E391" i="1" l="1"/>
  <c r="F391" i="1"/>
  <c r="G391" i="1"/>
  <c r="H391" i="1"/>
  <c r="I391" i="1"/>
  <c r="J391" i="1"/>
  <c r="K391" i="1"/>
  <c r="L391" i="1"/>
  <c r="M391" i="1"/>
  <c r="N391" i="1"/>
  <c r="D391" i="1"/>
  <c r="O1503" i="1" l="1"/>
  <c r="S85" i="1" l="1"/>
  <c r="S3439" i="1"/>
  <c r="R3439" i="1"/>
  <c r="S687" i="1"/>
  <c r="S686" i="1"/>
  <c r="S386" i="1"/>
  <c r="S385" i="1"/>
  <c r="S3267" i="1" l="1"/>
  <c r="R3267" i="1"/>
  <c r="O3782" i="1" l="1"/>
  <c r="S4127" i="1" l="1"/>
  <c r="S4126" i="1"/>
  <c r="S472" i="1"/>
  <c r="S471" i="1"/>
  <c r="B18" i="1" l="1"/>
  <c r="B19" i="1" s="1"/>
  <c r="B20" i="1" s="1"/>
  <c r="B21" i="1" s="1"/>
  <c r="B22" i="1" s="1"/>
  <c r="B35" i="1" s="1"/>
  <c r="B41" i="1" s="1"/>
  <c r="B42" i="1" s="1"/>
  <c r="B60" i="1" s="1"/>
  <c r="B61" i="1" s="1"/>
  <c r="B62" i="1" s="1"/>
  <c r="B63" i="1" s="1"/>
  <c r="B64" i="1" s="1"/>
  <c r="B65" i="1" s="1"/>
  <c r="B78" i="1" s="1"/>
  <c r="B84" i="1" s="1"/>
  <c r="B85" i="1" s="1"/>
  <c r="B103" i="1" s="1"/>
  <c r="B104" i="1" s="1"/>
  <c r="B105" i="1" s="1"/>
  <c r="B106" i="1" s="1"/>
  <c r="B107" i="1" s="1"/>
  <c r="B108" i="1" s="1"/>
  <c r="B121" i="1" s="1"/>
  <c r="B127" i="1" s="1"/>
  <c r="B128" i="1" s="1"/>
  <c r="B146" i="1" s="1"/>
  <c r="B147" i="1" s="1"/>
  <c r="B148" i="1" s="1"/>
  <c r="B149" i="1" s="1"/>
  <c r="B150" i="1" s="1"/>
  <c r="B151" i="1" s="1"/>
  <c r="B164" i="1" s="1"/>
  <c r="B170" i="1" s="1"/>
  <c r="B171" i="1" s="1"/>
  <c r="B189" i="1" s="1"/>
  <c r="B190" i="1" s="1"/>
  <c r="B191" i="1" s="1"/>
  <c r="B192" i="1" s="1"/>
  <c r="B193" i="1" s="1"/>
  <c r="B194" i="1" s="1"/>
  <c r="B207" i="1" s="1"/>
  <c r="B213" i="1" s="1"/>
  <c r="B214" i="1" s="1"/>
  <c r="B232" i="1" s="1"/>
  <c r="B233" i="1" s="1"/>
  <c r="B234" i="1" s="1"/>
  <c r="B235" i="1" s="1"/>
  <c r="B236" i="1" s="1"/>
  <c r="B237" i="1" s="1"/>
  <c r="B250" i="1" s="1"/>
  <c r="B256" i="1" s="1"/>
  <c r="B257" i="1" s="1"/>
  <c r="B275" i="1" s="1"/>
  <c r="B276" i="1" s="1"/>
  <c r="B277" i="1" s="1"/>
  <c r="B278" i="1" s="1"/>
  <c r="B279" i="1" s="1"/>
  <c r="B280" i="1" s="1"/>
  <c r="B293" i="1" s="1"/>
  <c r="B299" i="1" s="1"/>
  <c r="B300" i="1" s="1"/>
  <c r="B318" i="1" s="1"/>
  <c r="B319" i="1" s="1"/>
  <c r="B320" i="1" s="1"/>
  <c r="B321" i="1" s="1"/>
  <c r="B322" i="1" s="1"/>
  <c r="B323" i="1" s="1"/>
  <c r="B336" i="1" s="1"/>
  <c r="B342" i="1" s="1"/>
  <c r="B343" i="1" s="1"/>
  <c r="B361" i="1" s="1"/>
  <c r="B362" i="1" s="1"/>
  <c r="B363" i="1" s="1"/>
  <c r="B364" i="1" s="1"/>
  <c r="B365" i="1" s="1"/>
  <c r="B366" i="1" s="1"/>
  <c r="B379" i="1" s="1"/>
  <c r="B385" i="1" s="1"/>
  <c r="B386" i="1" s="1"/>
  <c r="B404" i="1" s="1"/>
  <c r="B405" i="1" s="1"/>
  <c r="B406" i="1" s="1"/>
  <c r="B407" i="1" s="1"/>
  <c r="B408" i="1" s="1"/>
  <c r="B409" i="1" s="1"/>
  <c r="B422" i="1" s="1"/>
  <c r="B428" i="1" s="1"/>
  <c r="B429" i="1" s="1"/>
  <c r="B447" i="1" s="1"/>
  <c r="B448" i="1" s="1"/>
  <c r="B449" i="1" s="1"/>
  <c r="B450" i="1" s="1"/>
  <c r="B451" i="1" s="1"/>
  <c r="B452" i="1" s="1"/>
  <c r="B465" i="1" s="1"/>
  <c r="B471" i="1" s="1"/>
  <c r="B472" i="1" s="1"/>
  <c r="B490" i="1" s="1"/>
  <c r="B491" i="1" s="1"/>
  <c r="B492" i="1" s="1"/>
  <c r="B493" i="1" s="1"/>
  <c r="B494" i="1" s="1"/>
  <c r="B495" i="1" s="1"/>
  <c r="B508" i="1" s="1"/>
  <c r="B514" i="1" s="1"/>
  <c r="B515" i="1" s="1"/>
  <c r="B533" i="1" s="1"/>
  <c r="B534" i="1" s="1"/>
  <c r="B535" i="1" s="1"/>
  <c r="B536" i="1" s="1"/>
  <c r="B537" i="1" s="1"/>
  <c r="B538" i="1" s="1"/>
  <c r="B551" i="1" s="1"/>
  <c r="B557" i="1" s="1"/>
  <c r="B558" i="1" s="1"/>
  <c r="B576" i="1" s="1"/>
  <c r="B577" i="1" s="1"/>
  <c r="B578" i="1" s="1"/>
  <c r="B579" i="1" s="1"/>
  <c r="B580" i="1" s="1"/>
  <c r="B581" i="1" s="1"/>
  <c r="B594" i="1" s="1"/>
  <c r="B600" i="1" s="1"/>
  <c r="B601" i="1" s="1"/>
  <c r="B619" i="1" s="1"/>
  <c r="B620" i="1" s="1"/>
  <c r="B621" i="1" s="1"/>
  <c r="B622" i="1" s="1"/>
  <c r="B623" i="1" s="1"/>
  <c r="B624" i="1" s="1"/>
  <c r="B637" i="1" s="1"/>
  <c r="B643" i="1" s="1"/>
  <c r="B644" i="1" s="1"/>
  <c r="B662" i="1" s="1"/>
  <c r="B663" i="1" s="1"/>
  <c r="B664" i="1" s="1"/>
  <c r="B665" i="1" s="1"/>
  <c r="B666" i="1" s="1"/>
  <c r="B667" i="1" s="1"/>
  <c r="B680" i="1" s="1"/>
  <c r="B686" i="1" s="1"/>
  <c r="B687" i="1" s="1"/>
  <c r="B705" i="1" s="1"/>
  <c r="B706" i="1" s="1"/>
  <c r="B707" i="1" s="1"/>
  <c r="B708" i="1" s="1"/>
  <c r="B709" i="1" s="1"/>
  <c r="B710" i="1" s="1"/>
  <c r="B723" i="1" s="1"/>
  <c r="B729" i="1" s="1"/>
  <c r="B730" i="1" s="1"/>
  <c r="B748" i="1" s="1"/>
  <c r="B749" i="1" s="1"/>
  <c r="B750" i="1" s="1"/>
  <c r="B751" i="1" s="1"/>
  <c r="B752" i="1" s="1"/>
  <c r="B753" i="1" s="1"/>
  <c r="B766" i="1" s="1"/>
  <c r="B772" i="1" s="1"/>
  <c r="B773" i="1" s="1"/>
  <c r="B791" i="1" s="1"/>
  <c r="B792" i="1" s="1"/>
  <c r="B793" i="1" s="1"/>
  <c r="B794" i="1" s="1"/>
  <c r="B795" i="1" s="1"/>
  <c r="B796" i="1" s="1"/>
  <c r="B809" i="1" s="1"/>
  <c r="B815" i="1" s="1"/>
  <c r="B816" i="1" s="1"/>
  <c r="B834" i="1" s="1"/>
  <c r="B835" i="1" s="1"/>
  <c r="B836" i="1" s="1"/>
  <c r="B837" i="1" s="1"/>
  <c r="B838" i="1" s="1"/>
  <c r="B839" i="1" s="1"/>
  <c r="B852" i="1" s="1"/>
  <c r="B858" i="1" s="1"/>
  <c r="B859" i="1" s="1"/>
  <c r="B877" i="1" s="1"/>
  <c r="B878" i="1" s="1"/>
  <c r="B879" i="1" s="1"/>
  <c r="B880" i="1" s="1"/>
  <c r="B881" i="1" s="1"/>
  <c r="B882" i="1" s="1"/>
  <c r="B895" i="1" s="1"/>
  <c r="B901" i="1" s="1"/>
  <c r="B902" i="1" s="1"/>
  <c r="B920" i="1" s="1"/>
  <c r="B921" i="1" s="1"/>
  <c r="B922" i="1" s="1"/>
  <c r="B923" i="1" s="1"/>
  <c r="B924" i="1" s="1"/>
  <c r="B925" i="1" s="1"/>
  <c r="B938" i="1" s="1"/>
  <c r="B944" i="1" s="1"/>
  <c r="B945" i="1" s="1"/>
  <c r="B963" i="1" s="1"/>
  <c r="B964" i="1" s="1"/>
  <c r="B965" i="1" s="1"/>
  <c r="B966" i="1" s="1"/>
  <c r="B967" i="1" s="1"/>
  <c r="B968" i="1" s="1"/>
  <c r="B981" i="1" s="1"/>
  <c r="B987" i="1" s="1"/>
  <c r="B988" i="1" s="1"/>
  <c r="B1006" i="1" s="1"/>
  <c r="B1007" i="1" s="1"/>
  <c r="B1008" i="1" s="1"/>
  <c r="B1009" i="1" s="1"/>
  <c r="B1010" i="1" s="1"/>
  <c r="B1011" i="1" s="1"/>
  <c r="B1024" i="1" s="1"/>
  <c r="B1030" i="1" s="1"/>
  <c r="B1031" i="1" s="1"/>
  <c r="B1049" i="1" s="1"/>
  <c r="B1050" i="1" s="1"/>
  <c r="B1051" i="1" s="1"/>
  <c r="B1052" i="1" s="1"/>
  <c r="B1053" i="1" s="1"/>
  <c r="B1054" i="1" s="1"/>
  <c r="B1067" i="1" s="1"/>
  <c r="B1073" i="1" s="1"/>
  <c r="B1074" i="1" s="1"/>
  <c r="B1092" i="1" s="1"/>
  <c r="B1093" i="1" s="1"/>
  <c r="B1094" i="1" s="1"/>
  <c r="B1095" i="1" s="1"/>
  <c r="B1096" i="1" s="1"/>
  <c r="B1097" i="1" s="1"/>
  <c r="B1110" i="1" s="1"/>
  <c r="B1116" i="1" s="1"/>
  <c r="B1117" i="1" s="1"/>
  <c r="B1135" i="1" s="1"/>
  <c r="B1136" i="1" s="1"/>
  <c r="B1137" i="1" s="1"/>
  <c r="B1138" i="1" s="1"/>
  <c r="B1139" i="1" s="1"/>
  <c r="B1140" i="1" s="1"/>
  <c r="B1153" i="1" s="1"/>
  <c r="B1159" i="1" s="1"/>
  <c r="B1160" i="1" s="1"/>
  <c r="B1178" i="1" s="1"/>
  <c r="B1179" i="1" s="1"/>
  <c r="B1180" i="1" s="1"/>
  <c r="B1181" i="1" s="1"/>
  <c r="B1182" i="1" s="1"/>
  <c r="B1183" i="1" s="1"/>
  <c r="B1196" i="1" s="1"/>
  <c r="B1202" i="1" s="1"/>
  <c r="B1203" i="1" s="1"/>
  <c r="B1221" i="1" s="1"/>
  <c r="B1222" i="1" s="1"/>
  <c r="B1223" i="1" s="1"/>
  <c r="B1224" i="1" s="1"/>
  <c r="B1225" i="1" s="1"/>
  <c r="B1226" i="1" s="1"/>
  <c r="B1239" i="1" s="1"/>
  <c r="B1245" i="1" s="1"/>
  <c r="B1246" i="1" s="1"/>
  <c r="B1264" i="1" s="1"/>
  <c r="B1265" i="1" s="1"/>
  <c r="B1266" i="1" s="1"/>
  <c r="B1267" i="1" s="1"/>
  <c r="B1268" i="1" s="1"/>
  <c r="B1269" i="1" s="1"/>
  <c r="B1282" i="1" s="1"/>
  <c r="B1288" i="1" s="1"/>
  <c r="B1289" i="1" s="1"/>
  <c r="B1307" i="1" s="1"/>
  <c r="B1308" i="1" s="1"/>
  <c r="B1309" i="1" s="1"/>
  <c r="B1310" i="1" s="1"/>
  <c r="B1311" i="1" s="1"/>
  <c r="B1312" i="1" s="1"/>
  <c r="B1325" i="1" s="1"/>
  <c r="B1331" i="1" s="1"/>
  <c r="B1332" i="1" s="1"/>
  <c r="B1350" i="1" s="1"/>
  <c r="B1351" i="1" s="1"/>
  <c r="B1352" i="1" s="1"/>
  <c r="B1353" i="1" s="1"/>
  <c r="B1354" i="1" s="1"/>
  <c r="B1355" i="1" s="1"/>
  <c r="B1368" i="1" s="1"/>
  <c r="B1374" i="1" s="1"/>
  <c r="B1375" i="1" s="1"/>
  <c r="B1393" i="1" l="1"/>
  <c r="B1394" i="1" s="1"/>
  <c r="B1395" i="1" s="1"/>
  <c r="B1396" i="1" s="1"/>
  <c r="B1397" i="1" s="1"/>
  <c r="B1398" i="1" s="1"/>
  <c r="B1411" i="1" s="1"/>
  <c r="B1417" i="1" s="1"/>
  <c r="B1418" i="1" s="1"/>
  <c r="B1436" i="1" s="1"/>
  <c r="B1437" i="1" s="1"/>
  <c r="B1438" i="1" s="1"/>
  <c r="B1439" i="1" s="1"/>
  <c r="B1440" i="1" s="1"/>
  <c r="B1441" i="1" s="1"/>
  <c r="B1454" i="1" s="1"/>
  <c r="B1460" i="1" s="1"/>
  <c r="B1461" i="1" s="1"/>
  <c r="B1479" i="1" s="1"/>
  <c r="B1480" i="1" s="1"/>
  <c r="B1481" i="1" s="1"/>
  <c r="B1482" i="1" s="1"/>
  <c r="B1483" i="1" s="1"/>
  <c r="B1484" i="1" s="1"/>
  <c r="B1497" i="1" s="1"/>
  <c r="B1503" i="1" s="1"/>
  <c r="B1504" i="1" s="1"/>
  <c r="B1522" i="1" s="1"/>
  <c r="B1523" i="1" s="1"/>
  <c r="B1524" i="1" s="1"/>
  <c r="B1525" i="1" s="1"/>
  <c r="B1526" i="1" s="1"/>
  <c r="B1527" i="1" s="1"/>
  <c r="B1540" i="1" s="1"/>
  <c r="B1546" i="1" s="1"/>
  <c r="B1547" i="1" s="1"/>
  <c r="B1565" i="1" s="1"/>
  <c r="B1566" i="1" s="1"/>
  <c r="B1567" i="1" s="1"/>
  <c r="B1568" i="1" s="1"/>
  <c r="B1569" i="1" s="1"/>
  <c r="B1570" i="1" s="1"/>
  <c r="B1583" i="1" s="1"/>
  <c r="B1589" i="1" s="1"/>
  <c r="B1590" i="1" s="1"/>
  <c r="B1608" i="1" s="1"/>
  <c r="B1609" i="1" s="1"/>
  <c r="B1610" i="1" s="1"/>
  <c r="B1611" i="1" s="1"/>
  <c r="B1612" i="1" s="1"/>
  <c r="B1613" i="1" s="1"/>
  <c r="B1626" i="1" s="1"/>
  <c r="B1632" i="1" s="1"/>
  <c r="B1633" i="1" s="1"/>
  <c r="B1651" i="1" s="1"/>
  <c r="B1652" i="1" s="1"/>
  <c r="B1653" i="1" s="1"/>
  <c r="B1654" i="1" s="1"/>
  <c r="B1655" i="1" s="1"/>
  <c r="B1656" i="1" s="1"/>
  <c r="B1669" i="1" s="1"/>
  <c r="B1675" i="1" s="1"/>
  <c r="B1676" i="1" s="1"/>
  <c r="B1694" i="1" s="1"/>
  <c r="B1695" i="1" s="1"/>
  <c r="B1696" i="1" s="1"/>
  <c r="B1697" i="1" s="1"/>
  <c r="B1698" i="1" s="1"/>
  <c r="B1699" i="1" s="1"/>
  <c r="B1712" i="1" s="1"/>
  <c r="B1718" i="1" s="1"/>
  <c r="B1719" i="1" s="1"/>
  <c r="B1737" i="1" s="1"/>
  <c r="B1738" i="1" s="1"/>
  <c r="B1739" i="1" s="1"/>
  <c r="B1740" i="1" s="1"/>
  <c r="B1741" i="1" s="1"/>
  <c r="B1742" i="1" s="1"/>
  <c r="B1755" i="1" s="1"/>
  <c r="B1761" i="1" s="1"/>
  <c r="B1762" i="1" s="1"/>
  <c r="B1780" i="1" s="1"/>
  <c r="B1781" i="1" s="1"/>
  <c r="B1782" i="1" s="1"/>
  <c r="B1783" i="1" s="1"/>
  <c r="B1784" i="1" s="1"/>
  <c r="B1785" i="1" s="1"/>
  <c r="B1798" i="1" s="1"/>
  <c r="B1804" i="1" s="1"/>
  <c r="B1805" i="1" s="1"/>
  <c r="B1823" i="1" s="1"/>
  <c r="B1824" i="1" s="1"/>
  <c r="B1825" i="1" s="1"/>
  <c r="B1826" i="1" s="1"/>
  <c r="B1827" i="1" s="1"/>
  <c r="B1828" i="1" s="1"/>
  <c r="B1841" i="1" s="1"/>
  <c r="B1847" i="1" s="1"/>
  <c r="B1848" i="1" s="1"/>
  <c r="B1866" i="1" s="1"/>
  <c r="B1867" i="1" s="1"/>
  <c r="B1868" i="1" s="1"/>
  <c r="B1869" i="1" s="1"/>
  <c r="B1870" i="1" s="1"/>
  <c r="B1871" i="1" s="1"/>
  <c r="B1884" i="1" s="1"/>
  <c r="B1890" i="1" s="1"/>
  <c r="B1891" i="1" s="1"/>
  <c r="B1909" i="1" s="1"/>
  <c r="B1910" i="1" s="1"/>
  <c r="B1911" i="1" s="1"/>
  <c r="B1912" i="1" s="1"/>
  <c r="B1913" i="1" s="1"/>
  <c r="B1914" i="1" s="1"/>
  <c r="B1927" i="1" s="1"/>
  <c r="B1933" i="1" s="1"/>
  <c r="B1934" i="1" s="1"/>
  <c r="B1952" i="1" s="1"/>
  <c r="B1953" i="1" s="1"/>
  <c r="B1954" i="1" s="1"/>
  <c r="B1955" i="1" s="1"/>
  <c r="B1956" i="1" s="1"/>
  <c r="B1957" i="1" s="1"/>
  <c r="B1970" i="1" s="1"/>
  <c r="B1976" i="1" s="1"/>
  <c r="B1977" i="1" s="1"/>
  <c r="B1995" i="1" s="1"/>
  <c r="B1996" i="1" s="1"/>
  <c r="B1997" i="1" s="1"/>
  <c r="B1998" i="1" s="1"/>
  <c r="B1999" i="1" s="1"/>
  <c r="B2000" i="1" s="1"/>
  <c r="B2013" i="1" s="1"/>
  <c r="B2019" i="1" s="1"/>
  <c r="B2020" i="1" s="1"/>
  <c r="B2038" i="1" s="1"/>
  <c r="B2039" i="1" s="1"/>
  <c r="B2040" i="1" s="1"/>
  <c r="B2041" i="1" s="1"/>
  <c r="B2042" i="1" s="1"/>
  <c r="B2043" i="1" s="1"/>
  <c r="B2056" i="1" s="1"/>
  <c r="B2062" i="1" s="1"/>
  <c r="B2063" i="1" s="1"/>
  <c r="B2081" i="1" s="1"/>
  <c r="B2082" i="1" s="1"/>
  <c r="B2083" i="1" s="1"/>
  <c r="B2084" i="1" s="1"/>
  <c r="B2085" i="1" s="1"/>
  <c r="B2086" i="1" s="1"/>
  <c r="B2099" i="1" s="1"/>
  <c r="B2105" i="1" s="1"/>
  <c r="B2106" i="1" s="1"/>
  <c r="B2124" i="1" s="1"/>
  <c r="B2125" i="1" s="1"/>
  <c r="B2126" i="1" s="1"/>
  <c r="B2127" i="1" s="1"/>
  <c r="B2128" i="1" s="1"/>
  <c r="B2129" i="1" s="1"/>
  <c r="B2142" i="1" s="1"/>
  <c r="B2148" i="1" s="1"/>
  <c r="B2149" i="1" s="1"/>
  <c r="B2167" i="1" s="1"/>
  <c r="B2168" i="1" s="1"/>
  <c r="B2169" i="1" s="1"/>
  <c r="B2170" i="1" s="1"/>
  <c r="B2171" i="1" s="1"/>
  <c r="B2172" i="1" s="1"/>
  <c r="B2185" i="1" s="1"/>
  <c r="B2191" i="1" s="1"/>
  <c r="B2192" i="1" s="1"/>
  <c r="B2210" i="1" s="1"/>
  <c r="B2211" i="1" s="1"/>
  <c r="B2212" i="1" s="1"/>
  <c r="B2213" i="1" s="1"/>
  <c r="B2214" i="1" s="1"/>
  <c r="B2215" i="1" s="1"/>
  <c r="B2228" i="1" s="1"/>
  <c r="B2234" i="1" s="1"/>
  <c r="B2235" i="1" s="1"/>
  <c r="B2253" i="1" s="1"/>
  <c r="B2254" i="1" s="1"/>
  <c r="B2255" i="1" s="1"/>
  <c r="B2256" i="1" s="1"/>
  <c r="B2257" i="1" s="1"/>
  <c r="B2258" i="1" s="1"/>
  <c r="B2271" i="1" s="1"/>
  <c r="B2277" i="1" s="1"/>
  <c r="B2278" i="1" s="1"/>
  <c r="B2296" i="1" s="1"/>
  <c r="B2297" i="1" s="1"/>
  <c r="B2298" i="1" s="1"/>
  <c r="B2299" i="1" s="1"/>
  <c r="B2300" i="1" s="1"/>
  <c r="B2301" i="1" s="1"/>
  <c r="B2314" i="1" s="1"/>
  <c r="B2320" i="1" s="1"/>
  <c r="B2321" i="1" s="1"/>
  <c r="B2339" i="1" s="1"/>
  <c r="B2340" i="1" s="1"/>
  <c r="B2341" i="1" s="1"/>
  <c r="B2342" i="1" s="1"/>
  <c r="B2343" i="1" s="1"/>
  <c r="B2344" i="1" s="1"/>
  <c r="B2357" i="1" s="1"/>
  <c r="B2363" i="1" s="1"/>
  <c r="B2364" i="1" s="1"/>
  <c r="B2382" i="1" s="1"/>
  <c r="B2383" i="1" s="1"/>
  <c r="B2384" i="1" s="1"/>
  <c r="B2385" i="1" s="1"/>
  <c r="B2386" i="1" s="1"/>
  <c r="B2387" i="1" s="1"/>
  <c r="B2400" i="1" s="1"/>
  <c r="B2406" i="1" s="1"/>
  <c r="B2407" i="1" s="1"/>
  <c r="B2425" i="1" s="1"/>
  <c r="B2426" i="1" s="1"/>
  <c r="B2427" i="1" s="1"/>
  <c r="B2428" i="1" s="1"/>
  <c r="B2429" i="1" s="1"/>
  <c r="B2430" i="1" s="1"/>
  <c r="B2443" i="1" s="1"/>
  <c r="B2449" i="1" s="1"/>
  <c r="B2450" i="1" s="1"/>
  <c r="B2468" i="1" s="1"/>
  <c r="B2469" i="1" s="1"/>
  <c r="B2470" i="1" s="1"/>
  <c r="B2471" i="1" s="1"/>
  <c r="B2472" i="1" s="1"/>
  <c r="B2473" i="1" s="1"/>
  <c r="B2486" i="1" s="1"/>
  <c r="B2492" i="1" s="1"/>
  <c r="B2493" i="1" s="1"/>
  <c r="B2511" i="1" s="1"/>
  <c r="B2512" i="1" s="1"/>
  <c r="B2513" i="1" s="1"/>
  <c r="B2514" i="1" s="1"/>
  <c r="B2515" i="1" s="1"/>
  <c r="B2516" i="1" s="1"/>
  <c r="B2529" i="1" s="1"/>
  <c r="B2535" i="1" s="1"/>
  <c r="B2536" i="1" s="1"/>
  <c r="B2554" i="1" s="1"/>
  <c r="B2555" i="1" s="1"/>
  <c r="B2556" i="1" s="1"/>
  <c r="B2557" i="1" s="1"/>
  <c r="B2558" i="1" s="1"/>
  <c r="B2559" i="1" s="1"/>
  <c r="B2572" i="1" s="1"/>
  <c r="B2578" i="1" s="1"/>
  <c r="B2579" i="1" s="1"/>
  <c r="B2597" i="1" s="1"/>
  <c r="B2598" i="1" s="1"/>
  <c r="B2599" i="1" s="1"/>
  <c r="B2600" i="1" s="1"/>
  <c r="B2601" i="1" s="1"/>
  <c r="B2602" i="1" s="1"/>
  <c r="B2615" i="1" s="1"/>
  <c r="B2621" i="1" s="1"/>
  <c r="B2622" i="1" s="1"/>
  <c r="B2640" i="1" s="1"/>
  <c r="B2641" i="1" s="1"/>
  <c r="B2642" i="1" s="1"/>
  <c r="B2643" i="1" s="1"/>
  <c r="B2644" i="1" s="1"/>
  <c r="B2645" i="1" s="1"/>
  <c r="B2658" i="1" s="1"/>
  <c r="B2664" i="1" s="1"/>
  <c r="B2665" i="1" s="1"/>
  <c r="B2683" i="1" s="1"/>
  <c r="B2684" i="1" s="1"/>
  <c r="B2685" i="1" s="1"/>
  <c r="B2686" i="1" s="1"/>
  <c r="B2687" i="1" s="1"/>
  <c r="B2688" i="1" s="1"/>
  <c r="B2701" i="1" s="1"/>
  <c r="B2707" i="1" s="1"/>
  <c r="B2708" i="1" s="1"/>
  <c r="B2726" i="1" s="1"/>
  <c r="B2727" i="1" s="1"/>
  <c r="B2728" i="1" s="1"/>
  <c r="B2729" i="1" s="1"/>
  <c r="B2730" i="1" s="1"/>
  <c r="B2731" i="1" s="1"/>
  <c r="B2744" i="1" s="1"/>
  <c r="B2750" i="1" s="1"/>
  <c r="B2751" i="1" s="1"/>
  <c r="B2769" i="1" s="1"/>
  <c r="B2770" i="1" s="1"/>
  <c r="B2771" i="1" s="1"/>
  <c r="B2772" i="1" s="1"/>
  <c r="B2773" i="1" s="1"/>
  <c r="B2774" i="1" s="1"/>
  <c r="B2787" i="1" s="1"/>
  <c r="B2793" i="1" s="1"/>
  <c r="B2794" i="1" s="1"/>
  <c r="B2812" i="1" s="1"/>
  <c r="B2813" i="1" s="1"/>
  <c r="B2814" i="1" s="1"/>
  <c r="B2815" i="1" s="1"/>
  <c r="B2816" i="1" s="1"/>
  <c r="B2817" i="1" s="1"/>
  <c r="B2830" i="1" s="1"/>
  <c r="B2836" i="1" s="1"/>
  <c r="B2837" i="1" s="1"/>
  <c r="B2855" i="1" s="1"/>
  <c r="B2856" i="1" s="1"/>
  <c r="B2857" i="1" s="1"/>
  <c r="B2858" i="1" s="1"/>
  <c r="B2859" i="1" s="1"/>
  <c r="B2860" i="1" s="1"/>
  <c r="B2873" i="1" s="1"/>
  <c r="B2879" i="1" s="1"/>
  <c r="B2880" i="1" s="1"/>
  <c r="S3991" i="1"/>
  <c r="O3991" i="1"/>
  <c r="P3991" i="1" s="1"/>
  <c r="O3690" i="1"/>
  <c r="P3690" i="1" s="1"/>
  <c r="O3647" i="1"/>
  <c r="P3647" i="1" s="1"/>
  <c r="S3518" i="1"/>
  <c r="O3518" i="1"/>
  <c r="P3518" i="1" s="1"/>
  <c r="O3346" i="1"/>
  <c r="P3346" i="1" s="1"/>
  <c r="O2744" i="1"/>
  <c r="P2744" i="1" s="1"/>
  <c r="O2701" i="1"/>
  <c r="P2701" i="1" s="1"/>
  <c r="O2572" i="1"/>
  <c r="P2572" i="1" s="1"/>
  <c r="O2529" i="1"/>
  <c r="P2529" i="1" s="1"/>
  <c r="O2486" i="1"/>
  <c r="P2486" i="1" s="1"/>
  <c r="O2400" i="1"/>
  <c r="P2400" i="1" s="1"/>
  <c r="O2357" i="1"/>
  <c r="P2357" i="1" s="1"/>
  <c r="S2099" i="1"/>
  <c r="O2099" i="1"/>
  <c r="P2099" i="1" s="1"/>
  <c r="O1927" i="1"/>
  <c r="P1927" i="1" s="1"/>
  <c r="S1798" i="1"/>
  <c r="O1798" i="1"/>
  <c r="P1798" i="1" s="1"/>
  <c r="R1540" i="1"/>
  <c r="N1540" i="1"/>
  <c r="M1540" i="1"/>
  <c r="L1540" i="1"/>
  <c r="K1540" i="1"/>
  <c r="J1540" i="1"/>
  <c r="I1540" i="1"/>
  <c r="H1540" i="1"/>
  <c r="G1540" i="1"/>
  <c r="F1540" i="1"/>
  <c r="O1540" i="1" s="1"/>
  <c r="E1540" i="1"/>
  <c r="R1497" i="1"/>
  <c r="O1497" i="1"/>
  <c r="P1497" i="1" s="1"/>
  <c r="S1454" i="1"/>
  <c r="O1454" i="1"/>
  <c r="P1454" i="1" s="1"/>
  <c r="S1067" i="1"/>
  <c r="O1067" i="1"/>
  <c r="M1067" i="1"/>
  <c r="S766" i="1"/>
  <c r="O766" i="1"/>
  <c r="P766" i="1" s="1"/>
  <c r="S680" i="1"/>
  <c r="O680" i="1"/>
  <c r="P680" i="1" s="1"/>
  <c r="S422" i="1"/>
  <c r="O422" i="1"/>
  <c r="P422" i="1" s="1"/>
  <c r="S379" i="1"/>
  <c r="O379" i="1"/>
  <c r="P379" i="1" s="1"/>
  <c r="O164" i="1"/>
  <c r="P164" i="1" s="1"/>
  <c r="B2898" i="1" l="1"/>
  <c r="B2899" i="1" s="1"/>
  <c r="B2900" i="1" s="1"/>
  <c r="B2901" i="1" s="1"/>
  <c r="B2902" i="1" s="1"/>
  <c r="B2903" i="1" s="1"/>
  <c r="B2916" i="1" s="1"/>
  <c r="B2922" i="1" s="1"/>
  <c r="B2923" i="1" s="1"/>
  <c r="B2941" i="1" s="1"/>
  <c r="B2942" i="1" s="1"/>
  <c r="B2943" i="1" s="1"/>
  <c r="B2944" i="1" s="1"/>
  <c r="B2945" i="1" s="1"/>
  <c r="B2946" i="1" s="1"/>
  <c r="B2959" i="1" s="1"/>
  <c r="B2965" i="1" s="1"/>
  <c r="B2966" i="1" s="1"/>
  <c r="B2984" i="1"/>
  <c r="P1540" i="1"/>
  <c r="P1067" i="1"/>
  <c r="P4512" i="1"/>
  <c r="P3695" i="1"/>
  <c r="P3652" i="1"/>
  <c r="P3351" i="1"/>
  <c r="P2749" i="1"/>
  <c r="P2706" i="1"/>
  <c r="T2491" i="1"/>
  <c r="P2491" i="1"/>
  <c r="P2362" i="1"/>
  <c r="B2985" i="1" l="1"/>
  <c r="B2986" i="1" s="1"/>
  <c r="B2987" i="1" s="1"/>
  <c r="B2988" i="1" s="1"/>
  <c r="B2989" i="1" s="1"/>
  <c r="B3002" i="1" s="1"/>
  <c r="B3008" i="1" s="1"/>
  <c r="B3009" i="1" s="1"/>
  <c r="B3027" i="1" s="1"/>
  <c r="B3028" i="1" s="1"/>
  <c r="B3029" i="1" s="1"/>
  <c r="B3030" i="1" s="1"/>
  <c r="B3031" i="1" s="1"/>
  <c r="B3032" i="1" s="1"/>
  <c r="B3045" i="1" s="1"/>
  <c r="B3051" i="1" s="1"/>
  <c r="B3052" i="1" s="1"/>
  <c r="B3070" i="1" s="1"/>
  <c r="B3071" i="1" s="1"/>
  <c r="B3072" i="1" s="1"/>
  <c r="B3073" i="1" s="1"/>
  <c r="B3074" i="1" s="1"/>
  <c r="B3075" i="1" s="1"/>
  <c r="B3088" i="1" s="1"/>
  <c r="B3094" i="1" s="1"/>
  <c r="B3095" i="1" s="1"/>
  <c r="B3113" i="1" s="1"/>
  <c r="B3114" i="1" s="1"/>
  <c r="B3115" i="1" s="1"/>
  <c r="B3116" i="1" s="1"/>
  <c r="B3117" i="1" s="1"/>
  <c r="B3118" i="1" s="1"/>
  <c r="B3131" i="1" s="1"/>
  <c r="B3137" i="1" s="1"/>
  <c r="B3138" i="1" s="1"/>
  <c r="B3156" i="1" s="1"/>
  <c r="B3157" i="1" s="1"/>
  <c r="B3158" i="1" s="1"/>
  <c r="B3159" i="1" s="1"/>
  <c r="B3160" i="1" s="1"/>
  <c r="B3161" i="1" s="1"/>
  <c r="B3174" i="1" s="1"/>
  <c r="B3180" i="1" s="1"/>
  <c r="B3181" i="1" s="1"/>
  <c r="B3199" i="1" s="1"/>
  <c r="B3200" i="1" s="1"/>
  <c r="B3201" i="1" s="1"/>
  <c r="B3202" i="1" s="1"/>
  <c r="B3203" i="1" s="1"/>
  <c r="B3204" i="1" s="1"/>
  <c r="B3217" i="1" s="1"/>
  <c r="B3223" i="1" s="1"/>
  <c r="B3224" i="1" s="1"/>
  <c r="B3242" i="1" s="1"/>
  <c r="B3243" i="1" s="1"/>
  <c r="B3244" i="1" s="1"/>
  <c r="B3245" i="1" s="1"/>
  <c r="B3246" i="1" s="1"/>
  <c r="B3247" i="1" s="1"/>
  <c r="B3260" i="1" s="1"/>
  <c r="B3266" i="1" s="1"/>
  <c r="B3267" i="1" s="1"/>
  <c r="B3285" i="1" s="1"/>
  <c r="B3286" i="1" s="1"/>
  <c r="B3287" i="1" s="1"/>
  <c r="B3288" i="1" s="1"/>
  <c r="B3289" i="1" s="1"/>
  <c r="B3290" i="1" s="1"/>
  <c r="B3303" i="1" s="1"/>
  <c r="B3309" i="1" s="1"/>
  <c r="B3310" i="1" s="1"/>
  <c r="B3328" i="1" s="1"/>
  <c r="B3329" i="1" s="1"/>
  <c r="B3330" i="1" s="1"/>
  <c r="B3331" i="1" s="1"/>
  <c r="B3332" i="1" s="1"/>
  <c r="B3333" i="1" s="1"/>
  <c r="B3346" i="1" s="1"/>
  <c r="B3352" i="1" s="1"/>
  <c r="B3353" i="1" s="1"/>
  <c r="B3371" i="1" s="1"/>
  <c r="B3372" i="1" s="1"/>
  <c r="B3373" i="1" s="1"/>
  <c r="B3374" i="1" s="1"/>
  <c r="B3375" i="1" s="1"/>
  <c r="B3376" i="1" s="1"/>
  <c r="B3389" i="1" s="1"/>
  <c r="B3395" i="1" s="1"/>
  <c r="B3396" i="1" s="1"/>
  <c r="B3414" i="1" s="1"/>
  <c r="B3415" i="1" s="1"/>
  <c r="B3416" i="1" s="1"/>
  <c r="B3417" i="1" s="1"/>
  <c r="B3418" i="1" s="1"/>
  <c r="B3419" i="1" s="1"/>
  <c r="B3432" i="1" s="1"/>
  <c r="B3438" i="1" s="1"/>
  <c r="B3439" i="1" s="1"/>
  <c r="B3457" i="1" s="1"/>
  <c r="B3458" i="1" s="1"/>
  <c r="B3459" i="1" s="1"/>
  <c r="B3460" i="1" s="1"/>
  <c r="B3461" i="1" s="1"/>
  <c r="B3462" i="1" s="1"/>
  <c r="B3475" i="1" s="1"/>
  <c r="B3481" i="1" s="1"/>
  <c r="B3482" i="1" s="1"/>
  <c r="B3500" i="1" s="1"/>
  <c r="B3501" i="1" s="1"/>
  <c r="B3502" i="1" s="1"/>
  <c r="B3503" i="1" s="1"/>
  <c r="B3504" i="1" s="1"/>
  <c r="B3505" i="1" s="1"/>
  <c r="B3518" i="1" s="1"/>
  <c r="B3524" i="1" s="1"/>
  <c r="B3525" i="1" s="1"/>
  <c r="B3543" i="1" s="1"/>
  <c r="B3544" i="1" s="1"/>
  <c r="B3545" i="1" s="1"/>
  <c r="B3546" i="1" s="1"/>
  <c r="B3547" i="1" s="1"/>
  <c r="B3548" i="1" s="1"/>
  <c r="B3561" i="1" s="1"/>
  <c r="B3567" i="1" s="1"/>
  <c r="B3568" i="1" s="1"/>
  <c r="B3586" i="1" s="1"/>
  <c r="B3587" i="1" s="1"/>
  <c r="B3588" i="1" s="1"/>
  <c r="B3589" i="1" s="1"/>
  <c r="B3590" i="1" s="1"/>
  <c r="B3591" i="1" s="1"/>
  <c r="B3604" i="1" s="1"/>
  <c r="B3610" i="1" s="1"/>
  <c r="B3611" i="1" s="1"/>
  <c r="B3629" i="1" s="1"/>
  <c r="B3630" i="1" s="1"/>
  <c r="B3631" i="1" s="1"/>
  <c r="B3632" i="1" s="1"/>
  <c r="B3633" i="1" s="1"/>
  <c r="B3634" i="1" s="1"/>
  <c r="B3647" i="1" s="1"/>
  <c r="B3653" i="1" s="1"/>
  <c r="B3654" i="1" s="1"/>
  <c r="B3672" i="1" s="1"/>
  <c r="B3673" i="1" s="1"/>
  <c r="B3674" i="1" s="1"/>
  <c r="B3675" i="1" s="1"/>
  <c r="B3676" i="1" s="1"/>
  <c r="B3677" i="1" s="1"/>
  <c r="B3690" i="1" s="1"/>
  <c r="B3696" i="1" s="1"/>
  <c r="B3697" i="1" s="1"/>
  <c r="B3715" i="1" s="1"/>
  <c r="B3716" i="1" s="1"/>
  <c r="B3717" i="1" s="1"/>
  <c r="B3718" i="1" s="1"/>
  <c r="B3719" i="1" s="1"/>
  <c r="B3720" i="1" s="1"/>
  <c r="B3733" i="1" s="1"/>
  <c r="B3739" i="1" s="1"/>
  <c r="B3740" i="1" s="1"/>
  <c r="B3758" i="1" s="1"/>
  <c r="B3759" i="1" s="1"/>
  <c r="B3760" i="1" s="1"/>
  <c r="B3761" i="1" s="1"/>
  <c r="B3762" i="1" s="1"/>
  <c r="B3763" i="1" s="1"/>
  <c r="B3776" i="1" s="1"/>
  <c r="B3782" i="1" s="1"/>
  <c r="B3783" i="1" s="1"/>
  <c r="B3887" i="1" s="1"/>
  <c r="O1933" i="1"/>
  <c r="B3801" i="1" l="1"/>
  <c r="B3802" i="1" s="1"/>
  <c r="B3803" i="1" s="1"/>
  <c r="B3804" i="1" s="1"/>
  <c r="B3805" i="1" s="1"/>
  <c r="B3806" i="1" s="1"/>
  <c r="B3819" i="1" s="1"/>
  <c r="B3825" i="1" s="1"/>
  <c r="B3826" i="1" s="1"/>
  <c r="B3844" i="1" s="1"/>
  <c r="B3845" i="1" s="1"/>
  <c r="B3846" i="1" s="1"/>
  <c r="B3847" i="1" s="1"/>
  <c r="B3848" i="1" s="1"/>
  <c r="B3849" i="1" s="1"/>
  <c r="B3862" i="1" s="1"/>
  <c r="B3868" i="1" s="1"/>
  <c r="B3869" i="1" s="1"/>
  <c r="B3888" i="1" s="1"/>
  <c r="B3889" i="1" s="1"/>
  <c r="B3890" i="1" s="1"/>
  <c r="B3891" i="1" s="1"/>
  <c r="B3892" i="1" s="1"/>
  <c r="B3905" i="1" s="1"/>
  <c r="B3911" i="1" s="1"/>
  <c r="B3912" i="1" s="1"/>
  <c r="B3930" i="1" s="1"/>
  <c r="B3931" i="1" s="1"/>
  <c r="B3932" i="1" s="1"/>
  <c r="B3933" i="1" s="1"/>
  <c r="B3934" i="1" s="1"/>
  <c r="B3935" i="1" s="1"/>
  <c r="B3948" i="1" s="1"/>
  <c r="B3954" i="1" s="1"/>
  <c r="B3955" i="1" s="1"/>
  <c r="B3973" i="1" s="1"/>
  <c r="B3974" i="1" s="1"/>
  <c r="B3975" i="1" s="1"/>
  <c r="B3976" i="1" s="1"/>
  <c r="B3977" i="1" s="1"/>
  <c r="B3978" i="1" s="1"/>
  <c r="B3991" i="1" s="1"/>
  <c r="B3997" i="1" s="1"/>
  <c r="B3998" i="1" s="1"/>
  <c r="B4016" i="1" s="1"/>
  <c r="B4017" i="1" s="1"/>
  <c r="B4018" i="1" s="1"/>
  <c r="B4019" i="1" s="1"/>
  <c r="B4020" i="1" s="1"/>
  <c r="B4021" i="1" s="1"/>
  <c r="B4034" i="1" s="1"/>
  <c r="B4040" i="1" s="1"/>
  <c r="B4041" i="1" s="1"/>
  <c r="B4059" i="1" s="1"/>
  <c r="B4060" i="1" s="1"/>
  <c r="B4061" i="1" s="1"/>
  <c r="B4062" i="1" s="1"/>
  <c r="B4063" i="1" s="1"/>
  <c r="B4064" i="1" s="1"/>
  <c r="B4077" i="1" s="1"/>
  <c r="B4083" i="1" s="1"/>
  <c r="B4084" i="1" s="1"/>
  <c r="B4102" i="1" s="1"/>
  <c r="B4103" i="1" s="1"/>
  <c r="B4104" i="1" s="1"/>
  <c r="B4105" i="1" s="1"/>
  <c r="B4106" i="1" s="1"/>
  <c r="B4107" i="1" s="1"/>
  <c r="B4120" i="1" s="1"/>
  <c r="B4126" i="1" s="1"/>
  <c r="B4127" i="1" s="1"/>
  <c r="B4145" i="1" s="1"/>
  <c r="B4146" i="1" s="1"/>
  <c r="B4147" i="1" s="1"/>
  <c r="B4148" i="1" s="1"/>
  <c r="B4149" i="1" s="1"/>
  <c r="B4150" i="1" s="1"/>
  <c r="B4163" i="1" s="1"/>
  <c r="B4169" i="1" s="1"/>
  <c r="B4170" i="1" s="1"/>
  <c r="B4188" i="1" s="1"/>
  <c r="B4189" i="1" s="1"/>
  <c r="B4190" i="1" s="1"/>
  <c r="B4191" i="1" s="1"/>
  <c r="B4192" i="1" s="1"/>
  <c r="B4193" i="1" s="1"/>
  <c r="B4206" i="1" s="1"/>
  <c r="B4212" i="1" s="1"/>
  <c r="B4213" i="1" s="1"/>
  <c r="B4231" i="1" s="1"/>
  <c r="B4232" i="1" s="1"/>
  <c r="B4233" i="1" s="1"/>
  <c r="B4234" i="1" s="1"/>
  <c r="B4235" i="1" s="1"/>
  <c r="B4236" i="1" s="1"/>
  <c r="B4249" i="1" s="1"/>
  <c r="B4255" i="1" s="1"/>
  <c r="B4256" i="1" s="1"/>
  <c r="B4274" i="1" s="1"/>
  <c r="B4275" i="1" s="1"/>
  <c r="B4276" i="1" s="1"/>
  <c r="B4277" i="1" s="1"/>
  <c r="B4278" i="1" s="1"/>
  <c r="B4279" i="1" s="1"/>
  <c r="B4292" i="1" s="1"/>
  <c r="B4298" i="1" s="1"/>
  <c r="B4299" i="1" s="1"/>
  <c r="B4317" i="1" s="1"/>
  <c r="B4318" i="1" s="1"/>
  <c r="B4319" i="1" s="1"/>
  <c r="B4320" i="1" s="1"/>
  <c r="B4321" i="1" s="1"/>
  <c r="B4322" i="1" s="1"/>
  <c r="B4335" i="1" s="1"/>
  <c r="B4341" i="1" s="1"/>
  <c r="B4342" i="1" s="1"/>
  <c r="B4446" i="1" s="1"/>
  <c r="B4447" i="1" s="1"/>
  <c r="B4448" i="1" s="1"/>
  <c r="B4449" i="1" s="1"/>
  <c r="B4450" i="1" s="1"/>
  <c r="B4451" i="1" s="1"/>
  <c r="B4464" i="1" s="1"/>
  <c r="B4470" i="1" s="1"/>
  <c r="B4471" i="1" s="1"/>
  <c r="B4489" i="1" s="1"/>
  <c r="B4490" i="1" s="1"/>
  <c r="B4491" i="1" s="1"/>
  <c r="B4492" i="1" s="1"/>
  <c r="B4493" i="1" s="1"/>
  <c r="B4494" i="1" s="1"/>
  <c r="B4507" i="1" s="1"/>
  <c r="B4513" i="1" s="1"/>
  <c r="B4514" i="1" s="1"/>
  <c r="B4532" i="1" s="1"/>
  <c r="B4533" i="1" s="1"/>
  <c r="B4534" i="1" s="1"/>
  <c r="B4535" i="1" s="1"/>
  <c r="B4536" i="1" s="1"/>
  <c r="B4537" i="1" s="1"/>
  <c r="B4550" i="1" s="1"/>
  <c r="B4556" i="1" s="1"/>
  <c r="B4557" i="1" s="1"/>
  <c r="B4575" i="1" s="1"/>
  <c r="B4576" i="1" s="1"/>
  <c r="B4577" i="1" s="1"/>
  <c r="B4578" i="1" s="1"/>
  <c r="B4579" i="1" s="1"/>
  <c r="B4580" i="1" s="1"/>
  <c r="B4593" i="1" s="1"/>
  <c r="B4599" i="1" s="1"/>
  <c r="B4600" i="1" s="1"/>
  <c r="B4360" i="1" l="1"/>
  <c r="B4361" i="1" s="1"/>
  <c r="B4362" i="1" s="1"/>
  <c r="B4363" i="1" s="1"/>
  <c r="B4364" i="1" s="1"/>
  <c r="B4365" i="1" s="1"/>
  <c r="B4378" i="1" s="1"/>
  <c r="B4384" i="1" s="1"/>
  <c r="B4385" i="1" s="1"/>
  <c r="B4403" i="1" s="1"/>
  <c r="B4404" i="1" s="1"/>
  <c r="B4405" i="1" s="1"/>
  <c r="B4406" i="1" s="1"/>
  <c r="B4407" i="1" s="1"/>
  <c r="B4408" i="1" s="1"/>
  <c r="B4421" i="1" s="1"/>
  <c r="B4427" i="1" s="1"/>
  <c r="B4428" i="1" s="1"/>
  <c r="S3524" i="1" l="1"/>
  <c r="T772" i="1" l="1"/>
  <c r="S1460" i="1"/>
  <c r="T4593" i="1" l="1"/>
  <c r="O4593" i="1"/>
  <c r="P4593" i="1" s="1"/>
  <c r="O4550" i="1"/>
  <c r="P4550" i="1" s="1"/>
  <c r="O4507" i="1"/>
  <c r="P4507" i="1" s="1"/>
  <c r="O4335" i="1"/>
  <c r="P4335" i="1" s="1"/>
  <c r="O4292" i="1"/>
  <c r="P4292" i="1" s="1"/>
  <c r="T4163" i="1"/>
  <c r="O4163" i="1"/>
  <c r="P4163" i="1" s="1"/>
  <c r="S4120" i="1"/>
  <c r="O4120" i="1"/>
  <c r="P4120" i="1" s="1"/>
  <c r="O4077" i="1"/>
  <c r="P4077" i="1" s="1"/>
  <c r="O4034" i="1"/>
  <c r="P4034" i="1" s="1"/>
  <c r="S3905" i="1"/>
  <c r="O3905" i="1"/>
  <c r="P3905" i="1" s="1"/>
  <c r="O3776" i="1"/>
  <c r="P3776" i="1" s="1"/>
  <c r="O3604" i="1"/>
  <c r="P3604" i="1" s="1"/>
  <c r="O3561" i="1"/>
  <c r="P3561" i="1" s="1"/>
  <c r="O3475" i="1"/>
  <c r="P3475" i="1" s="1"/>
  <c r="O3389" i="1"/>
  <c r="P3389" i="1" s="1"/>
  <c r="P3217" i="1"/>
  <c r="O3174" i="1"/>
  <c r="P3174" i="1" s="1"/>
  <c r="O3131" i="1"/>
  <c r="P3131" i="1" s="1"/>
  <c r="O3088" i="1"/>
  <c r="P3088" i="1" s="1"/>
  <c r="O3045" i="1"/>
  <c r="P3045" i="1" s="1"/>
  <c r="O2873" i="1"/>
  <c r="P2873" i="1" s="1"/>
  <c r="O2830" i="1"/>
  <c r="P2830" i="1" s="1"/>
  <c r="O2787" i="1"/>
  <c r="P2787" i="1" s="1"/>
  <c r="O2658" i="1"/>
  <c r="P2658" i="1" s="1"/>
  <c r="O2443" i="1"/>
  <c r="P2443" i="1" s="1"/>
  <c r="O2314" i="1"/>
  <c r="P2314" i="1" s="1"/>
  <c r="O2228" i="1"/>
  <c r="P2228" i="1" s="1"/>
  <c r="O2185" i="1"/>
  <c r="P2185" i="1" s="1"/>
  <c r="O2056" i="1"/>
  <c r="P2056" i="1" s="1"/>
  <c r="O2013" i="1"/>
  <c r="P2013" i="1" s="1"/>
  <c r="O1970" i="1"/>
  <c r="P1970" i="1" s="1"/>
  <c r="O1884" i="1"/>
  <c r="P1884" i="1" s="1"/>
  <c r="T1798" i="1"/>
  <c r="O1755" i="1"/>
  <c r="P1755" i="1" s="1"/>
  <c r="O1712" i="1"/>
  <c r="P1712" i="1" s="1"/>
  <c r="O1669" i="1"/>
  <c r="P1669" i="1" s="1"/>
  <c r="O1626" i="1"/>
  <c r="P1626" i="1" s="1"/>
  <c r="O1411" i="1"/>
  <c r="P1411" i="1" s="1"/>
  <c r="O1196" i="1"/>
  <c r="P1196" i="1" s="1"/>
  <c r="O1110" i="1"/>
  <c r="P1110" i="1" s="1"/>
  <c r="O1024" i="1"/>
  <c r="P1024" i="1" s="1"/>
  <c r="O938" i="1"/>
  <c r="P938" i="1" s="1"/>
  <c r="O895" i="1"/>
  <c r="P895" i="1" s="1"/>
  <c r="D852" i="1"/>
  <c r="T809" i="1"/>
  <c r="O809" i="1"/>
  <c r="P809" i="1" s="1"/>
  <c r="O723" i="1"/>
  <c r="P723" i="1" s="1"/>
  <c r="O637" i="1"/>
  <c r="P637" i="1" s="1"/>
  <c r="O551" i="1"/>
  <c r="P551" i="1" s="1"/>
  <c r="O508" i="1"/>
  <c r="P508" i="1" s="1"/>
  <c r="S465" i="1"/>
  <c r="O465" i="1"/>
  <c r="P465" i="1" s="1"/>
  <c r="O336" i="1"/>
  <c r="P336" i="1" s="1"/>
  <c r="O293" i="1"/>
  <c r="P293" i="1" s="1"/>
  <c r="O207" i="1"/>
  <c r="P207" i="1" s="1"/>
  <c r="O852" i="1" l="1"/>
  <c r="P852" i="1" s="1"/>
  <c r="O858" i="1"/>
  <c r="P685" i="1"/>
  <c r="R4470" i="1"/>
  <c r="R4469" i="1"/>
  <c r="S4470" i="1"/>
  <c r="S4469" i="1"/>
  <c r="S384" i="1"/>
  <c r="O1546" i="1"/>
  <c r="S3910" i="1"/>
  <c r="S470" i="1"/>
  <c r="E1239" i="1"/>
  <c r="N1239" i="1"/>
  <c r="M1239" i="1"/>
  <c r="L1239" i="1"/>
  <c r="K1239" i="1"/>
  <c r="J1239" i="1"/>
  <c r="I1239" i="1"/>
  <c r="H1239" i="1"/>
  <c r="G1239" i="1"/>
  <c r="F1239" i="1"/>
  <c r="O2750" i="1"/>
  <c r="O2707" i="1"/>
  <c r="O2664" i="1"/>
  <c r="P2663" i="1"/>
  <c r="O2449" i="1"/>
  <c r="P2448" i="1"/>
  <c r="O2406" i="1"/>
  <c r="O2363" i="1"/>
  <c r="S2615" i="1"/>
  <c r="S2620" i="1"/>
  <c r="S2621" i="1"/>
  <c r="S3002" i="1"/>
  <c r="S3007" i="1"/>
  <c r="S3008" i="1"/>
  <c r="S3260" i="1"/>
  <c r="S3265" i="1"/>
  <c r="S3266" i="1"/>
  <c r="S3437" i="1"/>
  <c r="S3438" i="1"/>
  <c r="S3432" i="1"/>
  <c r="R3438" i="1"/>
  <c r="O3739" i="1"/>
  <c r="O3696" i="1"/>
  <c r="O3653" i="1"/>
  <c r="O3610" i="1"/>
  <c r="P3609" i="1"/>
  <c r="O3567" i="1"/>
  <c r="P3566" i="1"/>
  <c r="M3546" i="1" s="1"/>
  <c r="O3524" i="1"/>
  <c r="P3524" i="1" s="1"/>
  <c r="L3504" i="1" s="1"/>
  <c r="P3523" i="1"/>
  <c r="O3481" i="1"/>
  <c r="P3480" i="1"/>
  <c r="O3395" i="1"/>
  <c r="O3352" i="1"/>
  <c r="P3223" i="1"/>
  <c r="P3222" i="1"/>
  <c r="O3180" i="1"/>
  <c r="P3179" i="1"/>
  <c r="K3159" i="1" s="1"/>
  <c r="O3137" i="1"/>
  <c r="P3136" i="1"/>
  <c r="O3094" i="1"/>
  <c r="P3093" i="1"/>
  <c r="O3051" i="1"/>
  <c r="P3050" i="1"/>
  <c r="E3030" i="1" s="1"/>
  <c r="O2836" i="1"/>
  <c r="P2835" i="1"/>
  <c r="L2815" i="1" s="1"/>
  <c r="O2793" i="1"/>
  <c r="P2792" i="1"/>
  <c r="O2578" i="1"/>
  <c r="P2578" i="1" s="1"/>
  <c r="P2577" i="1"/>
  <c r="H2557" i="1" s="1"/>
  <c r="O2535" i="1"/>
  <c r="P2534" i="1"/>
  <c r="O2492" i="1"/>
  <c r="O1804" i="1"/>
  <c r="P1803" i="1"/>
  <c r="O4513" i="1"/>
  <c r="J4492" i="1"/>
  <c r="O772" i="1"/>
  <c r="P771" i="1"/>
  <c r="O729" i="1"/>
  <c r="P728" i="1"/>
  <c r="I708" i="1" s="1"/>
  <c r="O1202" i="1"/>
  <c r="P1202" i="1" s="1"/>
  <c r="N1182" i="1" s="1"/>
  <c r="P1201" i="1"/>
  <c r="P1932" i="1"/>
  <c r="O1675" i="1"/>
  <c r="P1675" i="1" s="1"/>
  <c r="P1674" i="1"/>
  <c r="O1417" i="1"/>
  <c r="P1417" i="1" s="1"/>
  <c r="P1416" i="1"/>
  <c r="O686" i="1"/>
  <c r="O4298" i="1"/>
  <c r="P4298" i="1" s="1"/>
  <c r="P4297" i="1"/>
  <c r="I4277" i="1" s="1"/>
  <c r="O2320" i="1"/>
  <c r="P2319" i="1"/>
  <c r="O2234" i="1"/>
  <c r="P2234" i="1" s="1"/>
  <c r="H2214" i="1" s="1"/>
  <c r="P2233" i="1"/>
  <c r="H2213" i="1" s="1"/>
  <c r="O2191" i="1"/>
  <c r="P2191" i="1" s="1"/>
  <c r="P2190" i="1"/>
  <c r="O643" i="1"/>
  <c r="P643" i="1" s="1"/>
  <c r="P642" i="1"/>
  <c r="O2879" i="1"/>
  <c r="O557" i="1"/>
  <c r="P557" i="1" s="1"/>
  <c r="E537" i="1" s="1"/>
  <c r="P556" i="1"/>
  <c r="O514" i="1"/>
  <c r="P513" i="1"/>
  <c r="O471" i="1"/>
  <c r="P471" i="1" s="1"/>
  <c r="H451" i="1" s="1"/>
  <c r="P470" i="1"/>
  <c r="L450" i="1" s="1"/>
  <c r="O4126" i="1"/>
  <c r="P4126" i="1" s="1"/>
  <c r="E4106" i="1" s="1"/>
  <c r="O4083" i="1"/>
  <c r="P4083" i="1" s="1"/>
  <c r="P4082" i="1"/>
  <c r="I4062" i="1" s="1"/>
  <c r="O4040" i="1"/>
  <c r="P4040" i="1" s="1"/>
  <c r="O4556" i="1"/>
  <c r="O1718" i="1"/>
  <c r="P1718" i="1" s="1"/>
  <c r="P1717" i="1"/>
  <c r="P1115" i="1"/>
  <c r="O1073" i="1"/>
  <c r="O1030" i="1"/>
  <c r="P1029" i="1"/>
  <c r="I1009" i="1" s="1"/>
  <c r="O944" i="1"/>
  <c r="P944" i="1" s="1"/>
  <c r="P943" i="1"/>
  <c r="J923" i="1" s="1"/>
  <c r="O901" i="1"/>
  <c r="P857" i="1"/>
  <c r="O815" i="1"/>
  <c r="P815" i="1" s="1"/>
  <c r="P814" i="1"/>
  <c r="O342" i="1"/>
  <c r="P342" i="1" s="1"/>
  <c r="E322" i="1" s="1"/>
  <c r="P341" i="1"/>
  <c r="E321" i="1" s="1"/>
  <c r="O299" i="1"/>
  <c r="P299" i="1" s="1"/>
  <c r="P298" i="1"/>
  <c r="O213" i="1"/>
  <c r="O212" i="1"/>
  <c r="P212" i="1" s="1"/>
  <c r="O170" i="1"/>
  <c r="O2105" i="1"/>
  <c r="P2104" i="1"/>
  <c r="E2084" i="1" s="1"/>
  <c r="O2062" i="1"/>
  <c r="P2062" i="1" s="1"/>
  <c r="O2019" i="1"/>
  <c r="P2019" i="1" s="1"/>
  <c r="L1999" i="1" s="1"/>
  <c r="P2018" i="1"/>
  <c r="I1998" i="1" s="1"/>
  <c r="O1976" i="1"/>
  <c r="P1976" i="1" s="1"/>
  <c r="P1975" i="1"/>
  <c r="S4125" i="1"/>
  <c r="F1244" i="1"/>
  <c r="G1244" i="1"/>
  <c r="H1244" i="1"/>
  <c r="I1244" i="1"/>
  <c r="J1244" i="1"/>
  <c r="K1244" i="1"/>
  <c r="L1244" i="1"/>
  <c r="M1244" i="1"/>
  <c r="N1244" i="1"/>
  <c r="E1244" i="1"/>
  <c r="P1545" i="1"/>
  <c r="D3266" i="1"/>
  <c r="T3174" i="1"/>
  <c r="T2529" i="1"/>
  <c r="T2400" i="1"/>
  <c r="P1802" i="1"/>
  <c r="T1024" i="1"/>
  <c r="T852" i="1"/>
  <c r="T1975" i="1"/>
  <c r="P3198" i="1"/>
  <c r="P3199" i="1"/>
  <c r="P3200" i="1"/>
  <c r="P3201" i="1"/>
  <c r="P3156" i="1"/>
  <c r="P3157" i="1"/>
  <c r="P3158" i="1"/>
  <c r="E3266" i="1"/>
  <c r="F3266" i="1"/>
  <c r="G3266" i="1"/>
  <c r="H3266" i="1"/>
  <c r="I3266" i="1"/>
  <c r="J3266" i="1"/>
  <c r="K3266" i="1"/>
  <c r="L3266" i="1"/>
  <c r="M3266" i="1"/>
  <c r="N3266" i="1"/>
  <c r="D3267" i="1"/>
  <c r="E3267" i="1"/>
  <c r="F3267" i="1"/>
  <c r="G3267" i="1"/>
  <c r="H3267" i="1"/>
  <c r="I3267" i="1"/>
  <c r="J3267" i="1"/>
  <c r="K3267" i="1"/>
  <c r="L3267" i="1"/>
  <c r="M3267" i="1"/>
  <c r="N3267" i="1"/>
  <c r="D3268" i="1"/>
  <c r="E3268" i="1"/>
  <c r="F3268" i="1"/>
  <c r="G3268" i="1"/>
  <c r="H3268" i="1"/>
  <c r="I3268" i="1"/>
  <c r="J3268" i="1"/>
  <c r="K3268" i="1"/>
  <c r="L3268" i="1"/>
  <c r="M3268" i="1"/>
  <c r="N3268" i="1"/>
  <c r="D3269" i="1"/>
  <c r="E3269" i="1"/>
  <c r="F3269" i="1"/>
  <c r="G3269" i="1"/>
  <c r="H3269" i="1"/>
  <c r="I3269" i="1"/>
  <c r="J3269" i="1"/>
  <c r="K3269" i="1"/>
  <c r="L3269" i="1"/>
  <c r="M3269" i="1"/>
  <c r="N3269" i="1"/>
  <c r="D3270" i="1"/>
  <c r="E3270" i="1"/>
  <c r="F3270" i="1"/>
  <c r="G3270" i="1"/>
  <c r="H3270" i="1"/>
  <c r="I3270" i="1"/>
  <c r="J3270" i="1"/>
  <c r="K3270" i="1"/>
  <c r="L3270" i="1"/>
  <c r="M3270" i="1"/>
  <c r="N3270" i="1"/>
  <c r="D3271" i="1"/>
  <c r="E3271" i="1"/>
  <c r="F3271" i="1"/>
  <c r="G3271" i="1"/>
  <c r="H3271" i="1"/>
  <c r="I3271" i="1"/>
  <c r="J3271" i="1"/>
  <c r="K3271" i="1"/>
  <c r="L3271" i="1"/>
  <c r="M3271" i="1"/>
  <c r="N3271" i="1"/>
  <c r="R3265" i="1"/>
  <c r="R3266" i="1"/>
  <c r="N3265" i="1"/>
  <c r="M3265" i="1"/>
  <c r="L3265" i="1"/>
  <c r="K3265" i="1"/>
  <c r="J3265" i="1"/>
  <c r="I3265" i="1"/>
  <c r="H3265" i="1"/>
  <c r="G3265" i="1"/>
  <c r="F3265" i="1"/>
  <c r="E3265" i="1"/>
  <c r="D3265" i="1"/>
  <c r="R3260" i="1"/>
  <c r="E3260" i="1"/>
  <c r="F3260" i="1"/>
  <c r="G3260" i="1"/>
  <c r="H3260" i="1"/>
  <c r="I3260" i="1"/>
  <c r="J3260" i="1"/>
  <c r="K3260" i="1"/>
  <c r="L3260" i="1"/>
  <c r="M3260" i="1"/>
  <c r="N3260" i="1"/>
  <c r="D3260" i="1"/>
  <c r="T3228" i="1"/>
  <c r="O3228" i="1"/>
  <c r="P3228" i="1" s="1"/>
  <c r="E3208" i="1" s="1"/>
  <c r="T3227" i="1"/>
  <c r="O3227" i="1"/>
  <c r="P3227" i="1" s="1"/>
  <c r="T3226" i="1"/>
  <c r="O3226" i="1"/>
  <c r="T3225" i="1"/>
  <c r="O3225" i="1"/>
  <c r="T3224" i="1"/>
  <c r="O3224" i="1"/>
  <c r="P3224" i="1" s="1"/>
  <c r="T3223" i="1"/>
  <c r="T3222" i="1"/>
  <c r="T3221" i="1"/>
  <c r="O3221" i="1"/>
  <c r="P3221" i="1" s="1"/>
  <c r="T3220" i="1"/>
  <c r="O3220" i="1"/>
  <c r="P3220" i="1" s="1"/>
  <c r="T3219" i="1"/>
  <c r="O3219" i="1"/>
  <c r="P3219" i="1" s="1"/>
  <c r="T3218" i="1"/>
  <c r="O3218" i="1"/>
  <c r="P3218" i="1" s="1"/>
  <c r="T3217" i="1"/>
  <c r="T3216" i="1"/>
  <c r="O3216" i="1"/>
  <c r="P3216" i="1" s="1"/>
  <c r="T3215" i="1"/>
  <c r="O3215" i="1"/>
  <c r="P3215" i="1" s="1"/>
  <c r="T3214" i="1"/>
  <c r="O3214" i="1"/>
  <c r="P3214" i="1" s="1"/>
  <c r="T3213" i="1"/>
  <c r="P3213" i="1"/>
  <c r="T3212" i="1"/>
  <c r="O3212" i="1"/>
  <c r="P3212" i="1" s="1"/>
  <c r="T3211" i="1"/>
  <c r="P3211" i="1"/>
  <c r="P3210" i="1"/>
  <c r="P3209" i="1"/>
  <c r="P3197" i="1"/>
  <c r="P3196" i="1"/>
  <c r="P3195" i="1"/>
  <c r="P3194" i="1"/>
  <c r="P3193" i="1"/>
  <c r="P3192" i="1"/>
  <c r="P3191" i="1"/>
  <c r="P3190" i="1"/>
  <c r="P3189" i="1"/>
  <c r="P3188" i="1"/>
  <c r="P3187" i="1"/>
  <c r="O3178" i="1"/>
  <c r="P3178" i="1" s="1"/>
  <c r="O3177" i="1"/>
  <c r="P3177" i="1" s="1"/>
  <c r="O3176" i="1"/>
  <c r="P3176" i="1" s="1"/>
  <c r="O3175" i="1"/>
  <c r="P3175" i="1" s="1"/>
  <c r="T3185" i="1"/>
  <c r="O3185" i="1"/>
  <c r="T3184" i="1"/>
  <c r="O3184" i="1"/>
  <c r="T3183" i="1"/>
  <c r="O3183" i="1"/>
  <c r="P3183" i="1" s="1"/>
  <c r="T3182" i="1"/>
  <c r="O3182" i="1"/>
  <c r="P3182" i="1" s="1"/>
  <c r="D3162" i="1" s="1"/>
  <c r="P3162" i="1" s="1"/>
  <c r="T3181" i="1"/>
  <c r="O3181" i="1"/>
  <c r="P3181" i="1" s="1"/>
  <c r="E3161" i="1" s="1"/>
  <c r="T3180" i="1"/>
  <c r="T3179" i="1"/>
  <c r="T3178" i="1"/>
  <c r="T3177" i="1"/>
  <c r="T3176" i="1"/>
  <c r="T3175" i="1"/>
  <c r="T3173" i="1"/>
  <c r="O3173" i="1"/>
  <c r="P3173" i="1" s="1"/>
  <c r="T3172" i="1"/>
  <c r="O3172" i="1"/>
  <c r="P3172" i="1" s="1"/>
  <c r="T3171" i="1"/>
  <c r="O3171" i="1"/>
  <c r="P3171" i="1" s="1"/>
  <c r="T3170" i="1"/>
  <c r="P3170" i="1"/>
  <c r="T3169" i="1"/>
  <c r="O3169" i="1"/>
  <c r="P3169" i="1" s="1"/>
  <c r="T3168" i="1"/>
  <c r="P3168" i="1"/>
  <c r="P3167" i="1"/>
  <c r="P3166" i="1"/>
  <c r="P3154" i="1"/>
  <c r="P3153" i="1"/>
  <c r="P3152" i="1"/>
  <c r="P3151" i="1"/>
  <c r="P3150" i="1"/>
  <c r="P3149" i="1"/>
  <c r="P3148" i="1"/>
  <c r="P3147" i="1"/>
  <c r="P3146" i="1"/>
  <c r="P3145" i="1"/>
  <c r="P3144" i="1"/>
  <c r="O3733" i="1"/>
  <c r="P3733" i="1" s="1"/>
  <c r="T2013" i="1"/>
  <c r="T766" i="1"/>
  <c r="T680" i="1"/>
  <c r="T379" i="1"/>
  <c r="R3008" i="1"/>
  <c r="R3009" i="1"/>
  <c r="S3009" i="1"/>
  <c r="R3010" i="1"/>
  <c r="S3010" i="1"/>
  <c r="R3011" i="1"/>
  <c r="S3011" i="1"/>
  <c r="R3012" i="1"/>
  <c r="S3012" i="1"/>
  <c r="R3013" i="1"/>
  <c r="S3013" i="1"/>
  <c r="F3008" i="1"/>
  <c r="G3008" i="1"/>
  <c r="H3008" i="1"/>
  <c r="I3008" i="1"/>
  <c r="J3008" i="1"/>
  <c r="K3008" i="1"/>
  <c r="L3008" i="1"/>
  <c r="M3008" i="1"/>
  <c r="N3008" i="1"/>
  <c r="F3009" i="1"/>
  <c r="G3009" i="1"/>
  <c r="H3009" i="1"/>
  <c r="I3009" i="1"/>
  <c r="J3009" i="1"/>
  <c r="K3009" i="1"/>
  <c r="L3009" i="1"/>
  <c r="M3009" i="1"/>
  <c r="N3009" i="1"/>
  <c r="F3010" i="1"/>
  <c r="G3010" i="1"/>
  <c r="H3010" i="1"/>
  <c r="I3010" i="1"/>
  <c r="J3010" i="1"/>
  <c r="K3010" i="1"/>
  <c r="L3010" i="1"/>
  <c r="M3010" i="1"/>
  <c r="N3010" i="1"/>
  <c r="F3011" i="1"/>
  <c r="G3011" i="1"/>
  <c r="H3011" i="1"/>
  <c r="I3011" i="1"/>
  <c r="J3011" i="1"/>
  <c r="K3011" i="1"/>
  <c r="L3011" i="1"/>
  <c r="M3011" i="1"/>
  <c r="N3011" i="1"/>
  <c r="F3012" i="1"/>
  <c r="G3012" i="1"/>
  <c r="H3012" i="1"/>
  <c r="I3012" i="1"/>
  <c r="J3012" i="1"/>
  <c r="K3012" i="1"/>
  <c r="L3012" i="1"/>
  <c r="M3012" i="1"/>
  <c r="N3012" i="1"/>
  <c r="F3013" i="1"/>
  <c r="G3013" i="1"/>
  <c r="H3013" i="1"/>
  <c r="I3013" i="1"/>
  <c r="J3013" i="1"/>
  <c r="K3013" i="1"/>
  <c r="L3013" i="1"/>
  <c r="M3013" i="1"/>
  <c r="N3013" i="1"/>
  <c r="S3006" i="1"/>
  <c r="R3007" i="1"/>
  <c r="R3006" i="1"/>
  <c r="R3002" i="1"/>
  <c r="N3007" i="1"/>
  <c r="M3007" i="1"/>
  <c r="L3007" i="1"/>
  <c r="K3007" i="1"/>
  <c r="J3007" i="1"/>
  <c r="I3007" i="1"/>
  <c r="H3007" i="1"/>
  <c r="G3007" i="1"/>
  <c r="F3007" i="1"/>
  <c r="E3007" i="1"/>
  <c r="N3006" i="1"/>
  <c r="M3006" i="1"/>
  <c r="L3006" i="1"/>
  <c r="K3006" i="1"/>
  <c r="J3006" i="1"/>
  <c r="I3006" i="1"/>
  <c r="H3006" i="1"/>
  <c r="G3006" i="1"/>
  <c r="F3006" i="1"/>
  <c r="E3006" i="1"/>
  <c r="N3002" i="1"/>
  <c r="M3002" i="1"/>
  <c r="L3002" i="1"/>
  <c r="K3002" i="1"/>
  <c r="J3002" i="1"/>
  <c r="I3002" i="1"/>
  <c r="H3002" i="1"/>
  <c r="G3002" i="1"/>
  <c r="F3002" i="1"/>
  <c r="E3002" i="1"/>
  <c r="D3007" i="1"/>
  <c r="D3002" i="1"/>
  <c r="D3006" i="1"/>
  <c r="P1071" i="1"/>
  <c r="P1631" i="1"/>
  <c r="G3436" i="1"/>
  <c r="S684" i="1"/>
  <c r="T684" i="1" s="1"/>
  <c r="S383" i="1"/>
  <c r="S4597" i="1"/>
  <c r="T4597" i="1"/>
  <c r="S4124" i="1"/>
  <c r="S469" i="1"/>
  <c r="O1287" i="1"/>
  <c r="R3437" i="1"/>
  <c r="P683" i="1"/>
  <c r="P511" i="1"/>
  <c r="T1243" i="1"/>
  <c r="T1242" i="1"/>
  <c r="T1286" i="1"/>
  <c r="T1285" i="1"/>
  <c r="T1282" i="1"/>
  <c r="R1283" i="1"/>
  <c r="S1283" i="1"/>
  <c r="R1284" i="1"/>
  <c r="S1284" i="1"/>
  <c r="T1284" i="1"/>
  <c r="O1286" i="1"/>
  <c r="P1286" i="1" s="1"/>
  <c r="P1243" i="1"/>
  <c r="F1223" i="1" s="1"/>
  <c r="P1282" i="1"/>
  <c r="T1293" i="1"/>
  <c r="S1293" i="1"/>
  <c r="R1293" i="1"/>
  <c r="N1293" i="1"/>
  <c r="M1293" i="1"/>
  <c r="L1293" i="1"/>
  <c r="K1293" i="1"/>
  <c r="J1293" i="1"/>
  <c r="I1293" i="1"/>
  <c r="H1293" i="1"/>
  <c r="G1293" i="1"/>
  <c r="F1293" i="1"/>
  <c r="E1293" i="1"/>
  <c r="D1293" i="1"/>
  <c r="T1292" i="1"/>
  <c r="S1292" i="1"/>
  <c r="R1292" i="1"/>
  <c r="N1292" i="1"/>
  <c r="M1292" i="1"/>
  <c r="L1292" i="1"/>
  <c r="K1292" i="1"/>
  <c r="J1292" i="1"/>
  <c r="I1292" i="1"/>
  <c r="H1292" i="1"/>
  <c r="G1292" i="1"/>
  <c r="F1292" i="1"/>
  <c r="E1292" i="1"/>
  <c r="D1292" i="1"/>
  <c r="T1291" i="1"/>
  <c r="S1291" i="1"/>
  <c r="R1291" i="1"/>
  <c r="N1291" i="1"/>
  <c r="M1291" i="1"/>
  <c r="L1291" i="1"/>
  <c r="K1291" i="1"/>
  <c r="J1291" i="1"/>
  <c r="I1291" i="1"/>
  <c r="H1291" i="1"/>
  <c r="G1291" i="1"/>
  <c r="F1291" i="1"/>
  <c r="E1291" i="1"/>
  <c r="D1291" i="1"/>
  <c r="T1290" i="1"/>
  <c r="S1290" i="1"/>
  <c r="R1290" i="1"/>
  <c r="N1290" i="1"/>
  <c r="M1290" i="1"/>
  <c r="L1290" i="1"/>
  <c r="K1290" i="1"/>
  <c r="J1290" i="1"/>
  <c r="I1290" i="1"/>
  <c r="H1290" i="1"/>
  <c r="G1290" i="1"/>
  <c r="F1290" i="1"/>
  <c r="E1290" i="1"/>
  <c r="D1290" i="1"/>
  <c r="T1289" i="1"/>
  <c r="S1289" i="1"/>
  <c r="R1289" i="1"/>
  <c r="N1289" i="1"/>
  <c r="M1289" i="1"/>
  <c r="L1289" i="1"/>
  <c r="K1289" i="1"/>
  <c r="J1289" i="1"/>
  <c r="I1289" i="1"/>
  <c r="H1289" i="1"/>
  <c r="G1289" i="1"/>
  <c r="F1289" i="1"/>
  <c r="E1289" i="1"/>
  <c r="D1289" i="1"/>
  <c r="T1288" i="1"/>
  <c r="S1288" i="1"/>
  <c r="R1288" i="1"/>
  <c r="N1288" i="1"/>
  <c r="M1288" i="1"/>
  <c r="L1288" i="1"/>
  <c r="K1288" i="1"/>
  <c r="J1288" i="1"/>
  <c r="I1288" i="1"/>
  <c r="H1288" i="1"/>
  <c r="G1288" i="1"/>
  <c r="F1288" i="1"/>
  <c r="E1288" i="1"/>
  <c r="D1288" i="1"/>
  <c r="T1287" i="1"/>
  <c r="N1284" i="1"/>
  <c r="M1284" i="1"/>
  <c r="L1284" i="1"/>
  <c r="K1284" i="1"/>
  <c r="J1284" i="1"/>
  <c r="I1284" i="1"/>
  <c r="H1284" i="1"/>
  <c r="G1284" i="1"/>
  <c r="F1284" i="1"/>
  <c r="E1284" i="1"/>
  <c r="D1284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R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S1279" i="1"/>
  <c r="R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T1278" i="1"/>
  <c r="P1278" i="1"/>
  <c r="T1277" i="1"/>
  <c r="P1277" i="1"/>
  <c r="T1276" i="1"/>
  <c r="P1276" i="1"/>
  <c r="P1275" i="1"/>
  <c r="P1274" i="1"/>
  <c r="P1254" i="1"/>
  <c r="P1253" i="1"/>
  <c r="P1252" i="1"/>
  <c r="P3584" i="1"/>
  <c r="P3585" i="1"/>
  <c r="P3586" i="1"/>
  <c r="P3587" i="1"/>
  <c r="P3583" i="1"/>
  <c r="O3605" i="1"/>
  <c r="P3605" i="1" s="1"/>
  <c r="O3606" i="1"/>
  <c r="P3606" i="1" s="1"/>
  <c r="T3615" i="1"/>
  <c r="O3615" i="1"/>
  <c r="P3615" i="1" s="1"/>
  <c r="T3614" i="1"/>
  <c r="O3614" i="1"/>
  <c r="P3614" i="1" s="1"/>
  <c r="T3613" i="1"/>
  <c r="O3613" i="1"/>
  <c r="T3612" i="1"/>
  <c r="O3612" i="1"/>
  <c r="T3611" i="1"/>
  <c r="O3611" i="1"/>
  <c r="P3611" i="1" s="1"/>
  <c r="T3610" i="1"/>
  <c r="T3609" i="1"/>
  <c r="T3608" i="1"/>
  <c r="O3608" i="1"/>
  <c r="P3608" i="1" s="1"/>
  <c r="T3607" i="1"/>
  <c r="O3607" i="1"/>
  <c r="P3607" i="1" s="1"/>
  <c r="T3606" i="1"/>
  <c r="T3605" i="1"/>
  <c r="T3604" i="1"/>
  <c r="T3603" i="1"/>
  <c r="P3603" i="1"/>
  <c r="T3602" i="1"/>
  <c r="P3602" i="1"/>
  <c r="T3601" i="1"/>
  <c r="P3601" i="1"/>
  <c r="T3600" i="1"/>
  <c r="P3600" i="1"/>
  <c r="T3599" i="1"/>
  <c r="P3599" i="1"/>
  <c r="T3598" i="1"/>
  <c r="P3598" i="1"/>
  <c r="P3597" i="1"/>
  <c r="P3596" i="1"/>
  <c r="T2787" i="1"/>
  <c r="P469" i="1"/>
  <c r="S382" i="1"/>
  <c r="S683" i="1"/>
  <c r="S4596" i="1"/>
  <c r="T4596" i="1"/>
  <c r="S4123" i="1"/>
  <c r="S4209" i="1"/>
  <c r="T3561" i="1"/>
  <c r="T336" i="1"/>
  <c r="T293" i="1"/>
  <c r="S4468" i="1"/>
  <c r="T164" i="1"/>
  <c r="T207" i="1"/>
  <c r="R250" i="1"/>
  <c r="S250" i="1"/>
  <c r="T422" i="1"/>
  <c r="T465" i="1"/>
  <c r="T508" i="1"/>
  <c r="T551" i="1"/>
  <c r="R4468" i="1"/>
  <c r="S4467" i="1"/>
  <c r="R4467" i="1"/>
  <c r="S4464" i="1"/>
  <c r="R4464" i="1"/>
  <c r="N4468" i="1"/>
  <c r="M4468" i="1"/>
  <c r="L4468" i="1"/>
  <c r="K4468" i="1"/>
  <c r="J4468" i="1"/>
  <c r="I4468" i="1"/>
  <c r="H4468" i="1"/>
  <c r="G4468" i="1"/>
  <c r="F4468" i="1"/>
  <c r="E4468" i="1"/>
  <c r="N4467" i="1"/>
  <c r="M4467" i="1"/>
  <c r="L4467" i="1"/>
  <c r="K4467" i="1"/>
  <c r="J4467" i="1"/>
  <c r="I4467" i="1"/>
  <c r="H4467" i="1"/>
  <c r="G4467" i="1"/>
  <c r="F4467" i="1"/>
  <c r="E4467" i="1"/>
  <c r="N4464" i="1"/>
  <c r="M4464" i="1"/>
  <c r="L4464" i="1"/>
  <c r="K4464" i="1"/>
  <c r="J4464" i="1"/>
  <c r="I4464" i="1"/>
  <c r="H4464" i="1"/>
  <c r="G4464" i="1"/>
  <c r="F4464" i="1"/>
  <c r="E4464" i="1"/>
  <c r="D4468" i="1"/>
  <c r="D4467" i="1"/>
  <c r="D4464" i="1"/>
  <c r="R3436" i="1"/>
  <c r="S3436" i="1"/>
  <c r="R2962" i="1"/>
  <c r="S2962" i="1"/>
  <c r="S3005" i="1" s="1"/>
  <c r="R2963" i="1"/>
  <c r="S2963" i="1"/>
  <c r="T4077" i="1"/>
  <c r="T3991" i="1"/>
  <c r="T3045" i="1"/>
  <c r="T2357" i="1"/>
  <c r="T2314" i="1"/>
  <c r="T2185" i="1"/>
  <c r="T2056" i="1"/>
  <c r="S381" i="1"/>
  <c r="S4122" i="1"/>
  <c r="P210" i="1"/>
  <c r="S682" i="1"/>
  <c r="S4294" i="1"/>
  <c r="T4294" i="1" s="1"/>
  <c r="T4034" i="1"/>
  <c r="T3690" i="1"/>
  <c r="O1368" i="1"/>
  <c r="P1368" i="1" s="1"/>
  <c r="T637" i="1"/>
  <c r="S4595" i="1"/>
  <c r="R1844" i="1"/>
  <c r="R3435" i="1"/>
  <c r="S3435" i="1"/>
  <c r="P768" i="1"/>
  <c r="P467" i="1"/>
  <c r="N447" i="1" s="1"/>
  <c r="S2530" i="1"/>
  <c r="S2487" i="1"/>
  <c r="T2487" i="1"/>
  <c r="S2358" i="1"/>
  <c r="S380" i="1"/>
  <c r="J2615" i="1"/>
  <c r="S4121" i="1"/>
  <c r="S4207" i="1" s="1"/>
  <c r="S4250" i="1" s="1"/>
  <c r="R4208" i="1"/>
  <c r="R4251" i="1" s="1"/>
  <c r="R4206" i="1"/>
  <c r="R4249" i="1" s="1"/>
  <c r="R4202" i="1"/>
  <c r="R4198" i="1"/>
  <c r="S4198" i="1"/>
  <c r="R4199" i="1"/>
  <c r="S4199" i="1"/>
  <c r="R4200" i="1"/>
  <c r="S4200" i="1"/>
  <c r="R4201" i="1"/>
  <c r="S4201" i="1"/>
  <c r="S4202" i="1"/>
  <c r="R4203" i="1"/>
  <c r="S4203" i="1"/>
  <c r="R4204" i="1"/>
  <c r="S4204" i="1"/>
  <c r="R4205" i="1"/>
  <c r="S4205" i="1"/>
  <c r="R4209" i="1"/>
  <c r="R4252" i="1" s="1"/>
  <c r="R4210" i="1"/>
  <c r="R4211" i="1"/>
  <c r="R4254" i="1" s="1"/>
  <c r="S4211" i="1"/>
  <c r="S4254" i="1" s="1"/>
  <c r="R4212" i="1"/>
  <c r="R4255" i="1" s="1"/>
  <c r="S4212" i="1"/>
  <c r="S4255" i="1" s="1"/>
  <c r="R4213" i="1"/>
  <c r="R4256" i="1" s="1"/>
  <c r="S4213" i="1"/>
  <c r="R4214" i="1"/>
  <c r="S4214" i="1"/>
  <c r="S4257" i="1" s="1"/>
  <c r="R4215" i="1"/>
  <c r="R4258" i="1" s="1"/>
  <c r="S4215" i="1"/>
  <c r="S4258" i="1" s="1"/>
  <c r="R4216" i="1"/>
  <c r="S4216" i="1"/>
  <c r="S4259" i="1" s="1"/>
  <c r="R4217" i="1"/>
  <c r="R4260" i="1" s="1"/>
  <c r="S4217" i="1"/>
  <c r="D4198" i="1"/>
  <c r="E4198" i="1"/>
  <c r="F4198" i="1"/>
  <c r="G4198" i="1"/>
  <c r="H4198" i="1"/>
  <c r="I4198" i="1"/>
  <c r="J4198" i="1"/>
  <c r="K4198" i="1"/>
  <c r="L4198" i="1"/>
  <c r="M4198" i="1"/>
  <c r="N4198" i="1"/>
  <c r="O4198" i="1"/>
  <c r="D4199" i="1"/>
  <c r="E4199" i="1"/>
  <c r="F4199" i="1"/>
  <c r="G4199" i="1"/>
  <c r="H4199" i="1"/>
  <c r="I4199" i="1"/>
  <c r="J4199" i="1"/>
  <c r="K4199" i="1"/>
  <c r="L4199" i="1"/>
  <c r="M4199" i="1"/>
  <c r="N4199" i="1"/>
  <c r="O4199" i="1"/>
  <c r="D4200" i="1"/>
  <c r="E4200" i="1"/>
  <c r="F4200" i="1"/>
  <c r="G4200" i="1"/>
  <c r="H4200" i="1"/>
  <c r="I4200" i="1"/>
  <c r="J4200" i="1"/>
  <c r="K4200" i="1"/>
  <c r="L4200" i="1"/>
  <c r="M4200" i="1"/>
  <c r="N4200" i="1"/>
  <c r="O4200" i="1"/>
  <c r="D4201" i="1"/>
  <c r="E4201" i="1"/>
  <c r="F4201" i="1"/>
  <c r="G4201" i="1"/>
  <c r="H4201" i="1"/>
  <c r="I4201" i="1"/>
  <c r="J4201" i="1"/>
  <c r="K4201" i="1"/>
  <c r="L4201" i="1"/>
  <c r="M4201" i="1"/>
  <c r="N4201" i="1"/>
  <c r="O4201" i="1"/>
  <c r="D4202" i="1"/>
  <c r="E4202" i="1"/>
  <c r="F4202" i="1"/>
  <c r="G4202" i="1"/>
  <c r="H4202" i="1"/>
  <c r="I4202" i="1"/>
  <c r="J4202" i="1"/>
  <c r="K4202" i="1"/>
  <c r="L4202" i="1"/>
  <c r="M4202" i="1"/>
  <c r="N4202" i="1"/>
  <c r="O4202" i="1"/>
  <c r="D4203" i="1"/>
  <c r="E4203" i="1"/>
  <c r="F4203" i="1"/>
  <c r="G4203" i="1"/>
  <c r="H4203" i="1"/>
  <c r="I4203" i="1"/>
  <c r="J4203" i="1"/>
  <c r="K4203" i="1"/>
  <c r="L4203" i="1"/>
  <c r="M4203" i="1"/>
  <c r="N4203" i="1"/>
  <c r="O4203" i="1"/>
  <c r="D4204" i="1"/>
  <c r="E4204" i="1"/>
  <c r="F4204" i="1"/>
  <c r="G4204" i="1"/>
  <c r="H4204" i="1"/>
  <c r="I4204" i="1"/>
  <c r="J4204" i="1"/>
  <c r="K4204" i="1"/>
  <c r="L4204" i="1"/>
  <c r="M4204" i="1"/>
  <c r="N4204" i="1"/>
  <c r="O4204" i="1"/>
  <c r="D4205" i="1"/>
  <c r="E4205" i="1"/>
  <c r="F4205" i="1"/>
  <c r="G4205" i="1"/>
  <c r="H4205" i="1"/>
  <c r="I4205" i="1"/>
  <c r="J4205" i="1"/>
  <c r="K4205" i="1"/>
  <c r="L4205" i="1"/>
  <c r="M4205" i="1"/>
  <c r="N4205" i="1"/>
  <c r="O4205" i="1"/>
  <c r="D4207" i="1"/>
  <c r="D4250" i="1" s="1"/>
  <c r="E4207" i="1"/>
  <c r="E4250" i="1" s="1"/>
  <c r="F4207" i="1"/>
  <c r="G4207" i="1"/>
  <c r="H4207" i="1"/>
  <c r="H4250" i="1" s="1"/>
  <c r="I4207" i="1"/>
  <c r="I4250" i="1" s="1"/>
  <c r="J4207" i="1"/>
  <c r="J4250" i="1" s="1"/>
  <c r="K4207" i="1"/>
  <c r="K4250" i="1" s="1"/>
  <c r="L4207" i="1"/>
  <c r="L4250" i="1" s="1"/>
  <c r="M4207" i="1"/>
  <c r="M4250" i="1" s="1"/>
  <c r="N4207" i="1"/>
  <c r="N4250" i="1" s="1"/>
  <c r="D4208" i="1"/>
  <c r="D4251" i="1" s="1"/>
  <c r="E4208" i="1"/>
  <c r="E4251" i="1" s="1"/>
  <c r="F4208" i="1"/>
  <c r="F4251" i="1" s="1"/>
  <c r="G4208" i="1"/>
  <c r="G4251" i="1" s="1"/>
  <c r="H4208" i="1"/>
  <c r="I4208" i="1"/>
  <c r="I4251" i="1" s="1"/>
  <c r="J4208" i="1"/>
  <c r="J4251" i="1" s="1"/>
  <c r="K4208" i="1"/>
  <c r="K4251" i="1" s="1"/>
  <c r="L4208" i="1"/>
  <c r="L4251" i="1" s="1"/>
  <c r="M4208" i="1"/>
  <c r="M4251" i="1" s="1"/>
  <c r="N4208" i="1"/>
  <c r="N4251" i="1" s="1"/>
  <c r="D4209" i="1"/>
  <c r="D4252" i="1" s="1"/>
  <c r="E4209" i="1"/>
  <c r="E4252" i="1" s="1"/>
  <c r="F4209" i="1"/>
  <c r="F4252" i="1" s="1"/>
  <c r="G4209" i="1"/>
  <c r="H4209" i="1"/>
  <c r="I4209" i="1"/>
  <c r="I4252" i="1" s="1"/>
  <c r="J4209" i="1"/>
  <c r="J4252" i="1" s="1"/>
  <c r="K4209" i="1"/>
  <c r="K4252" i="1" s="1"/>
  <c r="L4209" i="1"/>
  <c r="L4252" i="1" s="1"/>
  <c r="M4209" i="1"/>
  <c r="M4252" i="1" s="1"/>
  <c r="N4209" i="1"/>
  <c r="N4252" i="1" s="1"/>
  <c r="D4210" i="1"/>
  <c r="D4253" i="1" s="1"/>
  <c r="E4210" i="1"/>
  <c r="E4253" i="1" s="1"/>
  <c r="F4210" i="1"/>
  <c r="F4253" i="1" s="1"/>
  <c r="G4210" i="1"/>
  <c r="G4253" i="1" s="1"/>
  <c r="H4210" i="1"/>
  <c r="I4210" i="1"/>
  <c r="I4253" i="1" s="1"/>
  <c r="J4210" i="1"/>
  <c r="J4253" i="1" s="1"/>
  <c r="K4210" i="1"/>
  <c r="K4253" i="1" s="1"/>
  <c r="L4210" i="1"/>
  <c r="L4253" i="1" s="1"/>
  <c r="M4210" i="1"/>
  <c r="M4253" i="1" s="1"/>
  <c r="N4210" i="1"/>
  <c r="N4253" i="1" s="1"/>
  <c r="D4211" i="1"/>
  <c r="D4254" i="1" s="1"/>
  <c r="E4211" i="1"/>
  <c r="E4254" i="1" s="1"/>
  <c r="F4211" i="1"/>
  <c r="F4254" i="1" s="1"/>
  <c r="G4211" i="1"/>
  <c r="G4254" i="1" s="1"/>
  <c r="H4211" i="1"/>
  <c r="H4254" i="1" s="1"/>
  <c r="I4211" i="1"/>
  <c r="I4254" i="1" s="1"/>
  <c r="J4211" i="1"/>
  <c r="J4254" i="1" s="1"/>
  <c r="K4211" i="1"/>
  <c r="K4254" i="1" s="1"/>
  <c r="L4211" i="1"/>
  <c r="L4254" i="1" s="1"/>
  <c r="M4211" i="1"/>
  <c r="M4254" i="1" s="1"/>
  <c r="N4211" i="1"/>
  <c r="N4254" i="1" s="1"/>
  <c r="D4212" i="1"/>
  <c r="D4255" i="1" s="1"/>
  <c r="E4212" i="1"/>
  <c r="E4255" i="1" s="1"/>
  <c r="F4212" i="1"/>
  <c r="F4255" i="1" s="1"/>
  <c r="G4212" i="1"/>
  <c r="G4255" i="1" s="1"/>
  <c r="H4212" i="1"/>
  <c r="H4255" i="1" s="1"/>
  <c r="I4212" i="1"/>
  <c r="I4255" i="1" s="1"/>
  <c r="J4212" i="1"/>
  <c r="J4255" i="1" s="1"/>
  <c r="K4212" i="1"/>
  <c r="K4255" i="1" s="1"/>
  <c r="L4212" i="1"/>
  <c r="L4255" i="1" s="1"/>
  <c r="M4212" i="1"/>
  <c r="M4255" i="1" s="1"/>
  <c r="N4212" i="1"/>
  <c r="N4255" i="1" s="1"/>
  <c r="D4213" i="1"/>
  <c r="D4256" i="1" s="1"/>
  <c r="E4213" i="1"/>
  <c r="E4256" i="1" s="1"/>
  <c r="F4213" i="1"/>
  <c r="F4256" i="1" s="1"/>
  <c r="G4213" i="1"/>
  <c r="G4256" i="1" s="1"/>
  <c r="H4213" i="1"/>
  <c r="H4256" i="1" s="1"/>
  <c r="I4213" i="1"/>
  <c r="I4256" i="1" s="1"/>
  <c r="J4213" i="1"/>
  <c r="J4256" i="1" s="1"/>
  <c r="K4213" i="1"/>
  <c r="K4256" i="1" s="1"/>
  <c r="L4213" i="1"/>
  <c r="L4256" i="1" s="1"/>
  <c r="M4213" i="1"/>
  <c r="N4213" i="1"/>
  <c r="N4256" i="1" s="1"/>
  <c r="D4214" i="1"/>
  <c r="D4257" i="1" s="1"/>
  <c r="E4214" i="1"/>
  <c r="E4257" i="1" s="1"/>
  <c r="F4214" i="1"/>
  <c r="F4257" i="1" s="1"/>
  <c r="G4214" i="1"/>
  <c r="G4257" i="1" s="1"/>
  <c r="H4214" i="1"/>
  <c r="H4257" i="1" s="1"/>
  <c r="I4214" i="1"/>
  <c r="I4257" i="1" s="1"/>
  <c r="J4214" i="1"/>
  <c r="J4257" i="1" s="1"/>
  <c r="K4214" i="1"/>
  <c r="K4257" i="1" s="1"/>
  <c r="L4214" i="1"/>
  <c r="L4257" i="1" s="1"/>
  <c r="M4214" i="1"/>
  <c r="M4257" i="1" s="1"/>
  <c r="N4214" i="1"/>
  <c r="N4257" i="1" s="1"/>
  <c r="D4215" i="1"/>
  <c r="D4258" i="1" s="1"/>
  <c r="E4215" i="1"/>
  <c r="E4258" i="1" s="1"/>
  <c r="F4215" i="1"/>
  <c r="F4258" i="1" s="1"/>
  <c r="G4215" i="1"/>
  <c r="H4215" i="1"/>
  <c r="H4258" i="1" s="1"/>
  <c r="I4215" i="1"/>
  <c r="I4258" i="1" s="1"/>
  <c r="J4215" i="1"/>
  <c r="J4258" i="1" s="1"/>
  <c r="K4215" i="1"/>
  <c r="K4258" i="1" s="1"/>
  <c r="L4215" i="1"/>
  <c r="L4258" i="1" s="1"/>
  <c r="M4215" i="1"/>
  <c r="M4258" i="1" s="1"/>
  <c r="N4215" i="1"/>
  <c r="N4258" i="1" s="1"/>
  <c r="D4216" i="1"/>
  <c r="D4259" i="1" s="1"/>
  <c r="E4216" i="1"/>
  <c r="E4259" i="1" s="1"/>
  <c r="F4216" i="1"/>
  <c r="G4216" i="1"/>
  <c r="G4259" i="1" s="1"/>
  <c r="H4216" i="1"/>
  <c r="I4216" i="1"/>
  <c r="I4259" i="1" s="1"/>
  <c r="J4216" i="1"/>
  <c r="J4259" i="1" s="1"/>
  <c r="K4216" i="1"/>
  <c r="K4259" i="1" s="1"/>
  <c r="L4216" i="1"/>
  <c r="L4259" i="1" s="1"/>
  <c r="M4216" i="1"/>
  <c r="M4259" i="1" s="1"/>
  <c r="N4216" i="1"/>
  <c r="N4259" i="1" s="1"/>
  <c r="D4217" i="1"/>
  <c r="E4217" i="1"/>
  <c r="E4260" i="1" s="1"/>
  <c r="F4217" i="1"/>
  <c r="G4217" i="1"/>
  <c r="G4260" i="1" s="1"/>
  <c r="H4217" i="1"/>
  <c r="H4260" i="1" s="1"/>
  <c r="I4217" i="1"/>
  <c r="I4260" i="1" s="1"/>
  <c r="J4217" i="1"/>
  <c r="J4260" i="1" s="1"/>
  <c r="K4217" i="1"/>
  <c r="K4260" i="1" s="1"/>
  <c r="L4217" i="1"/>
  <c r="L4260" i="1" s="1"/>
  <c r="M4217" i="1"/>
  <c r="M4260" i="1" s="1"/>
  <c r="N4217" i="1"/>
  <c r="N4260" i="1" s="1"/>
  <c r="E4206" i="1"/>
  <c r="E4249" i="1" s="1"/>
  <c r="F4206" i="1"/>
  <c r="F4249" i="1" s="1"/>
  <c r="G4206" i="1"/>
  <c r="G4249" i="1" s="1"/>
  <c r="H4206" i="1"/>
  <c r="I4206" i="1"/>
  <c r="I4249" i="1" s="1"/>
  <c r="J4206" i="1"/>
  <c r="K4206" i="1"/>
  <c r="K4249" i="1" s="1"/>
  <c r="L4206" i="1"/>
  <c r="L4249" i="1" s="1"/>
  <c r="M4206" i="1"/>
  <c r="M4249" i="1" s="1"/>
  <c r="N4206" i="1"/>
  <c r="N4249" i="1" s="1"/>
  <c r="D4206" i="1"/>
  <c r="D4249" i="1" s="1"/>
  <c r="P4156" i="1"/>
  <c r="P4157" i="1"/>
  <c r="P4158" i="1"/>
  <c r="P4159" i="1"/>
  <c r="P4160" i="1"/>
  <c r="P4161" i="1"/>
  <c r="P4162" i="1"/>
  <c r="P4155" i="1"/>
  <c r="P4134" i="1"/>
  <c r="P4135" i="1"/>
  <c r="P4136" i="1"/>
  <c r="P4137" i="1"/>
  <c r="P4138" i="1"/>
  <c r="P4139" i="1"/>
  <c r="P4140" i="1"/>
  <c r="P4141" i="1"/>
  <c r="P4142" i="1"/>
  <c r="P4143" i="1"/>
  <c r="T4174" i="1"/>
  <c r="O4174" i="1"/>
  <c r="T4173" i="1"/>
  <c r="O4173" i="1"/>
  <c r="P4173" i="1" s="1"/>
  <c r="T4172" i="1"/>
  <c r="O4172" i="1"/>
  <c r="T4171" i="1"/>
  <c r="O4171" i="1"/>
  <c r="T4170" i="1"/>
  <c r="O4170" i="1"/>
  <c r="T4169" i="1"/>
  <c r="O4169" i="1"/>
  <c r="P4169" i="1" s="1"/>
  <c r="T4168" i="1"/>
  <c r="O4211" i="1"/>
  <c r="O4254" i="1" s="1"/>
  <c r="T4167" i="1"/>
  <c r="P4167" i="1"/>
  <c r="T4166" i="1"/>
  <c r="T4164" i="1"/>
  <c r="T4162" i="1"/>
  <c r="T4161" i="1"/>
  <c r="T4160" i="1"/>
  <c r="T4159" i="1"/>
  <c r="T4158" i="1"/>
  <c r="T4157" i="1"/>
  <c r="P413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N4475" i="1"/>
  <c r="M4475" i="1"/>
  <c r="L4475" i="1"/>
  <c r="K4475" i="1"/>
  <c r="J4475" i="1"/>
  <c r="I4475" i="1"/>
  <c r="H4475" i="1"/>
  <c r="G4475" i="1"/>
  <c r="F4475" i="1"/>
  <c r="N4474" i="1"/>
  <c r="M4474" i="1"/>
  <c r="L4474" i="1"/>
  <c r="K4474" i="1"/>
  <c r="J4474" i="1"/>
  <c r="I4474" i="1"/>
  <c r="H4474" i="1"/>
  <c r="G4474" i="1"/>
  <c r="F4474" i="1"/>
  <c r="N4473" i="1"/>
  <c r="M4473" i="1"/>
  <c r="L4473" i="1"/>
  <c r="K4473" i="1"/>
  <c r="J4473" i="1"/>
  <c r="I4473" i="1"/>
  <c r="H4473" i="1"/>
  <c r="G4473" i="1"/>
  <c r="F4473" i="1"/>
  <c r="N4472" i="1"/>
  <c r="M4472" i="1"/>
  <c r="L4472" i="1"/>
  <c r="K4472" i="1"/>
  <c r="J4472" i="1"/>
  <c r="I4472" i="1"/>
  <c r="H4472" i="1"/>
  <c r="G4472" i="1"/>
  <c r="F4472" i="1"/>
  <c r="N4471" i="1"/>
  <c r="M4471" i="1"/>
  <c r="L4471" i="1"/>
  <c r="K4471" i="1"/>
  <c r="J4471" i="1"/>
  <c r="I4471" i="1"/>
  <c r="H4471" i="1"/>
  <c r="G4471" i="1"/>
  <c r="F4471" i="1"/>
  <c r="N4470" i="1"/>
  <c r="M4470" i="1"/>
  <c r="L4470" i="1"/>
  <c r="K4470" i="1"/>
  <c r="J4470" i="1"/>
  <c r="I4470" i="1"/>
  <c r="H4470" i="1"/>
  <c r="G4470" i="1"/>
  <c r="F4470" i="1"/>
  <c r="N4469" i="1"/>
  <c r="M4469" i="1"/>
  <c r="L4469" i="1"/>
  <c r="K4469" i="1"/>
  <c r="J4469" i="1"/>
  <c r="I4469" i="1"/>
  <c r="H4469" i="1"/>
  <c r="G4469" i="1"/>
  <c r="F4469" i="1"/>
  <c r="N4466" i="1"/>
  <c r="M4466" i="1"/>
  <c r="L4466" i="1"/>
  <c r="K4466" i="1"/>
  <c r="J4466" i="1"/>
  <c r="I4466" i="1"/>
  <c r="H4466" i="1"/>
  <c r="G4466" i="1"/>
  <c r="F4466" i="1"/>
  <c r="N4465" i="1"/>
  <c r="M4465" i="1"/>
  <c r="L4465" i="1"/>
  <c r="K4465" i="1"/>
  <c r="J4465" i="1"/>
  <c r="I4465" i="1"/>
  <c r="H4465" i="1"/>
  <c r="G4465" i="1"/>
  <c r="F4465" i="1"/>
  <c r="O1321" i="1"/>
  <c r="P1321" i="1" s="1"/>
  <c r="O1320" i="1"/>
  <c r="P1320" i="1" s="1"/>
  <c r="Q1301" i="1" s="1"/>
  <c r="P1364" i="1"/>
  <c r="P1363" i="1"/>
  <c r="Q1344" i="1" s="1"/>
  <c r="Q4567" i="1"/>
  <c r="Q4524" i="1"/>
  <c r="Q1343" i="1"/>
  <c r="Q1342" i="1"/>
  <c r="Q1300" i="1"/>
  <c r="Q1299" i="1"/>
  <c r="Q311" i="1"/>
  <c r="Q310" i="1"/>
  <c r="Q267" i="1"/>
  <c r="E3435" i="1"/>
  <c r="F3435" i="1"/>
  <c r="G3435" i="1"/>
  <c r="H3435" i="1"/>
  <c r="I3435" i="1"/>
  <c r="J3435" i="1"/>
  <c r="K3435" i="1"/>
  <c r="L3435" i="1"/>
  <c r="M3435" i="1"/>
  <c r="N3435" i="1"/>
  <c r="E3436" i="1"/>
  <c r="F3436" i="1"/>
  <c r="H3436" i="1"/>
  <c r="I3436" i="1"/>
  <c r="J3436" i="1"/>
  <c r="K3436" i="1"/>
  <c r="K3307" i="1" s="1"/>
  <c r="L3436" i="1"/>
  <c r="M3436" i="1"/>
  <c r="N3436" i="1"/>
  <c r="E3437" i="1"/>
  <c r="F3437" i="1"/>
  <c r="G3437" i="1"/>
  <c r="H3437" i="1"/>
  <c r="I3437" i="1"/>
  <c r="J3437" i="1"/>
  <c r="K3437" i="1"/>
  <c r="L3437" i="1"/>
  <c r="M3437" i="1"/>
  <c r="M3308" i="1" s="1"/>
  <c r="N3437" i="1"/>
  <c r="E3438" i="1"/>
  <c r="F3438" i="1"/>
  <c r="G3438" i="1"/>
  <c r="H3438" i="1"/>
  <c r="I3438" i="1"/>
  <c r="J3438" i="1"/>
  <c r="K3438" i="1"/>
  <c r="L3438" i="1"/>
  <c r="M3438" i="1"/>
  <c r="N3438" i="1"/>
  <c r="E3439" i="1"/>
  <c r="F3439" i="1"/>
  <c r="G3439" i="1"/>
  <c r="G3310" i="1" s="1"/>
  <c r="H3439" i="1"/>
  <c r="H3310" i="1" s="1"/>
  <c r="I3439" i="1"/>
  <c r="J3439" i="1"/>
  <c r="K3439" i="1"/>
  <c r="L3439" i="1"/>
  <c r="M3439" i="1"/>
  <c r="N3439" i="1"/>
  <c r="E3440" i="1"/>
  <c r="F3440" i="1"/>
  <c r="G3440" i="1"/>
  <c r="H3440" i="1"/>
  <c r="I3440" i="1"/>
  <c r="J3440" i="1"/>
  <c r="K3440" i="1"/>
  <c r="L3440" i="1"/>
  <c r="M3440" i="1"/>
  <c r="N3440" i="1"/>
  <c r="E3441" i="1"/>
  <c r="F3441" i="1"/>
  <c r="G3441" i="1"/>
  <c r="H3441" i="1"/>
  <c r="H3312" i="1" s="1"/>
  <c r="I3441" i="1"/>
  <c r="I3312" i="1" s="1"/>
  <c r="J3441" i="1"/>
  <c r="K3441" i="1"/>
  <c r="L3441" i="1"/>
  <c r="M3441" i="1"/>
  <c r="N3441" i="1"/>
  <c r="E3442" i="1"/>
  <c r="F3442" i="1"/>
  <c r="G3442" i="1"/>
  <c r="H3442" i="1"/>
  <c r="I3442" i="1"/>
  <c r="J3442" i="1"/>
  <c r="J3313" i="1" s="1"/>
  <c r="K3442" i="1"/>
  <c r="K3313" i="1" s="1"/>
  <c r="L3442" i="1"/>
  <c r="M3442" i="1"/>
  <c r="N3442" i="1"/>
  <c r="E3443" i="1"/>
  <c r="F3443" i="1"/>
  <c r="G3443" i="1"/>
  <c r="H3443" i="1"/>
  <c r="I3443" i="1"/>
  <c r="J3443" i="1"/>
  <c r="K3443" i="1"/>
  <c r="L3443" i="1"/>
  <c r="M3443" i="1"/>
  <c r="N3443" i="1"/>
  <c r="D3436" i="1"/>
  <c r="D3437" i="1"/>
  <c r="D3438" i="1"/>
  <c r="D3439" i="1"/>
  <c r="D3440" i="1"/>
  <c r="D3441" i="1"/>
  <c r="D3442" i="1"/>
  <c r="D3443" i="1"/>
  <c r="D3435" i="1"/>
  <c r="D156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60" i="1"/>
  <c r="D1161" i="1"/>
  <c r="D1162" i="1"/>
  <c r="D1163" i="1"/>
  <c r="D1164" i="1"/>
  <c r="D1236" i="1"/>
  <c r="D1237" i="1"/>
  <c r="D1238" i="1"/>
  <c r="D1240" i="1"/>
  <c r="D1241" i="1"/>
  <c r="D1242" i="1"/>
  <c r="D1245" i="1"/>
  <c r="D1246" i="1"/>
  <c r="D1247" i="1"/>
  <c r="D1248" i="1"/>
  <c r="D1249" i="1"/>
  <c r="D1250" i="1"/>
  <c r="D1489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833" i="1"/>
  <c r="D70" i="1" s="1"/>
  <c r="D1834" i="1"/>
  <c r="D1835" i="1"/>
  <c r="D72" i="1" s="1"/>
  <c r="D1836" i="1"/>
  <c r="D73" i="1" s="1"/>
  <c r="D1837" i="1"/>
  <c r="D74" i="1" s="1"/>
  <c r="D1838" i="1"/>
  <c r="D1839" i="1"/>
  <c r="D76" i="1" s="1"/>
  <c r="D1840" i="1"/>
  <c r="D77" i="1" s="1"/>
  <c r="D1841" i="1"/>
  <c r="D78" i="1" s="1"/>
  <c r="D1842" i="1"/>
  <c r="D79" i="1" s="1"/>
  <c r="D1843" i="1"/>
  <c r="D80" i="1" s="1"/>
  <c r="D1844" i="1"/>
  <c r="D81" i="1" s="1"/>
  <c r="D1845" i="1"/>
  <c r="D82" i="1" s="1"/>
  <c r="D1846" i="1"/>
  <c r="D83" i="1" s="1"/>
  <c r="D1847" i="1"/>
  <c r="D84" i="1" s="1"/>
  <c r="D1848" i="1"/>
  <c r="D1849" i="1"/>
  <c r="D86" i="1" s="1"/>
  <c r="D1850" i="1"/>
  <c r="D87" i="1" s="1"/>
  <c r="D1851" i="1"/>
  <c r="D88" i="1" s="1"/>
  <c r="D1852" i="1"/>
  <c r="D89" i="1" s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952" i="1"/>
  <c r="D2995" i="1" s="1"/>
  <c r="D2953" i="1"/>
  <c r="D2996" i="1" s="1"/>
  <c r="D2954" i="1"/>
  <c r="D2997" i="1" s="1"/>
  <c r="D2955" i="1"/>
  <c r="D2998" i="1" s="1"/>
  <c r="D2956" i="1"/>
  <c r="D2999" i="1" s="1"/>
  <c r="D2957" i="1"/>
  <c r="D3000" i="1" s="1"/>
  <c r="D2958" i="1"/>
  <c r="D2959" i="1"/>
  <c r="D2960" i="1"/>
  <c r="D3003" i="1" s="1"/>
  <c r="D2961" i="1"/>
  <c r="D2962" i="1"/>
  <c r="D3005" i="1" s="1"/>
  <c r="D3306" i="1" s="1"/>
  <c r="D2963" i="1"/>
  <c r="D2964" i="1"/>
  <c r="D2965" i="1"/>
  <c r="D3008" i="1" s="1"/>
  <c r="D3309" i="1" s="1"/>
  <c r="D2966" i="1"/>
  <c r="D2967" i="1"/>
  <c r="D3010" i="1" s="1"/>
  <c r="D2968" i="1"/>
  <c r="D2969" i="1"/>
  <c r="D3012" i="1" s="1"/>
  <c r="D2970" i="1"/>
  <c r="D2994" i="1"/>
  <c r="D3252" i="1"/>
  <c r="D3253" i="1"/>
  <c r="D3254" i="1"/>
  <c r="D3255" i="1"/>
  <c r="D3256" i="1"/>
  <c r="D3257" i="1"/>
  <c r="D3258" i="1"/>
  <c r="D3259" i="1"/>
  <c r="D3261" i="1"/>
  <c r="D3262" i="1"/>
  <c r="D3263" i="1"/>
  <c r="D3264" i="1"/>
  <c r="D3424" i="1"/>
  <c r="D3425" i="1"/>
  <c r="D3426" i="1"/>
  <c r="D3427" i="1"/>
  <c r="D3428" i="1"/>
  <c r="D3429" i="1"/>
  <c r="D3430" i="1"/>
  <c r="D3431" i="1"/>
  <c r="D3432" i="1"/>
  <c r="D3433" i="1"/>
  <c r="D3434" i="1"/>
  <c r="P4552" i="1"/>
  <c r="N4532" i="1" s="1"/>
  <c r="T682" i="1"/>
  <c r="T4550" i="1"/>
  <c r="T4507" i="1"/>
  <c r="S4421" i="1"/>
  <c r="R4421" i="1"/>
  <c r="N4421" i="1"/>
  <c r="M4421" i="1"/>
  <c r="L4421" i="1"/>
  <c r="K4421" i="1"/>
  <c r="J4421" i="1"/>
  <c r="I4421" i="1"/>
  <c r="H4421" i="1"/>
  <c r="G4421" i="1"/>
  <c r="F4421" i="1"/>
  <c r="E4421" i="1"/>
  <c r="D4421" i="1"/>
  <c r="T4378" i="1"/>
  <c r="O4378" i="1"/>
  <c r="P4378" i="1" s="1"/>
  <c r="T4335" i="1"/>
  <c r="T4292" i="1"/>
  <c r="T3905" i="1"/>
  <c r="S3862" i="1"/>
  <c r="S3948" i="1" s="1"/>
  <c r="R3862" i="1"/>
  <c r="N3862" i="1"/>
  <c r="N3948" i="1" s="1"/>
  <c r="M3862" i="1"/>
  <c r="M3948" i="1" s="1"/>
  <c r="L3862" i="1"/>
  <c r="L3948" i="1" s="1"/>
  <c r="K3862" i="1"/>
  <c r="K3948" i="1" s="1"/>
  <c r="J3862" i="1"/>
  <c r="J3948" i="1" s="1"/>
  <c r="I3862" i="1"/>
  <c r="I3948" i="1" s="1"/>
  <c r="H3862" i="1"/>
  <c r="H3948" i="1" s="1"/>
  <c r="G3862" i="1"/>
  <c r="G3948" i="1" s="1"/>
  <c r="F3862" i="1"/>
  <c r="F3948" i="1" s="1"/>
  <c r="E3862" i="1"/>
  <c r="D3862" i="1"/>
  <c r="D3948" i="1" s="1"/>
  <c r="T3819" i="1"/>
  <c r="O3819" i="1"/>
  <c r="P3819" i="1" s="1"/>
  <c r="T3776" i="1"/>
  <c r="T3733" i="1"/>
  <c r="T3647" i="1"/>
  <c r="T3518" i="1"/>
  <c r="T3475" i="1"/>
  <c r="R3432" i="1"/>
  <c r="N3432" i="1"/>
  <c r="M3432" i="1"/>
  <c r="L3432" i="1"/>
  <c r="K3432" i="1"/>
  <c r="J3432" i="1"/>
  <c r="J3303" i="1" s="1"/>
  <c r="I3432" i="1"/>
  <c r="H3432" i="1"/>
  <c r="G3432" i="1"/>
  <c r="F3432" i="1"/>
  <c r="E3432" i="1"/>
  <c r="T3389" i="1"/>
  <c r="T3346" i="1"/>
  <c r="T3131" i="1"/>
  <c r="T3088" i="1"/>
  <c r="S2959" i="1"/>
  <c r="R2959" i="1"/>
  <c r="N2959" i="1"/>
  <c r="M2959" i="1"/>
  <c r="L2959" i="1"/>
  <c r="K2959" i="1"/>
  <c r="J2959" i="1"/>
  <c r="I2959" i="1"/>
  <c r="H2959" i="1"/>
  <c r="G2959" i="1"/>
  <c r="F2959" i="1"/>
  <c r="E2959" i="1"/>
  <c r="T2916" i="1"/>
  <c r="T2873" i="1"/>
  <c r="T2830" i="1"/>
  <c r="T2744" i="1"/>
  <c r="T2701" i="1"/>
  <c r="T2702" i="1"/>
  <c r="T2658" i="1"/>
  <c r="R2615" i="1"/>
  <c r="T2615" i="1" s="1"/>
  <c r="N2615" i="1"/>
  <c r="M2615" i="1"/>
  <c r="L2615" i="1"/>
  <c r="K2615" i="1"/>
  <c r="I2615" i="1"/>
  <c r="H2615" i="1"/>
  <c r="G2615" i="1"/>
  <c r="F2615" i="1"/>
  <c r="E2615" i="1"/>
  <c r="T2572" i="1"/>
  <c r="T2486" i="1"/>
  <c r="T2443" i="1"/>
  <c r="S2271" i="1"/>
  <c r="R2271" i="1"/>
  <c r="N2271" i="1"/>
  <c r="M2271" i="1"/>
  <c r="L2271" i="1"/>
  <c r="K2271" i="1"/>
  <c r="J2271" i="1"/>
  <c r="I2271" i="1"/>
  <c r="H2271" i="1"/>
  <c r="G2271" i="1"/>
  <c r="F2271" i="1"/>
  <c r="E2271" i="1"/>
  <c r="T2228" i="1"/>
  <c r="S2142" i="1"/>
  <c r="R2142" i="1"/>
  <c r="N2142" i="1"/>
  <c r="M2142" i="1"/>
  <c r="L2142" i="1"/>
  <c r="K2142" i="1"/>
  <c r="J2142" i="1"/>
  <c r="I2142" i="1"/>
  <c r="H2142" i="1"/>
  <c r="G2142" i="1"/>
  <c r="F2142" i="1"/>
  <c r="E2142" i="1"/>
  <c r="T2099" i="1"/>
  <c r="T1970" i="1"/>
  <c r="T1927" i="1"/>
  <c r="T1884" i="1"/>
  <c r="S1841" i="1"/>
  <c r="S78" i="1" s="1"/>
  <c r="R1841" i="1"/>
  <c r="N1841" i="1"/>
  <c r="N78" i="1" s="1"/>
  <c r="M1841" i="1"/>
  <c r="M78" i="1" s="1"/>
  <c r="L1841" i="1"/>
  <c r="K1841" i="1"/>
  <c r="K78" i="1" s="1"/>
  <c r="J1841" i="1"/>
  <c r="J78" i="1" s="1"/>
  <c r="I1841" i="1"/>
  <c r="I78" i="1" s="1"/>
  <c r="H1841" i="1"/>
  <c r="H78" i="1" s="1"/>
  <c r="G1841" i="1"/>
  <c r="G78" i="1" s="1"/>
  <c r="F1841" i="1"/>
  <c r="F78" i="1" s="1"/>
  <c r="E1841" i="1"/>
  <c r="E78" i="1" s="1"/>
  <c r="T1755" i="1"/>
  <c r="T1712" i="1"/>
  <c r="T1669" i="1"/>
  <c r="T1626" i="1"/>
  <c r="S1583" i="1"/>
  <c r="R1583" i="1"/>
  <c r="N1583" i="1"/>
  <c r="M1583" i="1"/>
  <c r="L1583" i="1"/>
  <c r="K1583" i="1"/>
  <c r="J1583" i="1"/>
  <c r="I1583" i="1"/>
  <c r="H1583" i="1"/>
  <c r="G1583" i="1"/>
  <c r="F1583" i="1"/>
  <c r="E1583" i="1"/>
  <c r="T1540" i="1"/>
  <c r="T1497" i="1"/>
  <c r="T1454" i="1"/>
  <c r="T1411" i="1"/>
  <c r="E1242" i="1"/>
  <c r="F1242" i="1"/>
  <c r="G1242" i="1"/>
  <c r="H1242" i="1"/>
  <c r="I1242" i="1"/>
  <c r="J1242" i="1"/>
  <c r="K1242" i="1"/>
  <c r="L1242" i="1"/>
  <c r="M1242" i="1"/>
  <c r="N1242" i="1"/>
  <c r="E1245" i="1"/>
  <c r="F1245" i="1"/>
  <c r="G1245" i="1"/>
  <c r="H1245" i="1"/>
  <c r="I1245" i="1"/>
  <c r="J1245" i="1"/>
  <c r="K1245" i="1"/>
  <c r="L1245" i="1"/>
  <c r="M1245" i="1"/>
  <c r="N1245" i="1"/>
  <c r="R1245" i="1"/>
  <c r="S1245" i="1"/>
  <c r="E1246" i="1"/>
  <c r="F1246" i="1"/>
  <c r="G1246" i="1"/>
  <c r="H1246" i="1"/>
  <c r="I1246" i="1"/>
  <c r="J1246" i="1"/>
  <c r="K1246" i="1"/>
  <c r="L1246" i="1"/>
  <c r="M1246" i="1"/>
  <c r="N1246" i="1"/>
  <c r="R1246" i="1"/>
  <c r="S1246" i="1"/>
  <c r="E1247" i="1"/>
  <c r="F1247" i="1"/>
  <c r="G1247" i="1"/>
  <c r="H1247" i="1"/>
  <c r="I1247" i="1"/>
  <c r="J1247" i="1"/>
  <c r="K1247" i="1"/>
  <c r="L1247" i="1"/>
  <c r="M1247" i="1"/>
  <c r="N1247" i="1"/>
  <c r="R1247" i="1"/>
  <c r="S1247" i="1"/>
  <c r="E1248" i="1"/>
  <c r="F1248" i="1"/>
  <c r="G1248" i="1"/>
  <c r="H1248" i="1"/>
  <c r="I1248" i="1"/>
  <c r="J1248" i="1"/>
  <c r="K1248" i="1"/>
  <c r="L1248" i="1"/>
  <c r="M1248" i="1"/>
  <c r="N1248" i="1"/>
  <c r="R1248" i="1"/>
  <c r="S1248" i="1"/>
  <c r="E1249" i="1"/>
  <c r="F1249" i="1"/>
  <c r="G1249" i="1"/>
  <c r="H1249" i="1"/>
  <c r="I1249" i="1"/>
  <c r="J1249" i="1"/>
  <c r="K1249" i="1"/>
  <c r="L1249" i="1"/>
  <c r="M1249" i="1"/>
  <c r="N1249" i="1"/>
  <c r="R1249" i="1"/>
  <c r="S1249" i="1"/>
  <c r="E1250" i="1"/>
  <c r="F1250" i="1"/>
  <c r="G1250" i="1"/>
  <c r="H1250" i="1"/>
  <c r="I1250" i="1"/>
  <c r="J1250" i="1"/>
  <c r="K1250" i="1"/>
  <c r="L1250" i="1"/>
  <c r="M1250" i="1"/>
  <c r="N1250" i="1"/>
  <c r="R1250" i="1"/>
  <c r="S1250" i="1"/>
  <c r="T1368" i="1"/>
  <c r="T1325" i="1"/>
  <c r="T1196" i="1"/>
  <c r="S1153" i="1"/>
  <c r="R1153" i="1"/>
  <c r="N1153" i="1"/>
  <c r="M1153" i="1"/>
  <c r="L1153" i="1"/>
  <c r="K1153" i="1"/>
  <c r="J1153" i="1"/>
  <c r="I1153" i="1"/>
  <c r="H1153" i="1"/>
  <c r="G1153" i="1"/>
  <c r="F1153" i="1"/>
  <c r="E1153" i="1"/>
  <c r="T1110" i="1"/>
  <c r="T1067" i="1"/>
  <c r="S981" i="1"/>
  <c r="R981" i="1"/>
  <c r="N981" i="1"/>
  <c r="M981" i="1"/>
  <c r="L981" i="1"/>
  <c r="K981" i="1"/>
  <c r="J981" i="1"/>
  <c r="I981" i="1"/>
  <c r="H981" i="1"/>
  <c r="G981" i="1"/>
  <c r="F981" i="1"/>
  <c r="E981" i="1"/>
  <c r="T938" i="1"/>
  <c r="T895" i="1"/>
  <c r="T723" i="1"/>
  <c r="S594" i="1"/>
  <c r="R594" i="1"/>
  <c r="N594" i="1"/>
  <c r="M594" i="1"/>
  <c r="L594" i="1"/>
  <c r="K594" i="1"/>
  <c r="J594" i="1"/>
  <c r="I594" i="1"/>
  <c r="H594" i="1"/>
  <c r="G594" i="1"/>
  <c r="F594" i="1"/>
  <c r="E594" i="1"/>
  <c r="N250" i="1"/>
  <c r="M250" i="1"/>
  <c r="L250" i="1"/>
  <c r="K250" i="1"/>
  <c r="J250" i="1"/>
  <c r="I250" i="1"/>
  <c r="H250" i="1"/>
  <c r="G250" i="1"/>
  <c r="F250" i="1"/>
  <c r="E250" i="1"/>
  <c r="E3434" i="1"/>
  <c r="F3434" i="1"/>
  <c r="G3434" i="1"/>
  <c r="H3434" i="1"/>
  <c r="I3434" i="1"/>
  <c r="J3434" i="1"/>
  <c r="K3434" i="1"/>
  <c r="L3434" i="1"/>
  <c r="M3434" i="1"/>
  <c r="N3434" i="1"/>
  <c r="R3434" i="1"/>
  <c r="S3434" i="1"/>
  <c r="E1241" i="1"/>
  <c r="F1241" i="1"/>
  <c r="G1241" i="1"/>
  <c r="H1241" i="1"/>
  <c r="I1241" i="1"/>
  <c r="J1241" i="1"/>
  <c r="K1241" i="1"/>
  <c r="L1241" i="1"/>
  <c r="M1241" i="1"/>
  <c r="N1241" i="1"/>
  <c r="R1241" i="1"/>
  <c r="S1241" i="1"/>
  <c r="T380" i="1"/>
  <c r="N4423" i="1"/>
  <c r="M4423" i="1"/>
  <c r="N4422" i="1"/>
  <c r="M4422" i="1"/>
  <c r="O4420" i="1"/>
  <c r="N4420" i="1"/>
  <c r="O1238" i="1"/>
  <c r="O4604" i="1"/>
  <c r="T4604" i="1"/>
  <c r="P4595" i="1"/>
  <c r="T4595" i="1"/>
  <c r="P4596" i="1"/>
  <c r="P4597" i="1"/>
  <c r="T4598" i="1"/>
  <c r="T4599" i="1"/>
  <c r="O4600" i="1"/>
  <c r="P4600" i="1" s="1"/>
  <c r="F4580" i="1" s="1"/>
  <c r="T4600" i="1"/>
  <c r="O4601" i="1"/>
  <c r="T4601" i="1"/>
  <c r="O4602" i="1"/>
  <c r="P4602" i="1" s="1"/>
  <c r="M4582" i="1" s="1"/>
  <c r="T4602" i="1"/>
  <c r="O4603" i="1"/>
  <c r="T4603" i="1"/>
  <c r="T4552" i="1"/>
  <c r="P4553" i="1"/>
  <c r="T4553" i="1"/>
  <c r="P4554" i="1"/>
  <c r="T4554" i="1"/>
  <c r="T4555" i="1"/>
  <c r="T4556" i="1"/>
  <c r="O4557" i="1"/>
  <c r="T4557" i="1"/>
  <c r="O4558" i="1"/>
  <c r="T4558" i="1"/>
  <c r="O4559" i="1"/>
  <c r="T4559" i="1"/>
  <c r="O4560" i="1"/>
  <c r="T4560" i="1"/>
  <c r="O4561" i="1"/>
  <c r="P4561" i="1" s="1"/>
  <c r="T4561" i="1"/>
  <c r="P4509" i="1"/>
  <c r="E4489" i="1" s="1"/>
  <c r="T4509" i="1"/>
  <c r="P4510" i="1"/>
  <c r="T4510" i="1"/>
  <c r="T4511" i="1"/>
  <c r="T4512" i="1"/>
  <c r="T4513" i="1"/>
  <c r="O4514" i="1"/>
  <c r="P4514" i="1" s="1"/>
  <c r="T4514" i="1"/>
  <c r="O4515" i="1"/>
  <c r="P4515" i="1" s="1"/>
  <c r="T4515" i="1"/>
  <c r="O4516" i="1"/>
  <c r="P4516" i="1" s="1"/>
  <c r="F4496" i="1" s="1"/>
  <c r="T4516" i="1"/>
  <c r="O4517" i="1"/>
  <c r="T4517" i="1"/>
  <c r="O4518" i="1"/>
  <c r="P4518" i="1" s="1"/>
  <c r="T4518" i="1"/>
  <c r="S4419" i="1"/>
  <c r="D4423" i="1"/>
  <c r="E4423" i="1"/>
  <c r="F4423" i="1"/>
  <c r="G4423" i="1"/>
  <c r="H4423" i="1"/>
  <c r="I4423" i="1"/>
  <c r="J4423" i="1"/>
  <c r="K4423" i="1"/>
  <c r="L4423" i="1"/>
  <c r="R4423" i="1"/>
  <c r="S4423" i="1"/>
  <c r="D4424" i="1"/>
  <c r="E4424" i="1"/>
  <c r="F4424" i="1"/>
  <c r="G4424" i="1"/>
  <c r="H4424" i="1"/>
  <c r="I4424" i="1"/>
  <c r="J4424" i="1"/>
  <c r="K4424" i="1"/>
  <c r="L4424" i="1"/>
  <c r="M4424" i="1"/>
  <c r="N4424" i="1"/>
  <c r="R4424" i="1"/>
  <c r="S4424" i="1"/>
  <c r="D4425" i="1"/>
  <c r="E4425" i="1"/>
  <c r="F4425" i="1"/>
  <c r="G4425" i="1"/>
  <c r="H4425" i="1"/>
  <c r="I4425" i="1"/>
  <c r="J4425" i="1"/>
  <c r="K4425" i="1"/>
  <c r="L4425" i="1"/>
  <c r="M4425" i="1"/>
  <c r="N4425" i="1"/>
  <c r="R4425" i="1"/>
  <c r="S4425" i="1"/>
  <c r="D4426" i="1"/>
  <c r="E4426" i="1"/>
  <c r="F4426" i="1"/>
  <c r="G4426" i="1"/>
  <c r="H4426" i="1"/>
  <c r="I4426" i="1"/>
  <c r="J4426" i="1"/>
  <c r="K4426" i="1"/>
  <c r="L4426" i="1"/>
  <c r="M4426" i="1"/>
  <c r="N4426" i="1"/>
  <c r="R4426" i="1"/>
  <c r="S4426" i="1"/>
  <c r="D4427" i="1"/>
  <c r="E4427" i="1"/>
  <c r="F4427" i="1"/>
  <c r="G4427" i="1"/>
  <c r="H4427" i="1"/>
  <c r="I4427" i="1"/>
  <c r="J4427" i="1"/>
  <c r="K4427" i="1"/>
  <c r="L4427" i="1"/>
  <c r="M4427" i="1"/>
  <c r="N4427" i="1"/>
  <c r="R4427" i="1"/>
  <c r="S4427" i="1"/>
  <c r="D4428" i="1"/>
  <c r="E4428" i="1"/>
  <c r="F4428" i="1"/>
  <c r="G4428" i="1"/>
  <c r="H4428" i="1"/>
  <c r="I4428" i="1"/>
  <c r="J4428" i="1"/>
  <c r="K4428" i="1"/>
  <c r="L4428" i="1"/>
  <c r="M4428" i="1"/>
  <c r="N4428" i="1"/>
  <c r="R4428" i="1"/>
  <c r="S4428" i="1"/>
  <c r="D4429" i="1"/>
  <c r="E4429" i="1"/>
  <c r="F4429" i="1"/>
  <c r="G4429" i="1"/>
  <c r="H4429" i="1"/>
  <c r="I4429" i="1"/>
  <c r="J4429" i="1"/>
  <c r="K4429" i="1"/>
  <c r="L4429" i="1"/>
  <c r="M4429" i="1"/>
  <c r="N4429" i="1"/>
  <c r="R4429" i="1"/>
  <c r="S4429" i="1"/>
  <c r="D4430" i="1"/>
  <c r="E4430" i="1"/>
  <c r="F4430" i="1"/>
  <c r="G4430" i="1"/>
  <c r="H4430" i="1"/>
  <c r="I4430" i="1"/>
  <c r="J4430" i="1"/>
  <c r="K4430" i="1"/>
  <c r="L4430" i="1"/>
  <c r="M4430" i="1"/>
  <c r="N4430" i="1"/>
  <c r="R4430" i="1"/>
  <c r="S4430" i="1"/>
  <c r="D4431" i="1"/>
  <c r="E4431" i="1"/>
  <c r="F4431" i="1"/>
  <c r="G4431" i="1"/>
  <c r="H4431" i="1"/>
  <c r="I4431" i="1"/>
  <c r="J4431" i="1"/>
  <c r="K4431" i="1"/>
  <c r="L4431" i="1"/>
  <c r="M4431" i="1"/>
  <c r="N4431" i="1"/>
  <c r="R4431" i="1"/>
  <c r="S4431" i="1"/>
  <c r="D4432" i="1"/>
  <c r="E4432" i="1"/>
  <c r="F4432" i="1"/>
  <c r="G4432" i="1"/>
  <c r="H4432" i="1"/>
  <c r="I4432" i="1"/>
  <c r="J4432" i="1"/>
  <c r="K4432" i="1"/>
  <c r="L4432" i="1"/>
  <c r="M4432" i="1"/>
  <c r="N4432" i="1"/>
  <c r="R4432" i="1"/>
  <c r="S4432" i="1"/>
  <c r="O4380" i="1"/>
  <c r="T4380" i="1"/>
  <c r="O4381" i="1"/>
  <c r="P4381" i="1" s="1"/>
  <c r="T4381" i="1"/>
  <c r="O4382" i="1"/>
  <c r="P4382" i="1" s="1"/>
  <c r="T4382" i="1"/>
  <c r="O4383" i="1"/>
  <c r="T4383" i="1"/>
  <c r="O4384" i="1"/>
  <c r="T4384" i="1"/>
  <c r="O4385" i="1"/>
  <c r="P4385" i="1" s="1"/>
  <c r="G4365" i="1" s="1"/>
  <c r="T4385" i="1"/>
  <c r="O4386" i="1"/>
  <c r="T4386" i="1"/>
  <c r="O4387" i="1"/>
  <c r="T4387" i="1"/>
  <c r="O4388" i="1"/>
  <c r="P4388" i="1" s="1"/>
  <c r="K4368" i="1" s="1"/>
  <c r="T4388" i="1"/>
  <c r="O4389" i="1"/>
  <c r="P4389" i="1" s="1"/>
  <c r="T4389" i="1"/>
  <c r="P4337" i="1"/>
  <c r="T4337" i="1"/>
  <c r="T4338" i="1"/>
  <c r="P4339" i="1"/>
  <c r="T4339" i="1"/>
  <c r="P4340" i="1"/>
  <c r="L4320" i="1" s="1"/>
  <c r="T4340" i="1"/>
  <c r="O4341" i="1"/>
  <c r="P4341" i="1" s="1"/>
  <c r="J4321" i="1" s="1"/>
  <c r="T4341" i="1"/>
  <c r="O4342" i="1"/>
  <c r="P4342" i="1" s="1"/>
  <c r="T4342" i="1"/>
  <c r="O4343" i="1"/>
  <c r="P4343" i="1" s="1"/>
  <c r="T4343" i="1"/>
  <c r="O4344" i="1"/>
  <c r="P4344" i="1" s="1"/>
  <c r="T4344" i="1"/>
  <c r="O4345" i="1"/>
  <c r="T4345" i="1"/>
  <c r="O4346" i="1"/>
  <c r="P4346" i="1" s="1"/>
  <c r="T4346" i="1"/>
  <c r="T4295" i="1"/>
  <c r="P4296" i="1"/>
  <c r="T4296" i="1"/>
  <c r="T4297" i="1"/>
  <c r="T4298" i="1"/>
  <c r="O4299" i="1"/>
  <c r="T4299" i="1"/>
  <c r="O4300" i="1"/>
  <c r="T4300" i="1"/>
  <c r="O4301" i="1"/>
  <c r="P4301" i="1" s="1"/>
  <c r="L4281" i="1" s="1"/>
  <c r="T4301" i="1"/>
  <c r="O4302" i="1"/>
  <c r="P4302" i="1" s="1"/>
  <c r="I4282" i="1" s="1"/>
  <c r="T4302" i="1"/>
  <c r="O4303" i="1"/>
  <c r="P4303" i="1" s="1"/>
  <c r="T4303" i="1"/>
  <c r="S4247" i="1"/>
  <c r="P4122" i="1"/>
  <c r="P4123" i="1"/>
  <c r="T4123" i="1"/>
  <c r="T4125" i="1"/>
  <c r="T4126" i="1"/>
  <c r="O4127" i="1"/>
  <c r="O4213" i="1" s="1"/>
  <c r="T4127" i="1"/>
  <c r="O4128" i="1"/>
  <c r="T4128" i="1"/>
  <c r="O4129" i="1"/>
  <c r="P4129" i="1" s="1"/>
  <c r="T4129" i="1"/>
  <c r="O4130" i="1"/>
  <c r="T4130" i="1"/>
  <c r="O4131" i="1"/>
  <c r="T4131" i="1"/>
  <c r="P4079" i="1"/>
  <c r="N4059" i="1" s="1"/>
  <c r="T4079" i="1"/>
  <c r="P4080" i="1"/>
  <c r="G4060" i="1" s="1"/>
  <c r="T4080" i="1"/>
  <c r="P4081" i="1"/>
  <c r="T4081" i="1"/>
  <c r="T4082" i="1"/>
  <c r="T4083" i="1"/>
  <c r="O4084" i="1"/>
  <c r="P4084" i="1" s="1"/>
  <c r="T4084" i="1"/>
  <c r="O4085" i="1"/>
  <c r="P4085" i="1" s="1"/>
  <c r="T4085" i="1"/>
  <c r="O4086" i="1"/>
  <c r="T4086" i="1"/>
  <c r="O4087" i="1"/>
  <c r="T4087" i="1"/>
  <c r="O4088" i="1"/>
  <c r="P4088" i="1" s="1"/>
  <c r="E4068" i="1" s="1"/>
  <c r="T4088" i="1"/>
  <c r="P3993" i="1"/>
  <c r="T3993" i="1"/>
  <c r="P3994" i="1"/>
  <c r="T3994" i="1"/>
  <c r="T3995" i="1"/>
  <c r="P3996" i="1"/>
  <c r="H3976" i="1" s="1"/>
  <c r="T3996" i="1"/>
  <c r="O3997" i="1"/>
  <c r="T3997" i="1"/>
  <c r="O3998" i="1"/>
  <c r="T3998" i="1"/>
  <c r="O3999" i="1"/>
  <c r="P3999" i="1" s="1"/>
  <c r="I3979" i="1" s="1"/>
  <c r="T3999" i="1"/>
  <c r="O4000" i="1"/>
  <c r="P4000" i="1" s="1"/>
  <c r="T4000" i="1"/>
  <c r="O4001" i="1"/>
  <c r="P4001" i="1" s="1"/>
  <c r="F3981" i="1" s="1"/>
  <c r="T4001" i="1"/>
  <c r="O4002" i="1"/>
  <c r="P4002" i="1" s="1"/>
  <c r="T4002" i="1"/>
  <c r="D4026" i="1"/>
  <c r="E4026" i="1"/>
  <c r="F4026" i="1"/>
  <c r="G4026" i="1"/>
  <c r="H4026" i="1"/>
  <c r="I4026" i="1"/>
  <c r="J4026" i="1"/>
  <c r="K4026" i="1"/>
  <c r="L4026" i="1"/>
  <c r="M4026" i="1"/>
  <c r="N4026" i="1"/>
  <c r="O4026" i="1"/>
  <c r="P4036" i="1"/>
  <c r="T4036" i="1"/>
  <c r="P4037" i="1"/>
  <c r="T4037" i="1"/>
  <c r="P4038" i="1"/>
  <c r="T4038" i="1"/>
  <c r="T4039" i="1"/>
  <c r="T4040" i="1"/>
  <c r="O4041" i="1"/>
  <c r="P4041" i="1" s="1"/>
  <c r="T4041" i="1"/>
  <c r="O4042" i="1"/>
  <c r="P4042" i="1" s="1"/>
  <c r="T4042" i="1"/>
  <c r="O4043" i="1"/>
  <c r="T4043" i="1"/>
  <c r="O4044" i="1"/>
  <c r="P4044" i="1" s="1"/>
  <c r="T4044" i="1"/>
  <c r="O4045" i="1"/>
  <c r="P4045" i="1" s="1"/>
  <c r="H4025" i="1" s="1"/>
  <c r="T4045" i="1"/>
  <c r="P3907" i="1"/>
  <c r="T3907" i="1"/>
  <c r="P3908" i="1"/>
  <c r="T3908" i="1"/>
  <c r="P3909" i="1"/>
  <c r="T3909" i="1"/>
  <c r="T3910" i="1"/>
  <c r="O3911" i="1"/>
  <c r="T3911" i="1"/>
  <c r="O3912" i="1"/>
  <c r="P3912" i="1" s="1"/>
  <c r="T3912" i="1"/>
  <c r="O3913" i="1"/>
  <c r="P3913" i="1" s="1"/>
  <c r="T3913" i="1"/>
  <c r="O3914" i="1"/>
  <c r="T3914" i="1"/>
  <c r="O3915" i="1"/>
  <c r="P3915" i="1" s="1"/>
  <c r="T3915" i="1"/>
  <c r="O3916" i="1"/>
  <c r="T3916" i="1"/>
  <c r="S3860" i="1"/>
  <c r="D3864" i="1"/>
  <c r="E3864" i="1"/>
  <c r="F3864" i="1"/>
  <c r="F3950" i="1" s="1"/>
  <c r="G3864" i="1"/>
  <c r="G3950" i="1" s="1"/>
  <c r="H3864" i="1"/>
  <c r="H3950" i="1" s="1"/>
  <c r="I3864" i="1"/>
  <c r="I3950" i="1" s="1"/>
  <c r="J3864" i="1"/>
  <c r="J3950" i="1" s="1"/>
  <c r="K3864" i="1"/>
  <c r="K3950" i="1" s="1"/>
  <c r="L3864" i="1"/>
  <c r="L3950" i="1" s="1"/>
  <c r="M3864" i="1"/>
  <c r="M3950" i="1" s="1"/>
  <c r="N3864" i="1"/>
  <c r="N3950" i="1" s="1"/>
  <c r="R3864" i="1"/>
  <c r="S3864" i="1"/>
  <c r="S3950" i="1" s="1"/>
  <c r="D3865" i="1"/>
  <c r="D3951" i="1" s="1"/>
  <c r="E3865" i="1"/>
  <c r="E3951" i="1" s="1"/>
  <c r="F3865" i="1"/>
  <c r="F3951" i="1" s="1"/>
  <c r="G3865" i="1"/>
  <c r="G3951" i="1" s="1"/>
  <c r="H3865" i="1"/>
  <c r="H3951" i="1" s="1"/>
  <c r="I3865" i="1"/>
  <c r="I3951" i="1" s="1"/>
  <c r="J3865" i="1"/>
  <c r="J3951" i="1" s="1"/>
  <c r="K3865" i="1"/>
  <c r="K3951" i="1" s="1"/>
  <c r="L3865" i="1"/>
  <c r="L3951" i="1" s="1"/>
  <c r="M3865" i="1"/>
  <c r="M3951" i="1" s="1"/>
  <c r="N3865" i="1"/>
  <c r="N3951" i="1" s="1"/>
  <c r="R3865" i="1"/>
  <c r="R3951" i="1" s="1"/>
  <c r="S3865" i="1"/>
  <c r="D3866" i="1"/>
  <c r="D3952" i="1" s="1"/>
  <c r="E3866" i="1"/>
  <c r="F3866" i="1"/>
  <c r="F3952" i="1" s="1"/>
  <c r="G3866" i="1"/>
  <c r="G3952" i="1" s="1"/>
  <c r="H3866" i="1"/>
  <c r="H3952" i="1" s="1"/>
  <c r="I3866" i="1"/>
  <c r="I3952" i="1" s="1"/>
  <c r="J3866" i="1"/>
  <c r="J3952" i="1" s="1"/>
  <c r="K3866" i="1"/>
  <c r="L3866" i="1"/>
  <c r="L3952" i="1" s="1"/>
  <c r="M3866" i="1"/>
  <c r="M3952" i="1" s="1"/>
  <c r="N3866" i="1"/>
  <c r="N3952" i="1" s="1"/>
  <c r="R3866" i="1"/>
  <c r="R3952" i="1" s="1"/>
  <c r="S3866" i="1"/>
  <c r="S3952" i="1" s="1"/>
  <c r="D3867" i="1"/>
  <c r="E3867" i="1"/>
  <c r="E3953" i="1" s="1"/>
  <c r="F3867" i="1"/>
  <c r="G3867" i="1"/>
  <c r="G3953" i="1" s="1"/>
  <c r="H3867" i="1"/>
  <c r="H3953" i="1" s="1"/>
  <c r="I3867" i="1"/>
  <c r="I3953" i="1" s="1"/>
  <c r="J3867" i="1"/>
  <c r="J3953" i="1" s="1"/>
  <c r="K3867" i="1"/>
  <c r="K3953" i="1" s="1"/>
  <c r="L3867" i="1"/>
  <c r="L3953" i="1" s="1"/>
  <c r="M3867" i="1"/>
  <c r="M3953" i="1" s="1"/>
  <c r="N3867" i="1"/>
  <c r="N3953" i="1" s="1"/>
  <c r="R3867" i="1"/>
  <c r="R3953" i="1" s="1"/>
  <c r="S3867" i="1"/>
  <c r="D3868" i="1"/>
  <c r="D3954" i="1" s="1"/>
  <c r="E3868" i="1"/>
  <c r="F3868" i="1"/>
  <c r="G3868" i="1"/>
  <c r="H3868" i="1"/>
  <c r="H3954" i="1" s="1"/>
  <c r="I3868" i="1"/>
  <c r="J3868" i="1"/>
  <c r="J3954" i="1" s="1"/>
  <c r="K3868" i="1"/>
  <c r="K3954" i="1" s="1"/>
  <c r="L3868" i="1"/>
  <c r="L3954" i="1" s="1"/>
  <c r="M3868" i="1"/>
  <c r="M3954" i="1" s="1"/>
  <c r="N3868" i="1"/>
  <c r="N3954" i="1" s="1"/>
  <c r="R3868" i="1"/>
  <c r="R3954" i="1" s="1"/>
  <c r="S3868" i="1"/>
  <c r="S3954" i="1" s="1"/>
  <c r="D3869" i="1"/>
  <c r="D3955" i="1" s="1"/>
  <c r="E3869" i="1"/>
  <c r="E3955" i="1" s="1"/>
  <c r="F3869" i="1"/>
  <c r="F3955" i="1" s="1"/>
  <c r="G3869" i="1"/>
  <c r="G3955" i="1" s="1"/>
  <c r="H3869" i="1"/>
  <c r="I3869" i="1"/>
  <c r="I3955" i="1" s="1"/>
  <c r="J3869" i="1"/>
  <c r="J3955" i="1" s="1"/>
  <c r="K3869" i="1"/>
  <c r="K3955" i="1" s="1"/>
  <c r="L3869" i="1"/>
  <c r="L3955" i="1" s="1"/>
  <c r="M3869" i="1"/>
  <c r="M3955" i="1" s="1"/>
  <c r="N3869" i="1"/>
  <c r="N3955" i="1" s="1"/>
  <c r="R3869" i="1"/>
  <c r="R3955" i="1" s="1"/>
  <c r="S3869" i="1"/>
  <c r="S3955" i="1" s="1"/>
  <c r="D3870" i="1"/>
  <c r="E3870" i="1"/>
  <c r="E3956" i="1" s="1"/>
  <c r="F3870" i="1"/>
  <c r="F3956" i="1" s="1"/>
  <c r="G3870" i="1"/>
  <c r="G3956" i="1" s="1"/>
  <c r="H3870" i="1"/>
  <c r="H3956" i="1" s="1"/>
  <c r="I3870" i="1"/>
  <c r="I3956" i="1" s="1"/>
  <c r="J3870" i="1"/>
  <c r="J3956" i="1" s="1"/>
  <c r="K3870" i="1"/>
  <c r="K3956" i="1" s="1"/>
  <c r="L3870" i="1"/>
  <c r="L3956" i="1" s="1"/>
  <c r="M3870" i="1"/>
  <c r="M3956" i="1" s="1"/>
  <c r="N3870" i="1"/>
  <c r="N3956" i="1" s="1"/>
  <c r="R3870" i="1"/>
  <c r="S3870" i="1"/>
  <c r="D3871" i="1"/>
  <c r="E3871" i="1"/>
  <c r="E3957" i="1" s="1"/>
  <c r="F3871" i="1"/>
  <c r="F3957" i="1" s="1"/>
  <c r="G3871" i="1"/>
  <c r="G3957" i="1" s="1"/>
  <c r="H3871" i="1"/>
  <c r="H3957" i="1" s="1"/>
  <c r="I3871" i="1"/>
  <c r="I3957" i="1" s="1"/>
  <c r="J3871" i="1"/>
  <c r="J3957" i="1" s="1"/>
  <c r="K3871" i="1"/>
  <c r="K3957" i="1" s="1"/>
  <c r="L3871" i="1"/>
  <c r="L3957" i="1" s="1"/>
  <c r="M3871" i="1"/>
  <c r="M3957" i="1" s="1"/>
  <c r="N3871" i="1"/>
  <c r="N3957" i="1" s="1"/>
  <c r="R3871" i="1"/>
  <c r="R3957" i="1" s="1"/>
  <c r="S3871" i="1"/>
  <c r="S3957" i="1" s="1"/>
  <c r="D3872" i="1"/>
  <c r="D3958" i="1" s="1"/>
  <c r="E3872" i="1"/>
  <c r="F3872" i="1"/>
  <c r="F3958" i="1" s="1"/>
  <c r="G3872" i="1"/>
  <c r="G3958" i="1" s="1"/>
  <c r="H3872" i="1"/>
  <c r="H3958" i="1" s="1"/>
  <c r="I3872" i="1"/>
  <c r="I3958" i="1" s="1"/>
  <c r="J3872" i="1"/>
  <c r="J3958" i="1" s="1"/>
  <c r="K3872" i="1"/>
  <c r="K3958" i="1" s="1"/>
  <c r="L3872" i="1"/>
  <c r="L3958" i="1" s="1"/>
  <c r="M3872" i="1"/>
  <c r="M3958" i="1" s="1"/>
  <c r="N3872" i="1"/>
  <c r="N3958" i="1" s="1"/>
  <c r="R3872" i="1"/>
  <c r="S3872" i="1"/>
  <c r="D3873" i="1"/>
  <c r="E3873" i="1"/>
  <c r="F3873" i="1"/>
  <c r="F3959" i="1" s="1"/>
  <c r="G3873" i="1"/>
  <c r="G3959" i="1" s="1"/>
  <c r="H3873" i="1"/>
  <c r="H3959" i="1" s="1"/>
  <c r="I3873" i="1"/>
  <c r="I3959" i="1" s="1"/>
  <c r="J3873" i="1"/>
  <c r="J3959" i="1" s="1"/>
  <c r="K3873" i="1"/>
  <c r="K3959" i="1" s="1"/>
  <c r="L3873" i="1"/>
  <c r="L3959" i="1" s="1"/>
  <c r="M3873" i="1"/>
  <c r="M3959" i="1" s="1"/>
  <c r="N3873" i="1"/>
  <c r="R3873" i="1"/>
  <c r="S3873" i="1"/>
  <c r="S3959" i="1" s="1"/>
  <c r="O3821" i="1"/>
  <c r="T3821" i="1"/>
  <c r="O3822" i="1"/>
  <c r="T3822" i="1"/>
  <c r="O3823" i="1"/>
  <c r="P3823" i="1" s="1"/>
  <c r="T3823" i="1"/>
  <c r="O3824" i="1"/>
  <c r="T3824" i="1"/>
  <c r="O3825" i="1"/>
  <c r="P3825" i="1" s="1"/>
  <c r="T3825" i="1"/>
  <c r="O3826" i="1"/>
  <c r="T3826" i="1"/>
  <c r="O3827" i="1"/>
  <c r="T3827" i="1"/>
  <c r="O3828" i="1"/>
  <c r="P3828" i="1" s="1"/>
  <c r="T3828" i="1"/>
  <c r="O3829" i="1"/>
  <c r="P3829" i="1" s="1"/>
  <c r="D3809" i="1" s="1"/>
  <c r="P3809" i="1" s="1"/>
  <c r="T3829" i="1"/>
  <c r="O3830" i="1"/>
  <c r="T3830" i="1"/>
  <c r="P3778" i="1"/>
  <c r="J3758" i="1" s="1"/>
  <c r="T3778" i="1"/>
  <c r="T3779" i="1"/>
  <c r="P3780" i="1"/>
  <c r="T3780" i="1"/>
  <c r="T3781" i="1"/>
  <c r="P3782" i="1"/>
  <c r="M3762" i="1" s="1"/>
  <c r="T3782" i="1"/>
  <c r="O3783" i="1"/>
  <c r="T3783" i="1"/>
  <c r="O3784" i="1"/>
  <c r="T3784" i="1"/>
  <c r="O3785" i="1"/>
  <c r="T3785" i="1"/>
  <c r="O3786" i="1"/>
  <c r="T3786" i="1"/>
  <c r="O3787" i="1"/>
  <c r="T3787" i="1"/>
  <c r="P3735" i="1"/>
  <c r="T3735" i="1"/>
  <c r="P3736" i="1"/>
  <c r="T3736" i="1"/>
  <c r="P3737" i="1"/>
  <c r="I3717" i="1" s="1"/>
  <c r="T3737" i="1"/>
  <c r="T3738" i="1"/>
  <c r="T3739" i="1"/>
  <c r="O3740" i="1"/>
  <c r="P3740" i="1" s="1"/>
  <c r="T3740" i="1"/>
  <c r="O3741" i="1"/>
  <c r="T3741" i="1"/>
  <c r="O3742" i="1"/>
  <c r="P3742" i="1" s="1"/>
  <c r="T3742" i="1"/>
  <c r="O3743" i="1"/>
  <c r="T3743" i="1"/>
  <c r="O3744" i="1"/>
  <c r="T3744" i="1"/>
  <c r="T3692" i="1"/>
  <c r="T3693" i="1"/>
  <c r="T3694" i="1"/>
  <c r="T3695" i="1"/>
  <c r="T3696" i="1"/>
  <c r="O3697" i="1"/>
  <c r="T3697" i="1"/>
  <c r="O3698" i="1"/>
  <c r="P3698" i="1" s="1"/>
  <c r="T3698" i="1"/>
  <c r="O3699" i="1"/>
  <c r="T3699" i="1"/>
  <c r="O3700" i="1"/>
  <c r="T3700" i="1"/>
  <c r="O3701" i="1"/>
  <c r="T3701" i="1"/>
  <c r="S3430" i="1"/>
  <c r="S3271" i="1"/>
  <c r="R3271" i="1"/>
  <c r="S3270" i="1"/>
  <c r="R3270" i="1"/>
  <c r="S3269" i="1"/>
  <c r="R3269" i="1"/>
  <c r="S3268" i="1"/>
  <c r="R3268" i="1"/>
  <c r="S3264" i="1"/>
  <c r="R3264" i="1"/>
  <c r="S3263" i="1"/>
  <c r="R3263" i="1"/>
  <c r="S3262" i="1"/>
  <c r="R3262" i="1"/>
  <c r="S3261" i="1"/>
  <c r="R3261" i="1"/>
  <c r="S3259" i="1"/>
  <c r="T3259" i="1" s="1"/>
  <c r="R3259" i="1"/>
  <c r="S3258" i="1"/>
  <c r="R3258" i="1"/>
  <c r="S3257" i="1"/>
  <c r="R3257" i="1"/>
  <c r="S3256" i="1"/>
  <c r="R3256" i="1"/>
  <c r="S3255" i="1"/>
  <c r="R3255" i="1"/>
  <c r="S3254" i="1"/>
  <c r="R3254" i="1"/>
  <c r="N3264" i="1"/>
  <c r="M3264" i="1"/>
  <c r="L3264" i="1"/>
  <c r="K3264" i="1"/>
  <c r="J3264" i="1"/>
  <c r="I3264" i="1"/>
  <c r="H3264" i="1"/>
  <c r="G3264" i="1"/>
  <c r="F3264" i="1"/>
  <c r="E3264" i="1"/>
  <c r="N3263" i="1"/>
  <c r="M3263" i="1"/>
  <c r="L3263" i="1"/>
  <c r="K3263" i="1"/>
  <c r="J3263" i="1"/>
  <c r="I3263" i="1"/>
  <c r="H3263" i="1"/>
  <c r="G3263" i="1"/>
  <c r="F3263" i="1"/>
  <c r="E3263" i="1"/>
  <c r="N3262" i="1"/>
  <c r="M3262" i="1"/>
  <c r="L3262" i="1"/>
  <c r="K3262" i="1"/>
  <c r="J3262" i="1"/>
  <c r="I3262" i="1"/>
  <c r="H3262" i="1"/>
  <c r="G3262" i="1"/>
  <c r="F3262" i="1"/>
  <c r="E3262" i="1"/>
  <c r="N3261" i="1"/>
  <c r="M3261" i="1"/>
  <c r="L3261" i="1"/>
  <c r="K3261" i="1"/>
  <c r="J3261" i="1"/>
  <c r="I3261" i="1"/>
  <c r="H3261" i="1"/>
  <c r="G3261" i="1"/>
  <c r="F3261" i="1"/>
  <c r="E3261" i="1"/>
  <c r="N3259" i="1"/>
  <c r="M3259" i="1"/>
  <c r="L3259" i="1"/>
  <c r="K3259" i="1"/>
  <c r="J3259" i="1"/>
  <c r="I3259" i="1"/>
  <c r="H3259" i="1"/>
  <c r="G3259" i="1"/>
  <c r="F3259" i="1"/>
  <c r="E3259" i="1"/>
  <c r="N3258" i="1"/>
  <c r="M3258" i="1"/>
  <c r="L3258" i="1"/>
  <c r="K3258" i="1"/>
  <c r="J3258" i="1"/>
  <c r="I3258" i="1"/>
  <c r="H3258" i="1"/>
  <c r="G3258" i="1"/>
  <c r="F3258" i="1"/>
  <c r="E3258" i="1"/>
  <c r="N3257" i="1"/>
  <c r="M3257" i="1"/>
  <c r="L3257" i="1"/>
  <c r="K3257" i="1"/>
  <c r="J3257" i="1"/>
  <c r="I3257" i="1"/>
  <c r="H3257" i="1"/>
  <c r="G3257" i="1"/>
  <c r="F3257" i="1"/>
  <c r="E3257" i="1"/>
  <c r="O3256" i="1"/>
  <c r="N3256" i="1"/>
  <c r="M3256" i="1"/>
  <c r="L3256" i="1"/>
  <c r="K3256" i="1"/>
  <c r="J3256" i="1"/>
  <c r="I3256" i="1"/>
  <c r="H3256" i="1"/>
  <c r="G3256" i="1"/>
  <c r="F3256" i="1"/>
  <c r="E3256" i="1"/>
  <c r="N3255" i="1"/>
  <c r="M3255" i="1"/>
  <c r="L3255" i="1"/>
  <c r="K3255" i="1"/>
  <c r="J3255" i="1"/>
  <c r="I3255" i="1"/>
  <c r="H3255" i="1"/>
  <c r="G3255" i="1"/>
  <c r="F3255" i="1"/>
  <c r="E3255" i="1"/>
  <c r="O3254" i="1"/>
  <c r="N3254" i="1"/>
  <c r="M3254" i="1"/>
  <c r="L3254" i="1"/>
  <c r="K3254" i="1"/>
  <c r="J3254" i="1"/>
  <c r="I3254" i="1"/>
  <c r="H3254" i="1"/>
  <c r="G3254" i="1"/>
  <c r="F3254" i="1"/>
  <c r="E3254" i="1"/>
  <c r="O3253" i="1"/>
  <c r="N3253" i="1"/>
  <c r="M3253" i="1"/>
  <c r="L3253" i="1"/>
  <c r="K3253" i="1"/>
  <c r="J3253" i="1"/>
  <c r="I3253" i="1"/>
  <c r="H3253" i="1"/>
  <c r="G3253" i="1"/>
  <c r="F3253" i="1"/>
  <c r="E3253" i="1"/>
  <c r="O3252" i="1"/>
  <c r="N3252" i="1"/>
  <c r="M3252" i="1"/>
  <c r="L3252" i="1"/>
  <c r="K3252" i="1"/>
  <c r="J3252" i="1"/>
  <c r="I3252" i="1"/>
  <c r="H3252" i="1"/>
  <c r="G3252" i="1"/>
  <c r="F3252" i="1"/>
  <c r="E3252" i="1"/>
  <c r="S2268" i="1"/>
  <c r="S2269" i="1"/>
  <c r="S2139" i="1"/>
  <c r="S2140" i="1"/>
  <c r="S1838" i="1"/>
  <c r="S75" i="1" s="1"/>
  <c r="S1839" i="1"/>
  <c r="S76" i="1" s="1"/>
  <c r="S1577" i="1"/>
  <c r="S1578" i="1"/>
  <c r="S1579" i="1"/>
  <c r="S1581" i="1"/>
  <c r="S1151" i="1"/>
  <c r="S979" i="1"/>
  <c r="S592" i="1"/>
  <c r="P3649" i="1"/>
  <c r="T3649" i="1"/>
  <c r="T3650" i="1"/>
  <c r="T3651" i="1"/>
  <c r="T3652" i="1"/>
  <c r="T3653" i="1"/>
  <c r="O3654" i="1"/>
  <c r="P3654" i="1" s="1"/>
  <c r="T3654" i="1"/>
  <c r="O3655" i="1"/>
  <c r="T3655" i="1"/>
  <c r="O3656" i="1"/>
  <c r="T3656" i="1"/>
  <c r="O3657" i="1"/>
  <c r="T3657" i="1"/>
  <c r="O3658" i="1"/>
  <c r="T3658" i="1"/>
  <c r="P3563" i="1"/>
  <c r="T3563" i="1"/>
  <c r="T3564" i="1"/>
  <c r="P3565" i="1"/>
  <c r="T3565" i="1"/>
  <c r="T3566" i="1"/>
  <c r="T3567" i="1"/>
  <c r="O3568" i="1"/>
  <c r="T3568" i="1"/>
  <c r="O3569" i="1"/>
  <c r="T3569" i="1"/>
  <c r="O3570" i="1"/>
  <c r="T3570" i="1"/>
  <c r="O3571" i="1"/>
  <c r="P3571" i="1" s="1"/>
  <c r="T3571" i="1"/>
  <c r="O3572" i="1"/>
  <c r="T3572" i="1"/>
  <c r="P3520" i="1"/>
  <c r="T3520" i="1"/>
  <c r="P3521" i="1"/>
  <c r="T3521" i="1"/>
  <c r="T3522" i="1"/>
  <c r="T3523" i="1"/>
  <c r="T3524" i="1"/>
  <c r="O3525" i="1"/>
  <c r="P3525" i="1" s="1"/>
  <c r="T3525" i="1"/>
  <c r="O3526" i="1"/>
  <c r="P3526" i="1" s="1"/>
  <c r="N3506" i="1" s="1"/>
  <c r="T3526" i="1"/>
  <c r="O3527" i="1"/>
  <c r="T3527" i="1"/>
  <c r="O3528" i="1"/>
  <c r="T3528" i="1"/>
  <c r="O3529" i="1"/>
  <c r="P3529" i="1" s="1"/>
  <c r="E3509" i="1" s="1"/>
  <c r="T3529" i="1"/>
  <c r="T3477" i="1"/>
  <c r="P3478" i="1"/>
  <c r="G3458" i="1" s="1"/>
  <c r="T3478" i="1"/>
  <c r="P3479" i="1"/>
  <c r="T3479" i="1"/>
  <c r="T3480" i="1"/>
  <c r="T3481" i="1"/>
  <c r="O3482" i="1"/>
  <c r="T3482" i="1"/>
  <c r="O3483" i="1"/>
  <c r="P3483" i="1" s="1"/>
  <c r="T3483" i="1"/>
  <c r="O3484" i="1"/>
  <c r="T3484" i="1"/>
  <c r="O3485" i="1"/>
  <c r="P3485" i="1" s="1"/>
  <c r="T3485" i="1"/>
  <c r="O3486" i="1"/>
  <c r="T3486" i="1"/>
  <c r="R3440" i="1"/>
  <c r="S3440" i="1"/>
  <c r="R3441" i="1"/>
  <c r="S3441" i="1"/>
  <c r="R3442" i="1"/>
  <c r="S3442" i="1"/>
  <c r="R3443" i="1"/>
  <c r="S3443" i="1"/>
  <c r="T3391" i="1"/>
  <c r="T3392" i="1"/>
  <c r="T3393" i="1"/>
  <c r="T3394" i="1"/>
  <c r="T3395" i="1"/>
  <c r="T3396" i="1"/>
  <c r="T3397" i="1"/>
  <c r="T3398" i="1"/>
  <c r="T3399" i="1"/>
  <c r="T3400" i="1"/>
  <c r="T3348" i="1"/>
  <c r="T3349" i="1"/>
  <c r="T3350" i="1"/>
  <c r="T3351" i="1"/>
  <c r="T3352" i="1"/>
  <c r="T3353" i="1"/>
  <c r="T3354" i="1"/>
  <c r="T3355" i="1"/>
  <c r="T3356" i="1"/>
  <c r="T3357" i="1"/>
  <c r="T3142" i="1"/>
  <c r="T3141" i="1"/>
  <c r="T3140" i="1"/>
  <c r="T3139" i="1"/>
  <c r="T3138" i="1"/>
  <c r="T3137" i="1"/>
  <c r="T3136" i="1"/>
  <c r="T3135" i="1"/>
  <c r="T3134" i="1"/>
  <c r="T3133" i="1"/>
  <c r="T3132" i="1"/>
  <c r="T3130" i="1"/>
  <c r="T3129" i="1"/>
  <c r="T3128" i="1"/>
  <c r="T3127" i="1"/>
  <c r="T3126" i="1"/>
  <c r="T3125" i="1"/>
  <c r="T3099" i="1"/>
  <c r="T3098" i="1"/>
  <c r="T3097" i="1"/>
  <c r="T3096" i="1"/>
  <c r="T3095" i="1"/>
  <c r="T3094" i="1"/>
  <c r="T3093" i="1"/>
  <c r="T3092" i="1"/>
  <c r="T3091" i="1"/>
  <c r="T3090" i="1"/>
  <c r="T3089" i="1"/>
  <c r="T3087" i="1"/>
  <c r="T3086" i="1"/>
  <c r="T3085" i="1"/>
  <c r="T3084" i="1"/>
  <c r="T3083" i="1"/>
  <c r="T3082" i="1"/>
  <c r="T3056" i="1"/>
  <c r="T3055" i="1"/>
  <c r="T3054" i="1"/>
  <c r="T3053" i="1"/>
  <c r="T3052" i="1"/>
  <c r="T3051" i="1"/>
  <c r="T3050" i="1"/>
  <c r="T3049" i="1"/>
  <c r="T3048" i="1"/>
  <c r="T3047" i="1"/>
  <c r="T3046" i="1"/>
  <c r="T3044" i="1"/>
  <c r="T3043" i="1"/>
  <c r="T3042" i="1"/>
  <c r="T3041" i="1"/>
  <c r="T3040" i="1"/>
  <c r="T3039" i="1"/>
  <c r="S248" i="1"/>
  <c r="S2957" i="1"/>
  <c r="E2961" i="1"/>
  <c r="E3004" i="1" s="1"/>
  <c r="E3305" i="1" s="1"/>
  <c r="F2961" i="1"/>
  <c r="F3004" i="1" s="1"/>
  <c r="F3305" i="1" s="1"/>
  <c r="G2961" i="1"/>
  <c r="G3004" i="1" s="1"/>
  <c r="H2961" i="1"/>
  <c r="I2961" i="1"/>
  <c r="I3004" i="1" s="1"/>
  <c r="J2961" i="1"/>
  <c r="J3004" i="1" s="1"/>
  <c r="K2961" i="1"/>
  <c r="K3004" i="1" s="1"/>
  <c r="L2961" i="1"/>
  <c r="L3004" i="1" s="1"/>
  <c r="M2961" i="1"/>
  <c r="M3004" i="1" s="1"/>
  <c r="N2961" i="1"/>
  <c r="N3004" i="1" s="1"/>
  <c r="R2961" i="1"/>
  <c r="R3004" i="1" s="1"/>
  <c r="S2961" i="1"/>
  <c r="E2962" i="1"/>
  <c r="E3005" i="1" s="1"/>
  <c r="E3306" i="1" s="1"/>
  <c r="F2962" i="1"/>
  <c r="F3005" i="1" s="1"/>
  <c r="G2962" i="1"/>
  <c r="G3005" i="1" s="1"/>
  <c r="H2962" i="1"/>
  <c r="H3005" i="1" s="1"/>
  <c r="I2962" i="1"/>
  <c r="I3005" i="1" s="1"/>
  <c r="J2962" i="1"/>
  <c r="J3005" i="1" s="1"/>
  <c r="K2962" i="1"/>
  <c r="K3005" i="1" s="1"/>
  <c r="L2962" i="1"/>
  <c r="L3005" i="1" s="1"/>
  <c r="L3306" i="1" s="1"/>
  <c r="M2962" i="1"/>
  <c r="M3005" i="1" s="1"/>
  <c r="M3306" i="1" s="1"/>
  <c r="N2962" i="1"/>
  <c r="E2963" i="1"/>
  <c r="F2963" i="1"/>
  <c r="G2963" i="1"/>
  <c r="H2963" i="1"/>
  <c r="I2963" i="1"/>
  <c r="J2963" i="1"/>
  <c r="K2963" i="1"/>
  <c r="L2963" i="1"/>
  <c r="M2963" i="1"/>
  <c r="N2963" i="1"/>
  <c r="E2964" i="1"/>
  <c r="F2964" i="1"/>
  <c r="G2964" i="1"/>
  <c r="H2964" i="1"/>
  <c r="I2964" i="1"/>
  <c r="J2964" i="1"/>
  <c r="K2964" i="1"/>
  <c r="L2964" i="1"/>
  <c r="M2964" i="1"/>
  <c r="N2964" i="1"/>
  <c r="R2964" i="1"/>
  <c r="S2964" i="1"/>
  <c r="E2965" i="1"/>
  <c r="E3008" i="1" s="1"/>
  <c r="F2965" i="1"/>
  <c r="G2965" i="1"/>
  <c r="H2965" i="1"/>
  <c r="I2965" i="1"/>
  <c r="J2965" i="1"/>
  <c r="K2965" i="1"/>
  <c r="L2965" i="1"/>
  <c r="M2965" i="1"/>
  <c r="N2965" i="1"/>
  <c r="R2965" i="1"/>
  <c r="S2965" i="1"/>
  <c r="E2966" i="1"/>
  <c r="E3009" i="1" s="1"/>
  <c r="E3310" i="1" s="1"/>
  <c r="F2966" i="1"/>
  <c r="G2966" i="1"/>
  <c r="H2966" i="1"/>
  <c r="I2966" i="1"/>
  <c r="J2966" i="1"/>
  <c r="K2966" i="1"/>
  <c r="L2966" i="1"/>
  <c r="M2966" i="1"/>
  <c r="N2966" i="1"/>
  <c r="R2966" i="1"/>
  <c r="R4471" i="1" s="1"/>
  <c r="S2966" i="1"/>
  <c r="E2967" i="1"/>
  <c r="E3010" i="1" s="1"/>
  <c r="F2967" i="1"/>
  <c r="G2967" i="1"/>
  <c r="H2967" i="1"/>
  <c r="I2967" i="1"/>
  <c r="J2967" i="1"/>
  <c r="K2967" i="1"/>
  <c r="L2967" i="1"/>
  <c r="M2967" i="1"/>
  <c r="N2967" i="1"/>
  <c r="R2967" i="1"/>
  <c r="S2967" i="1"/>
  <c r="S4472" i="1" s="1"/>
  <c r="E2968" i="1"/>
  <c r="E3011" i="1" s="1"/>
  <c r="E3312" i="1" s="1"/>
  <c r="F2968" i="1"/>
  <c r="G2968" i="1"/>
  <c r="H2968" i="1"/>
  <c r="I2968" i="1"/>
  <c r="J2968" i="1"/>
  <c r="K2968" i="1"/>
  <c r="L2968" i="1"/>
  <c r="M2968" i="1"/>
  <c r="N2968" i="1"/>
  <c r="R2968" i="1"/>
  <c r="S2968" i="1"/>
  <c r="S4473" i="1" s="1"/>
  <c r="E2969" i="1"/>
  <c r="E3012" i="1" s="1"/>
  <c r="E3313" i="1" s="1"/>
  <c r="F2969" i="1"/>
  <c r="G2969" i="1"/>
  <c r="H2969" i="1"/>
  <c r="I2969" i="1"/>
  <c r="J2969" i="1"/>
  <c r="K2969" i="1"/>
  <c r="L2969" i="1"/>
  <c r="M2969" i="1"/>
  <c r="N2969" i="1"/>
  <c r="R2969" i="1"/>
  <c r="S2969" i="1"/>
  <c r="E2970" i="1"/>
  <c r="E3013" i="1" s="1"/>
  <c r="F2970" i="1"/>
  <c r="G2970" i="1"/>
  <c r="H2970" i="1"/>
  <c r="I2970" i="1"/>
  <c r="J2970" i="1"/>
  <c r="K2970" i="1"/>
  <c r="L2970" i="1"/>
  <c r="M2970" i="1"/>
  <c r="N2970" i="1"/>
  <c r="R2970" i="1"/>
  <c r="S2970" i="1"/>
  <c r="T2918" i="1"/>
  <c r="T2919" i="1"/>
  <c r="T2920" i="1"/>
  <c r="T2921" i="1"/>
  <c r="T2922" i="1"/>
  <c r="T2923" i="1"/>
  <c r="T2924" i="1"/>
  <c r="T2925" i="1"/>
  <c r="T2926" i="1"/>
  <c r="T2927" i="1"/>
  <c r="T2875" i="1"/>
  <c r="T2876" i="1"/>
  <c r="T2877" i="1"/>
  <c r="T2878" i="1"/>
  <c r="T2879" i="1"/>
  <c r="T2880" i="1"/>
  <c r="T2881" i="1"/>
  <c r="T2882" i="1"/>
  <c r="T2883" i="1"/>
  <c r="T2884" i="1"/>
  <c r="T2832" i="1"/>
  <c r="T2833" i="1"/>
  <c r="T2834" i="1"/>
  <c r="T2835" i="1"/>
  <c r="T2836" i="1"/>
  <c r="T2837" i="1"/>
  <c r="T2838" i="1"/>
  <c r="T2839" i="1"/>
  <c r="T2840" i="1"/>
  <c r="T2841" i="1"/>
  <c r="T2789" i="1"/>
  <c r="T2790" i="1"/>
  <c r="T2791" i="1"/>
  <c r="T2792" i="1"/>
  <c r="T2793" i="1"/>
  <c r="T2794" i="1"/>
  <c r="T2795" i="1"/>
  <c r="T2796" i="1"/>
  <c r="T2797" i="1"/>
  <c r="T2798" i="1"/>
  <c r="T2746" i="1"/>
  <c r="T2747" i="1"/>
  <c r="T2748" i="1"/>
  <c r="T2749" i="1"/>
  <c r="T2750" i="1"/>
  <c r="T2751" i="1"/>
  <c r="T2752" i="1"/>
  <c r="T2753" i="1"/>
  <c r="T2754" i="1"/>
  <c r="T2755" i="1"/>
  <c r="T2703" i="1"/>
  <c r="T2704" i="1"/>
  <c r="T2705" i="1"/>
  <c r="T2706" i="1"/>
  <c r="T2707" i="1"/>
  <c r="T2708" i="1"/>
  <c r="T2709" i="1"/>
  <c r="T2710" i="1"/>
  <c r="T2711" i="1"/>
  <c r="T2712" i="1"/>
  <c r="T2660" i="1"/>
  <c r="T2661" i="1"/>
  <c r="T2662" i="1"/>
  <c r="T2663" i="1"/>
  <c r="T2664" i="1"/>
  <c r="T2665" i="1"/>
  <c r="T2666" i="1"/>
  <c r="T2667" i="1"/>
  <c r="T2668" i="1"/>
  <c r="T2669" i="1"/>
  <c r="S2613" i="1"/>
  <c r="R2613" i="1"/>
  <c r="E2617" i="1"/>
  <c r="F2617" i="1"/>
  <c r="G2617" i="1"/>
  <c r="H2617" i="1"/>
  <c r="I2617" i="1"/>
  <c r="J2617" i="1"/>
  <c r="K2617" i="1"/>
  <c r="L2617" i="1"/>
  <c r="M2617" i="1"/>
  <c r="N2617" i="1"/>
  <c r="R2617" i="1"/>
  <c r="S2617" i="1"/>
  <c r="E2618" i="1"/>
  <c r="F2618" i="1"/>
  <c r="G2618" i="1"/>
  <c r="H2618" i="1"/>
  <c r="I2618" i="1"/>
  <c r="J2618" i="1"/>
  <c r="K2618" i="1"/>
  <c r="L2618" i="1"/>
  <c r="M2618" i="1"/>
  <c r="N2618" i="1"/>
  <c r="R2618" i="1"/>
  <c r="S2618" i="1"/>
  <c r="E2619" i="1"/>
  <c r="F2619" i="1"/>
  <c r="G2619" i="1"/>
  <c r="H2619" i="1"/>
  <c r="I2619" i="1"/>
  <c r="J2619" i="1"/>
  <c r="K2619" i="1"/>
  <c r="L2619" i="1"/>
  <c r="M2619" i="1"/>
  <c r="N2619" i="1"/>
  <c r="R2619" i="1"/>
  <c r="S2619" i="1"/>
  <c r="E2620" i="1"/>
  <c r="F2620" i="1"/>
  <c r="G2620" i="1"/>
  <c r="H2620" i="1"/>
  <c r="I2620" i="1"/>
  <c r="J2620" i="1"/>
  <c r="K2620" i="1"/>
  <c r="L2620" i="1"/>
  <c r="M2620" i="1"/>
  <c r="N2620" i="1"/>
  <c r="R2620" i="1"/>
  <c r="E2621" i="1"/>
  <c r="F2621" i="1"/>
  <c r="G2621" i="1"/>
  <c r="H2621" i="1"/>
  <c r="I2621" i="1"/>
  <c r="J2621" i="1"/>
  <c r="K2621" i="1"/>
  <c r="L2621" i="1"/>
  <c r="M2621" i="1"/>
  <c r="N2621" i="1"/>
  <c r="R2621" i="1"/>
  <c r="T2621" i="1" s="1"/>
  <c r="E2622" i="1"/>
  <c r="F2622" i="1"/>
  <c r="G2622" i="1"/>
  <c r="H2622" i="1"/>
  <c r="I2622" i="1"/>
  <c r="J2622" i="1"/>
  <c r="K2622" i="1"/>
  <c r="L2622" i="1"/>
  <c r="M2622" i="1"/>
  <c r="N2622" i="1"/>
  <c r="R2622" i="1"/>
  <c r="S2622" i="1"/>
  <c r="E2623" i="1"/>
  <c r="F2623" i="1"/>
  <c r="G2623" i="1"/>
  <c r="H2623" i="1"/>
  <c r="I2623" i="1"/>
  <c r="J2623" i="1"/>
  <c r="K2623" i="1"/>
  <c r="L2623" i="1"/>
  <c r="M2623" i="1"/>
  <c r="N2623" i="1"/>
  <c r="R2623" i="1"/>
  <c r="S2623" i="1"/>
  <c r="E2624" i="1"/>
  <c r="F2624" i="1"/>
  <c r="G2624" i="1"/>
  <c r="H2624" i="1"/>
  <c r="I2624" i="1"/>
  <c r="J2624" i="1"/>
  <c r="K2624" i="1"/>
  <c r="L2624" i="1"/>
  <c r="M2624" i="1"/>
  <c r="N2624" i="1"/>
  <c r="R2624" i="1"/>
  <c r="S2624" i="1"/>
  <c r="E2625" i="1"/>
  <c r="F2625" i="1"/>
  <c r="G2625" i="1"/>
  <c r="H2625" i="1"/>
  <c r="I2625" i="1"/>
  <c r="J2625" i="1"/>
  <c r="K2625" i="1"/>
  <c r="L2625" i="1"/>
  <c r="M2625" i="1"/>
  <c r="N2625" i="1"/>
  <c r="R2625" i="1"/>
  <c r="S2625" i="1"/>
  <c r="E2626" i="1"/>
  <c r="F2626" i="1"/>
  <c r="G2626" i="1"/>
  <c r="H2626" i="1"/>
  <c r="I2626" i="1"/>
  <c r="J2626" i="1"/>
  <c r="K2626" i="1"/>
  <c r="L2626" i="1"/>
  <c r="M2626" i="1"/>
  <c r="N2626" i="1"/>
  <c r="R2626" i="1"/>
  <c r="S2626" i="1"/>
  <c r="T2574" i="1"/>
  <c r="T2575" i="1"/>
  <c r="T2576" i="1"/>
  <c r="T2577" i="1"/>
  <c r="T2578" i="1"/>
  <c r="T2579" i="1"/>
  <c r="T2580" i="1"/>
  <c r="T2581" i="1"/>
  <c r="T2582" i="1"/>
  <c r="T2583" i="1"/>
  <c r="T2531" i="1"/>
  <c r="T2532" i="1"/>
  <c r="T2533" i="1"/>
  <c r="T2534" i="1"/>
  <c r="T2535" i="1"/>
  <c r="T2536" i="1"/>
  <c r="T2537" i="1"/>
  <c r="T2538" i="1"/>
  <c r="T2539" i="1"/>
  <c r="T2540" i="1"/>
  <c r="T2488" i="1"/>
  <c r="T2489" i="1"/>
  <c r="T2490" i="1"/>
  <c r="T2492" i="1"/>
  <c r="T2493" i="1"/>
  <c r="T2494" i="1"/>
  <c r="T2495" i="1"/>
  <c r="T2496" i="1"/>
  <c r="T2497" i="1"/>
  <c r="T2445" i="1"/>
  <c r="T2446" i="1"/>
  <c r="T2447" i="1"/>
  <c r="T2448" i="1"/>
  <c r="T2449" i="1"/>
  <c r="T2450" i="1"/>
  <c r="T2451" i="1"/>
  <c r="T2452" i="1"/>
  <c r="T2453" i="1"/>
  <c r="T2454" i="1"/>
  <c r="T2402" i="1"/>
  <c r="T2403" i="1"/>
  <c r="T2404" i="1"/>
  <c r="T2405" i="1"/>
  <c r="T2406" i="1"/>
  <c r="T2407" i="1"/>
  <c r="T2408" i="1"/>
  <c r="T2409" i="1"/>
  <c r="T2410" i="1"/>
  <c r="T2411" i="1"/>
  <c r="T2359" i="1"/>
  <c r="T2360" i="1"/>
  <c r="T2361" i="1"/>
  <c r="T2362" i="1"/>
  <c r="T2363" i="1"/>
  <c r="T2364" i="1"/>
  <c r="T2365" i="1"/>
  <c r="T2366" i="1"/>
  <c r="T2367" i="1"/>
  <c r="T2368" i="1"/>
  <c r="T2316" i="1"/>
  <c r="T2317" i="1"/>
  <c r="T2318" i="1"/>
  <c r="T2319" i="1"/>
  <c r="T2320" i="1"/>
  <c r="T2321" i="1"/>
  <c r="T2322" i="1"/>
  <c r="T2323" i="1"/>
  <c r="T2324" i="1"/>
  <c r="T2325" i="1"/>
  <c r="E2273" i="1"/>
  <c r="F2273" i="1"/>
  <c r="G2273" i="1"/>
  <c r="H2273" i="1"/>
  <c r="I2273" i="1"/>
  <c r="J2273" i="1"/>
  <c r="K2273" i="1"/>
  <c r="L2273" i="1"/>
  <c r="M2273" i="1"/>
  <c r="N2273" i="1"/>
  <c r="R2273" i="1"/>
  <c r="S2273" i="1"/>
  <c r="E2274" i="1"/>
  <c r="F2274" i="1"/>
  <c r="G2274" i="1"/>
  <c r="H2274" i="1"/>
  <c r="I2274" i="1"/>
  <c r="J2274" i="1"/>
  <c r="K2274" i="1"/>
  <c r="L2274" i="1"/>
  <c r="M2274" i="1"/>
  <c r="N2274" i="1"/>
  <c r="R2274" i="1"/>
  <c r="S2274" i="1"/>
  <c r="E2275" i="1"/>
  <c r="F2275" i="1"/>
  <c r="G2275" i="1"/>
  <c r="H2275" i="1"/>
  <c r="I2275" i="1"/>
  <c r="J2275" i="1"/>
  <c r="K2275" i="1"/>
  <c r="L2275" i="1"/>
  <c r="M2275" i="1"/>
  <c r="N2275" i="1"/>
  <c r="R2275" i="1"/>
  <c r="S2275" i="1"/>
  <c r="E2276" i="1"/>
  <c r="F2276" i="1"/>
  <c r="G2276" i="1"/>
  <c r="H2276" i="1"/>
  <c r="I2276" i="1"/>
  <c r="J2276" i="1"/>
  <c r="K2276" i="1"/>
  <c r="L2276" i="1"/>
  <c r="M2276" i="1"/>
  <c r="N2276" i="1"/>
  <c r="R2276" i="1"/>
  <c r="S2276" i="1"/>
  <c r="E2277" i="1"/>
  <c r="G2277" i="1"/>
  <c r="H2277" i="1"/>
  <c r="I2277" i="1"/>
  <c r="J2277" i="1"/>
  <c r="K2277" i="1"/>
  <c r="L2277" i="1"/>
  <c r="M2277" i="1"/>
  <c r="N2277" i="1"/>
  <c r="R2277" i="1"/>
  <c r="S2277" i="1"/>
  <c r="E2278" i="1"/>
  <c r="F2278" i="1"/>
  <c r="G2278" i="1"/>
  <c r="H2278" i="1"/>
  <c r="I2278" i="1"/>
  <c r="J2278" i="1"/>
  <c r="K2278" i="1"/>
  <c r="L2278" i="1"/>
  <c r="M2278" i="1"/>
  <c r="N2278" i="1"/>
  <c r="R2278" i="1"/>
  <c r="S2278" i="1"/>
  <c r="E2279" i="1"/>
  <c r="F2279" i="1"/>
  <c r="G2279" i="1"/>
  <c r="H2279" i="1"/>
  <c r="I2279" i="1"/>
  <c r="J2279" i="1"/>
  <c r="K2279" i="1"/>
  <c r="L2279" i="1"/>
  <c r="M2279" i="1"/>
  <c r="N2279" i="1"/>
  <c r="R2279" i="1"/>
  <c r="S2279" i="1"/>
  <c r="E2280" i="1"/>
  <c r="F2280" i="1"/>
  <c r="G2280" i="1"/>
  <c r="H2280" i="1"/>
  <c r="I2280" i="1"/>
  <c r="J2280" i="1"/>
  <c r="K2280" i="1"/>
  <c r="L2280" i="1"/>
  <c r="M2280" i="1"/>
  <c r="N2280" i="1"/>
  <c r="R2280" i="1"/>
  <c r="S2280" i="1"/>
  <c r="E2281" i="1"/>
  <c r="F2281" i="1"/>
  <c r="G2281" i="1"/>
  <c r="H2281" i="1"/>
  <c r="I2281" i="1"/>
  <c r="J2281" i="1"/>
  <c r="K2281" i="1"/>
  <c r="L2281" i="1"/>
  <c r="M2281" i="1"/>
  <c r="N2281" i="1"/>
  <c r="R2281" i="1"/>
  <c r="S2281" i="1"/>
  <c r="E2282" i="1"/>
  <c r="F2282" i="1"/>
  <c r="G2282" i="1"/>
  <c r="H2282" i="1"/>
  <c r="I2282" i="1"/>
  <c r="J2282" i="1"/>
  <c r="K2282" i="1"/>
  <c r="L2282" i="1"/>
  <c r="M2282" i="1"/>
  <c r="N2282" i="1"/>
  <c r="R2282" i="1"/>
  <c r="S2282" i="1"/>
  <c r="T2230" i="1"/>
  <c r="T2231" i="1"/>
  <c r="T2232" i="1"/>
  <c r="T2233" i="1"/>
  <c r="T2234" i="1"/>
  <c r="T2235" i="1"/>
  <c r="T2236" i="1"/>
  <c r="T2237" i="1"/>
  <c r="T2238" i="1"/>
  <c r="T2239" i="1"/>
  <c r="T2187" i="1"/>
  <c r="T2188" i="1"/>
  <c r="T2189" i="1"/>
  <c r="T2190" i="1"/>
  <c r="T2191" i="1"/>
  <c r="T2192" i="1"/>
  <c r="T2193" i="1"/>
  <c r="T2194" i="1"/>
  <c r="T2195" i="1"/>
  <c r="T2196" i="1"/>
  <c r="E2144" i="1"/>
  <c r="F2144" i="1"/>
  <c r="G2144" i="1"/>
  <c r="H2144" i="1"/>
  <c r="I2144" i="1"/>
  <c r="J2144" i="1"/>
  <c r="K2144" i="1"/>
  <c r="L2144" i="1"/>
  <c r="M2144" i="1"/>
  <c r="N2144" i="1"/>
  <c r="R2144" i="1"/>
  <c r="S2144" i="1"/>
  <c r="E2145" i="1"/>
  <c r="F2145" i="1"/>
  <c r="G2145" i="1"/>
  <c r="H2145" i="1"/>
  <c r="I2145" i="1"/>
  <c r="J2145" i="1"/>
  <c r="K2145" i="1"/>
  <c r="L2145" i="1"/>
  <c r="M2145" i="1"/>
  <c r="N2145" i="1"/>
  <c r="R2145" i="1"/>
  <c r="S2145" i="1"/>
  <c r="E2146" i="1"/>
  <c r="F2146" i="1"/>
  <c r="G2146" i="1"/>
  <c r="H2146" i="1"/>
  <c r="I2146" i="1"/>
  <c r="J2146" i="1"/>
  <c r="K2146" i="1"/>
  <c r="L2146" i="1"/>
  <c r="M2146" i="1"/>
  <c r="N2146" i="1"/>
  <c r="S2146" i="1"/>
  <c r="E2147" i="1"/>
  <c r="F2147" i="1"/>
  <c r="G2147" i="1"/>
  <c r="H2147" i="1"/>
  <c r="I2147" i="1"/>
  <c r="J2147" i="1"/>
  <c r="K2147" i="1"/>
  <c r="L2147" i="1"/>
  <c r="M2147" i="1"/>
  <c r="N2147" i="1"/>
  <c r="R2147" i="1"/>
  <c r="S2147" i="1"/>
  <c r="E2148" i="1"/>
  <c r="F2148" i="1"/>
  <c r="G2148" i="1"/>
  <c r="H2148" i="1"/>
  <c r="I2148" i="1"/>
  <c r="J2148" i="1"/>
  <c r="K2148" i="1"/>
  <c r="L2148" i="1"/>
  <c r="M2148" i="1"/>
  <c r="N2148" i="1"/>
  <c r="R2148" i="1"/>
  <c r="S2148" i="1"/>
  <c r="E2149" i="1"/>
  <c r="F2149" i="1"/>
  <c r="G2149" i="1"/>
  <c r="H2149" i="1"/>
  <c r="I2149" i="1"/>
  <c r="J2149" i="1"/>
  <c r="K2149" i="1"/>
  <c r="L2149" i="1"/>
  <c r="M2149" i="1"/>
  <c r="N2149" i="1"/>
  <c r="R2149" i="1"/>
  <c r="S2149" i="1"/>
  <c r="E2150" i="1"/>
  <c r="F2150" i="1"/>
  <c r="G2150" i="1"/>
  <c r="H2150" i="1"/>
  <c r="I2150" i="1"/>
  <c r="J2150" i="1"/>
  <c r="K2150" i="1"/>
  <c r="L2150" i="1"/>
  <c r="M2150" i="1"/>
  <c r="N2150" i="1"/>
  <c r="R2150" i="1"/>
  <c r="S2150" i="1"/>
  <c r="E2151" i="1"/>
  <c r="F2151" i="1"/>
  <c r="G2151" i="1"/>
  <c r="H2151" i="1"/>
  <c r="I2151" i="1"/>
  <c r="J2151" i="1"/>
  <c r="K2151" i="1"/>
  <c r="L2151" i="1"/>
  <c r="M2151" i="1"/>
  <c r="N2151" i="1"/>
  <c r="R2151" i="1"/>
  <c r="S2151" i="1"/>
  <c r="E2152" i="1"/>
  <c r="F2152" i="1"/>
  <c r="G2152" i="1"/>
  <c r="H2152" i="1"/>
  <c r="I2152" i="1"/>
  <c r="J2152" i="1"/>
  <c r="K2152" i="1"/>
  <c r="L2152" i="1"/>
  <c r="M2152" i="1"/>
  <c r="N2152" i="1"/>
  <c r="R2152" i="1"/>
  <c r="S2152" i="1"/>
  <c r="E2153" i="1"/>
  <c r="F2153" i="1"/>
  <c r="G2153" i="1"/>
  <c r="H2153" i="1"/>
  <c r="I2153" i="1"/>
  <c r="J2153" i="1"/>
  <c r="K2153" i="1"/>
  <c r="L2153" i="1"/>
  <c r="M2153" i="1"/>
  <c r="N2153" i="1"/>
  <c r="R2153" i="1"/>
  <c r="S2153" i="1"/>
  <c r="T2101" i="1"/>
  <c r="T2102" i="1"/>
  <c r="T2104" i="1"/>
  <c r="T2105" i="1"/>
  <c r="T2106" i="1"/>
  <c r="T2107" i="1"/>
  <c r="T2108" i="1"/>
  <c r="T2109" i="1"/>
  <c r="T2110" i="1"/>
  <c r="T2067" i="1"/>
  <c r="T2058" i="1"/>
  <c r="T2059" i="1"/>
  <c r="T2060" i="1"/>
  <c r="T2061" i="1"/>
  <c r="T2062" i="1"/>
  <c r="T2063" i="1"/>
  <c r="T2064" i="1"/>
  <c r="T2065" i="1"/>
  <c r="T2066" i="1"/>
  <c r="T2015" i="1"/>
  <c r="T2016" i="1"/>
  <c r="T2017" i="1"/>
  <c r="T2018" i="1"/>
  <c r="T2019" i="1"/>
  <c r="T2020" i="1"/>
  <c r="T2021" i="1"/>
  <c r="T2022" i="1"/>
  <c r="T2023" i="1"/>
  <c r="T2024" i="1"/>
  <c r="T1972" i="1"/>
  <c r="T1973" i="1"/>
  <c r="T1974" i="1"/>
  <c r="T1976" i="1"/>
  <c r="T1977" i="1"/>
  <c r="T1978" i="1"/>
  <c r="T1979" i="1"/>
  <c r="T1980" i="1"/>
  <c r="T1981" i="1"/>
  <c r="T1929" i="1"/>
  <c r="T1930" i="1"/>
  <c r="T1931" i="1"/>
  <c r="T1932" i="1"/>
  <c r="T1933" i="1"/>
  <c r="T1934" i="1"/>
  <c r="T1935" i="1"/>
  <c r="T1936" i="1"/>
  <c r="T1937" i="1"/>
  <c r="T1938" i="1"/>
  <c r="T1886" i="1"/>
  <c r="T1887" i="1"/>
  <c r="T1888" i="1"/>
  <c r="T1889" i="1"/>
  <c r="T1890" i="1"/>
  <c r="T1891" i="1"/>
  <c r="T1892" i="1"/>
  <c r="T1893" i="1"/>
  <c r="T1894" i="1"/>
  <c r="T1895" i="1"/>
  <c r="E1843" i="1"/>
  <c r="E80" i="1" s="1"/>
  <c r="F1843" i="1"/>
  <c r="F80" i="1" s="1"/>
  <c r="G1843" i="1"/>
  <c r="G80" i="1" s="1"/>
  <c r="H1843" i="1"/>
  <c r="H80" i="1" s="1"/>
  <c r="I1843" i="1"/>
  <c r="I80" i="1" s="1"/>
  <c r="J1843" i="1"/>
  <c r="J80" i="1" s="1"/>
  <c r="K1843" i="1"/>
  <c r="K80" i="1" s="1"/>
  <c r="L1843" i="1"/>
  <c r="L80" i="1" s="1"/>
  <c r="M1843" i="1"/>
  <c r="M80" i="1" s="1"/>
  <c r="N1843" i="1"/>
  <c r="N80" i="1" s="1"/>
  <c r="R1843" i="1"/>
  <c r="R80" i="1" s="1"/>
  <c r="S1843" i="1"/>
  <c r="E1844" i="1"/>
  <c r="E81" i="1" s="1"/>
  <c r="F1844" i="1"/>
  <c r="F81" i="1" s="1"/>
  <c r="G1844" i="1"/>
  <c r="H1844" i="1"/>
  <c r="H81" i="1" s="1"/>
  <c r="I1844" i="1"/>
  <c r="I81" i="1" s="1"/>
  <c r="J1844" i="1"/>
  <c r="J81" i="1" s="1"/>
  <c r="K1844" i="1"/>
  <c r="K81" i="1" s="1"/>
  <c r="L1844" i="1"/>
  <c r="L81" i="1" s="1"/>
  <c r="M1844" i="1"/>
  <c r="N1844" i="1"/>
  <c r="N81" i="1" s="1"/>
  <c r="S1844" i="1"/>
  <c r="S81" i="1" s="1"/>
  <c r="E1845" i="1"/>
  <c r="F1845" i="1"/>
  <c r="F82" i="1" s="1"/>
  <c r="G1845" i="1"/>
  <c r="G82" i="1" s="1"/>
  <c r="H1845" i="1"/>
  <c r="H82" i="1" s="1"/>
  <c r="I1845" i="1"/>
  <c r="I82" i="1" s="1"/>
  <c r="J1845" i="1"/>
  <c r="J82" i="1" s="1"/>
  <c r="K1845" i="1"/>
  <c r="K82" i="1" s="1"/>
  <c r="L1845" i="1"/>
  <c r="L82" i="1" s="1"/>
  <c r="M1845" i="1"/>
  <c r="M82" i="1" s="1"/>
  <c r="N1845" i="1"/>
  <c r="N82" i="1" s="1"/>
  <c r="R1845" i="1"/>
  <c r="S1845" i="1"/>
  <c r="S82" i="1" s="1"/>
  <c r="E1846" i="1"/>
  <c r="E83" i="1" s="1"/>
  <c r="F1846" i="1"/>
  <c r="F83" i="1" s="1"/>
  <c r="G1846" i="1"/>
  <c r="G83" i="1" s="1"/>
  <c r="H1846" i="1"/>
  <c r="H83" i="1" s="1"/>
  <c r="I1846" i="1"/>
  <c r="I83" i="1" s="1"/>
  <c r="J1846" i="1"/>
  <c r="J83" i="1" s="1"/>
  <c r="K1846" i="1"/>
  <c r="K83" i="1" s="1"/>
  <c r="L1846" i="1"/>
  <c r="L83" i="1" s="1"/>
  <c r="M1846" i="1"/>
  <c r="M83" i="1" s="1"/>
  <c r="N1846" i="1"/>
  <c r="N83" i="1" s="1"/>
  <c r="R1846" i="1"/>
  <c r="R83" i="1" s="1"/>
  <c r="S1846" i="1"/>
  <c r="S83" i="1" s="1"/>
  <c r="E1847" i="1"/>
  <c r="E84" i="1" s="1"/>
  <c r="F1847" i="1"/>
  <c r="F84" i="1" s="1"/>
  <c r="G1847" i="1"/>
  <c r="G84" i="1" s="1"/>
  <c r="H1847" i="1"/>
  <c r="H84" i="1" s="1"/>
  <c r="I1847" i="1"/>
  <c r="I84" i="1" s="1"/>
  <c r="J1847" i="1"/>
  <c r="J84" i="1" s="1"/>
  <c r="K1847" i="1"/>
  <c r="K84" i="1" s="1"/>
  <c r="L1847" i="1"/>
  <c r="L84" i="1" s="1"/>
  <c r="M1847" i="1"/>
  <c r="M84" i="1" s="1"/>
  <c r="N1847" i="1"/>
  <c r="N84" i="1" s="1"/>
  <c r="R1847" i="1"/>
  <c r="R84" i="1" s="1"/>
  <c r="S1847" i="1"/>
  <c r="S84" i="1" s="1"/>
  <c r="E1848" i="1"/>
  <c r="E85" i="1" s="1"/>
  <c r="F1848" i="1"/>
  <c r="F85" i="1" s="1"/>
  <c r="G1848" i="1"/>
  <c r="G85" i="1" s="1"/>
  <c r="H1848" i="1"/>
  <c r="H85" i="1" s="1"/>
  <c r="I1848" i="1"/>
  <c r="I85" i="1" s="1"/>
  <c r="J1848" i="1"/>
  <c r="J85" i="1" s="1"/>
  <c r="K1848" i="1"/>
  <c r="K85" i="1" s="1"/>
  <c r="L1848" i="1"/>
  <c r="L85" i="1" s="1"/>
  <c r="M1848" i="1"/>
  <c r="M85" i="1" s="1"/>
  <c r="N1848" i="1"/>
  <c r="N85" i="1" s="1"/>
  <c r="R1848" i="1"/>
  <c r="R85" i="1" s="1"/>
  <c r="S1848" i="1"/>
  <c r="E1849" i="1"/>
  <c r="E86" i="1" s="1"/>
  <c r="F1849" i="1"/>
  <c r="F86" i="1" s="1"/>
  <c r="G1849" i="1"/>
  <c r="G86" i="1" s="1"/>
  <c r="H1849" i="1"/>
  <c r="H86" i="1" s="1"/>
  <c r="I1849" i="1"/>
  <c r="I86" i="1" s="1"/>
  <c r="J1849" i="1"/>
  <c r="J86" i="1" s="1"/>
  <c r="K1849" i="1"/>
  <c r="K86" i="1" s="1"/>
  <c r="L1849" i="1"/>
  <c r="L86" i="1" s="1"/>
  <c r="M1849" i="1"/>
  <c r="M86" i="1" s="1"/>
  <c r="N1849" i="1"/>
  <c r="N86" i="1" s="1"/>
  <c r="R1849" i="1"/>
  <c r="S1849" i="1"/>
  <c r="E1850" i="1"/>
  <c r="E87" i="1" s="1"/>
  <c r="F1850" i="1"/>
  <c r="F87" i="1" s="1"/>
  <c r="G1850" i="1"/>
  <c r="G87" i="1" s="1"/>
  <c r="H1850" i="1"/>
  <c r="H87" i="1" s="1"/>
  <c r="I1850" i="1"/>
  <c r="I87" i="1" s="1"/>
  <c r="J1850" i="1"/>
  <c r="J87" i="1" s="1"/>
  <c r="K1850" i="1"/>
  <c r="K87" i="1" s="1"/>
  <c r="L1850" i="1"/>
  <c r="L87" i="1" s="1"/>
  <c r="M1850" i="1"/>
  <c r="M87" i="1" s="1"/>
  <c r="N1850" i="1"/>
  <c r="N87" i="1" s="1"/>
  <c r="R1850" i="1"/>
  <c r="S1850" i="1"/>
  <c r="E1851" i="1"/>
  <c r="E88" i="1" s="1"/>
  <c r="F1851" i="1"/>
  <c r="F88" i="1" s="1"/>
  <c r="G1851" i="1"/>
  <c r="G88" i="1" s="1"/>
  <c r="H1851" i="1"/>
  <c r="H88" i="1" s="1"/>
  <c r="I1851" i="1"/>
  <c r="J1851" i="1"/>
  <c r="J88" i="1" s="1"/>
  <c r="K1851" i="1"/>
  <c r="K88" i="1" s="1"/>
  <c r="L1851" i="1"/>
  <c r="L88" i="1" s="1"/>
  <c r="M1851" i="1"/>
  <c r="M88" i="1" s="1"/>
  <c r="N1851" i="1"/>
  <c r="N88" i="1" s="1"/>
  <c r="R1851" i="1"/>
  <c r="S1851" i="1"/>
  <c r="E1852" i="1"/>
  <c r="E89" i="1" s="1"/>
  <c r="F1852" i="1"/>
  <c r="F89" i="1" s="1"/>
  <c r="G1852" i="1"/>
  <c r="G89" i="1" s="1"/>
  <c r="H1852" i="1"/>
  <c r="H89" i="1" s="1"/>
  <c r="I1852" i="1"/>
  <c r="I89" i="1" s="1"/>
  <c r="J1852" i="1"/>
  <c r="J89" i="1" s="1"/>
  <c r="K1852" i="1"/>
  <c r="K89" i="1" s="1"/>
  <c r="L1852" i="1"/>
  <c r="L89" i="1" s="1"/>
  <c r="M1852" i="1"/>
  <c r="M89" i="1" s="1"/>
  <c r="N1852" i="1"/>
  <c r="N89" i="1" s="1"/>
  <c r="R1852" i="1"/>
  <c r="S1852" i="1"/>
  <c r="T1809" i="1"/>
  <c r="T1800" i="1"/>
  <c r="T1801" i="1"/>
  <c r="T1802" i="1"/>
  <c r="T1803" i="1"/>
  <c r="T1804" i="1"/>
  <c r="T1805" i="1"/>
  <c r="T1806" i="1"/>
  <c r="T1807" i="1"/>
  <c r="T1808" i="1"/>
  <c r="T1757" i="1"/>
  <c r="T1758" i="1"/>
  <c r="T1759" i="1"/>
  <c r="T1760" i="1"/>
  <c r="T1761" i="1"/>
  <c r="T1762" i="1"/>
  <c r="T1763" i="1"/>
  <c r="T1764" i="1"/>
  <c r="T1765" i="1"/>
  <c r="T1766" i="1"/>
  <c r="T1714" i="1"/>
  <c r="T1715" i="1"/>
  <c r="T1716" i="1"/>
  <c r="T1717" i="1"/>
  <c r="T1718" i="1"/>
  <c r="T1719" i="1"/>
  <c r="T1720" i="1"/>
  <c r="T1721" i="1"/>
  <c r="T1722" i="1"/>
  <c r="T1723" i="1"/>
  <c r="T1671" i="1"/>
  <c r="T1672" i="1"/>
  <c r="T1673" i="1"/>
  <c r="T1674" i="1"/>
  <c r="T1675" i="1"/>
  <c r="T1676" i="1"/>
  <c r="T1677" i="1"/>
  <c r="T1678" i="1"/>
  <c r="T1679" i="1"/>
  <c r="T1680" i="1"/>
  <c r="T1628" i="1"/>
  <c r="T1629" i="1"/>
  <c r="T1630" i="1"/>
  <c r="T1631" i="1"/>
  <c r="T1632" i="1"/>
  <c r="T1633" i="1"/>
  <c r="T1634" i="1"/>
  <c r="T1635" i="1"/>
  <c r="T1636" i="1"/>
  <c r="T1637" i="1"/>
  <c r="E1594" i="1"/>
  <c r="F1594" i="1"/>
  <c r="G1594" i="1"/>
  <c r="H1594" i="1"/>
  <c r="I1594" i="1"/>
  <c r="J1594" i="1"/>
  <c r="K1594" i="1"/>
  <c r="L1594" i="1"/>
  <c r="M1594" i="1"/>
  <c r="N1594" i="1"/>
  <c r="R1594" i="1"/>
  <c r="S1594" i="1"/>
  <c r="E1585" i="1"/>
  <c r="F1585" i="1"/>
  <c r="G1585" i="1"/>
  <c r="H1585" i="1"/>
  <c r="I1585" i="1"/>
  <c r="J1585" i="1"/>
  <c r="K1585" i="1"/>
  <c r="L1585" i="1"/>
  <c r="M1585" i="1"/>
  <c r="N1585" i="1"/>
  <c r="R1585" i="1"/>
  <c r="S1585" i="1"/>
  <c r="E1586" i="1"/>
  <c r="F1586" i="1"/>
  <c r="G1586" i="1"/>
  <c r="H1586" i="1"/>
  <c r="I1586" i="1"/>
  <c r="J1586" i="1"/>
  <c r="K1586" i="1"/>
  <c r="L1586" i="1"/>
  <c r="M1586" i="1"/>
  <c r="N1586" i="1"/>
  <c r="R1586" i="1"/>
  <c r="S1586" i="1"/>
  <c r="E1587" i="1"/>
  <c r="F1587" i="1"/>
  <c r="G1587" i="1"/>
  <c r="H1587" i="1"/>
  <c r="I1587" i="1"/>
  <c r="J1587" i="1"/>
  <c r="K1587" i="1"/>
  <c r="L1587" i="1"/>
  <c r="M1587" i="1"/>
  <c r="N1587" i="1"/>
  <c r="R1587" i="1"/>
  <c r="S1587" i="1"/>
  <c r="E1588" i="1"/>
  <c r="F1588" i="1"/>
  <c r="G1588" i="1"/>
  <c r="H1588" i="1"/>
  <c r="I1588" i="1"/>
  <c r="J1588" i="1"/>
  <c r="K1588" i="1"/>
  <c r="L1588" i="1"/>
  <c r="M1588" i="1"/>
  <c r="N1588" i="1"/>
  <c r="R1588" i="1"/>
  <c r="S1588" i="1"/>
  <c r="E1589" i="1"/>
  <c r="F1589" i="1"/>
  <c r="G1589" i="1"/>
  <c r="H1589" i="1"/>
  <c r="I1589" i="1"/>
  <c r="J1589" i="1"/>
  <c r="K1589" i="1"/>
  <c r="L1589" i="1"/>
  <c r="M1589" i="1"/>
  <c r="N1589" i="1"/>
  <c r="R1589" i="1"/>
  <c r="S1589" i="1"/>
  <c r="E1590" i="1"/>
  <c r="F1590" i="1"/>
  <c r="G1590" i="1"/>
  <c r="H1590" i="1"/>
  <c r="I1590" i="1"/>
  <c r="J1590" i="1"/>
  <c r="K1590" i="1"/>
  <c r="L1590" i="1"/>
  <c r="M1590" i="1"/>
  <c r="N1590" i="1"/>
  <c r="R1590" i="1"/>
  <c r="S1590" i="1"/>
  <c r="E1591" i="1"/>
  <c r="F1591" i="1"/>
  <c r="G1591" i="1"/>
  <c r="H1591" i="1"/>
  <c r="I1591" i="1"/>
  <c r="J1591" i="1"/>
  <c r="K1591" i="1"/>
  <c r="L1591" i="1"/>
  <c r="M1591" i="1"/>
  <c r="N1591" i="1"/>
  <c r="R1591" i="1"/>
  <c r="S1591" i="1"/>
  <c r="E1592" i="1"/>
  <c r="F1592" i="1"/>
  <c r="G1592" i="1"/>
  <c r="H1592" i="1"/>
  <c r="I1592" i="1"/>
  <c r="J1592" i="1"/>
  <c r="K1592" i="1"/>
  <c r="L1592" i="1"/>
  <c r="M1592" i="1"/>
  <c r="N1592" i="1"/>
  <c r="R1592" i="1"/>
  <c r="S1592" i="1"/>
  <c r="E1593" i="1"/>
  <c r="F1593" i="1"/>
  <c r="G1593" i="1"/>
  <c r="H1593" i="1"/>
  <c r="I1593" i="1"/>
  <c r="J1593" i="1"/>
  <c r="K1593" i="1"/>
  <c r="L1593" i="1"/>
  <c r="M1593" i="1"/>
  <c r="N1593" i="1"/>
  <c r="R1593" i="1"/>
  <c r="S1593" i="1"/>
  <c r="T1542" i="1"/>
  <c r="T1543" i="1"/>
  <c r="T1544" i="1"/>
  <c r="T1545" i="1"/>
  <c r="T1546" i="1"/>
  <c r="T1547" i="1"/>
  <c r="T1548" i="1"/>
  <c r="T1549" i="1"/>
  <c r="T1550" i="1"/>
  <c r="T1551" i="1"/>
  <c r="T1499" i="1"/>
  <c r="T1500" i="1"/>
  <c r="T1501" i="1"/>
  <c r="T1502" i="1"/>
  <c r="T1503" i="1"/>
  <c r="T1504" i="1"/>
  <c r="T1505" i="1"/>
  <c r="T1506" i="1"/>
  <c r="T1507" i="1"/>
  <c r="T1508" i="1"/>
  <c r="T1456" i="1"/>
  <c r="T1457" i="1"/>
  <c r="T1458" i="1"/>
  <c r="T1459" i="1"/>
  <c r="T1460" i="1"/>
  <c r="T1461" i="1"/>
  <c r="T1462" i="1"/>
  <c r="T1463" i="1"/>
  <c r="T1464" i="1"/>
  <c r="T1465" i="1"/>
  <c r="T1413" i="1"/>
  <c r="T1414" i="1"/>
  <c r="T1415" i="1"/>
  <c r="T1416" i="1"/>
  <c r="T1417" i="1"/>
  <c r="T1418" i="1"/>
  <c r="T1419" i="1"/>
  <c r="T1420" i="1"/>
  <c r="T1421" i="1"/>
  <c r="T1422" i="1"/>
  <c r="P5" i="1"/>
  <c r="P6" i="1"/>
  <c r="P7" i="1"/>
  <c r="T42" i="1"/>
  <c r="T43" i="1"/>
  <c r="T44" i="1"/>
  <c r="R86" i="1"/>
  <c r="S86" i="1"/>
  <c r="R87" i="1"/>
  <c r="S87" i="1"/>
  <c r="R88" i="1"/>
  <c r="S88" i="1"/>
  <c r="R89" i="1"/>
  <c r="S89" i="1"/>
  <c r="E156" i="1"/>
  <c r="E242" i="1" s="1"/>
  <c r="F156" i="1"/>
  <c r="F242" i="1"/>
  <c r="G156" i="1"/>
  <c r="H156" i="1"/>
  <c r="H242" i="1"/>
  <c r="I156" i="1"/>
  <c r="I242" i="1" s="1"/>
  <c r="J156" i="1"/>
  <c r="J242" i="1" s="1"/>
  <c r="K156" i="1"/>
  <c r="K242" i="1"/>
  <c r="L156" i="1"/>
  <c r="L242" i="1" s="1"/>
  <c r="M156" i="1"/>
  <c r="M242" i="1" s="1"/>
  <c r="N156" i="1"/>
  <c r="N242" i="1"/>
  <c r="O156" i="1"/>
  <c r="T158" i="1"/>
  <c r="T159" i="1"/>
  <c r="T160" i="1"/>
  <c r="T161" i="1"/>
  <c r="T163" i="1"/>
  <c r="T165" i="1"/>
  <c r="T166" i="1"/>
  <c r="T167" i="1"/>
  <c r="T168" i="1"/>
  <c r="T169" i="1"/>
  <c r="T170" i="1"/>
  <c r="T171" i="1"/>
  <c r="T172" i="1"/>
  <c r="T173" i="1"/>
  <c r="T174" i="1"/>
  <c r="T175" i="1"/>
  <c r="T201" i="1"/>
  <c r="T202" i="1"/>
  <c r="T203" i="1"/>
  <c r="T204" i="1"/>
  <c r="T206" i="1"/>
  <c r="T208" i="1"/>
  <c r="T209" i="1"/>
  <c r="T210" i="1"/>
  <c r="T211" i="1"/>
  <c r="T212" i="1"/>
  <c r="T213" i="1"/>
  <c r="T214" i="1"/>
  <c r="T215" i="1"/>
  <c r="T216" i="1"/>
  <c r="T217" i="1"/>
  <c r="T218" i="1"/>
  <c r="E243" i="1"/>
  <c r="F243" i="1"/>
  <c r="G243" i="1"/>
  <c r="H243" i="1"/>
  <c r="I243" i="1"/>
  <c r="J243" i="1"/>
  <c r="K243" i="1"/>
  <c r="L243" i="1"/>
  <c r="M243" i="1"/>
  <c r="N243" i="1"/>
  <c r="O243" i="1"/>
  <c r="E244" i="1"/>
  <c r="F244" i="1"/>
  <c r="G244" i="1"/>
  <c r="H244" i="1"/>
  <c r="I244" i="1"/>
  <c r="J244" i="1"/>
  <c r="K244" i="1"/>
  <c r="L244" i="1"/>
  <c r="M244" i="1"/>
  <c r="N244" i="1"/>
  <c r="R244" i="1"/>
  <c r="S244" i="1"/>
  <c r="E245" i="1"/>
  <c r="F245" i="1"/>
  <c r="G245" i="1"/>
  <c r="H245" i="1"/>
  <c r="I245" i="1"/>
  <c r="J245" i="1"/>
  <c r="K245" i="1"/>
  <c r="L245" i="1"/>
  <c r="M245" i="1"/>
  <c r="N245" i="1"/>
  <c r="R245" i="1"/>
  <c r="S245" i="1"/>
  <c r="E246" i="1"/>
  <c r="F246" i="1"/>
  <c r="G246" i="1"/>
  <c r="H246" i="1"/>
  <c r="I246" i="1"/>
  <c r="J246" i="1"/>
  <c r="K246" i="1"/>
  <c r="L246" i="1"/>
  <c r="M246" i="1"/>
  <c r="N246" i="1"/>
  <c r="O246" i="1"/>
  <c r="R246" i="1"/>
  <c r="S246" i="1"/>
  <c r="E247" i="1"/>
  <c r="F247" i="1"/>
  <c r="G247" i="1"/>
  <c r="H247" i="1"/>
  <c r="I247" i="1"/>
  <c r="J247" i="1"/>
  <c r="K247" i="1"/>
  <c r="L247" i="1"/>
  <c r="M247" i="1"/>
  <c r="N247" i="1"/>
  <c r="R247" i="1"/>
  <c r="S247" i="1"/>
  <c r="E248" i="1"/>
  <c r="F248" i="1"/>
  <c r="G248" i="1"/>
  <c r="H248" i="1"/>
  <c r="I248" i="1"/>
  <c r="J248" i="1"/>
  <c r="K248" i="1"/>
  <c r="L248" i="1"/>
  <c r="M248" i="1"/>
  <c r="N248" i="1"/>
  <c r="R248" i="1"/>
  <c r="T248" i="1" s="1"/>
  <c r="E249" i="1"/>
  <c r="F249" i="1"/>
  <c r="G249" i="1"/>
  <c r="H249" i="1"/>
  <c r="I249" i="1"/>
  <c r="J249" i="1"/>
  <c r="K249" i="1"/>
  <c r="L249" i="1"/>
  <c r="M249" i="1"/>
  <c r="N249" i="1"/>
  <c r="R249" i="1"/>
  <c r="S249" i="1"/>
  <c r="E251" i="1"/>
  <c r="F251" i="1"/>
  <c r="G251" i="1"/>
  <c r="H251" i="1"/>
  <c r="I251" i="1"/>
  <c r="J251" i="1"/>
  <c r="K251" i="1"/>
  <c r="L251" i="1"/>
  <c r="M251" i="1"/>
  <c r="N251" i="1"/>
  <c r="R251" i="1"/>
  <c r="S251" i="1"/>
  <c r="E252" i="1"/>
  <c r="F252" i="1"/>
  <c r="G252" i="1"/>
  <c r="H252" i="1"/>
  <c r="I252" i="1"/>
  <c r="J252" i="1"/>
  <c r="K252" i="1"/>
  <c r="L252" i="1"/>
  <c r="M252" i="1"/>
  <c r="N252" i="1"/>
  <c r="R252" i="1"/>
  <c r="S252" i="1"/>
  <c r="E253" i="1"/>
  <c r="F253" i="1"/>
  <c r="G253" i="1"/>
  <c r="H253" i="1"/>
  <c r="J253" i="1"/>
  <c r="K253" i="1"/>
  <c r="L253" i="1"/>
  <c r="M253" i="1"/>
  <c r="N253" i="1"/>
  <c r="R253" i="1"/>
  <c r="S253" i="1"/>
  <c r="E254" i="1"/>
  <c r="F254" i="1"/>
  <c r="G254" i="1"/>
  <c r="H254" i="1"/>
  <c r="I254" i="1"/>
  <c r="J254" i="1"/>
  <c r="K254" i="1"/>
  <c r="L254" i="1"/>
  <c r="M254" i="1"/>
  <c r="N254" i="1"/>
  <c r="R254" i="1"/>
  <c r="S254" i="1"/>
  <c r="E255" i="1"/>
  <c r="F255" i="1"/>
  <c r="G255" i="1"/>
  <c r="H255" i="1"/>
  <c r="I255" i="1"/>
  <c r="J255" i="1"/>
  <c r="K255" i="1"/>
  <c r="L255" i="1"/>
  <c r="M255" i="1"/>
  <c r="N255" i="1"/>
  <c r="R255" i="1"/>
  <c r="S255" i="1"/>
  <c r="T255" i="1" s="1"/>
  <c r="E256" i="1"/>
  <c r="F256" i="1"/>
  <c r="G256" i="1"/>
  <c r="H256" i="1"/>
  <c r="I256" i="1"/>
  <c r="J256" i="1"/>
  <c r="K256" i="1"/>
  <c r="L256" i="1"/>
  <c r="M256" i="1"/>
  <c r="N256" i="1"/>
  <c r="R256" i="1"/>
  <c r="S256" i="1"/>
  <c r="T256" i="1" s="1"/>
  <c r="E257" i="1"/>
  <c r="F257" i="1"/>
  <c r="G257" i="1"/>
  <c r="H257" i="1"/>
  <c r="I257" i="1"/>
  <c r="J257" i="1"/>
  <c r="K257" i="1"/>
  <c r="L257" i="1"/>
  <c r="M257" i="1"/>
  <c r="N257" i="1"/>
  <c r="R257" i="1"/>
  <c r="S257" i="1"/>
  <c r="E258" i="1"/>
  <c r="F258" i="1"/>
  <c r="G258" i="1"/>
  <c r="H258" i="1"/>
  <c r="I258" i="1"/>
  <c r="J258" i="1"/>
  <c r="K258" i="1"/>
  <c r="L258" i="1"/>
  <c r="M258" i="1"/>
  <c r="N258" i="1"/>
  <c r="R258" i="1"/>
  <c r="S258" i="1"/>
  <c r="E259" i="1"/>
  <c r="F259" i="1"/>
  <c r="G259" i="1"/>
  <c r="H259" i="1"/>
  <c r="I259" i="1"/>
  <c r="J259" i="1"/>
  <c r="K259" i="1"/>
  <c r="L259" i="1"/>
  <c r="M259" i="1"/>
  <c r="N259" i="1"/>
  <c r="R259" i="1"/>
  <c r="S259" i="1"/>
  <c r="T259" i="1" s="1"/>
  <c r="E260" i="1"/>
  <c r="F260" i="1"/>
  <c r="G260" i="1"/>
  <c r="H260" i="1"/>
  <c r="I260" i="1"/>
  <c r="J260" i="1"/>
  <c r="K260" i="1"/>
  <c r="L260" i="1"/>
  <c r="M260" i="1"/>
  <c r="N260" i="1"/>
  <c r="R260" i="1"/>
  <c r="S260" i="1"/>
  <c r="T260" i="1" s="1"/>
  <c r="E261" i="1"/>
  <c r="F261" i="1"/>
  <c r="G261" i="1"/>
  <c r="H261" i="1"/>
  <c r="I261" i="1"/>
  <c r="J261" i="1"/>
  <c r="K261" i="1"/>
  <c r="L261" i="1"/>
  <c r="M261" i="1"/>
  <c r="N261" i="1"/>
  <c r="R261" i="1"/>
  <c r="S261" i="1"/>
  <c r="T261" i="1" s="1"/>
  <c r="O288" i="1"/>
  <c r="O289" i="1"/>
  <c r="O290" i="1"/>
  <c r="T292" i="1"/>
  <c r="T294" i="1"/>
  <c r="T295" i="1"/>
  <c r="T296" i="1"/>
  <c r="T297" i="1"/>
  <c r="T298" i="1"/>
  <c r="T299" i="1"/>
  <c r="T300" i="1"/>
  <c r="T301" i="1"/>
  <c r="T302" i="1"/>
  <c r="T303" i="1"/>
  <c r="T304" i="1"/>
  <c r="O331" i="1"/>
  <c r="T331" i="1"/>
  <c r="O332" i="1"/>
  <c r="T332" i="1"/>
  <c r="O333" i="1"/>
  <c r="T333" i="1"/>
  <c r="T334" i="1"/>
  <c r="T335" i="1"/>
  <c r="T337" i="1"/>
  <c r="T338" i="1"/>
  <c r="T339" i="1"/>
  <c r="T340" i="1"/>
  <c r="T341" i="1"/>
  <c r="T342" i="1"/>
  <c r="T343" i="1"/>
  <c r="T344" i="1"/>
  <c r="T345" i="1"/>
  <c r="T346" i="1"/>
  <c r="T347" i="1"/>
  <c r="T373" i="1"/>
  <c r="T374" i="1"/>
  <c r="T375" i="1"/>
  <c r="T376" i="1"/>
  <c r="T377" i="1"/>
  <c r="T378" i="1"/>
  <c r="T381" i="1"/>
  <c r="T382" i="1"/>
  <c r="T383" i="1"/>
  <c r="T384" i="1"/>
  <c r="T385" i="1"/>
  <c r="T386" i="1"/>
  <c r="T387" i="1"/>
  <c r="T388" i="1"/>
  <c r="T389" i="1"/>
  <c r="T390" i="1"/>
  <c r="T416" i="1"/>
  <c r="T417" i="1"/>
  <c r="T418" i="1"/>
  <c r="T419" i="1"/>
  <c r="T420" i="1"/>
  <c r="T421" i="1"/>
  <c r="T423" i="1"/>
  <c r="T424" i="1"/>
  <c r="T425" i="1"/>
  <c r="T426" i="1"/>
  <c r="T427" i="1"/>
  <c r="T428" i="1"/>
  <c r="T429" i="1"/>
  <c r="T430" i="1"/>
  <c r="T431" i="1"/>
  <c r="T432" i="1"/>
  <c r="T433" i="1"/>
  <c r="T459" i="1"/>
  <c r="T460" i="1"/>
  <c r="T461" i="1"/>
  <c r="T462" i="1"/>
  <c r="T463" i="1"/>
  <c r="T464" i="1"/>
  <c r="T466" i="1"/>
  <c r="T467" i="1"/>
  <c r="T468" i="1"/>
  <c r="T469" i="1"/>
  <c r="T470" i="1"/>
  <c r="T471" i="1"/>
  <c r="T472" i="1"/>
  <c r="T473" i="1"/>
  <c r="T474" i="1"/>
  <c r="T475" i="1"/>
  <c r="T476" i="1"/>
  <c r="T502" i="1"/>
  <c r="T503" i="1"/>
  <c r="T504" i="1"/>
  <c r="T505" i="1"/>
  <c r="T506" i="1"/>
  <c r="T507" i="1"/>
  <c r="T509" i="1"/>
  <c r="T510" i="1"/>
  <c r="T511" i="1"/>
  <c r="T512" i="1"/>
  <c r="T513" i="1"/>
  <c r="T514" i="1"/>
  <c r="T515" i="1"/>
  <c r="T516" i="1"/>
  <c r="T517" i="1"/>
  <c r="T518" i="1"/>
  <c r="T519" i="1"/>
  <c r="T545" i="1"/>
  <c r="T546" i="1"/>
  <c r="T547" i="1"/>
  <c r="T548" i="1"/>
  <c r="T549" i="1"/>
  <c r="T550" i="1"/>
  <c r="T552" i="1"/>
  <c r="T553" i="1"/>
  <c r="T554" i="1"/>
  <c r="T555" i="1"/>
  <c r="T556" i="1"/>
  <c r="T557" i="1"/>
  <c r="T558" i="1"/>
  <c r="T559" i="1"/>
  <c r="T560" i="1"/>
  <c r="T561" i="1"/>
  <c r="T562" i="1"/>
  <c r="E586" i="1"/>
  <c r="F586" i="1"/>
  <c r="G586" i="1"/>
  <c r="H586" i="1"/>
  <c r="I586" i="1"/>
  <c r="J586" i="1"/>
  <c r="K586" i="1"/>
  <c r="L586" i="1"/>
  <c r="M586" i="1"/>
  <c r="N586" i="1"/>
  <c r="O586" i="1"/>
  <c r="E587" i="1"/>
  <c r="F587" i="1"/>
  <c r="G587" i="1"/>
  <c r="H587" i="1"/>
  <c r="I587" i="1"/>
  <c r="J587" i="1"/>
  <c r="K587" i="1"/>
  <c r="L587" i="1"/>
  <c r="M587" i="1"/>
  <c r="N587" i="1"/>
  <c r="O587" i="1"/>
  <c r="E588" i="1"/>
  <c r="F588" i="1"/>
  <c r="G588" i="1"/>
  <c r="H588" i="1"/>
  <c r="I588" i="1"/>
  <c r="J588" i="1"/>
  <c r="K588" i="1"/>
  <c r="L588" i="1"/>
  <c r="M588" i="1"/>
  <c r="N588" i="1"/>
  <c r="O588" i="1"/>
  <c r="R588" i="1"/>
  <c r="S588" i="1"/>
  <c r="E589" i="1"/>
  <c r="F589" i="1"/>
  <c r="G589" i="1"/>
  <c r="H589" i="1"/>
  <c r="I589" i="1"/>
  <c r="J589" i="1"/>
  <c r="K589" i="1"/>
  <c r="L589" i="1"/>
  <c r="M589" i="1"/>
  <c r="N589" i="1"/>
  <c r="O589" i="1"/>
  <c r="R589" i="1"/>
  <c r="S589" i="1"/>
  <c r="E590" i="1"/>
  <c r="F590" i="1"/>
  <c r="G590" i="1"/>
  <c r="H590" i="1"/>
  <c r="I590" i="1"/>
  <c r="J590" i="1"/>
  <c r="K590" i="1"/>
  <c r="L590" i="1"/>
  <c r="M590" i="1"/>
  <c r="N590" i="1"/>
  <c r="O590" i="1"/>
  <c r="R590" i="1"/>
  <c r="S590" i="1"/>
  <c r="E591" i="1"/>
  <c r="F591" i="1"/>
  <c r="G591" i="1"/>
  <c r="H591" i="1"/>
  <c r="I591" i="1"/>
  <c r="J591" i="1"/>
  <c r="K591" i="1"/>
  <c r="L591" i="1"/>
  <c r="M591" i="1"/>
  <c r="N591" i="1"/>
  <c r="O591" i="1"/>
  <c r="R591" i="1"/>
  <c r="S591" i="1"/>
  <c r="E592" i="1"/>
  <c r="F592" i="1"/>
  <c r="G592" i="1"/>
  <c r="H592" i="1"/>
  <c r="I592" i="1"/>
  <c r="J592" i="1"/>
  <c r="K592" i="1"/>
  <c r="L592" i="1"/>
  <c r="M592" i="1"/>
  <c r="N592" i="1"/>
  <c r="O592" i="1"/>
  <c r="R592" i="1"/>
  <c r="E593" i="1"/>
  <c r="F593" i="1"/>
  <c r="G593" i="1"/>
  <c r="H593" i="1"/>
  <c r="I593" i="1"/>
  <c r="J593" i="1"/>
  <c r="K593" i="1"/>
  <c r="L593" i="1"/>
  <c r="M593" i="1"/>
  <c r="N593" i="1"/>
  <c r="R593" i="1"/>
  <c r="S593" i="1"/>
  <c r="E595" i="1"/>
  <c r="F595" i="1"/>
  <c r="G595" i="1"/>
  <c r="H595" i="1"/>
  <c r="I595" i="1"/>
  <c r="J595" i="1"/>
  <c r="K595" i="1"/>
  <c r="L595" i="1"/>
  <c r="M595" i="1"/>
  <c r="N595" i="1"/>
  <c r="R595" i="1"/>
  <c r="S595" i="1"/>
  <c r="E596" i="1"/>
  <c r="F596" i="1"/>
  <c r="G596" i="1"/>
  <c r="H596" i="1"/>
  <c r="I596" i="1"/>
  <c r="J596" i="1"/>
  <c r="K596" i="1"/>
  <c r="L596" i="1"/>
  <c r="M596" i="1"/>
  <c r="N596" i="1"/>
  <c r="R596" i="1"/>
  <c r="S596" i="1"/>
  <c r="E597" i="1"/>
  <c r="F597" i="1"/>
  <c r="G597" i="1"/>
  <c r="H597" i="1"/>
  <c r="I597" i="1"/>
  <c r="J597" i="1"/>
  <c r="K597" i="1"/>
  <c r="L597" i="1"/>
  <c r="M597" i="1"/>
  <c r="N597" i="1"/>
  <c r="R597" i="1"/>
  <c r="S597" i="1"/>
  <c r="T597" i="1" s="1"/>
  <c r="E598" i="1"/>
  <c r="F598" i="1"/>
  <c r="G598" i="1"/>
  <c r="H598" i="1"/>
  <c r="I598" i="1"/>
  <c r="J598" i="1"/>
  <c r="K598" i="1"/>
  <c r="L598" i="1"/>
  <c r="M598" i="1"/>
  <c r="N598" i="1"/>
  <c r="R598" i="1"/>
  <c r="S598" i="1"/>
  <c r="T598" i="1" s="1"/>
  <c r="E599" i="1"/>
  <c r="F599" i="1"/>
  <c r="G599" i="1"/>
  <c r="H599" i="1"/>
  <c r="I599" i="1"/>
  <c r="J599" i="1"/>
  <c r="K599" i="1"/>
  <c r="L599" i="1"/>
  <c r="M599" i="1"/>
  <c r="N599" i="1"/>
  <c r="R599" i="1"/>
  <c r="S599" i="1"/>
  <c r="T599" i="1" s="1"/>
  <c r="E600" i="1"/>
  <c r="F600" i="1"/>
  <c r="G600" i="1"/>
  <c r="H600" i="1"/>
  <c r="I600" i="1"/>
  <c r="J600" i="1"/>
  <c r="K600" i="1"/>
  <c r="L600" i="1"/>
  <c r="M600" i="1"/>
  <c r="N600" i="1"/>
  <c r="R600" i="1"/>
  <c r="S600" i="1"/>
  <c r="E601" i="1"/>
  <c r="F601" i="1"/>
  <c r="G601" i="1"/>
  <c r="H601" i="1"/>
  <c r="I601" i="1"/>
  <c r="J601" i="1"/>
  <c r="K601" i="1"/>
  <c r="L601" i="1"/>
  <c r="M601" i="1"/>
  <c r="N601" i="1"/>
  <c r="R601" i="1"/>
  <c r="S601" i="1"/>
  <c r="T601" i="1" s="1"/>
  <c r="E602" i="1"/>
  <c r="F602" i="1"/>
  <c r="G602" i="1"/>
  <c r="H602" i="1"/>
  <c r="I602" i="1"/>
  <c r="J602" i="1"/>
  <c r="K602" i="1"/>
  <c r="L602" i="1"/>
  <c r="M602" i="1"/>
  <c r="N602" i="1"/>
  <c r="R602" i="1"/>
  <c r="S602" i="1"/>
  <c r="T602" i="1" s="1"/>
  <c r="E603" i="1"/>
  <c r="F603" i="1"/>
  <c r="G603" i="1"/>
  <c r="H603" i="1"/>
  <c r="I603" i="1"/>
  <c r="J603" i="1"/>
  <c r="K603" i="1"/>
  <c r="L603" i="1"/>
  <c r="M603" i="1"/>
  <c r="N603" i="1"/>
  <c r="R603" i="1"/>
  <c r="S603" i="1"/>
  <c r="T603" i="1" s="1"/>
  <c r="E604" i="1"/>
  <c r="F604" i="1"/>
  <c r="G604" i="1"/>
  <c r="H604" i="1"/>
  <c r="I604" i="1"/>
  <c r="J604" i="1"/>
  <c r="K604" i="1"/>
  <c r="L604" i="1"/>
  <c r="M604" i="1"/>
  <c r="N604" i="1"/>
  <c r="R604" i="1"/>
  <c r="S604" i="1"/>
  <c r="T604" i="1" s="1"/>
  <c r="E605" i="1"/>
  <c r="F605" i="1"/>
  <c r="G605" i="1"/>
  <c r="H605" i="1"/>
  <c r="I605" i="1"/>
  <c r="J605" i="1"/>
  <c r="K605" i="1"/>
  <c r="L605" i="1"/>
  <c r="M605" i="1"/>
  <c r="N605" i="1"/>
  <c r="R605" i="1"/>
  <c r="S605" i="1"/>
  <c r="T605" i="1" s="1"/>
  <c r="T631" i="1"/>
  <c r="T632" i="1"/>
  <c r="T633" i="1"/>
  <c r="T634" i="1"/>
  <c r="T635" i="1"/>
  <c r="T636" i="1"/>
  <c r="T638" i="1"/>
  <c r="T639" i="1"/>
  <c r="T640" i="1"/>
  <c r="T641" i="1"/>
  <c r="T642" i="1"/>
  <c r="T643" i="1"/>
  <c r="T644" i="1"/>
  <c r="T645" i="1"/>
  <c r="T646" i="1"/>
  <c r="T647" i="1"/>
  <c r="T648" i="1"/>
  <c r="T674" i="1"/>
  <c r="T675" i="1"/>
  <c r="T676" i="1"/>
  <c r="T677" i="1"/>
  <c r="T678" i="1"/>
  <c r="T679" i="1"/>
  <c r="T681" i="1"/>
  <c r="T683" i="1"/>
  <c r="T685" i="1"/>
  <c r="T686" i="1"/>
  <c r="T687" i="1"/>
  <c r="T688" i="1"/>
  <c r="T689" i="1"/>
  <c r="T690" i="1"/>
  <c r="T691" i="1"/>
  <c r="T717" i="1"/>
  <c r="T718" i="1"/>
  <c r="T719" i="1"/>
  <c r="T720" i="1"/>
  <c r="T721" i="1"/>
  <c r="T722" i="1"/>
  <c r="T724" i="1"/>
  <c r="T725" i="1"/>
  <c r="T726" i="1"/>
  <c r="T727" i="1"/>
  <c r="T728" i="1"/>
  <c r="T729" i="1"/>
  <c r="T730" i="1"/>
  <c r="T731" i="1"/>
  <c r="T732" i="1"/>
  <c r="T733" i="1"/>
  <c r="T734" i="1"/>
  <c r="T760" i="1"/>
  <c r="T761" i="1"/>
  <c r="T762" i="1"/>
  <c r="T763" i="1"/>
  <c r="T764" i="1"/>
  <c r="T765" i="1"/>
  <c r="T767" i="1"/>
  <c r="T769" i="1"/>
  <c r="T770" i="1"/>
  <c r="T771" i="1"/>
  <c r="T773" i="1"/>
  <c r="T774" i="1"/>
  <c r="T775" i="1"/>
  <c r="T776" i="1"/>
  <c r="T777" i="1"/>
  <c r="T803" i="1"/>
  <c r="T804" i="1"/>
  <c r="T805" i="1"/>
  <c r="T806" i="1"/>
  <c r="T807" i="1"/>
  <c r="T808" i="1"/>
  <c r="T810" i="1"/>
  <c r="T811" i="1"/>
  <c r="T812" i="1"/>
  <c r="T813" i="1"/>
  <c r="T814" i="1"/>
  <c r="T815" i="1"/>
  <c r="T816" i="1"/>
  <c r="T817" i="1"/>
  <c r="T818" i="1"/>
  <c r="T819" i="1"/>
  <c r="T820" i="1"/>
  <c r="T846" i="1"/>
  <c r="T847" i="1"/>
  <c r="T848" i="1"/>
  <c r="T849" i="1"/>
  <c r="T850" i="1"/>
  <c r="T851" i="1"/>
  <c r="T853" i="1"/>
  <c r="T854" i="1"/>
  <c r="T855" i="1"/>
  <c r="T856" i="1"/>
  <c r="T857" i="1"/>
  <c r="T858" i="1"/>
  <c r="T859" i="1"/>
  <c r="T860" i="1"/>
  <c r="T861" i="1"/>
  <c r="T862" i="1"/>
  <c r="T863" i="1"/>
  <c r="T889" i="1"/>
  <c r="T890" i="1"/>
  <c r="T891" i="1"/>
  <c r="T892" i="1"/>
  <c r="T893" i="1"/>
  <c r="T894" i="1"/>
  <c r="T896" i="1"/>
  <c r="T898" i="1"/>
  <c r="T899" i="1"/>
  <c r="T900" i="1"/>
  <c r="T901" i="1"/>
  <c r="T902" i="1"/>
  <c r="T903" i="1"/>
  <c r="T904" i="1"/>
  <c r="T905" i="1"/>
  <c r="T906" i="1"/>
  <c r="T932" i="1"/>
  <c r="T933" i="1"/>
  <c r="T934" i="1"/>
  <c r="T935" i="1"/>
  <c r="T936" i="1"/>
  <c r="T937" i="1"/>
  <c r="T939" i="1"/>
  <c r="T940" i="1"/>
  <c r="T941" i="1"/>
  <c r="T942" i="1"/>
  <c r="T943" i="1"/>
  <c r="T944" i="1"/>
  <c r="T945" i="1"/>
  <c r="T946" i="1"/>
  <c r="T947" i="1"/>
  <c r="T948" i="1"/>
  <c r="T949" i="1"/>
  <c r="E973" i="1"/>
  <c r="F973" i="1"/>
  <c r="G973" i="1"/>
  <c r="H973" i="1"/>
  <c r="I973" i="1"/>
  <c r="J973" i="1"/>
  <c r="K973" i="1"/>
  <c r="L973" i="1"/>
  <c r="M973" i="1"/>
  <c r="N973" i="1"/>
  <c r="O973" i="1"/>
  <c r="E974" i="1"/>
  <c r="F974" i="1"/>
  <c r="G974" i="1"/>
  <c r="H974" i="1"/>
  <c r="I974" i="1"/>
  <c r="J974" i="1"/>
  <c r="K974" i="1"/>
  <c r="L974" i="1"/>
  <c r="M974" i="1"/>
  <c r="N974" i="1"/>
  <c r="O974" i="1"/>
  <c r="E975" i="1"/>
  <c r="F975" i="1"/>
  <c r="G975" i="1"/>
  <c r="H975" i="1"/>
  <c r="I975" i="1"/>
  <c r="J975" i="1"/>
  <c r="K975" i="1"/>
  <c r="L975" i="1"/>
  <c r="M975" i="1"/>
  <c r="N975" i="1"/>
  <c r="O975" i="1"/>
  <c r="R975" i="1"/>
  <c r="S975" i="1"/>
  <c r="E976" i="1"/>
  <c r="F976" i="1"/>
  <c r="G976" i="1"/>
  <c r="H976" i="1"/>
  <c r="I976" i="1"/>
  <c r="J976" i="1"/>
  <c r="K976" i="1"/>
  <c r="L976" i="1"/>
  <c r="M976" i="1"/>
  <c r="N976" i="1"/>
  <c r="O976" i="1"/>
  <c r="R976" i="1"/>
  <c r="S976" i="1"/>
  <c r="E977" i="1"/>
  <c r="F977" i="1"/>
  <c r="G977" i="1"/>
  <c r="H977" i="1"/>
  <c r="I977" i="1"/>
  <c r="J977" i="1"/>
  <c r="K977" i="1"/>
  <c r="L977" i="1"/>
  <c r="M977" i="1"/>
  <c r="N977" i="1"/>
  <c r="O977" i="1"/>
  <c r="R977" i="1"/>
  <c r="S977" i="1"/>
  <c r="E978" i="1"/>
  <c r="F978" i="1"/>
  <c r="G978" i="1"/>
  <c r="H978" i="1"/>
  <c r="I978" i="1"/>
  <c r="J978" i="1"/>
  <c r="K978" i="1"/>
  <c r="L978" i="1"/>
  <c r="M978" i="1"/>
  <c r="N978" i="1"/>
  <c r="O978" i="1"/>
  <c r="R978" i="1"/>
  <c r="S978" i="1"/>
  <c r="E979" i="1"/>
  <c r="F979" i="1"/>
  <c r="G979" i="1"/>
  <c r="H979" i="1"/>
  <c r="I979" i="1"/>
  <c r="J979" i="1"/>
  <c r="K979" i="1"/>
  <c r="L979" i="1"/>
  <c r="M979" i="1"/>
  <c r="N979" i="1"/>
  <c r="O979" i="1"/>
  <c r="R979" i="1"/>
  <c r="E980" i="1"/>
  <c r="F980" i="1"/>
  <c r="G980" i="1"/>
  <c r="H980" i="1"/>
  <c r="I980" i="1"/>
  <c r="J980" i="1"/>
  <c r="K980" i="1"/>
  <c r="L980" i="1"/>
  <c r="M980" i="1"/>
  <c r="N980" i="1"/>
  <c r="R980" i="1"/>
  <c r="S980" i="1"/>
  <c r="E982" i="1"/>
  <c r="F982" i="1"/>
  <c r="G982" i="1"/>
  <c r="H982" i="1"/>
  <c r="I982" i="1"/>
  <c r="J982" i="1"/>
  <c r="K982" i="1"/>
  <c r="L982" i="1"/>
  <c r="M982" i="1"/>
  <c r="N982" i="1"/>
  <c r="R982" i="1"/>
  <c r="S982" i="1"/>
  <c r="E983" i="1"/>
  <c r="F983" i="1"/>
  <c r="G983" i="1"/>
  <c r="H983" i="1"/>
  <c r="I983" i="1"/>
  <c r="J983" i="1"/>
  <c r="K983" i="1"/>
  <c r="L983" i="1"/>
  <c r="M983" i="1"/>
  <c r="N983" i="1"/>
  <c r="S983" i="1"/>
  <c r="E984" i="1"/>
  <c r="F984" i="1"/>
  <c r="G984" i="1"/>
  <c r="H984" i="1"/>
  <c r="I984" i="1"/>
  <c r="J984" i="1"/>
  <c r="K984" i="1"/>
  <c r="L984" i="1"/>
  <c r="M984" i="1"/>
  <c r="N984" i="1"/>
  <c r="R984" i="1"/>
  <c r="S984" i="1"/>
  <c r="E985" i="1"/>
  <c r="F985" i="1"/>
  <c r="G985" i="1"/>
  <c r="H985" i="1"/>
  <c r="I985" i="1"/>
  <c r="J985" i="1"/>
  <c r="K985" i="1"/>
  <c r="L985" i="1"/>
  <c r="M985" i="1"/>
  <c r="N985" i="1"/>
  <c r="R985" i="1"/>
  <c r="S985" i="1"/>
  <c r="E986" i="1"/>
  <c r="F986" i="1"/>
  <c r="G986" i="1"/>
  <c r="H986" i="1"/>
  <c r="I986" i="1"/>
  <c r="J986" i="1"/>
  <c r="K986" i="1"/>
  <c r="L986" i="1"/>
  <c r="M986" i="1"/>
  <c r="N986" i="1"/>
  <c r="R986" i="1"/>
  <c r="S986" i="1"/>
  <c r="E987" i="1"/>
  <c r="F987" i="1"/>
  <c r="G987" i="1"/>
  <c r="H987" i="1"/>
  <c r="I987" i="1"/>
  <c r="J987" i="1"/>
  <c r="K987" i="1"/>
  <c r="L987" i="1"/>
  <c r="M987" i="1"/>
  <c r="N987" i="1"/>
  <c r="R987" i="1"/>
  <c r="S987" i="1"/>
  <c r="T987" i="1" s="1"/>
  <c r="E988" i="1"/>
  <c r="F988" i="1"/>
  <c r="G988" i="1"/>
  <c r="H988" i="1"/>
  <c r="I988" i="1"/>
  <c r="J988" i="1"/>
  <c r="K988" i="1"/>
  <c r="L988" i="1"/>
  <c r="M988" i="1"/>
  <c r="N988" i="1"/>
  <c r="R988" i="1"/>
  <c r="S988" i="1"/>
  <c r="T988" i="1" s="1"/>
  <c r="E989" i="1"/>
  <c r="F989" i="1"/>
  <c r="G989" i="1"/>
  <c r="H989" i="1"/>
  <c r="I989" i="1"/>
  <c r="J989" i="1"/>
  <c r="K989" i="1"/>
  <c r="L989" i="1"/>
  <c r="M989" i="1"/>
  <c r="N989" i="1"/>
  <c r="R989" i="1"/>
  <c r="S989" i="1"/>
  <c r="E990" i="1"/>
  <c r="F990" i="1"/>
  <c r="G990" i="1"/>
  <c r="H990" i="1"/>
  <c r="I990" i="1"/>
  <c r="J990" i="1"/>
  <c r="K990" i="1"/>
  <c r="L990" i="1"/>
  <c r="M990" i="1"/>
  <c r="N990" i="1"/>
  <c r="R990" i="1"/>
  <c r="S990" i="1"/>
  <c r="E991" i="1"/>
  <c r="F991" i="1"/>
  <c r="G991" i="1"/>
  <c r="H991" i="1"/>
  <c r="I991" i="1"/>
  <c r="J991" i="1"/>
  <c r="K991" i="1"/>
  <c r="L991" i="1"/>
  <c r="M991" i="1"/>
  <c r="N991" i="1"/>
  <c r="R991" i="1"/>
  <c r="S991" i="1"/>
  <c r="E992" i="1"/>
  <c r="F992" i="1"/>
  <c r="G992" i="1"/>
  <c r="H992" i="1"/>
  <c r="I992" i="1"/>
  <c r="J992" i="1"/>
  <c r="K992" i="1"/>
  <c r="L992" i="1"/>
  <c r="M992" i="1"/>
  <c r="N992" i="1"/>
  <c r="R992" i="1"/>
  <c r="S992" i="1"/>
  <c r="T992" i="1" s="1"/>
  <c r="T1018" i="1"/>
  <c r="T1019" i="1"/>
  <c r="T1020" i="1"/>
  <c r="T1021" i="1"/>
  <c r="T1022" i="1"/>
  <c r="T1023" i="1"/>
  <c r="T1025" i="1"/>
  <c r="T1026" i="1"/>
  <c r="T1027" i="1"/>
  <c r="T1028" i="1"/>
  <c r="T1029" i="1"/>
  <c r="T1030" i="1"/>
  <c r="T1031" i="1"/>
  <c r="T1032" i="1"/>
  <c r="T1033" i="1"/>
  <c r="T1034" i="1"/>
  <c r="T1035" i="1"/>
  <c r="T1061" i="1"/>
  <c r="T1062" i="1"/>
  <c r="T1063" i="1"/>
  <c r="T1064" i="1"/>
  <c r="T1065" i="1"/>
  <c r="T1066" i="1"/>
  <c r="T1068" i="1"/>
  <c r="T1069" i="1"/>
  <c r="T1070" i="1"/>
  <c r="T1071" i="1"/>
  <c r="T1072" i="1"/>
  <c r="T1073" i="1"/>
  <c r="T1074" i="1"/>
  <c r="T1075" i="1"/>
  <c r="T1076" i="1"/>
  <c r="T1077" i="1"/>
  <c r="T1078" i="1"/>
  <c r="T1104" i="1"/>
  <c r="T1105" i="1"/>
  <c r="T1106" i="1"/>
  <c r="T1107" i="1"/>
  <c r="T1108" i="1"/>
  <c r="T1109" i="1"/>
  <c r="T1111" i="1"/>
  <c r="T1112" i="1"/>
  <c r="T1113" i="1"/>
  <c r="T1114" i="1"/>
  <c r="T1115" i="1"/>
  <c r="T1116" i="1"/>
  <c r="T1117" i="1"/>
  <c r="T1118" i="1"/>
  <c r="T1119" i="1"/>
  <c r="T1120" i="1"/>
  <c r="T1121" i="1"/>
  <c r="E1145" i="1"/>
  <c r="F1145" i="1"/>
  <c r="G1145" i="1"/>
  <c r="H1145" i="1"/>
  <c r="I1145" i="1"/>
  <c r="J1145" i="1"/>
  <c r="K1145" i="1"/>
  <c r="L1145" i="1"/>
  <c r="M1145" i="1"/>
  <c r="N1145" i="1"/>
  <c r="O1145" i="1"/>
  <c r="E1146" i="1"/>
  <c r="F1146" i="1"/>
  <c r="G1146" i="1"/>
  <c r="H1146" i="1"/>
  <c r="I1146" i="1"/>
  <c r="J1146" i="1"/>
  <c r="K1146" i="1"/>
  <c r="L1146" i="1"/>
  <c r="M1146" i="1"/>
  <c r="N1146" i="1"/>
  <c r="O1146" i="1"/>
  <c r="E1147" i="1"/>
  <c r="F1147" i="1"/>
  <c r="G1147" i="1"/>
  <c r="H1147" i="1"/>
  <c r="I1147" i="1"/>
  <c r="J1147" i="1"/>
  <c r="K1147" i="1"/>
  <c r="L1147" i="1"/>
  <c r="M1147" i="1"/>
  <c r="N1147" i="1"/>
  <c r="O1147" i="1"/>
  <c r="R1147" i="1"/>
  <c r="S1147" i="1"/>
  <c r="E1148" i="1"/>
  <c r="F1148" i="1"/>
  <c r="G1148" i="1"/>
  <c r="H1148" i="1"/>
  <c r="I1148" i="1"/>
  <c r="J1148" i="1"/>
  <c r="K1148" i="1"/>
  <c r="L1148" i="1"/>
  <c r="M1148" i="1"/>
  <c r="N1148" i="1"/>
  <c r="O1148" i="1"/>
  <c r="R1148" i="1"/>
  <c r="S1148" i="1"/>
  <c r="E1149" i="1"/>
  <c r="F1149" i="1"/>
  <c r="G1149" i="1"/>
  <c r="H1149" i="1"/>
  <c r="I1149" i="1"/>
  <c r="J1149" i="1"/>
  <c r="K1149" i="1"/>
  <c r="L1149" i="1"/>
  <c r="M1149" i="1"/>
  <c r="N1149" i="1"/>
  <c r="O1149" i="1"/>
  <c r="R1149" i="1"/>
  <c r="S1149" i="1"/>
  <c r="E1150" i="1"/>
  <c r="F1150" i="1"/>
  <c r="G1150" i="1"/>
  <c r="H1150" i="1"/>
  <c r="I1150" i="1"/>
  <c r="J1150" i="1"/>
  <c r="K1150" i="1"/>
  <c r="L1150" i="1"/>
  <c r="M1150" i="1"/>
  <c r="N1150" i="1"/>
  <c r="O1150" i="1"/>
  <c r="R1150" i="1"/>
  <c r="S1150" i="1"/>
  <c r="E1151" i="1"/>
  <c r="F1151" i="1"/>
  <c r="G1151" i="1"/>
  <c r="H1151" i="1"/>
  <c r="I1151" i="1"/>
  <c r="J1151" i="1"/>
  <c r="K1151" i="1"/>
  <c r="L1151" i="1"/>
  <c r="M1151" i="1"/>
  <c r="N1151" i="1"/>
  <c r="O1151" i="1"/>
  <c r="R1151" i="1"/>
  <c r="E1152" i="1"/>
  <c r="F1152" i="1"/>
  <c r="G1152" i="1"/>
  <c r="H1152" i="1"/>
  <c r="I1152" i="1"/>
  <c r="J1152" i="1"/>
  <c r="K1152" i="1"/>
  <c r="L1152" i="1"/>
  <c r="M1152" i="1"/>
  <c r="N1152" i="1"/>
  <c r="R1152" i="1"/>
  <c r="S1152" i="1"/>
  <c r="E1154" i="1"/>
  <c r="F1154" i="1"/>
  <c r="G1154" i="1"/>
  <c r="H1154" i="1"/>
  <c r="I1154" i="1"/>
  <c r="J1154" i="1"/>
  <c r="K1154" i="1"/>
  <c r="L1154" i="1"/>
  <c r="M1154" i="1"/>
  <c r="N1154" i="1"/>
  <c r="R1154" i="1"/>
  <c r="S1154" i="1"/>
  <c r="E1155" i="1"/>
  <c r="F1155" i="1"/>
  <c r="G1155" i="1"/>
  <c r="H1155" i="1"/>
  <c r="I1155" i="1"/>
  <c r="J1155" i="1"/>
  <c r="K1155" i="1"/>
  <c r="L1155" i="1"/>
  <c r="M1155" i="1"/>
  <c r="N1155" i="1"/>
  <c r="R1155" i="1"/>
  <c r="S1155" i="1"/>
  <c r="E1156" i="1"/>
  <c r="F1156" i="1"/>
  <c r="G1156" i="1"/>
  <c r="H1156" i="1"/>
  <c r="I1156" i="1"/>
  <c r="J1156" i="1"/>
  <c r="K1156" i="1"/>
  <c r="L1156" i="1"/>
  <c r="M1156" i="1"/>
  <c r="N1156" i="1"/>
  <c r="R1156" i="1"/>
  <c r="S1156" i="1"/>
  <c r="E1157" i="1"/>
  <c r="F1157" i="1"/>
  <c r="G1157" i="1"/>
  <c r="H1157" i="1"/>
  <c r="I1157" i="1"/>
  <c r="J1157" i="1"/>
  <c r="K1157" i="1"/>
  <c r="L1157" i="1"/>
  <c r="M1157" i="1"/>
  <c r="N1157" i="1"/>
  <c r="R1157" i="1"/>
  <c r="S1157" i="1"/>
  <c r="E1158" i="1"/>
  <c r="F1158" i="1"/>
  <c r="H1158" i="1"/>
  <c r="I1158" i="1"/>
  <c r="J1158" i="1"/>
  <c r="K1158" i="1"/>
  <c r="L1158" i="1"/>
  <c r="M1158" i="1"/>
  <c r="N1158" i="1"/>
  <c r="R1158" i="1"/>
  <c r="S1158" i="1"/>
  <c r="R1159" i="1"/>
  <c r="S1159" i="1"/>
  <c r="E1160" i="1"/>
  <c r="F1160" i="1"/>
  <c r="G1160" i="1"/>
  <c r="H1160" i="1"/>
  <c r="I1160" i="1"/>
  <c r="J1160" i="1"/>
  <c r="K1160" i="1"/>
  <c r="L1160" i="1"/>
  <c r="M1160" i="1"/>
  <c r="N1160" i="1"/>
  <c r="R1160" i="1"/>
  <c r="S1160" i="1"/>
  <c r="E1161" i="1"/>
  <c r="F1161" i="1"/>
  <c r="G1161" i="1"/>
  <c r="H1161" i="1"/>
  <c r="I1161" i="1"/>
  <c r="J1161" i="1"/>
  <c r="K1161" i="1"/>
  <c r="L1161" i="1"/>
  <c r="M1161" i="1"/>
  <c r="N1161" i="1"/>
  <c r="R1161" i="1"/>
  <c r="S1161" i="1"/>
  <c r="E1162" i="1"/>
  <c r="F1162" i="1"/>
  <c r="G1162" i="1"/>
  <c r="H1162" i="1"/>
  <c r="I1162" i="1"/>
  <c r="J1162" i="1"/>
  <c r="K1162" i="1"/>
  <c r="L1162" i="1"/>
  <c r="M1162" i="1"/>
  <c r="N1162" i="1"/>
  <c r="R1162" i="1"/>
  <c r="S1162" i="1"/>
  <c r="E1163" i="1"/>
  <c r="F1163" i="1"/>
  <c r="G1163" i="1"/>
  <c r="H1163" i="1"/>
  <c r="I1163" i="1"/>
  <c r="J1163" i="1"/>
  <c r="K1163" i="1"/>
  <c r="L1163" i="1"/>
  <c r="M1163" i="1"/>
  <c r="N1163" i="1"/>
  <c r="R1163" i="1"/>
  <c r="S1163" i="1"/>
  <c r="E1164" i="1"/>
  <c r="F1164" i="1"/>
  <c r="G1164" i="1"/>
  <c r="H1164" i="1"/>
  <c r="I1164" i="1"/>
  <c r="J1164" i="1"/>
  <c r="K1164" i="1"/>
  <c r="L1164" i="1"/>
  <c r="M1164" i="1"/>
  <c r="N1164" i="1"/>
  <c r="R1164" i="1"/>
  <c r="S1164" i="1"/>
  <c r="T1190" i="1"/>
  <c r="T1191" i="1"/>
  <c r="T1192" i="1"/>
  <c r="T1193" i="1"/>
  <c r="T1194" i="1"/>
  <c r="T1195" i="1"/>
  <c r="T1197" i="1"/>
  <c r="T1198" i="1"/>
  <c r="T1199" i="1"/>
  <c r="T1200" i="1"/>
  <c r="T1201" i="1"/>
  <c r="T1202" i="1"/>
  <c r="T1203" i="1"/>
  <c r="T1204" i="1"/>
  <c r="T1205" i="1"/>
  <c r="T1206" i="1"/>
  <c r="T1207" i="1"/>
  <c r="T1233" i="1"/>
  <c r="T1234" i="1"/>
  <c r="T1235" i="1"/>
  <c r="E1236" i="1"/>
  <c r="F1236" i="1"/>
  <c r="G1236" i="1"/>
  <c r="H1236" i="1"/>
  <c r="I1236" i="1"/>
  <c r="J1236" i="1"/>
  <c r="K1236" i="1"/>
  <c r="L1236" i="1"/>
  <c r="M1236" i="1"/>
  <c r="N1236" i="1"/>
  <c r="O1236" i="1"/>
  <c r="R1236" i="1"/>
  <c r="S1236" i="1"/>
  <c r="E1237" i="1"/>
  <c r="F1237" i="1"/>
  <c r="G1237" i="1"/>
  <c r="H1237" i="1"/>
  <c r="I1237" i="1"/>
  <c r="J1237" i="1"/>
  <c r="K1237" i="1"/>
  <c r="L1237" i="1"/>
  <c r="M1237" i="1"/>
  <c r="N1237" i="1"/>
  <c r="O1237" i="1"/>
  <c r="R1237" i="1"/>
  <c r="E1238" i="1"/>
  <c r="F1238" i="1"/>
  <c r="G1238" i="1"/>
  <c r="H1238" i="1"/>
  <c r="I1238" i="1"/>
  <c r="J1238" i="1"/>
  <c r="K1238" i="1"/>
  <c r="L1238" i="1"/>
  <c r="M1238" i="1"/>
  <c r="N1238" i="1"/>
  <c r="E1240" i="1"/>
  <c r="F1240" i="1"/>
  <c r="G1240" i="1"/>
  <c r="H1240" i="1"/>
  <c r="I1240" i="1"/>
  <c r="J1240" i="1"/>
  <c r="K1240" i="1"/>
  <c r="L1240" i="1"/>
  <c r="M1240" i="1"/>
  <c r="N1240" i="1"/>
  <c r="R1240" i="1"/>
  <c r="S1240" i="1"/>
  <c r="T1241" i="1"/>
  <c r="T1244" i="1"/>
  <c r="T1245" i="1"/>
  <c r="T1246" i="1"/>
  <c r="T1247" i="1"/>
  <c r="T1248" i="1"/>
  <c r="T1249" i="1"/>
  <c r="T1250" i="1"/>
  <c r="T1322" i="1"/>
  <c r="T1324" i="1"/>
  <c r="T1326" i="1"/>
  <c r="T1327" i="1"/>
  <c r="T1328" i="1"/>
  <c r="T1329" i="1"/>
  <c r="T1330" i="1"/>
  <c r="T1331" i="1"/>
  <c r="T1332" i="1"/>
  <c r="T1333" i="1"/>
  <c r="T1334" i="1"/>
  <c r="T1335" i="1"/>
  <c r="T1336" i="1"/>
  <c r="T1365" i="1"/>
  <c r="T1366" i="1"/>
  <c r="T1367" i="1"/>
  <c r="T1369" i="1"/>
  <c r="T1370" i="1"/>
  <c r="T1371" i="1"/>
  <c r="T1372" i="1"/>
  <c r="T1373" i="1"/>
  <c r="T1374" i="1"/>
  <c r="T1375" i="1"/>
  <c r="T1376" i="1"/>
  <c r="T1377" i="1"/>
  <c r="T1378" i="1"/>
  <c r="T1379" i="1"/>
  <c r="T1405" i="1"/>
  <c r="T1406" i="1"/>
  <c r="T1407" i="1"/>
  <c r="T1408" i="1"/>
  <c r="T1409" i="1"/>
  <c r="T1410" i="1"/>
  <c r="T1412" i="1"/>
  <c r="T1448" i="1"/>
  <c r="T1449" i="1"/>
  <c r="T1450" i="1"/>
  <c r="T1451" i="1"/>
  <c r="T1452" i="1"/>
  <c r="T1453" i="1"/>
  <c r="T1455" i="1"/>
  <c r="E1489" i="1"/>
  <c r="E1575" i="1" s="1"/>
  <c r="F1489" i="1"/>
  <c r="F1575" i="1"/>
  <c r="G1489" i="1"/>
  <c r="G1575" i="1" s="1"/>
  <c r="H1489" i="1"/>
  <c r="H1575" i="1"/>
  <c r="I1489" i="1"/>
  <c r="I1575" i="1"/>
  <c r="J1489" i="1"/>
  <c r="J1575" i="1" s="1"/>
  <c r="K1489" i="1"/>
  <c r="K1575" i="1" s="1"/>
  <c r="L1489" i="1"/>
  <c r="L1575" i="1"/>
  <c r="M1489" i="1"/>
  <c r="M1575" i="1" s="1"/>
  <c r="N1489" i="1"/>
  <c r="N1575" i="1"/>
  <c r="O1489" i="1"/>
  <c r="O1575" i="1"/>
  <c r="T1491" i="1"/>
  <c r="T1492" i="1"/>
  <c r="T1493" i="1"/>
  <c r="T1494" i="1"/>
  <c r="T1496" i="1"/>
  <c r="T1498" i="1"/>
  <c r="T1534" i="1"/>
  <c r="T1535" i="1"/>
  <c r="T1536" i="1"/>
  <c r="T1537" i="1"/>
  <c r="T1539" i="1"/>
  <c r="T1541" i="1"/>
  <c r="E1576" i="1"/>
  <c r="F1576" i="1"/>
  <c r="G1576" i="1"/>
  <c r="H1576" i="1"/>
  <c r="I1576" i="1"/>
  <c r="J1576" i="1"/>
  <c r="K1576" i="1"/>
  <c r="L1576" i="1"/>
  <c r="M1576" i="1"/>
  <c r="N1576" i="1"/>
  <c r="O1576" i="1"/>
  <c r="E1577" i="1"/>
  <c r="F1577" i="1"/>
  <c r="G1577" i="1"/>
  <c r="H1577" i="1"/>
  <c r="I1577" i="1"/>
  <c r="J1577" i="1"/>
  <c r="K1577" i="1"/>
  <c r="L1577" i="1"/>
  <c r="M1577" i="1"/>
  <c r="N1577" i="1"/>
  <c r="O1577" i="1"/>
  <c r="R1577" i="1"/>
  <c r="E1578" i="1"/>
  <c r="F1578" i="1"/>
  <c r="G1578" i="1"/>
  <c r="H1578" i="1"/>
  <c r="I1578" i="1"/>
  <c r="J1578" i="1"/>
  <c r="K1578" i="1"/>
  <c r="L1578" i="1"/>
  <c r="M1578" i="1"/>
  <c r="N1578" i="1"/>
  <c r="O1578" i="1"/>
  <c r="R1578" i="1"/>
  <c r="E1579" i="1"/>
  <c r="F1579" i="1"/>
  <c r="G1579" i="1"/>
  <c r="H1579" i="1"/>
  <c r="I1579" i="1"/>
  <c r="J1579" i="1"/>
  <c r="K1579" i="1"/>
  <c r="L1579" i="1"/>
  <c r="M1579" i="1"/>
  <c r="N1579" i="1"/>
  <c r="O1579" i="1"/>
  <c r="R1579" i="1"/>
  <c r="E1580" i="1"/>
  <c r="F1580" i="1"/>
  <c r="G1580" i="1"/>
  <c r="H1580" i="1"/>
  <c r="I1580" i="1"/>
  <c r="J1580" i="1"/>
  <c r="K1580" i="1"/>
  <c r="L1580" i="1"/>
  <c r="M1580" i="1"/>
  <c r="N1580" i="1"/>
  <c r="O1580" i="1"/>
  <c r="R1580" i="1"/>
  <c r="S1580" i="1"/>
  <c r="E1581" i="1"/>
  <c r="F1581" i="1"/>
  <c r="G1581" i="1"/>
  <c r="H1581" i="1"/>
  <c r="I1581" i="1"/>
  <c r="J1581" i="1"/>
  <c r="K1581" i="1"/>
  <c r="L1581" i="1"/>
  <c r="M1581" i="1"/>
  <c r="N1581" i="1"/>
  <c r="O1581" i="1"/>
  <c r="R1581" i="1"/>
  <c r="E1582" i="1"/>
  <c r="F1582" i="1"/>
  <c r="G1582" i="1"/>
  <c r="H1582" i="1"/>
  <c r="I1582" i="1"/>
  <c r="J1582" i="1"/>
  <c r="K1582" i="1"/>
  <c r="L1582" i="1"/>
  <c r="M1582" i="1"/>
  <c r="N1582" i="1"/>
  <c r="R1582" i="1"/>
  <c r="S1582" i="1"/>
  <c r="E1584" i="1"/>
  <c r="F1584" i="1"/>
  <c r="G1584" i="1"/>
  <c r="H1584" i="1"/>
  <c r="I1584" i="1"/>
  <c r="J1584" i="1"/>
  <c r="K1584" i="1"/>
  <c r="L1584" i="1"/>
  <c r="M1584" i="1"/>
  <c r="N1584" i="1"/>
  <c r="R1584" i="1"/>
  <c r="S1584" i="1"/>
  <c r="T1620" i="1"/>
  <c r="T1621" i="1"/>
  <c r="T1622" i="1"/>
  <c r="T1623" i="1"/>
  <c r="T1624" i="1"/>
  <c r="T1625" i="1"/>
  <c r="T1627" i="1"/>
  <c r="T1663" i="1"/>
  <c r="T1664" i="1"/>
  <c r="T1665" i="1"/>
  <c r="T1666" i="1"/>
  <c r="T1667" i="1"/>
  <c r="T1668" i="1"/>
  <c r="T1670" i="1"/>
  <c r="T1706" i="1"/>
  <c r="T1707" i="1"/>
  <c r="T1708" i="1"/>
  <c r="T1709" i="1"/>
  <c r="T1710" i="1"/>
  <c r="T1711" i="1"/>
  <c r="T1713" i="1"/>
  <c r="T1749" i="1"/>
  <c r="T1750" i="1"/>
  <c r="T1751" i="1"/>
  <c r="T1752" i="1"/>
  <c r="T1753" i="1"/>
  <c r="T1754" i="1"/>
  <c r="T1756" i="1"/>
  <c r="T1792" i="1"/>
  <c r="T1793" i="1"/>
  <c r="T1794" i="1"/>
  <c r="T1795" i="1"/>
  <c r="T1796" i="1"/>
  <c r="T1797" i="1"/>
  <c r="T1799" i="1"/>
  <c r="E1833" i="1"/>
  <c r="E70" i="1" s="1"/>
  <c r="F1833" i="1"/>
  <c r="F70" i="1" s="1"/>
  <c r="G1833" i="1"/>
  <c r="G70" i="1" s="1"/>
  <c r="H1833" i="1"/>
  <c r="H70" i="1" s="1"/>
  <c r="I1833" i="1"/>
  <c r="I70" i="1" s="1"/>
  <c r="J1833" i="1"/>
  <c r="J70" i="1" s="1"/>
  <c r="K1833" i="1"/>
  <c r="K70" i="1" s="1"/>
  <c r="L1833" i="1"/>
  <c r="L70" i="1" s="1"/>
  <c r="M1833" i="1"/>
  <c r="M70" i="1" s="1"/>
  <c r="N1833" i="1"/>
  <c r="N70" i="1" s="1"/>
  <c r="O1833" i="1"/>
  <c r="O70" i="1" s="1"/>
  <c r="E1834" i="1"/>
  <c r="E71" i="1" s="1"/>
  <c r="F1834" i="1"/>
  <c r="F71" i="1" s="1"/>
  <c r="G1834" i="1"/>
  <c r="G71" i="1" s="1"/>
  <c r="H1834" i="1"/>
  <c r="H71" i="1" s="1"/>
  <c r="I1834" i="1"/>
  <c r="I71" i="1" s="1"/>
  <c r="J1834" i="1"/>
  <c r="J71" i="1" s="1"/>
  <c r="K1834" i="1"/>
  <c r="K71" i="1" s="1"/>
  <c r="L1834" i="1"/>
  <c r="L71" i="1" s="1"/>
  <c r="M1834" i="1"/>
  <c r="M71" i="1" s="1"/>
  <c r="N1834" i="1"/>
  <c r="N71" i="1" s="1"/>
  <c r="O1834" i="1"/>
  <c r="O71" i="1" s="1"/>
  <c r="E1835" i="1"/>
  <c r="E72" i="1" s="1"/>
  <c r="F1835" i="1"/>
  <c r="F72" i="1" s="1"/>
  <c r="G1835" i="1"/>
  <c r="G72" i="1" s="1"/>
  <c r="H1835" i="1"/>
  <c r="H72" i="1" s="1"/>
  <c r="I1835" i="1"/>
  <c r="I72" i="1" s="1"/>
  <c r="J1835" i="1"/>
  <c r="J72" i="1" s="1"/>
  <c r="K1835" i="1"/>
  <c r="K72" i="1" s="1"/>
  <c r="L1835" i="1"/>
  <c r="L72" i="1" s="1"/>
  <c r="M1835" i="1"/>
  <c r="M72" i="1" s="1"/>
  <c r="N1835" i="1"/>
  <c r="O1835" i="1"/>
  <c r="R1835" i="1"/>
  <c r="R72" i="1" s="1"/>
  <c r="S1835" i="1"/>
  <c r="S72" i="1" s="1"/>
  <c r="E1836" i="1"/>
  <c r="E73" i="1" s="1"/>
  <c r="F1836" i="1"/>
  <c r="F73" i="1" s="1"/>
  <c r="G1836" i="1"/>
  <c r="G73" i="1" s="1"/>
  <c r="H1836" i="1"/>
  <c r="H73" i="1" s="1"/>
  <c r="I1836" i="1"/>
  <c r="I73" i="1" s="1"/>
  <c r="J1836" i="1"/>
  <c r="J73" i="1" s="1"/>
  <c r="K1836" i="1"/>
  <c r="K73" i="1" s="1"/>
  <c r="L1836" i="1"/>
  <c r="L73" i="1" s="1"/>
  <c r="M1836" i="1"/>
  <c r="N1836" i="1"/>
  <c r="O1836" i="1"/>
  <c r="O73" i="1" s="1"/>
  <c r="R1836" i="1"/>
  <c r="R73" i="1" s="1"/>
  <c r="S1836" i="1"/>
  <c r="S73" i="1" s="1"/>
  <c r="E1837" i="1"/>
  <c r="E74" i="1" s="1"/>
  <c r="F1837" i="1"/>
  <c r="F74" i="1" s="1"/>
  <c r="G1837" i="1"/>
  <c r="G74" i="1" s="1"/>
  <c r="H1837" i="1"/>
  <c r="H74" i="1" s="1"/>
  <c r="I1837" i="1"/>
  <c r="I74" i="1" s="1"/>
  <c r="J1837" i="1"/>
  <c r="J74" i="1" s="1"/>
  <c r="K1837" i="1"/>
  <c r="K74" i="1" s="1"/>
  <c r="L1837" i="1"/>
  <c r="L74" i="1" s="1"/>
  <c r="M1837" i="1"/>
  <c r="M74" i="1" s="1"/>
  <c r="N1837" i="1"/>
  <c r="N74" i="1" s="1"/>
  <c r="O1837" i="1"/>
  <c r="O74" i="1" s="1"/>
  <c r="R1837" i="1"/>
  <c r="R74" i="1" s="1"/>
  <c r="S1837" i="1"/>
  <c r="S74" i="1" s="1"/>
  <c r="E1838" i="1"/>
  <c r="E75" i="1" s="1"/>
  <c r="F1838" i="1"/>
  <c r="F75" i="1" s="1"/>
  <c r="G1838" i="1"/>
  <c r="G75" i="1" s="1"/>
  <c r="H1838" i="1"/>
  <c r="H75" i="1" s="1"/>
  <c r="I1838" i="1"/>
  <c r="I75" i="1" s="1"/>
  <c r="J1838" i="1"/>
  <c r="J75" i="1" s="1"/>
  <c r="K1838" i="1"/>
  <c r="K75" i="1" s="1"/>
  <c r="L1838" i="1"/>
  <c r="M1838" i="1"/>
  <c r="M75" i="1" s="1"/>
  <c r="N1838" i="1"/>
  <c r="N75" i="1" s="1"/>
  <c r="O1838" i="1"/>
  <c r="O75" i="1" s="1"/>
  <c r="R1838" i="1"/>
  <c r="E1839" i="1"/>
  <c r="E76" i="1" s="1"/>
  <c r="F1839" i="1"/>
  <c r="F76" i="1" s="1"/>
  <c r="G1839" i="1"/>
  <c r="G76" i="1" s="1"/>
  <c r="H1839" i="1"/>
  <c r="I1839" i="1"/>
  <c r="I76" i="1" s="1"/>
  <c r="J1839" i="1"/>
  <c r="J76" i="1" s="1"/>
  <c r="K1839" i="1"/>
  <c r="K76" i="1" s="1"/>
  <c r="L1839" i="1"/>
  <c r="L76" i="1" s="1"/>
  <c r="M1839" i="1"/>
  <c r="M76" i="1" s="1"/>
  <c r="N1839" i="1"/>
  <c r="N76" i="1" s="1"/>
  <c r="O1839" i="1"/>
  <c r="O76" i="1" s="1"/>
  <c r="R1839" i="1"/>
  <c r="R76" i="1" s="1"/>
  <c r="T76" i="1" s="1"/>
  <c r="E1840" i="1"/>
  <c r="E77" i="1" s="1"/>
  <c r="F1840" i="1"/>
  <c r="F77" i="1" s="1"/>
  <c r="G1840" i="1"/>
  <c r="G77" i="1" s="1"/>
  <c r="H1840" i="1"/>
  <c r="H77" i="1" s="1"/>
  <c r="I1840" i="1"/>
  <c r="I77" i="1" s="1"/>
  <c r="J1840" i="1"/>
  <c r="J77" i="1" s="1"/>
  <c r="K1840" i="1"/>
  <c r="L1840" i="1"/>
  <c r="L77" i="1" s="1"/>
  <c r="M1840" i="1"/>
  <c r="M77" i="1" s="1"/>
  <c r="N1840" i="1"/>
  <c r="R1840" i="1"/>
  <c r="R77" i="1" s="1"/>
  <c r="S1840" i="1"/>
  <c r="S77" i="1" s="1"/>
  <c r="E1842" i="1"/>
  <c r="E79" i="1" s="1"/>
  <c r="F1842" i="1"/>
  <c r="F79" i="1" s="1"/>
  <c r="G1842" i="1"/>
  <c r="G79" i="1" s="1"/>
  <c r="H1842" i="1"/>
  <c r="H79" i="1" s="1"/>
  <c r="I1842" i="1"/>
  <c r="I79" i="1" s="1"/>
  <c r="K1842" i="1"/>
  <c r="K79" i="1" s="1"/>
  <c r="L1842" i="1"/>
  <c r="M1842" i="1"/>
  <c r="M79" i="1" s="1"/>
  <c r="N1842" i="1"/>
  <c r="N79" i="1" s="1"/>
  <c r="R1842" i="1"/>
  <c r="R79" i="1" s="1"/>
  <c r="S1842" i="1"/>
  <c r="S79" i="1" s="1"/>
  <c r="T1878" i="1"/>
  <c r="T1879" i="1"/>
  <c r="T1880" i="1"/>
  <c r="T1881" i="1"/>
  <c r="T1882" i="1"/>
  <c r="T1883" i="1"/>
  <c r="T1885" i="1"/>
  <c r="O1920" i="1"/>
  <c r="T1921" i="1"/>
  <c r="T1922" i="1"/>
  <c r="T1923" i="1"/>
  <c r="T1924" i="1"/>
  <c r="T1925" i="1"/>
  <c r="T1926" i="1"/>
  <c r="T1928" i="1"/>
  <c r="T1964" i="1"/>
  <c r="T1965" i="1"/>
  <c r="T1966" i="1"/>
  <c r="T1967" i="1"/>
  <c r="T1968" i="1"/>
  <c r="T1969" i="1"/>
  <c r="T1971" i="1"/>
  <c r="T2007" i="1"/>
  <c r="T2008" i="1"/>
  <c r="T2009" i="1"/>
  <c r="T2010" i="1"/>
  <c r="T2011" i="1"/>
  <c r="T2012" i="1"/>
  <c r="T2014" i="1"/>
  <c r="T2050" i="1"/>
  <c r="T2051" i="1"/>
  <c r="T2052" i="1"/>
  <c r="T2053" i="1"/>
  <c r="T2054" i="1"/>
  <c r="T2055" i="1"/>
  <c r="T2057" i="1"/>
  <c r="L2092" i="1"/>
  <c r="O2092" i="1"/>
  <c r="T2093" i="1"/>
  <c r="T2094" i="1"/>
  <c r="T2095" i="1"/>
  <c r="T2096" i="1"/>
  <c r="T2097" i="1"/>
  <c r="T2098" i="1"/>
  <c r="T2100" i="1"/>
  <c r="E2134" i="1"/>
  <c r="F2134" i="1"/>
  <c r="G2134" i="1"/>
  <c r="H2134" i="1"/>
  <c r="I2134" i="1"/>
  <c r="J2134" i="1"/>
  <c r="K2134" i="1"/>
  <c r="L2134" i="1"/>
  <c r="M2134" i="1"/>
  <c r="N2134" i="1"/>
  <c r="O2134" i="1"/>
  <c r="E2135" i="1"/>
  <c r="F2135" i="1"/>
  <c r="G2135" i="1"/>
  <c r="H2135" i="1"/>
  <c r="I2135" i="1"/>
  <c r="J2135" i="1"/>
  <c r="K2135" i="1"/>
  <c r="M2135" i="1"/>
  <c r="N2135" i="1"/>
  <c r="E2136" i="1"/>
  <c r="F2136" i="1"/>
  <c r="G2136" i="1"/>
  <c r="H2136" i="1"/>
  <c r="I2136" i="1"/>
  <c r="J2136" i="1"/>
  <c r="K2136" i="1"/>
  <c r="L2136" i="1"/>
  <c r="M2136" i="1"/>
  <c r="N2136" i="1"/>
  <c r="O2136" i="1"/>
  <c r="R2136" i="1"/>
  <c r="S2136" i="1"/>
  <c r="E2137" i="1"/>
  <c r="F2137" i="1"/>
  <c r="G2137" i="1"/>
  <c r="H2137" i="1"/>
  <c r="I2137" i="1"/>
  <c r="J2137" i="1"/>
  <c r="K2137" i="1"/>
  <c r="L2137" i="1"/>
  <c r="M2137" i="1"/>
  <c r="N2137" i="1"/>
  <c r="O2137" i="1"/>
  <c r="R2137" i="1"/>
  <c r="S2137" i="1"/>
  <c r="E2138" i="1"/>
  <c r="F2138" i="1"/>
  <c r="G2138" i="1"/>
  <c r="H2138" i="1"/>
  <c r="I2138" i="1"/>
  <c r="J2138" i="1"/>
  <c r="K2138" i="1"/>
  <c r="L2138" i="1"/>
  <c r="M2138" i="1"/>
  <c r="N2138" i="1"/>
  <c r="O2138" i="1"/>
  <c r="R2138" i="1"/>
  <c r="S2138" i="1"/>
  <c r="E2139" i="1"/>
  <c r="F2139" i="1"/>
  <c r="G2139" i="1"/>
  <c r="H2139" i="1"/>
  <c r="I2139" i="1"/>
  <c r="J2139" i="1"/>
  <c r="K2139" i="1"/>
  <c r="L2139" i="1"/>
  <c r="M2139" i="1"/>
  <c r="N2139" i="1"/>
  <c r="O2139" i="1"/>
  <c r="R2139" i="1"/>
  <c r="E2140" i="1"/>
  <c r="F2140" i="1"/>
  <c r="G2140" i="1"/>
  <c r="H2140" i="1"/>
  <c r="I2140" i="1"/>
  <c r="J2140" i="1"/>
  <c r="K2140" i="1"/>
  <c r="L2140" i="1"/>
  <c r="M2140" i="1"/>
  <c r="N2140" i="1"/>
  <c r="O2140" i="1"/>
  <c r="R2140" i="1"/>
  <c r="E2141" i="1"/>
  <c r="F2141" i="1"/>
  <c r="G2141" i="1"/>
  <c r="H2141" i="1"/>
  <c r="I2141" i="1"/>
  <c r="J2141" i="1"/>
  <c r="K2141" i="1"/>
  <c r="L2141" i="1"/>
  <c r="M2141" i="1"/>
  <c r="N2141" i="1"/>
  <c r="R2141" i="1"/>
  <c r="S2141" i="1"/>
  <c r="E2143" i="1"/>
  <c r="F2143" i="1"/>
  <c r="G2143" i="1"/>
  <c r="H2143" i="1"/>
  <c r="I2143" i="1"/>
  <c r="J2143" i="1"/>
  <c r="K2143" i="1"/>
  <c r="L2143" i="1"/>
  <c r="M2143" i="1"/>
  <c r="N2143" i="1"/>
  <c r="R2143" i="1"/>
  <c r="S2143" i="1"/>
  <c r="T2179" i="1"/>
  <c r="T2180" i="1"/>
  <c r="T2181" i="1"/>
  <c r="T2182" i="1"/>
  <c r="T2183" i="1"/>
  <c r="T2184" i="1"/>
  <c r="T2186" i="1"/>
  <c r="T2222" i="1"/>
  <c r="T2223" i="1"/>
  <c r="T2224" i="1"/>
  <c r="T2225" i="1"/>
  <c r="T2226" i="1"/>
  <c r="T2227" i="1"/>
  <c r="T2229" i="1"/>
  <c r="E2263" i="1"/>
  <c r="F2263" i="1"/>
  <c r="G2263" i="1"/>
  <c r="H2263" i="1"/>
  <c r="I2263" i="1"/>
  <c r="J2263" i="1"/>
  <c r="K2263" i="1"/>
  <c r="L2263" i="1"/>
  <c r="M2263" i="1"/>
  <c r="N2263" i="1"/>
  <c r="O2263" i="1"/>
  <c r="E2264" i="1"/>
  <c r="F2264" i="1"/>
  <c r="G2264" i="1"/>
  <c r="H2264" i="1"/>
  <c r="I2264" i="1"/>
  <c r="J2264" i="1"/>
  <c r="K2264" i="1"/>
  <c r="L2264" i="1"/>
  <c r="M2264" i="1"/>
  <c r="N2264" i="1"/>
  <c r="O2264" i="1"/>
  <c r="E2265" i="1"/>
  <c r="F2265" i="1"/>
  <c r="G2265" i="1"/>
  <c r="H2265" i="1"/>
  <c r="I2265" i="1"/>
  <c r="J2265" i="1"/>
  <c r="K2265" i="1"/>
  <c r="L2265" i="1"/>
  <c r="M2265" i="1"/>
  <c r="N2265" i="1"/>
  <c r="O2265" i="1"/>
  <c r="R2265" i="1"/>
  <c r="S2265" i="1"/>
  <c r="E2266" i="1"/>
  <c r="F2266" i="1"/>
  <c r="G2266" i="1"/>
  <c r="H2266" i="1"/>
  <c r="I2266" i="1"/>
  <c r="J2266" i="1"/>
  <c r="K2266" i="1"/>
  <c r="L2266" i="1"/>
  <c r="M2266" i="1"/>
  <c r="N2266" i="1"/>
  <c r="O2266" i="1"/>
  <c r="R2266" i="1"/>
  <c r="S2266" i="1"/>
  <c r="E2267" i="1"/>
  <c r="F2267" i="1"/>
  <c r="G2267" i="1"/>
  <c r="H2267" i="1"/>
  <c r="I2267" i="1"/>
  <c r="J2267" i="1"/>
  <c r="K2267" i="1"/>
  <c r="L2267" i="1"/>
  <c r="M2267" i="1"/>
  <c r="N2267" i="1"/>
  <c r="O2267" i="1"/>
  <c r="R2267" i="1"/>
  <c r="S2267" i="1"/>
  <c r="E2268" i="1"/>
  <c r="F2268" i="1"/>
  <c r="G2268" i="1"/>
  <c r="H2268" i="1"/>
  <c r="I2268" i="1"/>
  <c r="J2268" i="1"/>
  <c r="K2268" i="1"/>
  <c r="L2268" i="1"/>
  <c r="M2268" i="1"/>
  <c r="N2268" i="1"/>
  <c r="O2268" i="1"/>
  <c r="R2268" i="1"/>
  <c r="E2269" i="1"/>
  <c r="F2269" i="1"/>
  <c r="G2269" i="1"/>
  <c r="H2269" i="1"/>
  <c r="I2269" i="1"/>
  <c r="J2269" i="1"/>
  <c r="K2269" i="1"/>
  <c r="L2269" i="1"/>
  <c r="M2269" i="1"/>
  <c r="N2269" i="1"/>
  <c r="O2269" i="1"/>
  <c r="R2269" i="1"/>
  <c r="E2270" i="1"/>
  <c r="F2270" i="1"/>
  <c r="G2270" i="1"/>
  <c r="H2270" i="1"/>
  <c r="I2270" i="1"/>
  <c r="J2270" i="1"/>
  <c r="K2270" i="1"/>
  <c r="L2270" i="1"/>
  <c r="M2270" i="1"/>
  <c r="N2270" i="1"/>
  <c r="R2270" i="1"/>
  <c r="S2270" i="1"/>
  <c r="E2272" i="1"/>
  <c r="F2272" i="1"/>
  <c r="G2272" i="1"/>
  <c r="H2272" i="1"/>
  <c r="I2272" i="1"/>
  <c r="J2272" i="1"/>
  <c r="K2272" i="1"/>
  <c r="L2272" i="1"/>
  <c r="M2272" i="1"/>
  <c r="N2272" i="1"/>
  <c r="R2272" i="1"/>
  <c r="S2272" i="1"/>
  <c r="T2308" i="1"/>
  <c r="T2309" i="1"/>
  <c r="T2310" i="1"/>
  <c r="T2311" i="1"/>
  <c r="T2312" i="1"/>
  <c r="T2313" i="1"/>
  <c r="T2315" i="1"/>
  <c r="T2351" i="1"/>
  <c r="T2352" i="1"/>
  <c r="T2353" i="1"/>
  <c r="T2354" i="1"/>
  <c r="T2355" i="1"/>
  <c r="S2356" i="1"/>
  <c r="T2356" i="1" s="1"/>
  <c r="T2394" i="1"/>
  <c r="T2395" i="1"/>
  <c r="T2396" i="1"/>
  <c r="T2397" i="1"/>
  <c r="T2398" i="1"/>
  <c r="T2399" i="1"/>
  <c r="T2401" i="1"/>
  <c r="T2437" i="1"/>
  <c r="T2438" i="1"/>
  <c r="T2439" i="1"/>
  <c r="T2440" i="1"/>
  <c r="T2441" i="1"/>
  <c r="S2442" i="1"/>
  <c r="T2444" i="1"/>
  <c r="T2480" i="1"/>
  <c r="T2481" i="1"/>
  <c r="T2482" i="1"/>
  <c r="T2483" i="1"/>
  <c r="T2484" i="1"/>
  <c r="S2485" i="1"/>
  <c r="T2485" i="1" s="1"/>
  <c r="T2523" i="1"/>
  <c r="T2524" i="1"/>
  <c r="T2525" i="1"/>
  <c r="T2526" i="1"/>
  <c r="T2527" i="1"/>
  <c r="S2528" i="1"/>
  <c r="T2528" i="1"/>
  <c r="T2530" i="1"/>
  <c r="T2566" i="1"/>
  <c r="T2567" i="1"/>
  <c r="T2568" i="1"/>
  <c r="T2569" i="1"/>
  <c r="T2570" i="1"/>
  <c r="T2571" i="1"/>
  <c r="T2573" i="1"/>
  <c r="E2607" i="1"/>
  <c r="F2607" i="1"/>
  <c r="G2607" i="1"/>
  <c r="H2607" i="1"/>
  <c r="I2607" i="1"/>
  <c r="J2607" i="1"/>
  <c r="K2607" i="1"/>
  <c r="L2607" i="1"/>
  <c r="M2607" i="1"/>
  <c r="N2607" i="1"/>
  <c r="O2607" i="1"/>
  <c r="E2608" i="1"/>
  <c r="F2608" i="1"/>
  <c r="G2608" i="1"/>
  <c r="H2608" i="1"/>
  <c r="I2608" i="1"/>
  <c r="J2608" i="1"/>
  <c r="K2608" i="1"/>
  <c r="L2608" i="1"/>
  <c r="M2608" i="1"/>
  <c r="N2608" i="1"/>
  <c r="O2608" i="1"/>
  <c r="E2609" i="1"/>
  <c r="F2609" i="1"/>
  <c r="G2609" i="1"/>
  <c r="H2609" i="1"/>
  <c r="I2609" i="1"/>
  <c r="J2609" i="1"/>
  <c r="K2609" i="1"/>
  <c r="L2609" i="1"/>
  <c r="M2609" i="1"/>
  <c r="N2609" i="1"/>
  <c r="O2609" i="1"/>
  <c r="R2609" i="1"/>
  <c r="S2609" i="1"/>
  <c r="E2610" i="1"/>
  <c r="F2610" i="1"/>
  <c r="G2610" i="1"/>
  <c r="H2610" i="1"/>
  <c r="I2610" i="1"/>
  <c r="J2610" i="1"/>
  <c r="K2610" i="1"/>
  <c r="L2610" i="1"/>
  <c r="M2610" i="1"/>
  <c r="N2610" i="1"/>
  <c r="O2610" i="1"/>
  <c r="R2610" i="1"/>
  <c r="S2610" i="1"/>
  <c r="E2611" i="1"/>
  <c r="F2611" i="1"/>
  <c r="G2611" i="1"/>
  <c r="H2611" i="1"/>
  <c r="I2611" i="1"/>
  <c r="J2611" i="1"/>
  <c r="K2611" i="1"/>
  <c r="L2611" i="1"/>
  <c r="M2611" i="1"/>
  <c r="N2611" i="1"/>
  <c r="O2611" i="1"/>
  <c r="R2611" i="1"/>
  <c r="S2611" i="1"/>
  <c r="E2612" i="1"/>
  <c r="F2612" i="1"/>
  <c r="G2612" i="1"/>
  <c r="H2612" i="1"/>
  <c r="I2612" i="1"/>
  <c r="J2612" i="1"/>
  <c r="K2612" i="1"/>
  <c r="L2612" i="1"/>
  <c r="M2612" i="1"/>
  <c r="N2612" i="1"/>
  <c r="O2612" i="1"/>
  <c r="R2612" i="1"/>
  <c r="S2612" i="1"/>
  <c r="E2613" i="1"/>
  <c r="F2613" i="1"/>
  <c r="G2613" i="1"/>
  <c r="H2613" i="1"/>
  <c r="I2613" i="1"/>
  <c r="J2613" i="1"/>
  <c r="K2613" i="1"/>
  <c r="L2613" i="1"/>
  <c r="M2613" i="1"/>
  <c r="N2613" i="1"/>
  <c r="O2613" i="1"/>
  <c r="E2614" i="1"/>
  <c r="F2614" i="1"/>
  <c r="G2614" i="1"/>
  <c r="H2614" i="1"/>
  <c r="I2614" i="1"/>
  <c r="J2614" i="1"/>
  <c r="K2614" i="1"/>
  <c r="L2614" i="1"/>
  <c r="M2614" i="1"/>
  <c r="N2614" i="1"/>
  <c r="R2614" i="1"/>
  <c r="E2616" i="1"/>
  <c r="F2616" i="1"/>
  <c r="G2616" i="1"/>
  <c r="H2616" i="1"/>
  <c r="I2616" i="1"/>
  <c r="J2616" i="1"/>
  <c r="K2616" i="1"/>
  <c r="L2616" i="1"/>
  <c r="M2616" i="1"/>
  <c r="N2616" i="1"/>
  <c r="R2616" i="1"/>
  <c r="T2652" i="1"/>
  <c r="T2653" i="1"/>
  <c r="T2654" i="1"/>
  <c r="T2655" i="1"/>
  <c r="T2656" i="1"/>
  <c r="T2657" i="1"/>
  <c r="T2659" i="1"/>
  <c r="T2695" i="1"/>
  <c r="T2696" i="1"/>
  <c r="T2697" i="1"/>
  <c r="T2698" i="1"/>
  <c r="T2699" i="1"/>
  <c r="T2700" i="1"/>
  <c r="T2738" i="1"/>
  <c r="T2739" i="1"/>
  <c r="T2740" i="1"/>
  <c r="T2741" i="1"/>
  <c r="T2742" i="1"/>
  <c r="T2743" i="1"/>
  <c r="T2745" i="1"/>
  <c r="T2781" i="1"/>
  <c r="T2782" i="1"/>
  <c r="T2783" i="1"/>
  <c r="T2784" i="1"/>
  <c r="T2785" i="1"/>
  <c r="T2786" i="1"/>
  <c r="T2788" i="1"/>
  <c r="T2824" i="1"/>
  <c r="T2825" i="1"/>
  <c r="T2827" i="1"/>
  <c r="T2828" i="1"/>
  <c r="T2829" i="1"/>
  <c r="T2831" i="1"/>
  <c r="T2867" i="1"/>
  <c r="T2868" i="1"/>
  <c r="T2869" i="1"/>
  <c r="T2870" i="1"/>
  <c r="T2871" i="1"/>
  <c r="T2872" i="1"/>
  <c r="T2874" i="1"/>
  <c r="T2910" i="1"/>
  <c r="T2911" i="1"/>
  <c r="T2912" i="1"/>
  <c r="T2913" i="1"/>
  <c r="T2914" i="1"/>
  <c r="T2915" i="1"/>
  <c r="T2917" i="1"/>
  <c r="E2952" i="1"/>
  <c r="E2995" i="1" s="1"/>
  <c r="F2952" i="1"/>
  <c r="F2995" i="1" s="1"/>
  <c r="G2952" i="1"/>
  <c r="G2995" i="1" s="1"/>
  <c r="H2952" i="1"/>
  <c r="H2995" i="1" s="1"/>
  <c r="I2952" i="1"/>
  <c r="I2995" i="1" s="1"/>
  <c r="J2952" i="1"/>
  <c r="J2995" i="1" s="1"/>
  <c r="K2952" i="1"/>
  <c r="K2995" i="1" s="1"/>
  <c r="L2952" i="1"/>
  <c r="L2995" i="1" s="1"/>
  <c r="M2952" i="1"/>
  <c r="M2995" i="1" s="1"/>
  <c r="N2952" i="1"/>
  <c r="N2995" i="1" s="1"/>
  <c r="O2952" i="1"/>
  <c r="O2995" i="1" s="1"/>
  <c r="E2953" i="1"/>
  <c r="E2996" i="1" s="1"/>
  <c r="F2953" i="1"/>
  <c r="F2996" i="1" s="1"/>
  <c r="G2953" i="1"/>
  <c r="G2996" i="1" s="1"/>
  <c r="H2953" i="1"/>
  <c r="H2996" i="1" s="1"/>
  <c r="I2953" i="1"/>
  <c r="I2996" i="1" s="1"/>
  <c r="J2953" i="1"/>
  <c r="J2996" i="1" s="1"/>
  <c r="K2953" i="1"/>
  <c r="K2996" i="1" s="1"/>
  <c r="L2953" i="1"/>
  <c r="M2953" i="1"/>
  <c r="M2996" i="1" s="1"/>
  <c r="N2953" i="1"/>
  <c r="N2996" i="1" s="1"/>
  <c r="O2953" i="1"/>
  <c r="O2996" i="1" s="1"/>
  <c r="R2953" i="1"/>
  <c r="S2953" i="1"/>
  <c r="S2996" i="1" s="1"/>
  <c r="E2954" i="1"/>
  <c r="E2997" i="1" s="1"/>
  <c r="F2954" i="1"/>
  <c r="G2954" i="1"/>
  <c r="G2997" i="1" s="1"/>
  <c r="H2954" i="1"/>
  <c r="H2997" i="1" s="1"/>
  <c r="I2954" i="1"/>
  <c r="I2997" i="1" s="1"/>
  <c r="J2954" i="1"/>
  <c r="J2997" i="1" s="1"/>
  <c r="K2954" i="1"/>
  <c r="K2997" i="1" s="1"/>
  <c r="L2954" i="1"/>
  <c r="L2997" i="1" s="1"/>
  <c r="M2954" i="1"/>
  <c r="M2997" i="1" s="1"/>
  <c r="N2954" i="1"/>
  <c r="N2997" i="1" s="1"/>
  <c r="R2954" i="1"/>
  <c r="R2997" i="1" s="1"/>
  <c r="S2954" i="1"/>
  <c r="E2955" i="1"/>
  <c r="E2998" i="1" s="1"/>
  <c r="F2955" i="1"/>
  <c r="F2998" i="1" s="1"/>
  <c r="G2955" i="1"/>
  <c r="G2998" i="1" s="1"/>
  <c r="H2955" i="1"/>
  <c r="H2998" i="1" s="1"/>
  <c r="I2955" i="1"/>
  <c r="I2998" i="1" s="1"/>
  <c r="J2955" i="1"/>
  <c r="J2998" i="1" s="1"/>
  <c r="K2955" i="1"/>
  <c r="K2998" i="1" s="1"/>
  <c r="L2955" i="1"/>
  <c r="L2998" i="1" s="1"/>
  <c r="M2955" i="1"/>
  <c r="N2955" i="1"/>
  <c r="N2998" i="1" s="1"/>
  <c r="O2955" i="1"/>
  <c r="O2998" i="1" s="1"/>
  <c r="R2955" i="1"/>
  <c r="R2998" i="1" s="1"/>
  <c r="S2955" i="1"/>
  <c r="S2998" i="1" s="1"/>
  <c r="E2956" i="1"/>
  <c r="E2999" i="1" s="1"/>
  <c r="F2956" i="1"/>
  <c r="F2999" i="1" s="1"/>
  <c r="G2956" i="1"/>
  <c r="G2999" i="1" s="1"/>
  <c r="H2956" i="1"/>
  <c r="H2999" i="1" s="1"/>
  <c r="I2956" i="1"/>
  <c r="I2999" i="1" s="1"/>
  <c r="J2956" i="1"/>
  <c r="J2999" i="1" s="1"/>
  <c r="K2956" i="1"/>
  <c r="K2999" i="1" s="1"/>
  <c r="L2956" i="1"/>
  <c r="M2956" i="1"/>
  <c r="M2999" i="1" s="1"/>
  <c r="N2956" i="1"/>
  <c r="N2999" i="1" s="1"/>
  <c r="R2956" i="1"/>
  <c r="R2999" i="1" s="1"/>
  <c r="S2956" i="1"/>
  <c r="S2999" i="1" s="1"/>
  <c r="E2957" i="1"/>
  <c r="E3000" i="1" s="1"/>
  <c r="F2957" i="1"/>
  <c r="F3000" i="1" s="1"/>
  <c r="G2957" i="1"/>
  <c r="G3000" i="1" s="1"/>
  <c r="H2957" i="1"/>
  <c r="H3000" i="1" s="1"/>
  <c r="I2957" i="1"/>
  <c r="I3000" i="1" s="1"/>
  <c r="J2957" i="1"/>
  <c r="J3000" i="1" s="1"/>
  <c r="K2957" i="1"/>
  <c r="K3000" i="1" s="1"/>
  <c r="L2957" i="1"/>
  <c r="L3000" i="1" s="1"/>
  <c r="M2957" i="1"/>
  <c r="M3000" i="1" s="1"/>
  <c r="N2957" i="1"/>
  <c r="N3000" i="1" s="1"/>
  <c r="R2957" i="1"/>
  <c r="E2958" i="1"/>
  <c r="E3001" i="1" s="1"/>
  <c r="F2958" i="1"/>
  <c r="F3001" i="1" s="1"/>
  <c r="G2958" i="1"/>
  <c r="G3001" i="1" s="1"/>
  <c r="H2958" i="1"/>
  <c r="H3001" i="1" s="1"/>
  <c r="I2958" i="1"/>
  <c r="I3001" i="1" s="1"/>
  <c r="J2958" i="1"/>
  <c r="J3001" i="1" s="1"/>
  <c r="K2958" i="1"/>
  <c r="K3001" i="1" s="1"/>
  <c r="L2958" i="1"/>
  <c r="M2958" i="1"/>
  <c r="M3001" i="1" s="1"/>
  <c r="N2958" i="1"/>
  <c r="N3001" i="1" s="1"/>
  <c r="R2958" i="1"/>
  <c r="S2958" i="1"/>
  <c r="S3001" i="1" s="1"/>
  <c r="E2960" i="1"/>
  <c r="E3003" i="1" s="1"/>
  <c r="F2960" i="1"/>
  <c r="F3003" i="1" s="1"/>
  <c r="G2960" i="1"/>
  <c r="G3003" i="1" s="1"/>
  <c r="H2960" i="1"/>
  <c r="H3003" i="1" s="1"/>
  <c r="I2960" i="1"/>
  <c r="I3003" i="1" s="1"/>
  <c r="J2960" i="1"/>
  <c r="J3003" i="1" s="1"/>
  <c r="K2960" i="1"/>
  <c r="K3003" i="1" s="1"/>
  <c r="L2960" i="1"/>
  <c r="M2960" i="1"/>
  <c r="M3003" i="1" s="1"/>
  <c r="N2960" i="1"/>
  <c r="N3003" i="1" s="1"/>
  <c r="R2960" i="1"/>
  <c r="S2960" i="1"/>
  <c r="S3003" i="1" s="1"/>
  <c r="E2994" i="1"/>
  <c r="F2994" i="1"/>
  <c r="G2994" i="1"/>
  <c r="H2994" i="1"/>
  <c r="I2994" i="1"/>
  <c r="J2994" i="1"/>
  <c r="K2994" i="1"/>
  <c r="L2994" i="1"/>
  <c r="M2994" i="1"/>
  <c r="N2994" i="1"/>
  <c r="O2994" i="1"/>
  <c r="T3340" i="1"/>
  <c r="T3341" i="1"/>
  <c r="T3342" i="1"/>
  <c r="T3343" i="1"/>
  <c r="T3344" i="1"/>
  <c r="T3345" i="1"/>
  <c r="T3347" i="1"/>
  <c r="T3383" i="1"/>
  <c r="T3384" i="1"/>
  <c r="T3385" i="1"/>
  <c r="T3386" i="1"/>
  <c r="T3387" i="1"/>
  <c r="T3388" i="1"/>
  <c r="T3390" i="1"/>
  <c r="E3424" i="1"/>
  <c r="F3424" i="1"/>
  <c r="G3424" i="1"/>
  <c r="H3424" i="1"/>
  <c r="I3424" i="1"/>
  <c r="J3424" i="1"/>
  <c r="K3424" i="1"/>
  <c r="L3424" i="1"/>
  <c r="M3424" i="1"/>
  <c r="N3424" i="1"/>
  <c r="O3424" i="1"/>
  <c r="E3425" i="1"/>
  <c r="F3425" i="1"/>
  <c r="G3425" i="1"/>
  <c r="H3425" i="1"/>
  <c r="I3425" i="1"/>
  <c r="J3425" i="1"/>
  <c r="K3425" i="1"/>
  <c r="L3425" i="1"/>
  <c r="L3296" i="1" s="1"/>
  <c r="M3425" i="1"/>
  <c r="N3425" i="1"/>
  <c r="O3425" i="1"/>
  <c r="E3426" i="1"/>
  <c r="F3426" i="1"/>
  <c r="G3426" i="1"/>
  <c r="H3426" i="1"/>
  <c r="I3426" i="1"/>
  <c r="J3426" i="1"/>
  <c r="K3426" i="1"/>
  <c r="L3426" i="1"/>
  <c r="M3426" i="1"/>
  <c r="M3297" i="1" s="1"/>
  <c r="N3426" i="1"/>
  <c r="O3426" i="1"/>
  <c r="R3426" i="1"/>
  <c r="S3426" i="1"/>
  <c r="E3427" i="1"/>
  <c r="F3427" i="1"/>
  <c r="G3427" i="1"/>
  <c r="H3427" i="1"/>
  <c r="I3427" i="1"/>
  <c r="J3427" i="1"/>
  <c r="K3427" i="1"/>
  <c r="L3427" i="1"/>
  <c r="M3427" i="1"/>
  <c r="N3427" i="1"/>
  <c r="O3427" i="1"/>
  <c r="R3427" i="1"/>
  <c r="S3427" i="1"/>
  <c r="E3428" i="1"/>
  <c r="F3428" i="1"/>
  <c r="G3428" i="1"/>
  <c r="H3428" i="1"/>
  <c r="I3428" i="1"/>
  <c r="J3428" i="1"/>
  <c r="K3428" i="1"/>
  <c r="L3428" i="1"/>
  <c r="M3428" i="1"/>
  <c r="N3428" i="1"/>
  <c r="O3428" i="1"/>
  <c r="R3428" i="1"/>
  <c r="S3428" i="1"/>
  <c r="E3429" i="1"/>
  <c r="F3429" i="1"/>
  <c r="G3429" i="1"/>
  <c r="H3429" i="1"/>
  <c r="I3429" i="1"/>
  <c r="J3429" i="1"/>
  <c r="K3429" i="1"/>
  <c r="L3429" i="1"/>
  <c r="M3429" i="1"/>
  <c r="N3429" i="1"/>
  <c r="O3429" i="1"/>
  <c r="R3429" i="1"/>
  <c r="S3429" i="1"/>
  <c r="E3430" i="1"/>
  <c r="F3430" i="1"/>
  <c r="G3430" i="1"/>
  <c r="H3430" i="1"/>
  <c r="I3430" i="1"/>
  <c r="J3430" i="1"/>
  <c r="K3430" i="1"/>
  <c r="L3430" i="1"/>
  <c r="M3430" i="1"/>
  <c r="N3430" i="1"/>
  <c r="O3430" i="1"/>
  <c r="R3430" i="1"/>
  <c r="E3431" i="1"/>
  <c r="F3431" i="1"/>
  <c r="G3431" i="1"/>
  <c r="H3431" i="1"/>
  <c r="I3431" i="1"/>
  <c r="J3431" i="1"/>
  <c r="K3431" i="1"/>
  <c r="L3431" i="1"/>
  <c r="M3431" i="1"/>
  <c r="N3431" i="1"/>
  <c r="R3431" i="1"/>
  <c r="S3431" i="1"/>
  <c r="E3433" i="1"/>
  <c r="F3433" i="1"/>
  <c r="G3433" i="1"/>
  <c r="H3433" i="1"/>
  <c r="I3433" i="1"/>
  <c r="J3433" i="1"/>
  <c r="K3433" i="1"/>
  <c r="L3433" i="1"/>
  <c r="N3433" i="1"/>
  <c r="R3433" i="1"/>
  <c r="S3433" i="1"/>
  <c r="P3445" i="1"/>
  <c r="P3446" i="1"/>
  <c r="P3447" i="1"/>
  <c r="P3467" i="1"/>
  <c r="P3468" i="1"/>
  <c r="P3469" i="1"/>
  <c r="T3469" i="1"/>
  <c r="P3470" i="1"/>
  <c r="T3470" i="1"/>
  <c r="P3471" i="1"/>
  <c r="N3452" i="1" s="1"/>
  <c r="T3471" i="1"/>
  <c r="P3472" i="1"/>
  <c r="T3472" i="1"/>
  <c r="P3473" i="1"/>
  <c r="G3454" i="1" s="1"/>
  <c r="T3473" i="1"/>
  <c r="T3474" i="1"/>
  <c r="P3476" i="1"/>
  <c r="T3476" i="1"/>
  <c r="P3488" i="1"/>
  <c r="P3489" i="1"/>
  <c r="P3490" i="1"/>
  <c r="P3491" i="1"/>
  <c r="P3492" i="1"/>
  <c r="P3493" i="1"/>
  <c r="P3494" i="1"/>
  <c r="P3495" i="1"/>
  <c r="P3510" i="1"/>
  <c r="P3511" i="1"/>
  <c r="P3512" i="1"/>
  <c r="T3512" i="1"/>
  <c r="P3513" i="1"/>
  <c r="T3513" i="1"/>
  <c r="P3514" i="1"/>
  <c r="T3514" i="1"/>
  <c r="P3515" i="1"/>
  <c r="T3515" i="1"/>
  <c r="P3516" i="1"/>
  <c r="I3497" i="1" s="1"/>
  <c r="T3516" i="1"/>
  <c r="P3517" i="1"/>
  <c r="H3498" i="1" s="1"/>
  <c r="T3517" i="1"/>
  <c r="P3519" i="1"/>
  <c r="T3519" i="1"/>
  <c r="P3531" i="1"/>
  <c r="P3532" i="1"/>
  <c r="P3533" i="1"/>
  <c r="P3553" i="1"/>
  <c r="P3554" i="1"/>
  <c r="P3555" i="1"/>
  <c r="O3536" i="1" s="1"/>
  <c r="T3555" i="1"/>
  <c r="P3556" i="1"/>
  <c r="G3537" i="1" s="1"/>
  <c r="T3556" i="1"/>
  <c r="P3557" i="1"/>
  <c r="T3557" i="1"/>
  <c r="P3558" i="1"/>
  <c r="T3558" i="1"/>
  <c r="P3559" i="1"/>
  <c r="M3540" i="1" s="1"/>
  <c r="T3559" i="1"/>
  <c r="T3560" i="1"/>
  <c r="T3562" i="1"/>
  <c r="P3617" i="1"/>
  <c r="P3618" i="1"/>
  <c r="P3619" i="1"/>
  <c r="P3639" i="1"/>
  <c r="P3640" i="1"/>
  <c r="D3621" i="1" s="1"/>
  <c r="P3641" i="1"/>
  <c r="L3622" i="1" s="1"/>
  <c r="T3641" i="1"/>
  <c r="P3642" i="1"/>
  <c r="T3642" i="1"/>
  <c r="P3643" i="1"/>
  <c r="T3643" i="1"/>
  <c r="P3644" i="1"/>
  <c r="T3644" i="1"/>
  <c r="P3645" i="1"/>
  <c r="D3626" i="1" s="1"/>
  <c r="T3645" i="1"/>
  <c r="P3646" i="1"/>
  <c r="T3646" i="1"/>
  <c r="P3648" i="1"/>
  <c r="T3648" i="1"/>
  <c r="P3660" i="1"/>
  <c r="P3661" i="1"/>
  <c r="P3662" i="1"/>
  <c r="P3682" i="1"/>
  <c r="P3683" i="1"/>
  <c r="P3684" i="1"/>
  <c r="F3665" i="1" s="1"/>
  <c r="T3684" i="1"/>
  <c r="P3685" i="1"/>
  <c r="T3685" i="1"/>
  <c r="P3686" i="1"/>
  <c r="T3686" i="1"/>
  <c r="P3687" i="1"/>
  <c r="H3668" i="1" s="1"/>
  <c r="T3687" i="1"/>
  <c r="P3688" i="1"/>
  <c r="T3688" i="1"/>
  <c r="P3689" i="1"/>
  <c r="T3689" i="1"/>
  <c r="T3691" i="1"/>
  <c r="P3725" i="1"/>
  <c r="P3726" i="1"/>
  <c r="P3727" i="1"/>
  <c r="F3708" i="1" s="1"/>
  <c r="T3727" i="1"/>
  <c r="P3728" i="1"/>
  <c r="T3728" i="1"/>
  <c r="P3729" i="1"/>
  <c r="T3729" i="1"/>
  <c r="P3730" i="1"/>
  <c r="T3730" i="1"/>
  <c r="P3731" i="1"/>
  <c r="T3731" i="1"/>
  <c r="P3732" i="1"/>
  <c r="D3713" i="1" s="1"/>
  <c r="T3732" i="1"/>
  <c r="T3734" i="1"/>
  <c r="P3746" i="1"/>
  <c r="P3747" i="1"/>
  <c r="P3748" i="1"/>
  <c r="P3768" i="1"/>
  <c r="P3769" i="1"/>
  <c r="M3750" i="1" s="1"/>
  <c r="P3770" i="1"/>
  <c r="T3770" i="1"/>
  <c r="P3771" i="1"/>
  <c r="E3752" i="1" s="1"/>
  <c r="T3771" i="1"/>
  <c r="P3772" i="1"/>
  <c r="F3753" i="1" s="1"/>
  <c r="T3772" i="1"/>
  <c r="P3773" i="1"/>
  <c r="T3773" i="1"/>
  <c r="P3774" i="1"/>
  <c r="T3774" i="1"/>
  <c r="T3775" i="1"/>
  <c r="T3777" i="1"/>
  <c r="P3789" i="1"/>
  <c r="P3790" i="1"/>
  <c r="P3791" i="1"/>
  <c r="P3792" i="1"/>
  <c r="P3794" i="1"/>
  <c r="P3795" i="1"/>
  <c r="P3797" i="1"/>
  <c r="P3798" i="1"/>
  <c r="P3811" i="1"/>
  <c r="P3812" i="1"/>
  <c r="D3793" i="1" s="1"/>
  <c r="O3813" i="1"/>
  <c r="T3813" i="1"/>
  <c r="O3814" i="1"/>
  <c r="O3857" i="1" s="1"/>
  <c r="T3814" i="1"/>
  <c r="P3815" i="1"/>
  <c r="T3815" i="1"/>
  <c r="P3816" i="1"/>
  <c r="T3816" i="1"/>
  <c r="O3817" i="1"/>
  <c r="O3860" i="1" s="1"/>
  <c r="T3817" i="1"/>
  <c r="O3818" i="1"/>
  <c r="T3818" i="1"/>
  <c r="O3820" i="1"/>
  <c r="T3820" i="1"/>
  <c r="P3832" i="1"/>
  <c r="P3833" i="1"/>
  <c r="P3834" i="1"/>
  <c r="P3854" i="1"/>
  <c r="D3855" i="1"/>
  <c r="D3941" i="1" s="1"/>
  <c r="E3855" i="1"/>
  <c r="E3941" i="1" s="1"/>
  <c r="F3855" i="1"/>
  <c r="F3941" i="1" s="1"/>
  <c r="G3855" i="1"/>
  <c r="H3855" i="1"/>
  <c r="H3941" i="1" s="1"/>
  <c r="I3855" i="1"/>
  <c r="I3941" i="1" s="1"/>
  <c r="J3855" i="1"/>
  <c r="J3941" i="1" s="1"/>
  <c r="K3855" i="1"/>
  <c r="K3941" i="1" s="1"/>
  <c r="L3855" i="1"/>
  <c r="L3941" i="1" s="1"/>
  <c r="M3855" i="1"/>
  <c r="M3941" i="1" s="1"/>
  <c r="N3855" i="1"/>
  <c r="N3941" i="1" s="1"/>
  <c r="O3855" i="1"/>
  <c r="O3941" i="1" s="1"/>
  <c r="D3856" i="1"/>
  <c r="D3942" i="1" s="1"/>
  <c r="E3856" i="1"/>
  <c r="E3942" i="1" s="1"/>
  <c r="F3856" i="1"/>
  <c r="F3942" i="1" s="1"/>
  <c r="G3856" i="1"/>
  <c r="G3942" i="1" s="1"/>
  <c r="H3856" i="1"/>
  <c r="H3942" i="1" s="1"/>
  <c r="I3856" i="1"/>
  <c r="I3942" i="1" s="1"/>
  <c r="J3856" i="1"/>
  <c r="J3942" i="1" s="1"/>
  <c r="K3856" i="1"/>
  <c r="K3942" i="1" s="1"/>
  <c r="L3856" i="1"/>
  <c r="L3942" i="1" s="1"/>
  <c r="M3856" i="1"/>
  <c r="M3942" i="1" s="1"/>
  <c r="N3856" i="1"/>
  <c r="N3942" i="1" s="1"/>
  <c r="R3856" i="1"/>
  <c r="S3856" i="1"/>
  <c r="S3942" i="1" s="1"/>
  <c r="D3857" i="1"/>
  <c r="D3943" i="1" s="1"/>
  <c r="E3857" i="1"/>
  <c r="E3943" i="1" s="1"/>
  <c r="F3857" i="1"/>
  <c r="F3943" i="1" s="1"/>
  <c r="G3857" i="1"/>
  <c r="G3943" i="1" s="1"/>
  <c r="H3857" i="1"/>
  <c r="H3943" i="1" s="1"/>
  <c r="I3857" i="1"/>
  <c r="I3943" i="1" s="1"/>
  <c r="J3857" i="1"/>
  <c r="J3943" i="1" s="1"/>
  <c r="K3857" i="1"/>
  <c r="K3943" i="1" s="1"/>
  <c r="L3857" i="1"/>
  <c r="L3943" i="1" s="1"/>
  <c r="M3857" i="1"/>
  <c r="M3943" i="1" s="1"/>
  <c r="N3857" i="1"/>
  <c r="N3943" i="1" s="1"/>
  <c r="R3857" i="1"/>
  <c r="S3857" i="1"/>
  <c r="S3943" i="1" s="1"/>
  <c r="D3858" i="1"/>
  <c r="E3858" i="1"/>
  <c r="E3944" i="1" s="1"/>
  <c r="F3858" i="1"/>
  <c r="F3944" i="1" s="1"/>
  <c r="G3858" i="1"/>
  <c r="G3944" i="1" s="1"/>
  <c r="H3858" i="1"/>
  <c r="H3944" i="1" s="1"/>
  <c r="I3858" i="1"/>
  <c r="I3944" i="1" s="1"/>
  <c r="J3858" i="1"/>
  <c r="J3944" i="1" s="1"/>
  <c r="K3858" i="1"/>
  <c r="K3944" i="1" s="1"/>
  <c r="L3858" i="1"/>
  <c r="L3944" i="1" s="1"/>
  <c r="M3858" i="1"/>
  <c r="M3944" i="1" s="1"/>
  <c r="N3858" i="1"/>
  <c r="N3944" i="1" s="1"/>
  <c r="O3858" i="1"/>
  <c r="O3944" i="1" s="1"/>
  <c r="R3858" i="1"/>
  <c r="R3944" i="1" s="1"/>
  <c r="S3858" i="1"/>
  <c r="D3859" i="1"/>
  <c r="E3859" i="1"/>
  <c r="E3945" i="1" s="1"/>
  <c r="F3859" i="1"/>
  <c r="F3945" i="1" s="1"/>
  <c r="G3859" i="1"/>
  <c r="G3945" i="1" s="1"/>
  <c r="H3859" i="1"/>
  <c r="H3945" i="1" s="1"/>
  <c r="I3859" i="1"/>
  <c r="J3859" i="1"/>
  <c r="J3945" i="1" s="1"/>
  <c r="K3859" i="1"/>
  <c r="K3945" i="1" s="1"/>
  <c r="L3859" i="1"/>
  <c r="L3945" i="1" s="1"/>
  <c r="M3859" i="1"/>
  <c r="M3945" i="1" s="1"/>
  <c r="N3859" i="1"/>
  <c r="N3945" i="1" s="1"/>
  <c r="O3859" i="1"/>
  <c r="O3945" i="1" s="1"/>
  <c r="R3859" i="1"/>
  <c r="S3859" i="1"/>
  <c r="S3945" i="1" s="1"/>
  <c r="D3860" i="1"/>
  <c r="D3946" i="1" s="1"/>
  <c r="E3860" i="1"/>
  <c r="E3946" i="1" s="1"/>
  <c r="F3860" i="1"/>
  <c r="F3946" i="1" s="1"/>
  <c r="G3860" i="1"/>
  <c r="G3946" i="1" s="1"/>
  <c r="H3860" i="1"/>
  <c r="H3946" i="1" s="1"/>
  <c r="I3860" i="1"/>
  <c r="J3860" i="1"/>
  <c r="J3946" i="1" s="1"/>
  <c r="K3860" i="1"/>
  <c r="K3946" i="1" s="1"/>
  <c r="L3860" i="1"/>
  <c r="L3946" i="1" s="1"/>
  <c r="M3860" i="1"/>
  <c r="M3946" i="1" s="1"/>
  <c r="N3860" i="1"/>
  <c r="N3946" i="1" s="1"/>
  <c r="R3860" i="1"/>
  <c r="R3946" i="1" s="1"/>
  <c r="D3861" i="1"/>
  <c r="D3947" i="1" s="1"/>
  <c r="E3861" i="1"/>
  <c r="E3947" i="1" s="1"/>
  <c r="F3861" i="1"/>
  <c r="F3947" i="1" s="1"/>
  <c r="G3861" i="1"/>
  <c r="G3947" i="1" s="1"/>
  <c r="H3861" i="1"/>
  <c r="I3861" i="1"/>
  <c r="I3947" i="1" s="1"/>
  <c r="J3861" i="1"/>
  <c r="J3947" i="1" s="1"/>
  <c r="K3861" i="1"/>
  <c r="K3947" i="1" s="1"/>
  <c r="L3861" i="1"/>
  <c r="L3947" i="1" s="1"/>
  <c r="M3861" i="1"/>
  <c r="M3947" i="1" s="1"/>
  <c r="N3861" i="1"/>
  <c r="R3861" i="1"/>
  <c r="R3947" i="1" s="1"/>
  <c r="S3861" i="1"/>
  <c r="D3863" i="1"/>
  <c r="E3863" i="1"/>
  <c r="E3949" i="1" s="1"/>
  <c r="F3863" i="1"/>
  <c r="F3949" i="1" s="1"/>
  <c r="G3863" i="1"/>
  <c r="G3949" i="1" s="1"/>
  <c r="H3863" i="1"/>
  <c r="H3949" i="1" s="1"/>
  <c r="I3863" i="1"/>
  <c r="I3949" i="1" s="1"/>
  <c r="J3863" i="1"/>
  <c r="J3949" i="1" s="1"/>
  <c r="K3863" i="1"/>
  <c r="K3949" i="1" s="1"/>
  <c r="L3863" i="1"/>
  <c r="L3949" i="1" s="1"/>
  <c r="M3863" i="1"/>
  <c r="M3949" i="1" s="1"/>
  <c r="N3863" i="1"/>
  <c r="N3949" i="1" s="1"/>
  <c r="R3863" i="1"/>
  <c r="S3863" i="1"/>
  <c r="S3949" i="1" s="1"/>
  <c r="P3875" i="1"/>
  <c r="P3876" i="1"/>
  <c r="P3877" i="1"/>
  <c r="P3897" i="1"/>
  <c r="P3898" i="1"/>
  <c r="H3879" i="1" s="1"/>
  <c r="P3899" i="1"/>
  <c r="T3899" i="1"/>
  <c r="P3900" i="1"/>
  <c r="T3900" i="1"/>
  <c r="P3901" i="1"/>
  <c r="T3901" i="1"/>
  <c r="P3902" i="1"/>
  <c r="T3902" i="1"/>
  <c r="P3903" i="1"/>
  <c r="T3903" i="1"/>
  <c r="P3904" i="1"/>
  <c r="K3885" i="1" s="1"/>
  <c r="T3904" i="1"/>
  <c r="P3906" i="1"/>
  <c r="T3906" i="1"/>
  <c r="P3918" i="1"/>
  <c r="P3919" i="1"/>
  <c r="P3920" i="1"/>
  <c r="D3940" i="1"/>
  <c r="E3940" i="1"/>
  <c r="F3940" i="1"/>
  <c r="G3940" i="1"/>
  <c r="H3940" i="1"/>
  <c r="I3940" i="1"/>
  <c r="J3940" i="1"/>
  <c r="K3940" i="1"/>
  <c r="L3940" i="1"/>
  <c r="M3940" i="1"/>
  <c r="N3940" i="1"/>
  <c r="O3940" i="1"/>
  <c r="P3961" i="1"/>
  <c r="P3962" i="1"/>
  <c r="P3963" i="1"/>
  <c r="P3983" i="1"/>
  <c r="O3964" i="1" s="1"/>
  <c r="P3984" i="1"/>
  <c r="J3985" i="1"/>
  <c r="P3985" i="1"/>
  <c r="H3966" i="1" s="1"/>
  <c r="T3985" i="1"/>
  <c r="P3986" i="1"/>
  <c r="K3967" i="1" s="1"/>
  <c r="T3986" i="1"/>
  <c r="P3987" i="1"/>
  <c r="T3987" i="1"/>
  <c r="P3988" i="1"/>
  <c r="T3988" i="1"/>
  <c r="P3989" i="1"/>
  <c r="T3989" i="1"/>
  <c r="T3990" i="1"/>
  <c r="P3992" i="1"/>
  <c r="T3992" i="1"/>
  <c r="P4004" i="1"/>
  <c r="P4005" i="1"/>
  <c r="P4006" i="1"/>
  <c r="P4027" i="1"/>
  <c r="P4028" i="1"/>
  <c r="N4009" i="1" s="1"/>
  <c r="T4028" i="1"/>
  <c r="P4029" i="1"/>
  <c r="T4029" i="1"/>
  <c r="P4030" i="1"/>
  <c r="N4011" i="1" s="1"/>
  <c r="T4030" i="1"/>
  <c r="P4031" i="1"/>
  <c r="T4031" i="1"/>
  <c r="P4032" i="1"/>
  <c r="K4013" i="1" s="1"/>
  <c r="T4032" i="1"/>
  <c r="T4033" i="1"/>
  <c r="P4035" i="1"/>
  <c r="H4015" i="1" s="1"/>
  <c r="T4035" i="1"/>
  <c r="P4047" i="1"/>
  <c r="P4048" i="1"/>
  <c r="P4049" i="1"/>
  <c r="P4069" i="1"/>
  <c r="O4050" i="1" s="1"/>
  <c r="P4070" i="1"/>
  <c r="P4071" i="1"/>
  <c r="T4071" i="1"/>
  <c r="P4072" i="1"/>
  <c r="T4072" i="1"/>
  <c r="P4073" i="1"/>
  <c r="T4073" i="1"/>
  <c r="P4074" i="1"/>
  <c r="N4055" i="1" s="1"/>
  <c r="T4074" i="1"/>
  <c r="P4075" i="1"/>
  <c r="T4075" i="1"/>
  <c r="T4076" i="1"/>
  <c r="P4078" i="1"/>
  <c r="T4078" i="1"/>
  <c r="P4090" i="1"/>
  <c r="P4091" i="1"/>
  <c r="P4092" i="1"/>
  <c r="P4112" i="1"/>
  <c r="P4113" i="1"/>
  <c r="P4114" i="1"/>
  <c r="L4095" i="1" s="1"/>
  <c r="T4114" i="1"/>
  <c r="P4115" i="1"/>
  <c r="T4115" i="1"/>
  <c r="P4116" i="1"/>
  <c r="F4097" i="1" s="1"/>
  <c r="T4116" i="1"/>
  <c r="P4117" i="1"/>
  <c r="T4117" i="1"/>
  <c r="P4118" i="1"/>
  <c r="K4099" i="1" s="1"/>
  <c r="P4119" i="1"/>
  <c r="T4119" i="1"/>
  <c r="T4121" i="1"/>
  <c r="P4219" i="1"/>
  <c r="P4220" i="1"/>
  <c r="P4221" i="1"/>
  <c r="D4241" i="1"/>
  <c r="E4241" i="1"/>
  <c r="F4241" i="1"/>
  <c r="G4241" i="1"/>
  <c r="H4241" i="1"/>
  <c r="I4241" i="1"/>
  <c r="J4241" i="1"/>
  <c r="K4241" i="1"/>
  <c r="L4241" i="1"/>
  <c r="M4241" i="1"/>
  <c r="N4241" i="1"/>
  <c r="O4241" i="1"/>
  <c r="D4242" i="1"/>
  <c r="E4242" i="1"/>
  <c r="F4242" i="1"/>
  <c r="G4242" i="1"/>
  <c r="H4242" i="1"/>
  <c r="I4242" i="1"/>
  <c r="J4242" i="1"/>
  <c r="K4242" i="1"/>
  <c r="L4242" i="1"/>
  <c r="M4242" i="1"/>
  <c r="N4242" i="1"/>
  <c r="O4242" i="1"/>
  <c r="D4243" i="1"/>
  <c r="E4243" i="1"/>
  <c r="F4243" i="1"/>
  <c r="G4243" i="1"/>
  <c r="H4243" i="1"/>
  <c r="I4243" i="1"/>
  <c r="J4243" i="1"/>
  <c r="K4243" i="1"/>
  <c r="L4243" i="1"/>
  <c r="M4243" i="1"/>
  <c r="N4243" i="1"/>
  <c r="O4243" i="1"/>
  <c r="R4243" i="1"/>
  <c r="S4243" i="1"/>
  <c r="D4244" i="1"/>
  <c r="E4244" i="1"/>
  <c r="F4244" i="1"/>
  <c r="G4244" i="1"/>
  <c r="H4244" i="1"/>
  <c r="I4244" i="1"/>
  <c r="J4244" i="1"/>
  <c r="K4244" i="1"/>
  <c r="L4244" i="1"/>
  <c r="M4244" i="1"/>
  <c r="N4244" i="1"/>
  <c r="O4244" i="1"/>
  <c r="R4244" i="1"/>
  <c r="S4244" i="1"/>
  <c r="D4245" i="1"/>
  <c r="E4245" i="1"/>
  <c r="F4245" i="1"/>
  <c r="G4245" i="1"/>
  <c r="H4245" i="1"/>
  <c r="I4245" i="1"/>
  <c r="J4245" i="1"/>
  <c r="K4245" i="1"/>
  <c r="L4245" i="1"/>
  <c r="M4245" i="1"/>
  <c r="N4245" i="1"/>
  <c r="O4245" i="1"/>
  <c r="R4245" i="1"/>
  <c r="S4245" i="1"/>
  <c r="D4246" i="1"/>
  <c r="E4246" i="1"/>
  <c r="F4246" i="1"/>
  <c r="G4246" i="1"/>
  <c r="H4246" i="1"/>
  <c r="I4246" i="1"/>
  <c r="J4246" i="1"/>
  <c r="K4246" i="1"/>
  <c r="L4246" i="1"/>
  <c r="M4246" i="1"/>
  <c r="N4246" i="1"/>
  <c r="O4246" i="1"/>
  <c r="R4246" i="1"/>
  <c r="S4246" i="1"/>
  <c r="D4247" i="1"/>
  <c r="E4247" i="1"/>
  <c r="F4247" i="1"/>
  <c r="G4247" i="1"/>
  <c r="H4247" i="1"/>
  <c r="I4247" i="1"/>
  <c r="J4247" i="1"/>
  <c r="K4247" i="1"/>
  <c r="L4247" i="1"/>
  <c r="M4247" i="1"/>
  <c r="N4247" i="1"/>
  <c r="O4247" i="1"/>
  <c r="R4247" i="1"/>
  <c r="T4247" i="1" s="1"/>
  <c r="D4248" i="1"/>
  <c r="E4248" i="1"/>
  <c r="F4248" i="1"/>
  <c r="G4248" i="1"/>
  <c r="H4248" i="1"/>
  <c r="I4248" i="1"/>
  <c r="J4248" i="1"/>
  <c r="K4248" i="1"/>
  <c r="L4248" i="1"/>
  <c r="M4248" i="1"/>
  <c r="N4248" i="1"/>
  <c r="R4248" i="1"/>
  <c r="S4248" i="1"/>
  <c r="P4262" i="1"/>
  <c r="P4263" i="1"/>
  <c r="P4264" i="1"/>
  <c r="P4284" i="1"/>
  <c r="L4265" i="1" s="1"/>
  <c r="P4285" i="1"/>
  <c r="P4286" i="1"/>
  <c r="T4286" i="1"/>
  <c r="P4287" i="1"/>
  <c r="L4268" i="1" s="1"/>
  <c r="T4287" i="1"/>
  <c r="P4288" i="1"/>
  <c r="T4288" i="1"/>
  <c r="P4289" i="1"/>
  <c r="I4270" i="1" s="1"/>
  <c r="T4289" i="1"/>
  <c r="P4290" i="1"/>
  <c r="E4271" i="1" s="1"/>
  <c r="T4290" i="1"/>
  <c r="T4291" i="1"/>
  <c r="P4293" i="1"/>
  <c r="T4293" i="1"/>
  <c r="P4327" i="1"/>
  <c r="P4328" i="1"/>
  <c r="P4329" i="1"/>
  <c r="L4310" i="1" s="1"/>
  <c r="T4329" i="1"/>
  <c r="P4330" i="1"/>
  <c r="J4311" i="1" s="1"/>
  <c r="T4330" i="1"/>
  <c r="P4331" i="1"/>
  <c r="H4312" i="1" s="1"/>
  <c r="T4331" i="1"/>
  <c r="P4332" i="1"/>
  <c r="T4332" i="1"/>
  <c r="P4333" i="1"/>
  <c r="T4333" i="1"/>
  <c r="P4334" i="1"/>
  <c r="F4315" i="1" s="1"/>
  <c r="S4334" i="1"/>
  <c r="T4334" i="1"/>
  <c r="T4336" i="1"/>
  <c r="P4348" i="1"/>
  <c r="P4349" i="1"/>
  <c r="P4350" i="1"/>
  <c r="P4351" i="1"/>
  <c r="P4354" i="1"/>
  <c r="O4370" i="1"/>
  <c r="P4371" i="1"/>
  <c r="P4372" i="1"/>
  <c r="G4353" i="1" s="1"/>
  <c r="T4372" i="1"/>
  <c r="O4373" i="1"/>
  <c r="T4373" i="1"/>
  <c r="P4374" i="1"/>
  <c r="O4355" i="1" s="1"/>
  <c r="T4374" i="1"/>
  <c r="P4375" i="1"/>
  <c r="D4356" i="1" s="1"/>
  <c r="T4375" i="1"/>
  <c r="P4376" i="1"/>
  <c r="D4357" i="1" s="1"/>
  <c r="T4376" i="1"/>
  <c r="P4377" i="1"/>
  <c r="T4377" i="1"/>
  <c r="O4379" i="1"/>
  <c r="T4379" i="1"/>
  <c r="D4413" i="1"/>
  <c r="E4413" i="1"/>
  <c r="F4413" i="1"/>
  <c r="G4413" i="1"/>
  <c r="H4413" i="1"/>
  <c r="I4413" i="1"/>
  <c r="J4413" i="1"/>
  <c r="K4413" i="1"/>
  <c r="L4413" i="1"/>
  <c r="M4413" i="1"/>
  <c r="N4413" i="1"/>
  <c r="D4414" i="1"/>
  <c r="E4414" i="1"/>
  <c r="F4414" i="1"/>
  <c r="G4414" i="1"/>
  <c r="H4414" i="1"/>
  <c r="I4414" i="1"/>
  <c r="J4414" i="1"/>
  <c r="K4414" i="1"/>
  <c r="L4414" i="1"/>
  <c r="M4414" i="1"/>
  <c r="N4414" i="1"/>
  <c r="O4414" i="1"/>
  <c r="D4415" i="1"/>
  <c r="E4415" i="1"/>
  <c r="F4415" i="1"/>
  <c r="G4415" i="1"/>
  <c r="H4415" i="1"/>
  <c r="I4415" i="1"/>
  <c r="J4415" i="1"/>
  <c r="K4415" i="1"/>
  <c r="L4415" i="1"/>
  <c r="M4415" i="1"/>
  <c r="N4415" i="1"/>
  <c r="O4415" i="1"/>
  <c r="R4415" i="1"/>
  <c r="S4415" i="1"/>
  <c r="D4416" i="1"/>
  <c r="E4416" i="1"/>
  <c r="F4416" i="1"/>
  <c r="G4416" i="1"/>
  <c r="H4416" i="1"/>
  <c r="I4416" i="1"/>
  <c r="J4416" i="1"/>
  <c r="K4416" i="1"/>
  <c r="L4416" i="1"/>
  <c r="M4416" i="1"/>
  <c r="N4416" i="1"/>
  <c r="R4416" i="1"/>
  <c r="S4416" i="1"/>
  <c r="D4417" i="1"/>
  <c r="E4417" i="1"/>
  <c r="F4417" i="1"/>
  <c r="G4417" i="1"/>
  <c r="H4417" i="1"/>
  <c r="I4417" i="1"/>
  <c r="J4417" i="1"/>
  <c r="K4417" i="1"/>
  <c r="L4417" i="1"/>
  <c r="M4417" i="1"/>
  <c r="N4417" i="1"/>
  <c r="O4417" i="1"/>
  <c r="R4417" i="1"/>
  <c r="S4417" i="1"/>
  <c r="D4418" i="1"/>
  <c r="E4418" i="1"/>
  <c r="F4418" i="1"/>
  <c r="G4418" i="1"/>
  <c r="H4418" i="1"/>
  <c r="I4418" i="1"/>
  <c r="J4418" i="1"/>
  <c r="K4418" i="1"/>
  <c r="L4418" i="1"/>
  <c r="M4418" i="1"/>
  <c r="N4418" i="1"/>
  <c r="O4418" i="1"/>
  <c r="R4418" i="1"/>
  <c r="S4418" i="1"/>
  <c r="D4419" i="1"/>
  <c r="E4419" i="1"/>
  <c r="F4419" i="1"/>
  <c r="G4419" i="1"/>
  <c r="H4419" i="1"/>
  <c r="I4419" i="1"/>
  <c r="J4419" i="1"/>
  <c r="K4419" i="1"/>
  <c r="L4419" i="1"/>
  <c r="M4419" i="1"/>
  <c r="N4419" i="1"/>
  <c r="O4419" i="1"/>
  <c r="R4419" i="1"/>
  <c r="R4462" i="1" s="1"/>
  <c r="D4420" i="1"/>
  <c r="E4420" i="1"/>
  <c r="F4420" i="1"/>
  <c r="G4420" i="1"/>
  <c r="H4420" i="1"/>
  <c r="I4420" i="1"/>
  <c r="J4420" i="1"/>
  <c r="K4420" i="1"/>
  <c r="L4420" i="1"/>
  <c r="M4420" i="1"/>
  <c r="R4420" i="1"/>
  <c r="D4422" i="1"/>
  <c r="E4422" i="1"/>
  <c r="F4422" i="1"/>
  <c r="G4422" i="1"/>
  <c r="H4422" i="1"/>
  <c r="I4422" i="1"/>
  <c r="J4422" i="1"/>
  <c r="K4422" i="1"/>
  <c r="L4422" i="1"/>
  <c r="R4422" i="1"/>
  <c r="S4422" i="1"/>
  <c r="P4434" i="1"/>
  <c r="P4435" i="1"/>
  <c r="P4436" i="1"/>
  <c r="E4456" i="1"/>
  <c r="F4456" i="1"/>
  <c r="G4456" i="1"/>
  <c r="H4456" i="1"/>
  <c r="I4456" i="1"/>
  <c r="J4456" i="1"/>
  <c r="K4456" i="1"/>
  <c r="L4456" i="1"/>
  <c r="M4456" i="1"/>
  <c r="N4456" i="1"/>
  <c r="O4456" i="1"/>
  <c r="R4458" i="1"/>
  <c r="S4458" i="1"/>
  <c r="R4459" i="1"/>
  <c r="S4459" i="1"/>
  <c r="R4460" i="1"/>
  <c r="S4460" i="1"/>
  <c r="P4477" i="1"/>
  <c r="P4478" i="1"/>
  <c r="P4479" i="1"/>
  <c r="P4499" i="1"/>
  <c r="P4500" i="1"/>
  <c r="P4501" i="1"/>
  <c r="T4501" i="1"/>
  <c r="P4502" i="1"/>
  <c r="J4483" i="1" s="1"/>
  <c r="T4502" i="1"/>
  <c r="P4503" i="1"/>
  <c r="K4484" i="1" s="1"/>
  <c r="T4503" i="1"/>
  <c r="P4504" i="1"/>
  <c r="T4504" i="1"/>
  <c r="P4505" i="1"/>
  <c r="K4486" i="1" s="1"/>
  <c r="T4505" i="1"/>
  <c r="T4506" i="1"/>
  <c r="P4508" i="1"/>
  <c r="T4508" i="1"/>
  <c r="P4544" i="1"/>
  <c r="P4545" i="1"/>
  <c r="J4526" i="1" s="1"/>
  <c r="P4546" i="1"/>
  <c r="P4547" i="1"/>
  <c r="P4548" i="1"/>
  <c r="O4529" i="1" s="1"/>
  <c r="T4548" i="1"/>
  <c r="T4549" i="1"/>
  <c r="T4551" i="1"/>
  <c r="P4587" i="1"/>
  <c r="P4588" i="1"/>
  <c r="O4569" i="1" s="1"/>
  <c r="P4589" i="1"/>
  <c r="J4570" i="1" s="1"/>
  <c r="P4590" i="1"/>
  <c r="P4591" i="1"/>
  <c r="T4591" i="1"/>
  <c r="T4592" i="1"/>
  <c r="T4594" i="1"/>
  <c r="O4248" i="1"/>
  <c r="O2270" i="1"/>
  <c r="O593" i="1"/>
  <c r="T1323" i="1"/>
  <c r="O2141" i="1"/>
  <c r="T4118" i="1"/>
  <c r="P4592" i="1"/>
  <c r="H4573" i="1" s="1"/>
  <c r="P4549" i="1"/>
  <c r="O4530" i="1" s="1"/>
  <c r="P4291" i="1"/>
  <c r="O3431" i="1"/>
  <c r="O1840" i="1"/>
  <c r="O77" i="1" s="1"/>
  <c r="T1495" i="1"/>
  <c r="T205" i="1"/>
  <c r="T1538" i="1"/>
  <c r="P4506" i="1"/>
  <c r="P4076" i="1"/>
  <c r="P4033" i="1"/>
  <c r="P3990" i="1"/>
  <c r="K3971" i="1" s="1"/>
  <c r="P3775" i="1"/>
  <c r="N3756" i="1" s="1"/>
  <c r="P3560" i="1"/>
  <c r="P3474" i="1"/>
  <c r="M3455" i="1" s="1"/>
  <c r="O2614" i="1"/>
  <c r="O1582" i="1"/>
  <c r="O1152" i="1"/>
  <c r="O980" i="1"/>
  <c r="T289" i="1"/>
  <c r="T287" i="1"/>
  <c r="T45" i="1" s="1"/>
  <c r="T290" i="1"/>
  <c r="T288" i="1"/>
  <c r="T46" i="1" s="1"/>
  <c r="T291" i="1"/>
  <c r="T162" i="1"/>
  <c r="P3799" i="1"/>
  <c r="P3800" i="1"/>
  <c r="P3801" i="1"/>
  <c r="P4359" i="1"/>
  <c r="P4360" i="1"/>
  <c r="J1842" i="1"/>
  <c r="J79" i="1" s="1"/>
  <c r="P3388" i="1"/>
  <c r="G3369" i="1" s="1"/>
  <c r="P3391" i="1"/>
  <c r="E3371" i="1" s="1"/>
  <c r="P3387" i="1"/>
  <c r="P3392" i="1"/>
  <c r="P3386" i="1"/>
  <c r="P3393" i="1"/>
  <c r="G3373" i="1" s="1"/>
  <c r="O3356" i="1"/>
  <c r="P3403" i="1"/>
  <c r="P3402" i="1"/>
  <c r="P3404" i="1"/>
  <c r="O3399" i="1"/>
  <c r="P3399" i="1" s="1"/>
  <c r="G3379" i="1" s="1"/>
  <c r="P3349" i="1"/>
  <c r="I3329" i="1" s="1"/>
  <c r="P3383" i="1"/>
  <c r="O3355" i="1"/>
  <c r="P3355" i="1" s="1"/>
  <c r="P3384" i="1"/>
  <c r="O3396" i="1"/>
  <c r="O3398" i="1"/>
  <c r="P3398" i="1" s="1"/>
  <c r="O3400" i="1"/>
  <c r="P3400" i="1" s="1"/>
  <c r="P3385" i="1"/>
  <c r="G3366" i="1" s="1"/>
  <c r="P3350" i="1"/>
  <c r="J3330" i="1" s="1"/>
  <c r="P3348" i="1"/>
  <c r="K3328" i="1" s="1"/>
  <c r="O3357" i="1"/>
  <c r="P3357" i="1" s="1"/>
  <c r="P3382" i="1"/>
  <c r="O3397" i="1"/>
  <c r="P3397" i="1" s="1"/>
  <c r="L3377" i="1" s="1"/>
  <c r="O3353" i="1"/>
  <c r="P3361" i="1"/>
  <c r="O3354" i="1"/>
  <c r="P3381" i="1"/>
  <c r="E3362" i="1" s="1"/>
  <c r="P3345" i="1"/>
  <c r="P3360" i="1"/>
  <c r="P3318" i="1"/>
  <c r="P3342" i="1"/>
  <c r="P3344" i="1"/>
  <c r="H3325" i="1" s="1"/>
  <c r="P3338" i="1"/>
  <c r="P3343" i="1"/>
  <c r="E3324" i="1" s="1"/>
  <c r="P3317" i="1"/>
  <c r="P3341" i="1"/>
  <c r="N3322" i="1" s="1"/>
  <c r="P3339" i="1"/>
  <c r="K3320" i="1" s="1"/>
  <c r="P3359" i="1"/>
  <c r="P3316" i="1"/>
  <c r="P3275" i="1"/>
  <c r="P3340" i="1"/>
  <c r="P3274" i="1"/>
  <c r="P3273" i="1"/>
  <c r="P3237" i="1"/>
  <c r="P3234" i="1"/>
  <c r="P3236" i="1"/>
  <c r="P3235" i="1"/>
  <c r="O3129" i="1"/>
  <c r="P3129" i="1" s="1"/>
  <c r="P3110" i="1"/>
  <c r="O3139" i="1"/>
  <c r="P3139" i="1" s="1"/>
  <c r="H3119" i="1" s="1"/>
  <c r="O3130" i="1"/>
  <c r="P3130" i="1" s="1"/>
  <c r="P3230" i="1"/>
  <c r="O3142" i="1"/>
  <c r="P3142" i="1" s="1"/>
  <c r="P3124" i="1"/>
  <c r="O3141" i="1"/>
  <c r="P3141" i="1" s="1"/>
  <c r="L3121" i="1" s="1"/>
  <c r="P3125" i="1"/>
  <c r="P3111" i="1"/>
  <c r="P3092" i="1"/>
  <c r="P3106" i="1"/>
  <c r="P3105" i="1"/>
  <c r="O3099" i="1"/>
  <c r="P3123" i="1"/>
  <c r="P3104" i="1"/>
  <c r="O3053" i="1"/>
  <c r="P3053" i="1" s="1"/>
  <c r="D3033" i="1" s="1"/>
  <c r="P3033" i="1" s="1"/>
  <c r="O3140" i="1"/>
  <c r="P3101" i="1"/>
  <c r="O3098" i="1"/>
  <c r="P3098" i="1" s="1"/>
  <c r="O3086" i="1"/>
  <c r="O3087" i="1"/>
  <c r="P3087" i="1" s="1"/>
  <c r="O3056" i="1"/>
  <c r="P3082" i="1"/>
  <c r="P3103" i="1"/>
  <c r="P3068" i="1"/>
  <c r="O3085" i="1"/>
  <c r="P3085" i="1" s="1"/>
  <c r="O3055" i="1"/>
  <c r="P3066" i="1"/>
  <c r="P3084" i="1"/>
  <c r="P3015" i="1"/>
  <c r="P3049" i="1"/>
  <c r="H3029" i="1" s="1"/>
  <c r="P3063" i="1"/>
  <c r="P3067" i="1"/>
  <c r="P3080" i="1"/>
  <c r="P3048" i="1"/>
  <c r="J3028" i="1" s="1"/>
  <c r="P3065" i="1"/>
  <c r="P3061" i="1"/>
  <c r="O3054" i="1"/>
  <c r="P3047" i="1"/>
  <c r="N3027" i="1" s="1"/>
  <c r="O3044" i="1"/>
  <c r="P3060" i="1"/>
  <c r="P3102" i="1"/>
  <c r="O3042" i="1"/>
  <c r="P3042" i="1" s="1"/>
  <c r="P3046" i="1"/>
  <c r="P3037" i="1"/>
  <c r="P3023" i="1"/>
  <c r="P3018" i="1"/>
  <c r="O3083" i="1"/>
  <c r="P3083" i="1" s="1"/>
  <c r="P3041" i="1"/>
  <c r="P3240" i="1"/>
  <c r="P3025" i="1"/>
  <c r="P3017" i="1"/>
  <c r="P3016" i="1"/>
  <c r="P3022" i="1"/>
  <c r="P3064" i="1"/>
  <c r="P2973" i="1"/>
  <c r="O2920" i="1"/>
  <c r="O3097" i="1"/>
  <c r="P2972" i="1"/>
  <c r="P3059" i="1"/>
  <c r="P2909" i="1"/>
  <c r="O3040" i="1"/>
  <c r="P3040" i="1" s="1"/>
  <c r="P2930" i="1"/>
  <c r="O2916" i="1"/>
  <c r="P2916" i="1" s="1"/>
  <c r="O2921" i="1"/>
  <c r="O2911" i="1"/>
  <c r="O2954" i="1" s="1"/>
  <c r="O2997" i="1" s="1"/>
  <c r="O2922" i="1"/>
  <c r="P3021" i="1"/>
  <c r="P2897" i="1"/>
  <c r="O2882" i="1"/>
  <c r="P2882" i="1" s="1"/>
  <c r="M2862" i="1" s="1"/>
  <c r="P2951" i="1"/>
  <c r="J2932" i="1" s="1"/>
  <c r="O2927" i="1"/>
  <c r="O2915" i="1"/>
  <c r="P2892" i="1"/>
  <c r="P2871" i="1"/>
  <c r="P2896" i="1"/>
  <c r="P2931" i="1"/>
  <c r="O2913" i="1"/>
  <c r="O2840" i="1"/>
  <c r="P2840" i="1" s="1"/>
  <c r="P2844" i="1"/>
  <c r="O2883" i="1"/>
  <c r="P2912" i="1"/>
  <c r="N2893" i="1" s="1"/>
  <c r="P2877" i="1"/>
  <c r="I2857" i="1" s="1"/>
  <c r="P2894" i="1"/>
  <c r="P2908" i="1"/>
  <c r="O2884" i="1"/>
  <c r="P2889" i="1"/>
  <c r="P2825" i="1"/>
  <c r="O2926" i="1"/>
  <c r="P2870" i="1"/>
  <c r="F2851" i="1" s="1"/>
  <c r="D4456" i="1"/>
  <c r="P2865" i="1"/>
  <c r="M2846" i="1" s="1"/>
  <c r="P2845" i="1"/>
  <c r="P2874" i="1"/>
  <c r="O2837" i="1"/>
  <c r="P2837" i="1" s="1"/>
  <c r="J2817" i="1" s="1"/>
  <c r="P2802" i="1"/>
  <c r="P2826" i="1"/>
  <c r="G2807" i="1" s="1"/>
  <c r="O2839" i="1"/>
  <c r="P2839" i="1" s="1"/>
  <c r="J2819" i="1" s="1"/>
  <c r="P2832" i="1"/>
  <c r="P2827" i="1"/>
  <c r="P2783" i="1"/>
  <c r="P2888" i="1"/>
  <c r="O2797" i="1"/>
  <c r="O2795" i="1"/>
  <c r="P2869" i="1"/>
  <c r="P2789" i="1"/>
  <c r="O2769" i="1" s="1"/>
  <c r="P2745" i="1"/>
  <c r="F2725" i="1" s="1"/>
  <c r="P2801" i="1"/>
  <c r="O2794" i="1"/>
  <c r="P2780" i="1"/>
  <c r="P2782" i="1"/>
  <c r="P2759" i="1"/>
  <c r="O2798" i="1"/>
  <c r="P2757" i="1"/>
  <c r="O2711" i="1"/>
  <c r="P2711" i="1" s="1"/>
  <c r="P2740" i="1"/>
  <c r="F2721" i="1" s="1"/>
  <c r="P2737" i="1"/>
  <c r="E2718" i="1" s="1"/>
  <c r="P2742" i="1"/>
  <c r="O2751" i="1"/>
  <c r="P2738" i="1"/>
  <c r="P2779" i="1"/>
  <c r="P2704" i="1"/>
  <c r="P2702" i="1"/>
  <c r="M2682" i="1" s="1"/>
  <c r="P2699" i="1"/>
  <c r="P2741" i="1"/>
  <c r="F2722" i="1" s="1"/>
  <c r="O2669" i="1"/>
  <c r="P2673" i="1"/>
  <c r="O2712" i="1"/>
  <c r="P2712" i="1" s="1"/>
  <c r="O2755" i="1"/>
  <c r="P2700" i="1"/>
  <c r="O2666" i="1"/>
  <c r="P2666" i="1" s="1"/>
  <c r="P2650" i="1"/>
  <c r="O2631" i="1" s="1"/>
  <c r="P2694" i="1"/>
  <c r="P2654" i="1"/>
  <c r="M2635" i="1" s="1"/>
  <c r="P2662" i="1"/>
  <c r="Q2643" i="1" s="1"/>
  <c r="O2668" i="1"/>
  <c r="P2668" i="1" s="1"/>
  <c r="P2693" i="1"/>
  <c r="P2628" i="1"/>
  <c r="P2736" i="1"/>
  <c r="N2717" i="1" s="1"/>
  <c r="P2656" i="1"/>
  <c r="F2637" i="1" s="1"/>
  <c r="P2630" i="1"/>
  <c r="O2665" i="1"/>
  <c r="P2665" i="1" s="1"/>
  <c r="P2698" i="1"/>
  <c r="P2655" i="1"/>
  <c r="L2636" i="1" s="1"/>
  <c r="P2574" i="1"/>
  <c r="P2571" i="1"/>
  <c r="P2660" i="1"/>
  <c r="I2640" i="1" s="1"/>
  <c r="P2585" i="1"/>
  <c r="O2536" i="1"/>
  <c r="P2536" i="1" s="1"/>
  <c r="O2580" i="1"/>
  <c r="P2580" i="1" s="1"/>
  <c r="E2560" i="1" s="1"/>
  <c r="P2566" i="1"/>
  <c r="K2547" i="1" s="1"/>
  <c r="P2586" i="1"/>
  <c r="P2570" i="1"/>
  <c r="J2551" i="1" s="1"/>
  <c r="P2567" i="1"/>
  <c r="O2579" i="1"/>
  <c r="O2495" i="1"/>
  <c r="P2495" i="1" s="1"/>
  <c r="G2475" i="1" s="1"/>
  <c r="P2479" i="1"/>
  <c r="O2460" i="1" s="1"/>
  <c r="P2542" i="1"/>
  <c r="P2528" i="1"/>
  <c r="P2532" i="1"/>
  <c r="P2565" i="1"/>
  <c r="P2523" i="1"/>
  <c r="P2522" i="1"/>
  <c r="O2497" i="1"/>
  <c r="P2497" i="1" s="1"/>
  <c r="P2441" i="1"/>
  <c r="P2490" i="1"/>
  <c r="H2470" i="1" s="1"/>
  <c r="P2527" i="1"/>
  <c r="F2508" i="1" s="1"/>
  <c r="P2484" i="1"/>
  <c r="G2465" i="1" s="1"/>
  <c r="P2457" i="1"/>
  <c r="P2485" i="1"/>
  <c r="P2478" i="1"/>
  <c r="O2494" i="1"/>
  <c r="P2494" i="1" s="1"/>
  <c r="M2474" i="1" s="1"/>
  <c r="P2403" i="1"/>
  <c r="N2383" i="1" s="1"/>
  <c r="O2452" i="1"/>
  <c r="P2438" i="1"/>
  <c r="O2453" i="1"/>
  <c r="P2453" i="1" s="1"/>
  <c r="P2440" i="1"/>
  <c r="P2489" i="1"/>
  <c r="P2446" i="1"/>
  <c r="K2426" i="1" s="1"/>
  <c r="P2414" i="1"/>
  <c r="P2447" i="1"/>
  <c r="P2395" i="1"/>
  <c r="O2451" i="1"/>
  <c r="P2415" i="1"/>
  <c r="P2402" i="1"/>
  <c r="K2382" i="1" s="1"/>
  <c r="P2456" i="1"/>
  <c r="O2365" i="1"/>
  <c r="P2365" i="1" s="1"/>
  <c r="O2409" i="1"/>
  <c r="P2409" i="1" s="1"/>
  <c r="N2389" i="1" s="1"/>
  <c r="P2396" i="1"/>
  <c r="O2408" i="1"/>
  <c r="P2408" i="1" s="1"/>
  <c r="P2413" i="1"/>
  <c r="P2437" i="1"/>
  <c r="P2394" i="1"/>
  <c r="O2364" i="1"/>
  <c r="P2371" i="1"/>
  <c r="P2327" i="1"/>
  <c r="P2399" i="1"/>
  <c r="P2370" i="1"/>
  <c r="P2352" i="1"/>
  <c r="O2324" i="1"/>
  <c r="P2324" i="1" s="1"/>
  <c r="P2351" i="1"/>
  <c r="P2308" i="1"/>
  <c r="P2356" i="1"/>
  <c r="E2337" i="1" s="1"/>
  <c r="P2307" i="1"/>
  <c r="N2288" i="1" s="1"/>
  <c r="P2318" i="1"/>
  <c r="P2286" i="1"/>
  <c r="P2313" i="1"/>
  <c r="D2294" i="1" s="1"/>
  <c r="P2243" i="1"/>
  <c r="O2238" i="1"/>
  <c r="O2323" i="1"/>
  <c r="P2323" i="1" s="1"/>
  <c r="I2303" i="1" s="1"/>
  <c r="P2224" i="1"/>
  <c r="G2205" i="1" s="1"/>
  <c r="P2231" i="1"/>
  <c r="P2242" i="1"/>
  <c r="O2194" i="1"/>
  <c r="P2194" i="1" s="1"/>
  <c r="N2174" i="1" s="1"/>
  <c r="O2237" i="1"/>
  <c r="P2237" i="1" s="1"/>
  <c r="P2285" i="1"/>
  <c r="O2193" i="1"/>
  <c r="P2193" i="1" s="1"/>
  <c r="P2223" i="1"/>
  <c r="P2200" i="1"/>
  <c r="P2181" i="1"/>
  <c r="P2199" i="1"/>
  <c r="P2156" i="1"/>
  <c r="P2155" i="1"/>
  <c r="P2180" i="1"/>
  <c r="O2110" i="1"/>
  <c r="P2110" i="1" s="1"/>
  <c r="P2096" i="1"/>
  <c r="O2109" i="1"/>
  <c r="P2109" i="1" s="1"/>
  <c r="G2089" i="1" s="1"/>
  <c r="P2098" i="1"/>
  <c r="P2091" i="1"/>
  <c r="P2058" i="1"/>
  <c r="P2114" i="1"/>
  <c r="P2053" i="1"/>
  <c r="P2060" i="1"/>
  <c r="F2040" i="1" s="1"/>
  <c r="P2071" i="1"/>
  <c r="P2095" i="1"/>
  <c r="I2076" i="1" s="1"/>
  <c r="O2023" i="1"/>
  <c r="P2023" i="1" s="1"/>
  <c r="J2003" i="1" s="1"/>
  <c r="P2052" i="1"/>
  <c r="O2020" i="1"/>
  <c r="P2020" i="1" s="1"/>
  <c r="K2000" i="1" s="1"/>
  <c r="O2066" i="1"/>
  <c r="P2066" i="1" s="1"/>
  <c r="L2046" i="1" s="1"/>
  <c r="O2022" i="1"/>
  <c r="P2022" i="1" s="1"/>
  <c r="P2057" i="1"/>
  <c r="P2015" i="1"/>
  <c r="P1963" i="1"/>
  <c r="J1944" i="1" s="1"/>
  <c r="P2028" i="1"/>
  <c r="P1985" i="1"/>
  <c r="P1966" i="1"/>
  <c r="P2009" i="1"/>
  <c r="O1990" i="1" s="1"/>
  <c r="O1977" i="1"/>
  <c r="P1977" i="1" s="1"/>
  <c r="Q1957" i="1" s="1"/>
  <c r="P1984" i="1"/>
  <c r="P1925" i="1"/>
  <c r="G1906" i="1" s="1"/>
  <c r="P1971" i="1"/>
  <c r="M1951" i="1" s="1"/>
  <c r="P1965" i="1"/>
  <c r="O1946" i="1" s="1"/>
  <c r="P1928" i="1"/>
  <c r="O1938" i="1"/>
  <c r="O1981" i="1"/>
  <c r="P1919" i="1"/>
  <c r="P1889" i="1"/>
  <c r="E1869" i="1" s="1"/>
  <c r="P1962" i="1"/>
  <c r="P1881" i="1"/>
  <c r="D1862" i="1" s="1"/>
  <c r="O1895" i="1"/>
  <c r="P1895" i="1" s="1"/>
  <c r="P1924" i="1"/>
  <c r="P1811" i="1"/>
  <c r="P1792" i="1"/>
  <c r="P1876" i="1"/>
  <c r="G1857" i="1" s="1"/>
  <c r="P1754" i="1"/>
  <c r="J1735" i="1" s="1"/>
  <c r="O1805" i="1"/>
  <c r="P1805" i="1" s="1"/>
  <c r="P1748" i="1"/>
  <c r="P1716" i="1"/>
  <c r="P1710" i="1"/>
  <c r="O1678" i="1"/>
  <c r="O1762" i="1"/>
  <c r="P1762" i="1" s="1"/>
  <c r="E1742" i="1" s="1"/>
  <c r="P1705" i="1"/>
  <c r="I1686" i="1" s="1"/>
  <c r="P1640" i="1"/>
  <c r="O1634" i="1"/>
  <c r="P1634" i="1" s="1"/>
  <c r="K1614" i="1" s="1"/>
  <c r="P1621" i="1"/>
  <c r="P1667" i="1"/>
  <c r="P1596" i="1"/>
  <c r="P1539" i="1"/>
  <c r="O1507" i="1"/>
  <c r="P1501" i="1"/>
  <c r="J1481" i="1" s="1"/>
  <c r="P1469" i="1"/>
  <c r="P1553" i="1"/>
  <c r="P1450" i="1"/>
  <c r="K1431" i="1" s="1"/>
  <c r="O1463" i="1"/>
  <c r="P1534" i="1"/>
  <c r="N1515" i="1" s="1"/>
  <c r="P1412" i="1"/>
  <c r="P1496" i="1"/>
  <c r="O1477" i="1" s="1"/>
  <c r="P1425" i="1"/>
  <c r="P1406" i="1"/>
  <c r="G1387" i="1" s="1"/>
  <c r="O1374" i="1"/>
  <c r="O1420" i="1"/>
  <c r="P1420" i="1" s="1"/>
  <c r="O1336" i="1"/>
  <c r="O1330" i="1"/>
  <c r="P1330" i="1" s="1"/>
  <c r="P1311" i="1"/>
  <c r="P1382" i="1"/>
  <c r="O1325" i="1"/>
  <c r="P1325" i="1" s="1"/>
  <c r="P1198" i="1"/>
  <c r="P1306" i="1"/>
  <c r="P1103" i="1"/>
  <c r="H1084" i="1" s="1"/>
  <c r="P1065" i="1"/>
  <c r="P1027" i="1"/>
  <c r="P1813" i="1"/>
  <c r="P1794" i="1"/>
  <c r="P1661" i="1"/>
  <c r="P2521" i="1"/>
  <c r="Q2503" i="1" s="1"/>
  <c r="P2483" i="1"/>
  <c r="D2464" i="1" s="1"/>
  <c r="P2350" i="1"/>
  <c r="I2331" i="1" s="1"/>
  <c r="P2312" i="1"/>
  <c r="P2198" i="1"/>
  <c r="P2179" i="1"/>
  <c r="G2160" i="1" s="1"/>
  <c r="P2027" i="1"/>
  <c r="P2008" i="1"/>
  <c r="M1989" i="1" s="1"/>
  <c r="P1856" i="1"/>
  <c r="P1704" i="1"/>
  <c r="P1666" i="1"/>
  <c r="N1647" i="1" s="1"/>
  <c r="P1533" i="1"/>
  <c r="P1495" i="1"/>
  <c r="P1381" i="1"/>
  <c r="P1324" i="1"/>
  <c r="P1167" i="1"/>
  <c r="P996" i="1"/>
  <c r="P844" i="1"/>
  <c r="I825" i="1" s="1"/>
  <c r="P806" i="1"/>
  <c r="N787" i="1" s="1"/>
  <c r="P673" i="1"/>
  <c r="J654" i="1" s="1"/>
  <c r="P635" i="1"/>
  <c r="P521" i="1"/>
  <c r="P502" i="1"/>
  <c r="P464" i="1"/>
  <c r="P350" i="1"/>
  <c r="P198" i="1"/>
  <c r="P179" i="1"/>
  <c r="P160" i="1"/>
  <c r="P1623" i="1"/>
  <c r="P1490" i="1"/>
  <c r="P1452" i="1"/>
  <c r="D1433" i="1" s="1"/>
  <c r="P1124" i="1"/>
  <c r="P1105" i="1"/>
  <c r="P953" i="1"/>
  <c r="P934" i="1"/>
  <c r="O915" i="1" s="1"/>
  <c r="P801" i="1"/>
  <c r="P763" i="1"/>
  <c r="P630" i="1"/>
  <c r="D611" i="1" s="1"/>
  <c r="P478" i="1"/>
  <c r="P459" i="1"/>
  <c r="M440" i="1" s="1"/>
  <c r="O2407" i="1"/>
  <c r="P3081" i="1"/>
  <c r="P3062" i="1"/>
  <c r="O3043" i="1"/>
  <c r="P3043" i="1" s="1"/>
  <c r="P1211" i="1"/>
  <c r="P1192" i="1"/>
  <c r="O1173" i="1" s="1"/>
  <c r="P1059" i="1"/>
  <c r="M1040" i="1" s="1"/>
  <c r="P1021" i="1"/>
  <c r="P888" i="1"/>
  <c r="O869" i="1" s="1"/>
  <c r="P850" i="1"/>
  <c r="E831" i="1" s="1"/>
  <c r="P736" i="1"/>
  <c r="P717" i="1"/>
  <c r="P679" i="1"/>
  <c r="P565" i="1"/>
  <c r="P546" i="1"/>
  <c r="G527" i="1" s="1"/>
  <c r="P394" i="1"/>
  <c r="P375" i="1"/>
  <c r="L356" i="1" s="1"/>
  <c r="O204" i="1"/>
  <c r="P1168" i="1"/>
  <c r="P1016" i="1"/>
  <c r="P845" i="1"/>
  <c r="P807" i="1"/>
  <c r="D788" i="1" s="1"/>
  <c r="P693" i="1"/>
  <c r="P674" i="1"/>
  <c r="P636" i="1"/>
  <c r="P522" i="1"/>
  <c r="P503" i="1"/>
  <c r="E484" i="1" s="1"/>
  <c r="P351" i="1"/>
  <c r="P332" i="1"/>
  <c r="M313" i="1" s="1"/>
  <c r="P199" i="1"/>
  <c r="P180" i="1"/>
  <c r="P161" i="1"/>
  <c r="P1882" i="1"/>
  <c r="P1768" i="1"/>
  <c r="P1749" i="1"/>
  <c r="D1730" i="1" s="1"/>
  <c r="P1711" i="1"/>
  <c r="P1597" i="1"/>
  <c r="P1426" i="1"/>
  <c r="P1407" i="1"/>
  <c r="O1388" i="1" s="1"/>
  <c r="P1312" i="1"/>
  <c r="P1231" i="1"/>
  <c r="P1193" i="1"/>
  <c r="E1174" i="1" s="1"/>
  <c r="P1060" i="1"/>
  <c r="P1022" i="1"/>
  <c r="P889" i="1"/>
  <c r="P851" i="1"/>
  <c r="I832" i="1" s="1"/>
  <c r="P737" i="1"/>
  <c r="P718" i="1"/>
  <c r="P566" i="1"/>
  <c r="P547" i="1"/>
  <c r="P414" i="1"/>
  <c r="O395" i="1" s="1"/>
  <c r="P376" i="1"/>
  <c r="K357" i="1" s="1"/>
  <c r="P186" i="1"/>
  <c r="P91" i="1"/>
  <c r="P421" i="1"/>
  <c r="P288" i="1"/>
  <c r="P193" i="1"/>
  <c r="P136" i="1"/>
  <c r="O217" i="1"/>
  <c r="O174" i="1"/>
  <c r="P174" i="1" s="1"/>
  <c r="J154" i="1" s="1"/>
  <c r="P2048" i="1"/>
  <c r="P2010" i="1"/>
  <c r="L1991" i="1" s="1"/>
  <c r="P1877" i="1"/>
  <c r="G1858" i="1" s="1"/>
  <c r="P1725" i="1"/>
  <c r="P1706" i="1"/>
  <c r="P1668" i="1"/>
  <c r="J1649" i="1" s="1"/>
  <c r="P1554" i="1"/>
  <c r="P1535" i="1"/>
  <c r="P1383" i="1"/>
  <c r="P1307" i="1"/>
  <c r="P1188" i="1"/>
  <c r="P1017" i="1"/>
  <c r="P865" i="1"/>
  <c r="P846" i="1"/>
  <c r="G827" i="1" s="1"/>
  <c r="P808" i="1"/>
  <c r="P694" i="1"/>
  <c r="P675" i="1"/>
  <c r="M656" i="1" s="1"/>
  <c r="P523" i="1"/>
  <c r="P504" i="1"/>
  <c r="P371" i="1"/>
  <c r="P333" i="1"/>
  <c r="P200" i="1"/>
  <c r="P181" i="1"/>
  <c r="P162" i="1"/>
  <c r="P48" i="1"/>
  <c r="P2866" i="1"/>
  <c r="J2847" i="1" s="1"/>
  <c r="P2828" i="1"/>
  <c r="P2714" i="1"/>
  <c r="P2695" i="1"/>
  <c r="O2676" i="1" s="1"/>
  <c r="P2657" i="1"/>
  <c r="P2543" i="1"/>
  <c r="P2524" i="1"/>
  <c r="D2505" i="1" s="1"/>
  <c r="P2372" i="1"/>
  <c r="P2353" i="1"/>
  <c r="P2220" i="1"/>
  <c r="P2182" i="1"/>
  <c r="G2163" i="1" s="1"/>
  <c r="P2049" i="1"/>
  <c r="F2030" i="1" s="1"/>
  <c r="P2011" i="1"/>
  <c r="I1992" i="1" s="1"/>
  <c r="P1897" i="1"/>
  <c r="P1878" i="1"/>
  <c r="O1859" i="1" s="1"/>
  <c r="P1726" i="1"/>
  <c r="P1707" i="1"/>
  <c r="P1555" i="1"/>
  <c r="P1536" i="1"/>
  <c r="F1517" i="1" s="1"/>
  <c r="P1403" i="1"/>
  <c r="M1384" i="1" s="1"/>
  <c r="P1365" i="1"/>
  <c r="P1308" i="1"/>
  <c r="P1189" i="1"/>
  <c r="I1170" i="1" s="1"/>
  <c r="P1037" i="1"/>
  <c r="P1018" i="1"/>
  <c r="P866" i="1"/>
  <c r="P847" i="1"/>
  <c r="F828" i="1" s="1"/>
  <c r="P695" i="1"/>
  <c r="P676" i="1"/>
  <c r="P543" i="1"/>
  <c r="P505" i="1"/>
  <c r="P372" i="1"/>
  <c r="P334" i="1"/>
  <c r="G315" i="1" s="1"/>
  <c r="P220" i="1"/>
  <c r="P182" i="1"/>
  <c r="P163" i="1"/>
  <c r="K144" i="1" s="1"/>
  <c r="P49" i="1"/>
  <c r="O218" i="1"/>
  <c r="O205" i="1"/>
  <c r="O2914" i="1"/>
  <c r="P185" i="1"/>
  <c r="P951" i="1"/>
  <c r="P932" i="1"/>
  <c r="P894" i="1"/>
  <c r="P780" i="1"/>
  <c r="P761" i="1"/>
  <c r="P609" i="1"/>
  <c r="P457" i="1"/>
  <c r="P2895" i="1"/>
  <c r="P2800" i="1"/>
  <c r="P2781" i="1"/>
  <c r="P2743" i="1"/>
  <c r="F2724" i="1" s="1"/>
  <c r="P2629" i="1"/>
  <c r="P2458" i="1"/>
  <c r="P2439" i="1"/>
  <c r="P2306" i="1"/>
  <c r="P2097" i="1"/>
  <c r="P1983" i="1"/>
  <c r="P1964" i="1"/>
  <c r="P1926" i="1"/>
  <c r="L1907" i="1" s="1"/>
  <c r="P1812" i="1"/>
  <c r="P1793" i="1"/>
  <c r="Q1774" i="1" s="1"/>
  <c r="P1641" i="1"/>
  <c r="P1622" i="1"/>
  <c r="P1451" i="1"/>
  <c r="P1123" i="1"/>
  <c r="P1104" i="1"/>
  <c r="P1066" i="1"/>
  <c r="P952" i="1"/>
  <c r="P933" i="1"/>
  <c r="P781" i="1"/>
  <c r="P762" i="1"/>
  <c r="N743" i="1" s="1"/>
  <c r="P629" i="1"/>
  <c r="P458" i="1"/>
  <c r="P1791" i="1"/>
  <c r="P1753" i="1"/>
  <c r="P1639" i="1"/>
  <c r="P1620" i="1"/>
  <c r="P1468" i="1"/>
  <c r="P1449" i="1"/>
  <c r="E1430" i="1" s="1"/>
  <c r="P1316" i="1"/>
  <c r="P1235" i="1"/>
  <c r="P1102" i="1"/>
  <c r="P1064" i="1"/>
  <c r="N1045" i="1" s="1"/>
  <c r="P931" i="1"/>
  <c r="L912" i="1" s="1"/>
  <c r="P893" i="1"/>
  <c r="P779" i="1"/>
  <c r="P760" i="1"/>
  <c r="H741" i="1" s="1"/>
  <c r="P722" i="1"/>
  <c r="K703" i="1" s="1"/>
  <c r="P608" i="1"/>
  <c r="P437" i="1"/>
  <c r="P418" i="1"/>
  <c r="P190" i="1"/>
  <c r="O201" i="1"/>
  <c r="P419" i="1"/>
  <c r="O400" i="1" s="1"/>
  <c r="P134" i="1"/>
  <c r="P420" i="1"/>
  <c r="P287" i="1"/>
  <c r="G268" i="1" s="1"/>
  <c r="P192" i="1"/>
  <c r="P135" i="1"/>
  <c r="P166" i="1"/>
  <c r="H146" i="1" s="1"/>
  <c r="P3024" i="1"/>
  <c r="P2929" i="1"/>
  <c r="P2910" i="1"/>
  <c r="P2891" i="1"/>
  <c r="P2872" i="1"/>
  <c r="P2758" i="1"/>
  <c r="P2739" i="1"/>
  <c r="P2587" i="1"/>
  <c r="P2568" i="1"/>
  <c r="M2549" i="1" s="1"/>
  <c r="P2435" i="1"/>
  <c r="P2397" i="1"/>
  <c r="P2226" i="1"/>
  <c r="P2112" i="1"/>
  <c r="P2093" i="1"/>
  <c r="P2055" i="1"/>
  <c r="G2036" i="1" s="1"/>
  <c r="P1941" i="1"/>
  <c r="P1922" i="1"/>
  <c r="D1903" i="1" s="1"/>
  <c r="P1770" i="1"/>
  <c r="P1751" i="1"/>
  <c r="P1618" i="1"/>
  <c r="F1599" i="1" s="1"/>
  <c r="P1447" i="1"/>
  <c r="O1428" i="1" s="1"/>
  <c r="P1409" i="1"/>
  <c r="P1314" i="1"/>
  <c r="P1233" i="1"/>
  <c r="N1214" i="1" s="1"/>
  <c r="P1195" i="1"/>
  <c r="P1081" i="1"/>
  <c r="P1062" i="1"/>
  <c r="N1043" i="1" s="1"/>
  <c r="P910" i="1"/>
  <c r="P891" i="1"/>
  <c r="M872" i="1" s="1"/>
  <c r="P758" i="1"/>
  <c r="P720" i="1"/>
  <c r="P549" i="1"/>
  <c r="K530" i="1" s="1"/>
  <c r="P435" i="1"/>
  <c r="P416" i="1"/>
  <c r="N397" i="1" s="1"/>
  <c r="P378" i="1"/>
  <c r="P93" i="1"/>
  <c r="O2752" i="1"/>
  <c r="O2838" i="1"/>
  <c r="O1078" i="1"/>
  <c r="O1121" i="1"/>
  <c r="O820" i="1"/>
  <c r="O863" i="1"/>
  <c r="P863" i="1" s="1"/>
  <c r="O562" i="1"/>
  <c r="P562" i="1" s="1"/>
  <c r="O818" i="1"/>
  <c r="P818" i="1" s="1"/>
  <c r="E798" i="1" s="1"/>
  <c r="O559" i="1"/>
  <c r="P559" i="1" s="1"/>
  <c r="N539" i="1" s="1"/>
  <c r="O516" i="1"/>
  <c r="O2236" i="1"/>
  <c r="O2279" i="1" s="1"/>
  <c r="O1761" i="1"/>
  <c r="P856" i="1"/>
  <c r="F836" i="1" s="1"/>
  <c r="P1715" i="1"/>
  <c r="M1695" i="1" s="1"/>
  <c r="O2192" i="1"/>
  <c r="P2192" i="1" s="1"/>
  <c r="E2172" i="1" s="1"/>
  <c r="O3138" i="1"/>
  <c r="P3138" i="1" s="1"/>
  <c r="K3118" i="1" s="1"/>
  <c r="O561" i="1"/>
  <c r="O2325" i="1"/>
  <c r="P2325" i="1" s="1"/>
  <c r="O946" i="1"/>
  <c r="O1371" i="1"/>
  <c r="P1371" i="1" s="1"/>
  <c r="N1351" i="1" s="1"/>
  <c r="O1894" i="1"/>
  <c r="P1894" i="1" s="1"/>
  <c r="P812" i="1"/>
  <c r="O1327" i="1"/>
  <c r="O1679" i="1"/>
  <c r="O1119" i="1"/>
  <c r="P1973" i="1"/>
  <c r="O1953" i="1" s="1"/>
  <c r="P2188" i="1"/>
  <c r="G2168" i="1" s="1"/>
  <c r="P337" i="1"/>
  <c r="E317" i="1" s="1"/>
  <c r="O1075" i="1"/>
  <c r="P1075" i="1" s="1"/>
  <c r="P553" i="1"/>
  <c r="D533" i="1" s="1"/>
  <c r="O1376" i="1"/>
  <c r="P2401" i="1"/>
  <c r="G2381" i="1" s="1"/>
  <c r="P1888" i="1"/>
  <c r="E1868" i="1" s="1"/>
  <c r="O1504" i="1"/>
  <c r="O1547" i="1"/>
  <c r="O172" i="1"/>
  <c r="O2796" i="1"/>
  <c r="O1373" i="1"/>
  <c r="P1373" i="1" s="1"/>
  <c r="P509" i="1"/>
  <c r="O1335" i="1"/>
  <c r="O1508" i="1"/>
  <c r="P1508" i="1" s="1"/>
  <c r="P340" i="1"/>
  <c r="O1326" i="1"/>
  <c r="P1326" i="1" s="1"/>
  <c r="P1369" i="1"/>
  <c r="O819" i="1"/>
  <c r="O777" i="1"/>
  <c r="P777" i="1" s="1"/>
  <c r="P1502" i="1"/>
  <c r="F1482" i="1" s="1"/>
  <c r="O2065" i="1"/>
  <c r="O1333" i="1"/>
  <c r="P1333" i="1" s="1"/>
  <c r="O2454" i="1"/>
  <c r="P2790" i="1"/>
  <c r="K2770" i="1" s="1"/>
  <c r="O2067" i="1"/>
  <c r="O2321" i="1"/>
  <c r="P2321" i="1" s="1"/>
  <c r="O1890" i="1"/>
  <c r="P1890" i="1" s="1"/>
  <c r="O817" i="1"/>
  <c r="O1677" i="1"/>
  <c r="P1677" i="1" s="1"/>
  <c r="D1657" i="1" s="1"/>
  <c r="P1657" i="1" s="1"/>
  <c r="O1074" i="1"/>
  <c r="P1074" i="1" s="1"/>
  <c r="H1054" i="1" s="1"/>
  <c r="O1117" i="1"/>
  <c r="P1117" i="1" s="1"/>
  <c r="O1680" i="1"/>
  <c r="O1723" i="1"/>
  <c r="P1723" i="1" s="1"/>
  <c r="O1331" i="1"/>
  <c r="P1756" i="1"/>
  <c r="O1979" i="1"/>
  <c r="P2017" i="1"/>
  <c r="O560" i="1"/>
  <c r="O644" i="1"/>
  <c r="P644" i="1" s="1"/>
  <c r="N624" i="1" s="1"/>
  <c r="O775" i="1"/>
  <c r="P775" i="1" s="1"/>
  <c r="G755" i="1" s="1"/>
  <c r="O345" i="1"/>
  <c r="P345" i="1" s="1"/>
  <c r="K325" i="1" s="1"/>
  <c r="O1934" i="1"/>
  <c r="O732" i="1"/>
  <c r="P941" i="1"/>
  <c r="I921" i="1" s="1"/>
  <c r="O173" i="1"/>
  <c r="O2667" i="1"/>
  <c r="P2059" i="1"/>
  <c r="O389" i="1"/>
  <c r="P389" i="1" s="1"/>
  <c r="N369" i="1" s="1"/>
  <c r="O2496" i="1"/>
  <c r="O1035" i="1"/>
  <c r="P1035" i="1" s="1"/>
  <c r="P1200" i="1"/>
  <c r="F1180" i="1" s="1"/>
  <c r="O1375" i="1"/>
  <c r="P1375" i="1" s="1"/>
  <c r="P1028" i="1"/>
  <c r="H1008" i="1" s="1"/>
  <c r="P426" i="1"/>
  <c r="O406" i="1" s="1"/>
  <c r="O1034" i="1"/>
  <c r="P1034" i="1" s="1"/>
  <c r="P1630" i="1"/>
  <c r="P1801" i="1"/>
  <c r="O687" i="1"/>
  <c r="P687" i="1" s="1"/>
  <c r="M667" i="1" s="1"/>
  <c r="O1464" i="1"/>
  <c r="O1422" i="1"/>
  <c r="P1422" i="1" s="1"/>
  <c r="H1402" i="1" s="1"/>
  <c r="O473" i="1"/>
  <c r="P2705" i="1"/>
  <c r="F2685" i="1" s="1"/>
  <c r="O2410" i="1"/>
  <c r="P2410" i="1" s="1"/>
  <c r="O1419" i="1"/>
  <c r="P1419" i="1" s="1"/>
  <c r="K1399" i="1" s="1"/>
  <c r="O1506" i="1"/>
  <c r="P1506" i="1" s="1"/>
  <c r="I1486" i="1" s="1"/>
  <c r="P942" i="1"/>
  <c r="K922" i="1" s="1"/>
  <c r="O730" i="1"/>
  <c r="O2106" i="1"/>
  <c r="P2106" i="1" s="1"/>
  <c r="O2086" i="1" s="1"/>
  <c r="O948" i="1"/>
  <c r="P948" i="1" s="1"/>
  <c r="O344" i="1"/>
  <c r="O1207" i="1"/>
  <c r="P1207" i="1" s="1"/>
  <c r="O902" i="1"/>
  <c r="O904" i="1"/>
  <c r="O1935" i="1"/>
  <c r="P1935" i="1" s="1"/>
  <c r="D1915" i="1" s="1"/>
  <c r="P1915" i="1" s="1"/>
  <c r="P1542" i="1"/>
  <c r="O433" i="1"/>
  <c r="P433" i="1" s="1"/>
  <c r="O2923" i="1"/>
  <c r="P2923" i="1" s="1"/>
  <c r="L2903" i="1" s="1"/>
  <c r="O2239" i="1"/>
  <c r="P2239" i="1" s="1"/>
  <c r="L2219" i="1" s="1"/>
  <c r="P1112" i="1"/>
  <c r="O1808" i="1"/>
  <c r="O903" i="1"/>
  <c r="O1635" i="1"/>
  <c r="P1635" i="1" s="1"/>
  <c r="D1615" i="1" s="1"/>
  <c r="P1615" i="1" s="1"/>
  <c r="O302" i="1"/>
  <c r="P302" i="1" s="1"/>
  <c r="P338" i="1"/>
  <c r="F318" i="1" s="1"/>
  <c r="O428" i="1"/>
  <c r="P1628" i="1"/>
  <c r="F1608" i="1" s="1"/>
  <c r="O731" i="1"/>
  <c r="P731" i="1" s="1"/>
  <c r="K711" i="1" s="1"/>
  <c r="O1764" i="1"/>
  <c r="P1764" i="1" s="1"/>
  <c r="P2834" i="1"/>
  <c r="P725" i="1"/>
  <c r="L705" i="1" s="1"/>
  <c r="P641" i="1"/>
  <c r="D621" i="1" s="1"/>
  <c r="O1806" i="1"/>
  <c r="P295" i="1"/>
  <c r="E275" i="1" s="1"/>
  <c r="O1763" i="1"/>
  <c r="P1763" i="1" s="1"/>
  <c r="H1743" i="1" s="1"/>
  <c r="P724" i="1"/>
  <c r="O1460" i="1"/>
  <c r="P1413" i="1"/>
  <c r="M1393" i="1" s="1"/>
  <c r="O1637" i="1"/>
  <c r="P1637" i="1" s="1"/>
  <c r="O429" i="1"/>
  <c r="P429" i="1" s="1"/>
  <c r="P1457" i="1"/>
  <c r="O1437" i="1" s="1"/>
  <c r="O171" i="1"/>
  <c r="P171" i="1" s="1"/>
  <c r="M151" i="1" s="1"/>
  <c r="O733" i="1"/>
  <c r="P733" i="1" s="1"/>
  <c r="O390" i="1"/>
  <c r="O476" i="1"/>
  <c r="O300" i="1"/>
  <c r="P300" i="1" s="1"/>
  <c r="J280" i="1" s="1"/>
  <c r="O343" i="1"/>
  <c r="P2230" i="1"/>
  <c r="O515" i="1"/>
  <c r="O1206" i="1"/>
  <c r="O388" i="1"/>
  <c r="P388" i="1" s="1"/>
  <c r="O304" i="1"/>
  <c r="P304" i="1" s="1"/>
  <c r="E284" i="1" s="1"/>
  <c r="O647" i="1"/>
  <c r="P647" i="1" s="1"/>
  <c r="L627" i="1" s="1"/>
  <c r="O774" i="1"/>
  <c r="P774" i="1" s="1"/>
  <c r="J754" i="1" s="1"/>
  <c r="O1421" i="1"/>
  <c r="O1205" i="1"/>
  <c r="P1205" i="1" s="1"/>
  <c r="G1185" i="1" s="1"/>
  <c r="O475" i="1"/>
  <c r="P1459" i="1"/>
  <c r="O2021" i="1"/>
  <c r="P2021" i="1" s="1"/>
  <c r="N2001" i="1" s="1"/>
  <c r="P383" i="1"/>
  <c r="M363" i="1" s="1"/>
  <c r="P1199" i="1"/>
  <c r="F1179" i="1" s="1"/>
  <c r="O2581" i="1"/>
  <c r="O646" i="1"/>
  <c r="O2540" i="1"/>
  <c r="P2540" i="1" s="1"/>
  <c r="P382" i="1"/>
  <c r="O362" i="1" s="1"/>
  <c r="O945" i="1"/>
  <c r="O648" i="1"/>
  <c r="O432" i="1"/>
  <c r="P432" i="1" s="1"/>
  <c r="F412" i="1" s="1"/>
  <c r="O2925" i="1"/>
  <c r="O1334" i="1"/>
  <c r="P1334" i="1" s="1"/>
  <c r="O519" i="1"/>
  <c r="P519" i="1" s="1"/>
  <c r="O216" i="1"/>
  <c r="P216" i="1" s="1"/>
  <c r="O773" i="1"/>
  <c r="O1332" i="1"/>
  <c r="P1332" i="1" s="1"/>
  <c r="P3134" i="1"/>
  <c r="P1107" i="1"/>
  <c r="H1088" i="1" s="1"/>
  <c r="P1665" i="1"/>
  <c r="O688" i="1"/>
  <c r="P688" i="1" s="1"/>
  <c r="H668" i="1" s="1"/>
  <c r="O1328" i="1"/>
  <c r="P1931" i="1"/>
  <c r="D1911" i="1" s="1"/>
  <c r="O2917" i="1"/>
  <c r="O1077" i="1"/>
  <c r="O215" i="1"/>
  <c r="P215" i="1" s="1"/>
  <c r="O2450" i="1"/>
  <c r="P2450" i="1" s="1"/>
  <c r="J2430" i="1" s="1"/>
  <c r="P1930" i="1"/>
  <c r="O1378" i="1"/>
  <c r="P1378" i="1" s="1"/>
  <c r="K1358" i="1" s="1"/>
  <c r="O2366" i="1"/>
  <c r="P2366" i="1" s="1"/>
  <c r="O2708" i="1"/>
  <c r="P2708" i="1" s="1"/>
  <c r="P681" i="1"/>
  <c r="F661" i="1" s="1"/>
  <c r="O518" i="1"/>
  <c r="P518" i="1" s="1"/>
  <c r="K498" i="1" s="1"/>
  <c r="O2196" i="1"/>
  <c r="P2196" i="1" s="1"/>
  <c r="O2176" i="1" s="1"/>
  <c r="O1548" i="1"/>
  <c r="P1548" i="1" s="1"/>
  <c r="I1528" i="1" s="1"/>
  <c r="O1551" i="1"/>
  <c r="P2189" i="1"/>
  <c r="L2169" i="1" s="1"/>
  <c r="O949" i="1"/>
  <c r="P1880" i="1"/>
  <c r="O1861" i="1" s="1"/>
  <c r="O2367" i="1"/>
  <c r="P2367" i="1" s="1"/>
  <c r="P1671" i="1"/>
  <c r="P1879" i="1"/>
  <c r="P2360" i="1"/>
  <c r="D2340" i="1" s="1"/>
  <c r="O1461" i="1"/>
  <c r="P510" i="1"/>
  <c r="F490" i="1" s="1"/>
  <c r="O1766" i="1"/>
  <c r="P2222" i="1"/>
  <c r="H2203" i="1" s="1"/>
  <c r="O1722" i="1"/>
  <c r="P1722" i="1" s="1"/>
  <c r="O2235" i="1"/>
  <c r="O474" i="1"/>
  <c r="P2791" i="1"/>
  <c r="E2771" i="1" s="1"/>
  <c r="O2368" i="1"/>
  <c r="O859" i="1"/>
  <c r="O1370" i="1"/>
  <c r="O2108" i="1"/>
  <c r="P2108" i="1" s="1"/>
  <c r="P887" i="1"/>
  <c r="D868" i="1" s="1"/>
  <c r="P2487" i="1"/>
  <c r="N2467" i="1" s="1"/>
  <c r="O3095" i="1"/>
  <c r="P297" i="1"/>
  <c r="F277" i="1" s="1"/>
  <c r="P507" i="1"/>
  <c r="O3096" i="1"/>
  <c r="P158" i="1"/>
  <c r="O2107" i="1"/>
  <c r="P2107" i="1" s="1"/>
  <c r="P2316" i="1"/>
  <c r="O906" i="1"/>
  <c r="P906" i="1" s="1"/>
  <c r="E886" i="1" s="1"/>
  <c r="P1885" i="1"/>
  <c r="I1865" i="1" s="1"/>
  <c r="P2488" i="1"/>
  <c r="D2468" i="1" s="1"/>
  <c r="O202" i="1"/>
  <c r="P3133" i="1"/>
  <c r="M3113" i="1" s="1"/>
  <c r="O2539" i="1"/>
  <c r="O2195" i="1"/>
  <c r="O175" i="1"/>
  <c r="O2064" i="1"/>
  <c r="P2064" i="1" s="1"/>
  <c r="I2044" i="1" s="1"/>
  <c r="P2868" i="1"/>
  <c r="P2525" i="1"/>
  <c r="O2537" i="1"/>
  <c r="O1505" i="1"/>
  <c r="P811" i="1"/>
  <c r="O2583" i="1"/>
  <c r="P2583" i="1" s="1"/>
  <c r="G2563" i="1" s="1"/>
  <c r="O862" i="1"/>
  <c r="P862" i="1" s="1"/>
  <c r="E842" i="1" s="1"/>
  <c r="P1929" i="1"/>
  <c r="P1757" i="1"/>
  <c r="P3090" i="1"/>
  <c r="O1203" i="1"/>
  <c r="O206" i="1"/>
  <c r="O1719" i="1"/>
  <c r="P1719" i="1" s="1"/>
  <c r="Q1699" i="1" s="1"/>
  <c r="O690" i="1"/>
  <c r="P690" i="1" s="1"/>
  <c r="P1019" i="1"/>
  <c r="O1000" i="1" s="1"/>
  <c r="O2538" i="1"/>
  <c r="P2178" i="1"/>
  <c r="O1465" i="1"/>
  <c r="P1465" i="1" s="1"/>
  <c r="L1445" i="1" s="1"/>
  <c r="O2322" i="1"/>
  <c r="P2322" i="1" s="1"/>
  <c r="D2302" i="1" s="1"/>
  <c r="P2302" i="1" s="1"/>
  <c r="O1937" i="1"/>
  <c r="P892" i="1"/>
  <c r="P2564" i="1"/>
  <c r="N2545" i="1" s="1"/>
  <c r="O1807" i="1"/>
  <c r="P1807" i="1" s="1"/>
  <c r="L1787" i="1" s="1"/>
  <c r="O1720" i="1"/>
  <c r="P2442" i="1"/>
  <c r="O517" i="1"/>
  <c r="P517" i="1" s="1"/>
  <c r="P2183" i="1"/>
  <c r="P2007" i="1"/>
  <c r="O1676" i="1"/>
  <c r="O861" i="1"/>
  <c r="P861" i="1" s="1"/>
  <c r="O860" i="1"/>
  <c r="P860" i="1" s="1"/>
  <c r="E840" i="1" s="1"/>
  <c r="P2526" i="1"/>
  <c r="P2867" i="1"/>
  <c r="O558" i="1"/>
  <c r="O1809" i="1"/>
  <c r="O691" i="1"/>
  <c r="P803" i="1"/>
  <c r="O645" i="1"/>
  <c r="P645" i="1" s="1"/>
  <c r="P1410" i="1"/>
  <c r="P2404" i="1"/>
  <c r="P506" i="1"/>
  <c r="O430" i="1"/>
  <c r="P430" i="1" s="1"/>
  <c r="G410" i="1" s="1"/>
  <c r="O1033" i="1"/>
  <c r="P1033" i="1" s="1"/>
  <c r="D1013" i="1" s="1"/>
  <c r="P1013" i="1" s="1"/>
  <c r="P1020" i="1"/>
  <c r="I1001" i="1" s="1"/>
  <c r="P1070" i="1"/>
  <c r="I1050" i="1" s="1"/>
  <c r="O598" i="1"/>
  <c r="O1329" i="1"/>
  <c r="P1329" i="1" s="1"/>
  <c r="O2919" i="1"/>
  <c r="O2962" i="1" s="1"/>
  <c r="O3005" i="1" s="1"/>
  <c r="O1076" i="1"/>
  <c r="O1632" i="1"/>
  <c r="P1632" i="1" s="1"/>
  <c r="F1612" i="1" s="1"/>
  <c r="O2024" i="1"/>
  <c r="P2024" i="1" s="1"/>
  <c r="P677" i="1"/>
  <c r="F658" i="1" s="1"/>
  <c r="O1549" i="1"/>
  <c r="O905" i="1"/>
  <c r="P905" i="1" s="1"/>
  <c r="I885" i="1" s="1"/>
  <c r="O1118" i="1"/>
  <c r="P2436" i="1"/>
  <c r="F2417" i="1" s="1"/>
  <c r="O2918" i="1"/>
  <c r="P2102" i="1"/>
  <c r="O1721" i="1"/>
  <c r="O1892" i="1"/>
  <c r="O301" i="1"/>
  <c r="P1491" i="1"/>
  <c r="P1797" i="1"/>
  <c r="P716" i="1"/>
  <c r="I697" i="1" s="1"/>
  <c r="O387" i="1"/>
  <c r="P387" i="1" s="1"/>
  <c r="P1500" i="1"/>
  <c r="O1480" i="1" s="1"/>
  <c r="O214" i="1"/>
  <c r="P214" i="1" s="1"/>
  <c r="O1377" i="1"/>
  <c r="P1714" i="1"/>
  <c r="D1694" i="1" s="1"/>
  <c r="O2063" i="1"/>
  <c r="P2063" i="1" s="1"/>
  <c r="I2043" i="1" s="1"/>
  <c r="P157" i="1"/>
  <c r="P2054" i="1"/>
  <c r="O2035" i="1" s="1"/>
  <c r="O816" i="1"/>
  <c r="P816" i="1" s="1"/>
  <c r="E796" i="1" s="1"/>
  <c r="P1367" i="1"/>
  <c r="J1348" i="1" s="1"/>
  <c r="P2481" i="1"/>
  <c r="P2051" i="1"/>
  <c r="O2880" i="1"/>
  <c r="P2880" i="1" s="1"/>
  <c r="N2860" i="1" s="1"/>
  <c r="P2829" i="1"/>
  <c r="F2810" i="1" s="1"/>
  <c r="O2411" i="1"/>
  <c r="P339" i="1"/>
  <c r="O472" i="1"/>
  <c r="P472" i="1" s="1"/>
  <c r="H452" i="1" s="1"/>
  <c r="P631" i="1"/>
  <c r="P930" i="1"/>
  <c r="P2785" i="1"/>
  <c r="P2784" i="1"/>
  <c r="P1750" i="1"/>
  <c r="P1796" i="1"/>
  <c r="O1777" i="1" s="1"/>
  <c r="P721" i="1"/>
  <c r="N702" i="1" s="1"/>
  <c r="P291" i="1"/>
  <c r="E272" i="1" s="1"/>
  <c r="O385" i="1"/>
  <c r="O1120" i="1"/>
  <c r="P1120" i="1" s="1"/>
  <c r="G1100" i="1" s="1"/>
  <c r="P2016" i="1"/>
  <c r="P2480" i="1"/>
  <c r="J2461" i="1" s="1"/>
  <c r="P2355" i="1"/>
  <c r="P460" i="1"/>
  <c r="O1462" i="1"/>
  <c r="P639" i="1"/>
  <c r="J619" i="1" s="1"/>
  <c r="O1032" i="1"/>
  <c r="P897" i="1"/>
  <c r="O776" i="1"/>
  <c r="P776" i="1" s="1"/>
  <c r="P2050" i="1"/>
  <c r="J2031" i="1" s="1"/>
  <c r="P2651" i="1"/>
  <c r="N2632" i="1" s="1"/>
  <c r="P373" i="1"/>
  <c r="P632" i="1"/>
  <c r="P1063" i="1"/>
  <c r="E1044" i="1" s="1"/>
  <c r="P764" i="1"/>
  <c r="H745" i="1" s="1"/>
  <c r="O2710" i="1"/>
  <c r="P726" i="1"/>
  <c r="P2225" i="1"/>
  <c r="D2206" i="1" s="1"/>
  <c r="P1190" i="1"/>
  <c r="P1108" i="1"/>
  <c r="O2709" i="1"/>
  <c r="P2709" i="1" s="1"/>
  <c r="F2689" i="1" s="1"/>
  <c r="O2924" i="1"/>
  <c r="O1379" i="1"/>
  <c r="P936" i="1"/>
  <c r="P1456" i="1"/>
  <c r="O1436" i="1" s="1"/>
  <c r="O1936" i="1"/>
  <c r="P1936" i="1" s="1"/>
  <c r="F1916" i="1" s="1"/>
  <c r="P1883" i="1"/>
  <c r="P1106" i="1"/>
  <c r="P1709" i="1"/>
  <c r="K1690" i="1" s="1"/>
  <c r="P2227" i="1"/>
  <c r="P1492" i="1"/>
  <c r="O1473" i="1" s="1"/>
  <c r="O947" i="1"/>
  <c r="P947" i="1" s="1"/>
  <c r="G927" i="1" s="1"/>
  <c r="P633" i="1"/>
  <c r="N614" i="1" s="1"/>
  <c r="O3126" i="1"/>
  <c r="O1978" i="1"/>
  <c r="P1978" i="1" s="1"/>
  <c r="L1958" i="1" s="1"/>
  <c r="O1893" i="1"/>
  <c r="P1893" i="1" s="1"/>
  <c r="J1873" i="1" s="1"/>
  <c r="P548" i="1"/>
  <c r="H529" i="1" s="1"/>
  <c r="P2652" i="1"/>
  <c r="J2633" i="1" s="1"/>
  <c r="P2012" i="1"/>
  <c r="O734" i="1"/>
  <c r="O1765" i="1"/>
  <c r="P1025" i="1"/>
  <c r="P425" i="1"/>
  <c r="P1404" i="1"/>
  <c r="P2653" i="1"/>
  <c r="I2634" i="1" s="1"/>
  <c r="O1636" i="1"/>
  <c r="P1636" i="1" s="1"/>
  <c r="O2493" i="1"/>
  <c r="O1418" i="1"/>
  <c r="P1967" i="1"/>
  <c r="P463" i="1"/>
  <c r="L444" i="1" s="1"/>
  <c r="P550" i="1"/>
  <c r="O346" i="1"/>
  <c r="P346" i="1" s="1"/>
  <c r="O386" i="1"/>
  <c r="P386" i="1" s="1"/>
  <c r="O1633" i="1"/>
  <c r="P1633" i="1" s="1"/>
  <c r="H1613" i="1" s="1"/>
  <c r="P2311" i="1"/>
  <c r="J2292" i="1" s="1"/>
  <c r="P1664" i="1"/>
  <c r="N1645" i="1" s="1"/>
  <c r="P1625" i="1"/>
  <c r="P1366" i="1"/>
  <c r="F1347" i="1" s="1"/>
  <c r="O347" i="1"/>
  <c r="P347" i="1" s="1"/>
  <c r="G327" i="1" s="1"/>
  <c r="P1323" i="1"/>
  <c r="L1304" i="1" s="1"/>
  <c r="O3128" i="1"/>
  <c r="P3128" i="1" s="1"/>
  <c r="P640" i="1"/>
  <c r="N620" i="1" s="1"/>
  <c r="P2696" i="1"/>
  <c r="P1537" i="1"/>
  <c r="J1518" i="1" s="1"/>
  <c r="P2101" i="1"/>
  <c r="D2081" i="1" s="1"/>
  <c r="O2881" i="1"/>
  <c r="P374" i="1"/>
  <c r="P417" i="1"/>
  <c r="L398" i="1" s="1"/>
  <c r="O3052" i="1"/>
  <c r="P3052" i="1" s="1"/>
  <c r="P805" i="1"/>
  <c r="H786" i="1" s="1"/>
  <c r="P1109" i="1"/>
  <c r="M1090" i="1" s="1"/>
  <c r="P2184" i="1"/>
  <c r="O1980" i="1"/>
  <c r="P2309" i="1"/>
  <c r="F2290" i="1" s="1"/>
  <c r="P2094" i="1"/>
  <c r="P759" i="1"/>
  <c r="P2398" i="1"/>
  <c r="P1532" i="1"/>
  <c r="P544" i="1"/>
  <c r="P1453" i="1"/>
  <c r="L1434" i="1" s="1"/>
  <c r="P1493" i="1"/>
  <c r="P935" i="1"/>
  <c r="G916" i="1" s="1"/>
  <c r="P3232" i="1"/>
  <c r="P804" i="1"/>
  <c r="O2841" i="1"/>
  <c r="P937" i="1"/>
  <c r="P2006" i="1"/>
  <c r="N1987" i="1" s="1"/>
  <c r="P802" i="1"/>
  <c r="P719" i="1"/>
  <c r="F700" i="1" s="1"/>
  <c r="P2392" i="1"/>
  <c r="G2373" i="1" s="1"/>
  <c r="P545" i="1"/>
  <c r="P2747" i="1"/>
  <c r="O1550" i="1"/>
  <c r="P1550" i="1" s="1"/>
  <c r="N1530" i="1" s="1"/>
  <c r="O1031" i="1"/>
  <c r="P1031" i="1" s="1"/>
  <c r="M1011" i="1" s="1"/>
  <c r="O1891" i="1"/>
  <c r="P1891" i="1" s="1"/>
  <c r="E1871" i="1" s="1"/>
  <c r="O431" i="1"/>
  <c r="P431" i="1" s="1"/>
  <c r="J411" i="1" s="1"/>
  <c r="P1624" i="1"/>
  <c r="P1191" i="1"/>
  <c r="F1172" i="1" s="1"/>
  <c r="P890" i="1"/>
  <c r="P2482" i="1"/>
  <c r="P1663" i="1"/>
  <c r="P415" i="1"/>
  <c r="P3231" i="1"/>
  <c r="P3038" i="1"/>
  <c r="P3238" i="1"/>
  <c r="P3039" i="1"/>
  <c r="P2329" i="1"/>
  <c r="P1125" i="1"/>
  <c r="P1683" i="1"/>
  <c r="P651" i="1"/>
  <c r="P1512" i="1"/>
  <c r="P995" i="1"/>
  <c r="P1080" i="1"/>
  <c r="O689" i="1"/>
  <c r="P689" i="1" s="1"/>
  <c r="P1455" i="1"/>
  <c r="G1435" i="1" s="1"/>
  <c r="O1204" i="1"/>
  <c r="P1204" i="1" s="1"/>
  <c r="P2221" i="1"/>
  <c r="O2202" i="1" s="1"/>
  <c r="P1968" i="1"/>
  <c r="P3058" i="1"/>
  <c r="P2672" i="1"/>
  <c r="P1752" i="1"/>
  <c r="K1733" i="1" s="1"/>
  <c r="P2576" i="1"/>
  <c r="E2556" i="1" s="1"/>
  <c r="P1790" i="1"/>
  <c r="P2786" i="1"/>
  <c r="P1234" i="1"/>
  <c r="M1215" i="1" s="1"/>
  <c r="O2582" i="1"/>
  <c r="P2582" i="1" s="1"/>
  <c r="M2562" i="1" s="1"/>
  <c r="P1446" i="1"/>
  <c r="P3233" i="1"/>
  <c r="P3108" i="1"/>
  <c r="O2754" i="1"/>
  <c r="P2754" i="1" s="1"/>
  <c r="I2734" i="1" s="1"/>
  <c r="P2241" i="1"/>
  <c r="P2284" i="1"/>
  <c r="P1210" i="1"/>
  <c r="P1923" i="1"/>
  <c r="G1904" i="1" s="1"/>
  <c r="P1619" i="1"/>
  <c r="P1405" i="1"/>
  <c r="P2575" i="1"/>
  <c r="G2555" i="1" s="1"/>
  <c r="P849" i="1"/>
  <c r="P462" i="1"/>
  <c r="H443" i="1" s="1"/>
  <c r="P2157" i="1"/>
  <c r="P2671" i="1"/>
  <c r="P1310" i="1"/>
  <c r="P909" i="1"/>
  <c r="P92" i="1"/>
  <c r="P823" i="1"/>
  <c r="P436" i="1"/>
  <c r="P221" i="1"/>
  <c r="P1921" i="1"/>
  <c r="P1194" i="1"/>
  <c r="P1538" i="1"/>
  <c r="P3239" i="1"/>
  <c r="P1082" i="1"/>
  <c r="P1855" i="1"/>
  <c r="P727" i="1"/>
  <c r="P2310" i="1"/>
  <c r="D2291" i="1" s="1"/>
  <c r="P1232" i="1"/>
  <c r="P377" i="1"/>
  <c r="P848" i="1"/>
  <c r="F829" i="1" s="1"/>
  <c r="P3109" i="1"/>
  <c r="P1854" i="1"/>
  <c r="P1023" i="1"/>
  <c r="K1004" i="1" s="1"/>
  <c r="P2697" i="1"/>
  <c r="G2678" i="1" s="1"/>
  <c r="P765" i="1"/>
  <c r="H746" i="1" s="1"/>
  <c r="P2070" i="1"/>
  <c r="P2328" i="1"/>
  <c r="P1424" i="1"/>
  <c r="P564" i="1"/>
  <c r="O303" i="1"/>
  <c r="P303" i="1" s="1"/>
  <c r="P2824" i="1"/>
  <c r="P1494" i="1"/>
  <c r="J1475" i="1" s="1"/>
  <c r="P2005" i="1"/>
  <c r="P50" i="1"/>
  <c r="P2898" i="1"/>
  <c r="P2716" i="1"/>
  <c r="P2715" i="1"/>
  <c r="P2113" i="1"/>
  <c r="P1315" i="1"/>
  <c r="P384" i="1"/>
  <c r="E364" i="1" s="1"/>
  <c r="P2317" i="1"/>
  <c r="P1322" i="1"/>
  <c r="P1708" i="1"/>
  <c r="P2026" i="1"/>
  <c r="P824" i="1"/>
  <c r="P738" i="1"/>
  <c r="P2974" i="1"/>
  <c r="P3019" i="1"/>
  <c r="P1166" i="1"/>
  <c r="P1313" i="1"/>
  <c r="P183" i="1"/>
  <c r="P194" i="1"/>
  <c r="P349" i="1"/>
  <c r="P480" i="1"/>
  <c r="P994" i="1"/>
  <c r="P178" i="1"/>
  <c r="P1795" i="1"/>
  <c r="P2393" i="1"/>
  <c r="P290" i="1"/>
  <c r="P2544" i="1"/>
  <c r="P1940" i="1"/>
  <c r="P1682" i="1"/>
  <c r="P1769" i="1"/>
  <c r="P652" i="1"/>
  <c r="P159" i="1"/>
  <c r="P2501" i="1"/>
  <c r="P1684" i="1"/>
  <c r="P1510" i="1"/>
  <c r="P650" i="1"/>
  <c r="P187" i="1"/>
  <c r="P3127" i="1"/>
  <c r="P2887" i="1"/>
  <c r="P672" i="1"/>
  <c r="M653" i="1" s="1"/>
  <c r="P715" i="1"/>
  <c r="O696" i="1" s="1"/>
  <c r="P1467" i="1"/>
  <c r="P1942" i="1"/>
  <c r="P1448" i="1"/>
  <c r="P196" i="1"/>
  <c r="P634" i="1"/>
  <c r="D615" i="1" s="1"/>
  <c r="P867" i="1"/>
  <c r="P607" i="1"/>
  <c r="P1061" i="1"/>
  <c r="M1042" i="1" s="1"/>
  <c r="P289" i="1"/>
  <c r="H270" i="1" s="1"/>
  <c r="P2823" i="1"/>
  <c r="P1511" i="1"/>
  <c r="P1408" i="1"/>
  <c r="O2753" i="1"/>
  <c r="P2753" i="1" s="1"/>
  <c r="K2733" i="1" s="1"/>
  <c r="P392" i="1"/>
  <c r="P822" i="1"/>
  <c r="P2499" i="1"/>
  <c r="P3107" i="1"/>
  <c r="P177" i="1"/>
  <c r="P1898" i="1"/>
  <c r="P479" i="1"/>
  <c r="P1662" i="1"/>
  <c r="P1899" i="1"/>
  <c r="P1598" i="1"/>
  <c r="P203" i="1"/>
  <c r="P678" i="1"/>
  <c r="P222" i="1"/>
  <c r="P1969" i="1"/>
  <c r="D1950" i="1" s="1"/>
  <c r="P3020" i="1"/>
  <c r="P461" i="1"/>
  <c r="P393" i="1"/>
  <c r="P1039" i="1"/>
  <c r="P335" i="1"/>
  <c r="O316" i="1" s="1"/>
  <c r="P500" i="1"/>
  <c r="N481" i="1" s="1"/>
  <c r="P184" i="1"/>
  <c r="P2500" i="1"/>
  <c r="P1209" i="1"/>
  <c r="P1309" i="1"/>
  <c r="P195" i="1"/>
  <c r="P2354" i="1"/>
  <c r="P2843" i="1"/>
  <c r="P1038" i="1"/>
  <c r="P2569" i="1"/>
  <c r="F2550" i="1" s="1"/>
  <c r="P2349" i="1"/>
  <c r="P501" i="1"/>
  <c r="P1727" i="1"/>
  <c r="P197" i="1"/>
  <c r="P2177" i="1"/>
  <c r="P2886" i="1"/>
  <c r="P292" i="1"/>
  <c r="E273" i="1" s="1"/>
  <c r="P1747" i="1"/>
  <c r="O1728" i="1" s="1"/>
  <c r="P2069" i="1"/>
  <c r="P2822" i="1"/>
  <c r="R4207" i="1"/>
  <c r="R4250" i="1" s="1"/>
  <c r="P4165" i="1"/>
  <c r="T4165" i="1"/>
  <c r="P1111" i="1"/>
  <c r="P2229" i="1"/>
  <c r="O2272" i="1"/>
  <c r="S4206" i="1"/>
  <c r="S4249" i="1" s="1"/>
  <c r="T4120" i="1"/>
  <c r="G242" i="1"/>
  <c r="P331" i="1"/>
  <c r="Q312" i="1" s="1"/>
  <c r="T2442" i="1"/>
  <c r="M3433" i="1"/>
  <c r="O2135" i="1"/>
  <c r="P1920" i="1"/>
  <c r="T768" i="1"/>
  <c r="T897" i="1"/>
  <c r="R983" i="1"/>
  <c r="S4208" i="1"/>
  <c r="S4251" i="1" s="1"/>
  <c r="T4122" i="1"/>
  <c r="P1541" i="1"/>
  <c r="N1521" i="1" s="1"/>
  <c r="O2616" i="1"/>
  <c r="P1627" i="1"/>
  <c r="P1713" i="1"/>
  <c r="P3777" i="1"/>
  <c r="P1799" i="1"/>
  <c r="L1779" i="1" s="1"/>
  <c r="P4164" i="1"/>
  <c r="P165" i="1"/>
  <c r="P767" i="1"/>
  <c r="P1498" i="1"/>
  <c r="O1584" i="1"/>
  <c r="P4594" i="1"/>
  <c r="P1068" i="1"/>
  <c r="J1048" i="1" s="1"/>
  <c r="O1154" i="1"/>
  <c r="P208" i="1"/>
  <c r="O251" i="1"/>
  <c r="P2358" i="1"/>
  <c r="M2338" i="1" s="1"/>
  <c r="O2143" i="1"/>
  <c r="O3261" i="1"/>
  <c r="P2659" i="1"/>
  <c r="P1670" i="1"/>
  <c r="P2788" i="1"/>
  <c r="P810" i="1"/>
  <c r="P3132" i="1"/>
  <c r="M3112" i="1" s="1"/>
  <c r="P854" i="1"/>
  <c r="O834" i="1" s="1"/>
  <c r="P3562" i="1"/>
  <c r="K3542" i="1" s="1"/>
  <c r="P939" i="1"/>
  <c r="J919" i="1" s="1"/>
  <c r="P2315" i="1"/>
  <c r="H2295" i="1" s="1"/>
  <c r="P2444" i="1"/>
  <c r="F2424" i="1" s="1"/>
  <c r="P896" i="1"/>
  <c r="O982" i="1"/>
  <c r="P380" i="1"/>
  <c r="L360" i="1" s="1"/>
  <c r="P2186" i="1"/>
  <c r="L2166" i="1" s="1"/>
  <c r="O4465" i="1"/>
  <c r="P4336" i="1"/>
  <c r="J4316" i="1" s="1"/>
  <c r="O1842" i="1"/>
  <c r="O79" i="1" s="1"/>
  <c r="P4121" i="1"/>
  <c r="O4207" i="1"/>
  <c r="O4250" i="1" s="1"/>
  <c r="P423" i="1"/>
  <c r="P853" i="1"/>
  <c r="N833" i="1" s="1"/>
  <c r="P2831" i="1"/>
  <c r="O2811" i="1" s="1"/>
  <c r="P638" i="1"/>
  <c r="P2573" i="1"/>
  <c r="D2553" i="1" s="1"/>
  <c r="P3390" i="1"/>
  <c r="J3370" i="1" s="1"/>
  <c r="P1197" i="1"/>
  <c r="P2014" i="1"/>
  <c r="P3691" i="1"/>
  <c r="F3671" i="1" s="1"/>
  <c r="P3347" i="1"/>
  <c r="P2530" i="1"/>
  <c r="P294" i="1"/>
  <c r="D274" i="1" s="1"/>
  <c r="P552" i="1"/>
  <c r="O595" i="1"/>
  <c r="P466" i="1"/>
  <c r="N446" i="1" s="1"/>
  <c r="P4551" i="1"/>
  <c r="K4531" i="1" s="1"/>
  <c r="P3089" i="1"/>
  <c r="O3069" i="1" s="1"/>
  <c r="P2100" i="1"/>
  <c r="M2080" i="1" s="1"/>
  <c r="O3433" i="1"/>
  <c r="P3734" i="1"/>
  <c r="P2746" i="1"/>
  <c r="P381" i="1"/>
  <c r="F361" i="1" s="1"/>
  <c r="P4361" i="1"/>
  <c r="P1886" i="1"/>
  <c r="P2875" i="1"/>
  <c r="P2531" i="1"/>
  <c r="L2511" i="1" s="1"/>
  <c r="P209" i="1"/>
  <c r="O252" i="1"/>
  <c r="P3692" i="1"/>
  <c r="F3672" i="1" s="1"/>
  <c r="P3802" i="1"/>
  <c r="P2187" i="1"/>
  <c r="O4208" i="1"/>
  <c r="O4251" i="1" s="1"/>
  <c r="P1026" i="1"/>
  <c r="O1006" i="1" s="1"/>
  <c r="P1069" i="1"/>
  <c r="H1049" i="1" s="1"/>
  <c r="P4294" i="1"/>
  <c r="Q4274" i="1" s="1"/>
  <c r="P424" i="1"/>
  <c r="K404" i="1" s="1"/>
  <c r="P940" i="1"/>
  <c r="O920" i="1" s="1"/>
  <c r="P2703" i="1"/>
  <c r="N2683" i="1" s="1"/>
  <c r="P1972" i="1"/>
  <c r="E1952" i="1" s="1"/>
  <c r="P1499" i="1"/>
  <c r="L1479" i="1" s="1"/>
  <c r="O1155" i="1"/>
  <c r="O1585" i="1"/>
  <c r="O3434" i="1"/>
  <c r="P1800" i="1"/>
  <c r="L1780" i="1" s="1"/>
  <c r="O4466" i="1"/>
  <c r="O2144" i="1"/>
  <c r="O983" i="1"/>
  <c r="O596" i="1"/>
  <c r="P3477" i="1"/>
  <c r="F3457" i="1" s="1"/>
  <c r="O3262" i="1"/>
  <c r="O1843" i="1"/>
  <c r="P2445" i="1"/>
  <c r="P2359" i="1"/>
  <c r="M2339" i="1" s="1"/>
  <c r="O2617" i="1"/>
  <c r="P682" i="1"/>
  <c r="O2273" i="1"/>
  <c r="P1543" i="1"/>
  <c r="P4362" i="1"/>
  <c r="P1887" i="1"/>
  <c r="P4166" i="1"/>
  <c r="H4146" i="1" s="1"/>
  <c r="P1489" i="1"/>
  <c r="H1470" i="1" s="1"/>
  <c r="S2614" i="1"/>
  <c r="T4465" i="1"/>
  <c r="T4466" i="1"/>
  <c r="P3650" i="1"/>
  <c r="I3630" i="1" s="1"/>
  <c r="P296" i="1"/>
  <c r="P1414" i="1"/>
  <c r="G1394" i="1" s="1"/>
  <c r="P684" i="1"/>
  <c r="N664" i="1" s="1"/>
  <c r="I253" i="1"/>
  <c r="P468" i="1"/>
  <c r="O2274" i="1"/>
  <c r="P1629" i="1"/>
  <c r="H1609" i="1" s="1"/>
  <c r="O1586" i="1"/>
  <c r="P554" i="1"/>
  <c r="I534" i="1" s="1"/>
  <c r="O2145" i="1"/>
  <c r="P2876" i="1"/>
  <c r="L2856" i="1" s="1"/>
  <c r="P4295" i="1"/>
  <c r="F4275" i="1" s="1"/>
  <c r="O597" i="1"/>
  <c r="P3779" i="1"/>
  <c r="O2618" i="1"/>
  <c r="P2661" i="1"/>
  <c r="P1672" i="1"/>
  <c r="K1652" i="1" s="1"/>
  <c r="O1844" i="1"/>
  <c r="O81" i="1" s="1"/>
  <c r="S4420" i="1"/>
  <c r="L2135" i="1"/>
  <c r="P2092" i="1"/>
  <c r="H2073" i="1" s="1"/>
  <c r="T4124" i="1"/>
  <c r="S4210" i="1"/>
  <c r="S4253" i="1" s="1"/>
  <c r="O4209" i="1"/>
  <c r="O4252" i="1" s="1"/>
  <c r="S2616" i="1"/>
  <c r="T2616" i="1" s="1"/>
  <c r="T2358" i="1"/>
  <c r="P855" i="1"/>
  <c r="P769" i="1"/>
  <c r="P167" i="1"/>
  <c r="F147" i="1" s="1"/>
  <c r="O253" i="1"/>
  <c r="P4338" i="1"/>
  <c r="O4467" i="1"/>
  <c r="P898" i="1"/>
  <c r="K878" i="1" s="1"/>
  <c r="O984" i="1"/>
  <c r="P1113" i="1"/>
  <c r="L1093" i="1" s="1"/>
  <c r="O1156" i="1"/>
  <c r="P1758" i="1"/>
  <c r="I1738" i="1" s="1"/>
  <c r="P3693" i="1"/>
  <c r="G3673" i="1" s="1"/>
  <c r="P3091" i="1"/>
  <c r="Q3072" i="1" s="1"/>
  <c r="P2833" i="1"/>
  <c r="D2813" i="1" s="1"/>
  <c r="P2103" i="1"/>
  <c r="R2146" i="1"/>
  <c r="T2103" i="1"/>
  <c r="P1285" i="1"/>
  <c r="P1372" i="1"/>
  <c r="N1352" i="1" s="1"/>
  <c r="P1266" i="1"/>
  <c r="P1262" i="1"/>
  <c r="P1263" i="1"/>
  <c r="P1265" i="1"/>
  <c r="P1264" i="1"/>
  <c r="P1261" i="1"/>
  <c r="P3564" i="1"/>
  <c r="O3263" i="1"/>
  <c r="O3435" i="1"/>
  <c r="P4511" i="1"/>
  <c r="F4491" i="1" s="1"/>
  <c r="G3973" i="1"/>
  <c r="D85" i="1"/>
  <c r="P1222" i="1"/>
  <c r="P1221" i="1"/>
  <c r="O4017" i="1"/>
  <c r="M4017" i="1"/>
  <c r="L3591" i="1"/>
  <c r="M3591" i="1"/>
  <c r="O4468" i="1"/>
  <c r="P1544" i="1"/>
  <c r="F4260" i="1"/>
  <c r="P3522" i="1"/>
  <c r="M3502" i="1" s="1"/>
  <c r="D3011" i="1"/>
  <c r="P3694" i="1"/>
  <c r="O4210" i="1"/>
  <c r="O4253" i="1" s="1"/>
  <c r="P4124" i="1"/>
  <c r="M4104" i="1" s="1"/>
  <c r="G3889" i="1"/>
  <c r="E3889" i="1"/>
  <c r="F3889" i="1"/>
  <c r="P3135" i="1"/>
  <c r="M3115" i="1" s="1"/>
  <c r="D3001" i="1"/>
  <c r="F4525" i="1"/>
  <c r="P3995" i="1"/>
  <c r="F3975" i="1" s="1"/>
  <c r="P2361" i="1"/>
  <c r="P3651" i="1"/>
  <c r="O4102" i="1"/>
  <c r="P2748" i="1"/>
  <c r="H2728" i="1" s="1"/>
  <c r="N4283" i="1"/>
  <c r="E4283" i="1"/>
  <c r="P1974" i="1"/>
  <c r="O1954" i="1" s="1"/>
  <c r="I4525" i="1"/>
  <c r="O1583" i="1"/>
  <c r="D4541" i="1"/>
  <c r="P4541" i="1" s="1"/>
  <c r="E4017" i="1"/>
  <c r="H4017" i="1"/>
  <c r="F3954" i="1"/>
  <c r="O250" i="1"/>
  <c r="N3310" i="1"/>
  <c r="F4259" i="1"/>
  <c r="D3013" i="1"/>
  <c r="D3314" i="1" s="1"/>
  <c r="D2717" i="1"/>
  <c r="K2717" i="1"/>
  <c r="F2717" i="1"/>
  <c r="E2717" i="1"/>
  <c r="H2717" i="1"/>
  <c r="L2717" i="1"/>
  <c r="L4358" i="1"/>
  <c r="M4256" i="1"/>
  <c r="P4383" i="1"/>
  <c r="E4363" i="1" s="1"/>
  <c r="O2271" i="1"/>
  <c r="P168" i="1"/>
  <c r="L148" i="1" s="1"/>
  <c r="P211" i="1"/>
  <c r="J191" i="1" s="1"/>
  <c r="P191" i="1" s="1"/>
  <c r="O254" i="1"/>
  <c r="P813" i="1"/>
  <c r="O2146" i="1"/>
  <c r="O3264" i="1"/>
  <c r="D2205" i="1"/>
  <c r="P2533" i="1"/>
  <c r="L1258" i="1"/>
  <c r="P899" i="1"/>
  <c r="E879" i="1" s="1"/>
  <c r="O985" i="1"/>
  <c r="P1415" i="1"/>
  <c r="H1395" i="1" s="1"/>
  <c r="P512" i="1"/>
  <c r="L492" i="1" s="1"/>
  <c r="P1458" i="1"/>
  <c r="P1673" i="1"/>
  <c r="I1653" i="1" s="1"/>
  <c r="P770" i="1"/>
  <c r="Q751" i="1" s="1"/>
  <c r="O3006" i="1"/>
  <c r="P1759" i="1"/>
  <c r="H1739" i="1" s="1"/>
  <c r="P1114" i="1"/>
  <c r="I1094" i="1" s="1"/>
  <c r="O1157" i="1"/>
  <c r="N2547" i="1"/>
  <c r="O2547" i="1"/>
  <c r="J2547" i="1"/>
  <c r="L2547" i="1"/>
  <c r="D2547" i="1"/>
  <c r="H2547" i="1"/>
  <c r="P2232" i="1"/>
  <c r="O2275" i="1"/>
  <c r="E3948" i="1"/>
  <c r="P3155" i="1"/>
  <c r="N3758" i="1"/>
  <c r="O1587" i="1"/>
  <c r="I3884" i="1"/>
  <c r="F3884" i="1"/>
  <c r="K3884" i="1"/>
  <c r="E1051" i="1"/>
  <c r="N4534" i="1"/>
  <c r="E4534" i="1"/>
  <c r="P555" i="1"/>
  <c r="Q536" i="1" s="1"/>
  <c r="R3948" i="1"/>
  <c r="T3948" i="1" s="1"/>
  <c r="K3459" i="1"/>
  <c r="O3459" i="1"/>
  <c r="E3459" i="1"/>
  <c r="D3459" i="1"/>
  <c r="J3459" i="1"/>
  <c r="M3459" i="1"/>
  <c r="N3459" i="1"/>
  <c r="H3459" i="1"/>
  <c r="F3459" i="1"/>
  <c r="I3459" i="1"/>
  <c r="L3459" i="1"/>
  <c r="G3459" i="1"/>
  <c r="D3330" i="1"/>
  <c r="H3330" i="1"/>
  <c r="O2619" i="1"/>
  <c r="D4260" i="1"/>
  <c r="F1257" i="1"/>
  <c r="E1257" i="1"/>
  <c r="J3455" i="1"/>
  <c r="L3455" i="1"/>
  <c r="I3455" i="1"/>
  <c r="N4576" i="1"/>
  <c r="M3323" i="1"/>
  <c r="H3323" i="1"/>
  <c r="J2717" i="1"/>
  <c r="I2717" i="1"/>
  <c r="K2205" i="1"/>
  <c r="J3323" i="1"/>
  <c r="E4324" i="1"/>
  <c r="G4324" i="1"/>
  <c r="I4324" i="1"/>
  <c r="O4324" i="1"/>
  <c r="T3862" i="1"/>
  <c r="F1516" i="1"/>
  <c r="E3307" i="1"/>
  <c r="O1845" i="1"/>
  <c r="O82" i="1" s="1"/>
  <c r="D3551" i="1"/>
  <c r="P3551" i="1" s="1"/>
  <c r="I3551" i="1"/>
  <c r="F3551" i="1"/>
  <c r="N3551" i="1"/>
  <c r="G3551" i="1"/>
  <c r="H3551" i="1"/>
  <c r="E3551" i="1"/>
  <c r="J3551" i="1"/>
  <c r="L3551" i="1"/>
  <c r="O3551" i="1"/>
  <c r="G4097" i="1"/>
  <c r="I4097" i="1"/>
  <c r="M4097" i="1"/>
  <c r="J4097" i="1"/>
  <c r="E4097" i="1"/>
  <c r="D71" i="1"/>
  <c r="P3699" i="1"/>
  <c r="H3679" i="1" s="1"/>
  <c r="H4317" i="1"/>
  <c r="M4317" i="1"/>
  <c r="E3325" i="1"/>
  <c r="K3325" i="1"/>
  <c r="J3325" i="1"/>
  <c r="I3325" i="1"/>
  <c r="P4560" i="1"/>
  <c r="G4540" i="1" s="1"/>
  <c r="D3956" i="1"/>
  <c r="H3758" i="1"/>
  <c r="J4368" i="1"/>
  <c r="F3758" i="1"/>
  <c r="G3758" i="1"/>
  <c r="M3758" i="1"/>
  <c r="I3758" i="1"/>
  <c r="T3871" i="1"/>
  <c r="D3758" i="1"/>
  <c r="E3758" i="1"/>
  <c r="J2820" i="1"/>
  <c r="L3758" i="1"/>
  <c r="O3758" i="1"/>
  <c r="K3758" i="1"/>
  <c r="D3805" i="1"/>
  <c r="P3805" i="1" s="1"/>
  <c r="D443" i="1"/>
  <c r="S3000" i="1"/>
  <c r="O3436" i="1"/>
  <c r="P3824" i="1"/>
  <c r="O3717" i="1"/>
  <c r="T3869" i="1"/>
  <c r="H3717" i="1"/>
  <c r="R3956" i="1"/>
  <c r="O914" i="1"/>
  <c r="H914" i="1"/>
  <c r="J3717" i="1"/>
  <c r="P3784" i="1"/>
  <c r="J3764" i="1" s="1"/>
  <c r="P3914" i="1"/>
  <c r="O3894" i="1" s="1"/>
  <c r="H3888" i="1"/>
  <c r="O2637" i="1"/>
  <c r="I2637" i="1"/>
  <c r="K2637" i="1"/>
  <c r="E3717" i="1"/>
  <c r="G3717" i="1"/>
  <c r="H1169" i="1"/>
  <c r="F3717" i="1"/>
  <c r="L3717" i="1"/>
  <c r="M3717" i="1"/>
  <c r="N3717" i="1"/>
  <c r="K3717" i="1"/>
  <c r="L3888" i="1"/>
  <c r="K3888" i="1"/>
  <c r="P3830" i="1"/>
  <c r="K3810" i="1" s="1"/>
  <c r="D742" i="1"/>
  <c r="D3717" i="1"/>
  <c r="D3887" i="1"/>
  <c r="H3887" i="1"/>
  <c r="J3887" i="1"/>
  <c r="Q3888" i="1"/>
  <c r="J4577" i="1"/>
  <c r="M4577" i="1"/>
  <c r="O4577" i="1"/>
  <c r="E4577" i="1"/>
  <c r="D4577" i="1"/>
  <c r="N4577" i="1"/>
  <c r="L4577" i="1"/>
  <c r="F4577" i="1"/>
  <c r="I4577" i="1"/>
  <c r="O3893" i="1"/>
  <c r="P3486" i="1"/>
  <c r="F3466" i="1" s="1"/>
  <c r="G4577" i="1"/>
  <c r="K4577" i="1"/>
  <c r="H4577" i="1"/>
  <c r="F3325" i="1"/>
  <c r="M3325" i="1"/>
  <c r="Q4577" i="1"/>
  <c r="J3328" i="1"/>
  <c r="I3328" i="1"/>
  <c r="G3328" i="1"/>
  <c r="F3328" i="1"/>
  <c r="E3328" i="1"/>
  <c r="L3328" i="1"/>
  <c r="N3980" i="1"/>
  <c r="H4576" i="1"/>
  <c r="L4011" i="1"/>
  <c r="G4011" i="1"/>
  <c r="K4576" i="1"/>
  <c r="N4272" i="1"/>
  <c r="L4272" i="1"/>
  <c r="I4272" i="1"/>
  <c r="N4525" i="1"/>
  <c r="E4525" i="1"/>
  <c r="J4525" i="1"/>
  <c r="O4525" i="1"/>
  <c r="P2797" i="1"/>
  <c r="F2777" i="1" s="1"/>
  <c r="O3862" i="1"/>
  <c r="O3948" i="1" s="1"/>
  <c r="G4576" i="1"/>
  <c r="D4576" i="1"/>
  <c r="L4576" i="1"/>
  <c r="I4576" i="1"/>
  <c r="M4576" i="1"/>
  <c r="J4576" i="1"/>
  <c r="E4576" i="1"/>
  <c r="F4576" i="1"/>
  <c r="O4576" i="1"/>
  <c r="D2503" i="1"/>
  <c r="K1216" i="1"/>
  <c r="N3505" i="1"/>
  <c r="I3505" i="1"/>
  <c r="K3505" i="1"/>
  <c r="H3505" i="1"/>
  <c r="D3505" i="1"/>
  <c r="F3505" i="1"/>
  <c r="G3505" i="1"/>
  <c r="M3505" i="1"/>
  <c r="O3973" i="1"/>
  <c r="L3973" i="1"/>
  <c r="D3973" i="1"/>
  <c r="M3973" i="1"/>
  <c r="F3973" i="1"/>
  <c r="I3973" i="1"/>
  <c r="H3973" i="1"/>
  <c r="J3973" i="1"/>
  <c r="N3973" i="1"/>
  <c r="K3973" i="1"/>
  <c r="E3973" i="1"/>
  <c r="P4130" i="1"/>
  <c r="O4216" i="1"/>
  <c r="E4103" i="1"/>
  <c r="I4103" i="1"/>
  <c r="O4103" i="1"/>
  <c r="P4299" i="1"/>
  <c r="O4279" i="1" s="1"/>
  <c r="J4532" i="1"/>
  <c r="K613" i="1"/>
  <c r="D613" i="1"/>
  <c r="L143" i="1"/>
  <c r="N655" i="1"/>
  <c r="O1153" i="1"/>
  <c r="L4147" i="1"/>
  <c r="N4147" i="1"/>
  <c r="F4147" i="1"/>
  <c r="H1608" i="1"/>
  <c r="L1608" i="1"/>
  <c r="D75" i="1"/>
  <c r="M3551" i="1"/>
  <c r="K3551" i="1"/>
  <c r="N4102" i="1"/>
  <c r="F4102" i="1"/>
  <c r="D4102" i="1"/>
  <c r="H4102" i="1"/>
  <c r="J4102" i="1"/>
  <c r="I4102" i="1"/>
  <c r="P1287" i="1"/>
  <c r="J1267" i="1" s="1"/>
  <c r="I3946" i="1"/>
  <c r="O2691" i="1"/>
  <c r="L2691" i="1"/>
  <c r="H2637" i="1"/>
  <c r="K3455" i="1"/>
  <c r="N3455" i="1"/>
  <c r="G3455" i="1"/>
  <c r="F3455" i="1"/>
  <c r="O3455" i="1"/>
  <c r="M4272" i="1"/>
  <c r="H4272" i="1"/>
  <c r="Q4526" i="1"/>
  <c r="L4526" i="1"/>
  <c r="N4526" i="1"/>
  <c r="M4526" i="1"/>
  <c r="I4483" i="1"/>
  <c r="M4483" i="1"/>
  <c r="H4483" i="1"/>
  <c r="T4458" i="1"/>
  <c r="F3964" i="1"/>
  <c r="D3964" i="1"/>
  <c r="K3964" i="1"/>
  <c r="J3884" i="1"/>
  <c r="D3884" i="1"/>
  <c r="M4525" i="1"/>
  <c r="L4525" i="1"/>
  <c r="D4525" i="1"/>
  <c r="H4525" i="1"/>
  <c r="Q4525" i="1"/>
  <c r="G4525" i="1"/>
  <c r="K4525" i="1"/>
  <c r="I4313" i="1"/>
  <c r="E3970" i="1"/>
  <c r="F3887" i="1"/>
  <c r="E3887" i="1"/>
  <c r="O3887" i="1"/>
  <c r="I3887" i="1"/>
  <c r="M3887" i="1"/>
  <c r="K3887" i="1"/>
  <c r="G3887" i="1"/>
  <c r="N3887" i="1"/>
  <c r="L3887" i="1"/>
  <c r="L3713" i="1"/>
  <c r="J2076" i="1"/>
  <c r="O2076" i="1"/>
  <c r="H2076" i="1"/>
  <c r="K1990" i="1"/>
  <c r="F1990" i="1"/>
  <c r="N1990" i="1"/>
  <c r="M1990" i="1"/>
  <c r="E1990" i="1"/>
  <c r="L1990" i="1"/>
  <c r="D1990" i="1"/>
  <c r="G1990" i="1"/>
  <c r="I1990" i="1"/>
  <c r="H1900" i="1"/>
  <c r="P820" i="1"/>
  <c r="G800" i="1" s="1"/>
  <c r="M318" i="1"/>
  <c r="K1050" i="1"/>
  <c r="F1050" i="1"/>
  <c r="F873" i="1"/>
  <c r="L873" i="1"/>
  <c r="K1689" i="1"/>
  <c r="O4527" i="1"/>
  <c r="G4314" i="1"/>
  <c r="H3885" i="1"/>
  <c r="O3878" i="1"/>
  <c r="I2503" i="1"/>
  <c r="G2503" i="1"/>
  <c r="O2503" i="1"/>
  <c r="G2637" i="1"/>
  <c r="E2637" i="1"/>
  <c r="J2637" i="1"/>
  <c r="M2637" i="1"/>
  <c r="L2637" i="1"/>
  <c r="F3026" i="1"/>
  <c r="H3026" i="1"/>
  <c r="E3455" i="1"/>
  <c r="H3455" i="1"/>
  <c r="D3455" i="1"/>
  <c r="J4272" i="1"/>
  <c r="O4272" i="1"/>
  <c r="E4272" i="1"/>
  <c r="D4272" i="1"/>
  <c r="G4272" i="1"/>
  <c r="K4272" i="1"/>
  <c r="F4272" i="1"/>
  <c r="O4526" i="1"/>
  <c r="H4526" i="1"/>
  <c r="D4526" i="1"/>
  <c r="F4526" i="1"/>
  <c r="K4526" i="1"/>
  <c r="E4526" i="1"/>
  <c r="F4483" i="1"/>
  <c r="G4483" i="1"/>
  <c r="E4483" i="1"/>
  <c r="D4483" i="1"/>
  <c r="O4483" i="1"/>
  <c r="K4483" i="1"/>
  <c r="O4413" i="1"/>
  <c r="P4370" i="1"/>
  <c r="I4050" i="1"/>
  <c r="E4011" i="1"/>
  <c r="M1608" i="1"/>
  <c r="I3208" i="1"/>
  <c r="M4368" i="1"/>
  <c r="G4368" i="1"/>
  <c r="F4368" i="1"/>
  <c r="L4368" i="1"/>
  <c r="E4368" i="1"/>
  <c r="I4368" i="1"/>
  <c r="D4368" i="1"/>
  <c r="P4368" i="1" s="1"/>
  <c r="O4421" i="1"/>
  <c r="P4170" i="1"/>
  <c r="R3005" i="1"/>
  <c r="O594" i="1"/>
  <c r="O4206" i="1"/>
  <c r="O4249" i="1" s="1"/>
  <c r="O981" i="1"/>
  <c r="H748" i="1"/>
  <c r="L748" i="1"/>
  <c r="G748" i="1"/>
  <c r="J748" i="1"/>
  <c r="M748" i="1"/>
  <c r="F748" i="1"/>
  <c r="E748" i="1"/>
  <c r="D748" i="1"/>
  <c r="N748" i="1"/>
  <c r="O748" i="1"/>
  <c r="K748" i="1"/>
  <c r="I748" i="1"/>
  <c r="P4559" i="1"/>
  <c r="L4539" i="1" s="1"/>
  <c r="O4533" i="1"/>
  <c r="M4533" i="1"/>
  <c r="H4533" i="1"/>
  <c r="N4533" i="1"/>
  <c r="I88" i="1"/>
  <c r="H2033" i="1"/>
  <c r="E914" i="1"/>
  <c r="M914" i="1"/>
  <c r="J3974" i="1"/>
  <c r="F3974" i="1"/>
  <c r="M3974" i="1"/>
  <c r="O3974" i="1"/>
  <c r="E3974" i="1"/>
  <c r="G3974" i="1"/>
  <c r="Q3974" i="1"/>
  <c r="N3974" i="1"/>
  <c r="K3974" i="1"/>
  <c r="H4064" i="1"/>
  <c r="L4064" i="1"/>
  <c r="P4131" i="1"/>
  <c r="J4111" i="1" s="1"/>
  <c r="L2201" i="1"/>
  <c r="E2201" i="1"/>
  <c r="K2201" i="1"/>
  <c r="F2201" i="1"/>
  <c r="N2201" i="1"/>
  <c r="D2201" i="1"/>
  <c r="I1169" i="1"/>
  <c r="M1169" i="1"/>
  <c r="O1169" i="1"/>
  <c r="E1169" i="1"/>
  <c r="E3964" i="1"/>
  <c r="L3964" i="1"/>
  <c r="I3964" i="1"/>
  <c r="H3964" i="1"/>
  <c r="M3964" i="1"/>
  <c r="J3964" i="1"/>
  <c r="N3964" i="1"/>
  <c r="G3964" i="1"/>
  <c r="N3884" i="1"/>
  <c r="O3884" i="1"/>
  <c r="L3884" i="1"/>
  <c r="Q3885" i="1"/>
  <c r="G3884" i="1"/>
  <c r="H3884" i="1"/>
  <c r="M3884" i="1"/>
  <c r="E3884" i="1"/>
  <c r="E3543" i="1"/>
  <c r="J3543" i="1"/>
  <c r="M3543" i="1"/>
  <c r="G3543" i="1"/>
  <c r="F3543" i="1"/>
  <c r="M3319" i="1"/>
  <c r="G3363" i="1"/>
  <c r="H4010" i="1"/>
  <c r="P3744" i="1"/>
  <c r="J3724" i="1" s="1"/>
  <c r="R3958" i="1"/>
  <c r="F1862" i="1"/>
  <c r="G1862" i="1"/>
  <c r="K1862" i="1"/>
  <c r="L1862" i="1"/>
  <c r="M1862" i="1"/>
  <c r="J1862" i="1"/>
  <c r="O1862" i="1"/>
  <c r="E1862" i="1"/>
  <c r="I1862" i="1"/>
  <c r="H1862" i="1"/>
  <c r="N1862" i="1"/>
  <c r="K3311" i="1"/>
  <c r="L3307" i="1"/>
  <c r="O1841" i="1"/>
  <c r="O78" i="1" s="1"/>
  <c r="J2333" i="1"/>
  <c r="L2333" i="1"/>
  <c r="D2333" i="1"/>
  <c r="F2333" i="1"/>
  <c r="I2333" i="1"/>
  <c r="H2333" i="1"/>
  <c r="N2333" i="1"/>
  <c r="E2333" i="1"/>
  <c r="G2333" i="1"/>
  <c r="O2333" i="1"/>
  <c r="M2333" i="1"/>
  <c r="K2333" i="1"/>
  <c r="M2377" i="1"/>
  <c r="I2377" i="1"/>
  <c r="F2377" i="1"/>
  <c r="D2421" i="1"/>
  <c r="S3004" i="1"/>
  <c r="T2961" i="1"/>
  <c r="G704" i="1"/>
  <c r="J704" i="1"/>
  <c r="E2076" i="1"/>
  <c r="G2076" i="1"/>
  <c r="L2076" i="1"/>
  <c r="K2076" i="1"/>
  <c r="M2076" i="1"/>
  <c r="D2076" i="1"/>
  <c r="N2076" i="1"/>
  <c r="F2076" i="1"/>
  <c r="O2276" i="1"/>
  <c r="G2380" i="1"/>
  <c r="H2419" i="1"/>
  <c r="G2419" i="1"/>
  <c r="L2419" i="1"/>
  <c r="E2419" i="1"/>
  <c r="F3208" i="1"/>
  <c r="G3208" i="1"/>
  <c r="H3208" i="1"/>
  <c r="O3208" i="1"/>
  <c r="D3208" i="1"/>
  <c r="P3208" i="1" s="1"/>
  <c r="N3208" i="1"/>
  <c r="O3505" i="1"/>
  <c r="E3505" i="1"/>
  <c r="J3505" i="1"/>
  <c r="L3505" i="1"/>
  <c r="J825" i="1"/>
  <c r="M1730" i="1"/>
  <c r="I1730" i="1"/>
  <c r="J1730" i="1"/>
  <c r="O1730" i="1"/>
  <c r="L1730" i="1"/>
  <c r="G1730" i="1"/>
  <c r="E1730" i="1"/>
  <c r="K1730" i="1"/>
  <c r="F1472" i="1"/>
  <c r="E1608" i="1"/>
  <c r="E1948" i="1"/>
  <c r="J1948" i="1"/>
  <c r="H1730" i="1"/>
  <c r="N4368" i="1"/>
  <c r="O4368" i="1"/>
  <c r="H4368" i="1"/>
  <c r="O3535" i="1"/>
  <c r="J3496" i="1"/>
  <c r="D3004" i="1"/>
  <c r="D3305" i="1" s="1"/>
  <c r="M4052" i="1"/>
  <c r="E4532" i="1"/>
  <c r="F4532" i="1"/>
  <c r="O4532" i="1"/>
  <c r="L4532" i="1"/>
  <c r="K4532" i="1"/>
  <c r="M4532" i="1"/>
  <c r="K4050" i="1"/>
  <c r="J4050" i="1"/>
  <c r="E4050" i="1"/>
  <c r="L4050" i="1"/>
  <c r="G4050" i="1"/>
  <c r="H4050" i="1"/>
  <c r="D4050" i="1"/>
  <c r="N4050" i="1"/>
  <c r="M4050" i="1"/>
  <c r="L3543" i="1"/>
  <c r="D3543" i="1"/>
  <c r="N3543" i="1"/>
  <c r="K3543" i="1"/>
  <c r="I3543" i="1"/>
  <c r="O3543" i="1"/>
  <c r="H3543" i="1"/>
  <c r="M4356" i="1"/>
  <c r="O4270" i="1"/>
  <c r="T4429" i="1"/>
  <c r="M4065" i="1"/>
  <c r="N4065" i="1"/>
  <c r="I4065" i="1"/>
  <c r="G4065" i="1"/>
  <c r="L4065" i="1"/>
  <c r="H4065" i="1"/>
  <c r="E4065" i="1"/>
  <c r="F4065" i="1"/>
  <c r="J4065" i="1"/>
  <c r="D4065" i="1"/>
  <c r="P4065" i="1" s="1"/>
  <c r="O4065" i="1"/>
  <c r="K4065" i="1"/>
  <c r="I4276" i="1"/>
  <c r="L4276" i="1"/>
  <c r="E4276" i="1"/>
  <c r="D4276" i="1"/>
  <c r="J4276" i="1"/>
  <c r="F4276" i="1"/>
  <c r="M4276" i="1"/>
  <c r="G4276" i="1"/>
  <c r="H4276" i="1"/>
  <c r="O4276" i="1"/>
  <c r="N4276" i="1"/>
  <c r="K4276" i="1"/>
  <c r="G3954" i="1"/>
  <c r="N3981" i="1"/>
  <c r="O3981" i="1"/>
  <c r="L1742" i="1"/>
  <c r="P4171" i="1"/>
  <c r="E4151" i="1" s="1"/>
  <c r="T4214" i="1"/>
  <c r="R4257" i="1"/>
  <c r="T4257" i="1" s="1"/>
  <c r="M2212" i="1"/>
  <c r="P561" i="1"/>
  <c r="I541" i="1" s="1"/>
  <c r="N872" i="1"/>
  <c r="F872" i="1"/>
  <c r="L3663" i="1"/>
  <c r="L4533" i="1"/>
  <c r="J4533" i="1"/>
  <c r="F4533" i="1"/>
  <c r="G4533" i="1"/>
  <c r="I4533" i="1"/>
  <c r="D4533" i="1"/>
  <c r="K4533" i="1"/>
  <c r="E4533" i="1"/>
  <c r="S3314" i="1"/>
  <c r="G3314" i="1"/>
  <c r="F2210" i="1"/>
  <c r="K2210" i="1"/>
  <c r="E2210" i="1"/>
  <c r="O2210" i="1"/>
  <c r="H2039" i="1"/>
  <c r="K2159" i="1"/>
  <c r="I4572" i="1"/>
  <c r="K4572" i="1"/>
  <c r="L4572" i="1"/>
  <c r="H4572" i="1"/>
  <c r="N4572" i="1"/>
  <c r="F4572" i="1"/>
  <c r="D4572" i="1"/>
  <c r="G4572" i="1"/>
  <c r="O4572" i="1"/>
  <c r="M4572" i="1"/>
  <c r="E4572" i="1"/>
  <c r="J4572" i="1"/>
  <c r="M3981" i="1"/>
  <c r="J3981" i="1"/>
  <c r="D3981" i="1"/>
  <c r="P3981" i="1" s="1"/>
  <c r="G3981" i="1"/>
  <c r="K3981" i="1"/>
  <c r="E3981" i="1"/>
  <c r="L3981" i="1"/>
  <c r="H3981" i="1"/>
  <c r="I3981" i="1"/>
  <c r="K627" i="1"/>
  <c r="N3121" i="1"/>
  <c r="J3121" i="1"/>
  <c r="L3971" i="1"/>
  <c r="O4352" i="1"/>
  <c r="H4352" i="1"/>
  <c r="D4352" i="1"/>
  <c r="E4352" i="1"/>
  <c r="O2088" i="1"/>
  <c r="N4531" i="1"/>
  <c r="E4531" i="1"/>
  <c r="F4531" i="1"/>
  <c r="M4531" i="1"/>
  <c r="L4531" i="1"/>
  <c r="D4531" i="1"/>
  <c r="J4531" i="1"/>
  <c r="H4531" i="1"/>
  <c r="O4531" i="1"/>
  <c r="Q4532" i="1"/>
  <c r="O4358" i="1"/>
  <c r="E4358" i="1"/>
  <c r="G4358" i="1"/>
  <c r="J4358" i="1"/>
  <c r="H4358" i="1"/>
  <c r="D4358" i="1"/>
  <c r="N4358" i="1"/>
  <c r="I4358" i="1"/>
  <c r="K4358" i="1"/>
  <c r="M4358" i="1"/>
  <c r="F4358" i="1"/>
  <c r="G4273" i="1"/>
  <c r="K4273" i="1"/>
  <c r="J4273" i="1"/>
  <c r="L2425" i="1"/>
  <c r="N2425" i="1"/>
  <c r="F2425" i="1"/>
  <c r="K2425" i="1"/>
  <c r="H2425" i="1"/>
  <c r="G2425" i="1"/>
  <c r="E2425" i="1"/>
  <c r="J2425" i="1"/>
  <c r="D2425" i="1"/>
  <c r="M2425" i="1"/>
  <c r="L3208" i="1"/>
  <c r="J3377" i="1"/>
  <c r="D442" i="1"/>
  <c r="I2208" i="1"/>
  <c r="O873" i="1"/>
  <c r="N3970" i="1"/>
  <c r="I3970" i="1"/>
  <c r="G3970" i="1"/>
  <c r="O4095" i="1"/>
  <c r="D4055" i="1"/>
  <c r="H4055" i="1"/>
  <c r="E4465" i="1"/>
  <c r="L3330" i="1"/>
  <c r="I3330" i="1"/>
  <c r="F3330" i="1"/>
  <c r="O3330" i="1"/>
  <c r="K3330" i="1"/>
  <c r="E3330" i="1"/>
  <c r="N3330" i="1"/>
  <c r="G3330" i="1"/>
  <c r="M3330" i="1"/>
  <c r="J4498" i="1"/>
  <c r="H2389" i="1"/>
  <c r="E2389" i="1"/>
  <c r="I2389" i="1"/>
  <c r="J2389" i="1"/>
  <c r="D2389" i="1"/>
  <c r="P2389" i="1" s="1"/>
  <c r="M3032" i="1"/>
  <c r="M2389" i="1"/>
  <c r="Q4022" i="1"/>
  <c r="K885" i="1"/>
  <c r="O4326" i="1"/>
  <c r="F413" i="1"/>
  <c r="M413" i="1"/>
  <c r="D4326" i="1"/>
  <c r="P4326" i="1" s="1"/>
  <c r="L4326" i="1"/>
  <c r="J4326" i="1"/>
  <c r="I3893" i="1"/>
  <c r="M3893" i="1"/>
  <c r="D3893" i="1"/>
  <c r="P3893" i="1" s="1"/>
  <c r="N3893" i="1"/>
  <c r="J3893" i="1"/>
  <c r="G3893" i="1"/>
  <c r="E3893" i="1"/>
  <c r="K3893" i="1"/>
  <c r="F3893" i="1"/>
  <c r="L3893" i="1"/>
  <c r="H3893" i="1"/>
  <c r="F1915" i="1"/>
  <c r="F2087" i="1"/>
  <c r="F3588" i="1"/>
  <c r="I4322" i="1"/>
  <c r="L4322" i="1"/>
  <c r="F4322" i="1"/>
  <c r="E4322" i="1"/>
  <c r="J4322" i="1"/>
  <c r="K4322" i="1"/>
  <c r="G4322" i="1"/>
  <c r="N4322" i="1"/>
  <c r="M4322" i="1"/>
  <c r="H4322" i="1"/>
  <c r="M4320" i="1"/>
  <c r="E4320" i="1"/>
  <c r="L412" i="1"/>
  <c r="T594" i="1"/>
  <c r="N619" i="1"/>
  <c r="T981" i="1"/>
  <c r="G1002" i="1"/>
  <c r="O1050" i="1"/>
  <c r="M1093" i="1"/>
  <c r="D1093" i="1"/>
  <c r="H1187" i="1"/>
  <c r="O1187" i="1"/>
  <c r="O1472" i="1"/>
  <c r="G1472" i="1"/>
  <c r="E1472" i="1"/>
  <c r="K1657" i="1"/>
  <c r="F1657" i="1"/>
  <c r="M1657" i="1"/>
  <c r="L1744" i="1"/>
  <c r="D1744" i="1"/>
  <c r="P1744" i="1" s="1"/>
  <c r="M1744" i="1"/>
  <c r="G1742" i="1"/>
  <c r="T88" i="1"/>
  <c r="K1948" i="1"/>
  <c r="H1948" i="1"/>
  <c r="L1948" i="1"/>
  <c r="M1948" i="1"/>
  <c r="O2305" i="1"/>
  <c r="M2305" i="1"/>
  <c r="H2345" i="1"/>
  <c r="E2345" i="1"/>
  <c r="K2345" i="1"/>
  <c r="M2345" i="1"/>
  <c r="L2345" i="1"/>
  <c r="G2345" i="1"/>
  <c r="J2345" i="1"/>
  <c r="O2345" i="1"/>
  <c r="N2345" i="1"/>
  <c r="D2345" i="1"/>
  <c r="P2345" i="1" s="1"/>
  <c r="I2345" i="1"/>
  <c r="F2345" i="1"/>
  <c r="H2382" i="1"/>
  <c r="J2433" i="1"/>
  <c r="O2433" i="1"/>
  <c r="L2433" i="1"/>
  <c r="F2433" i="1"/>
  <c r="M2433" i="1"/>
  <c r="E2433" i="1"/>
  <c r="K2433" i="1"/>
  <c r="H2433" i="1"/>
  <c r="I2433" i="1"/>
  <c r="N2433" i="1"/>
  <c r="G2433" i="1"/>
  <c r="D2433" i="1"/>
  <c r="P2433" i="1" s="1"/>
  <c r="F2477" i="1"/>
  <c r="E2477" i="1"/>
  <c r="H2477" i="1"/>
  <c r="O2477" i="1"/>
  <c r="D2477" i="1"/>
  <c r="P2477" i="1" s="1"/>
  <c r="G2477" i="1"/>
  <c r="N2477" i="1"/>
  <c r="J2477" i="1"/>
  <c r="M2477" i="1"/>
  <c r="I2477" i="1"/>
  <c r="K2477" i="1"/>
  <c r="L2477" i="1"/>
  <c r="E2692" i="1"/>
  <c r="M2692" i="1"/>
  <c r="F2692" i="1"/>
  <c r="G2692" i="1"/>
  <c r="I2692" i="1"/>
  <c r="L2692" i="1"/>
  <c r="N2692" i="1"/>
  <c r="K2692" i="1"/>
  <c r="Q2692" i="1"/>
  <c r="J2692" i="1"/>
  <c r="H2692" i="1"/>
  <c r="O2692" i="1"/>
  <c r="D2692" i="1"/>
  <c r="P2692" i="1" s="1"/>
  <c r="D2853" i="1"/>
  <c r="F2848" i="1"/>
  <c r="N2847" i="1"/>
  <c r="G2850" i="1"/>
  <c r="L2853" i="1"/>
  <c r="E2848" i="1"/>
  <c r="G2853" i="1"/>
  <c r="M2853" i="1"/>
  <c r="F2853" i="1"/>
  <c r="O2850" i="1"/>
  <c r="N2853" i="1"/>
  <c r="M2848" i="1"/>
  <c r="E2853" i="1"/>
  <c r="J2850" i="1"/>
  <c r="J2853" i="1"/>
  <c r="H2853" i="1"/>
  <c r="E2850" i="1"/>
  <c r="D3304" i="1"/>
  <c r="D36" i="1" s="1"/>
  <c r="N3301" i="1"/>
  <c r="N3033" i="1"/>
  <c r="I3033" i="1"/>
  <c r="F3033" i="1"/>
  <c r="J3033" i="1"/>
  <c r="L3033" i="1"/>
  <c r="H3033" i="1"/>
  <c r="K3121" i="1"/>
  <c r="D3121" i="1"/>
  <c r="P3121" i="1" s="1"/>
  <c r="H3121" i="1"/>
  <c r="M3121" i="1"/>
  <c r="E3121" i="1"/>
  <c r="I3121" i="1"/>
  <c r="G3121" i="1"/>
  <c r="O3121" i="1"/>
  <c r="F3121" i="1"/>
  <c r="N3379" i="1"/>
  <c r="I3379" i="1"/>
  <c r="O3296" i="1"/>
  <c r="S3297" i="1"/>
  <c r="O3980" i="1"/>
  <c r="M3982" i="1"/>
  <c r="Q3981" i="1"/>
  <c r="K3980" i="1"/>
  <c r="D3980" i="1"/>
  <c r="P3980" i="1" s="1"/>
  <c r="E3980" i="1"/>
  <c r="M3980" i="1"/>
  <c r="H3980" i="1"/>
  <c r="Q3982" i="1"/>
  <c r="I3980" i="1"/>
  <c r="J3980" i="1"/>
  <c r="G3980" i="1"/>
  <c r="F3980" i="1"/>
  <c r="L3980" i="1"/>
  <c r="J4011" i="1"/>
  <c r="F4011" i="1"/>
  <c r="D4011" i="1"/>
  <c r="H4011" i="1"/>
  <c r="I4011" i="1"/>
  <c r="M4011" i="1"/>
  <c r="K4011" i="1"/>
  <c r="O4011" i="1"/>
  <c r="M4024" i="1"/>
  <c r="O4024" i="1"/>
  <c r="E4024" i="1"/>
  <c r="G4024" i="1"/>
  <c r="J4024" i="1"/>
  <c r="D4024" i="1"/>
  <c r="P4024" i="1" s="1"/>
  <c r="N4024" i="1"/>
  <c r="L4024" i="1"/>
  <c r="H4024" i="1"/>
  <c r="K4024" i="1"/>
  <c r="F4024" i="1"/>
  <c r="I4024" i="1"/>
  <c r="G4109" i="1"/>
  <c r="O4109" i="1"/>
  <c r="K4109" i="1"/>
  <c r="N4109" i="1"/>
  <c r="M4109" i="1"/>
  <c r="L4109" i="1"/>
  <c r="F4109" i="1"/>
  <c r="H4109" i="1"/>
  <c r="E4109" i="1"/>
  <c r="D4109" i="1"/>
  <c r="P4109" i="1" s="1"/>
  <c r="J4109" i="1"/>
  <c r="I4109" i="1"/>
  <c r="I4369" i="1"/>
  <c r="F4369" i="1"/>
  <c r="H4369" i="1"/>
  <c r="J4369" i="1"/>
  <c r="K4369" i="1"/>
  <c r="N4369" i="1"/>
  <c r="E4369" i="1"/>
  <c r="Q4369" i="1"/>
  <c r="D4369" i="1"/>
  <c r="P4369" i="1" s="1"/>
  <c r="G4369" i="1"/>
  <c r="O4369" i="1"/>
  <c r="L4369" i="1"/>
  <c r="M4369" i="1"/>
  <c r="G4495" i="1"/>
  <c r="J4495" i="1"/>
  <c r="M4495" i="1"/>
  <c r="Q4495" i="1"/>
  <c r="D4495" i="1"/>
  <c r="P4495" i="1" s="1"/>
  <c r="F4495" i="1"/>
  <c r="O4495" i="1"/>
  <c r="N4495" i="1"/>
  <c r="K4495" i="1"/>
  <c r="Q4496" i="1"/>
  <c r="L4495" i="1"/>
  <c r="E4495" i="1"/>
  <c r="I4495" i="1"/>
  <c r="H4495" i="1"/>
  <c r="E4496" i="1"/>
  <c r="N4146" i="1"/>
  <c r="M4146" i="1"/>
  <c r="M2648" i="1"/>
  <c r="D2648" i="1"/>
  <c r="P2648" i="1" s="1"/>
  <c r="I2648" i="1"/>
  <c r="F2648" i="1"/>
  <c r="H2648" i="1"/>
  <c r="E2648" i="1"/>
  <c r="D1471" i="1"/>
  <c r="K1471" i="1"/>
  <c r="J1471" i="1"/>
  <c r="E1471" i="1"/>
  <c r="H825" i="1"/>
  <c r="G1875" i="1"/>
  <c r="O1875" i="1"/>
  <c r="L1875" i="1"/>
  <c r="O1744" i="1"/>
  <c r="J2648" i="1"/>
  <c r="L1689" i="1"/>
  <c r="F1689" i="1"/>
  <c r="E1689" i="1"/>
  <c r="N487" i="1"/>
  <c r="K2390" i="1"/>
  <c r="F2674" i="1"/>
  <c r="M2726" i="1"/>
  <c r="K542" i="1"/>
  <c r="D4012" i="1"/>
  <c r="L4012" i="1"/>
  <c r="L2301" i="1"/>
  <c r="K1003" i="1"/>
  <c r="O2301" i="1"/>
  <c r="K791" i="1"/>
  <c r="E791" i="1"/>
  <c r="E755" i="1"/>
  <c r="I755" i="1"/>
  <c r="M755" i="1"/>
  <c r="F1003" i="1"/>
  <c r="D1948" i="1"/>
  <c r="I1948" i="1"/>
  <c r="G1948" i="1"/>
  <c r="H2301" i="1"/>
  <c r="H1694" i="1"/>
  <c r="D3624" i="1"/>
  <c r="F3624" i="1"/>
  <c r="H3624" i="1"/>
  <c r="L3624" i="1"/>
  <c r="F2301" i="1"/>
  <c r="E1003" i="1"/>
  <c r="M2301" i="1"/>
  <c r="O625" i="1"/>
  <c r="J486" i="1"/>
  <c r="N486" i="1"/>
  <c r="G1525" i="1"/>
  <c r="F1525" i="1"/>
  <c r="H1525" i="1"/>
  <c r="L1525" i="1"/>
  <c r="N1525" i="1"/>
  <c r="O1525" i="1"/>
  <c r="K1525" i="1"/>
  <c r="J1525" i="1"/>
  <c r="I1525" i="1"/>
  <c r="D1525" i="1"/>
  <c r="M1525" i="1"/>
  <c r="E1525" i="1"/>
  <c r="D3751" i="1"/>
  <c r="F3751" i="1"/>
  <c r="F1742" i="1"/>
  <c r="P3097" i="1"/>
  <c r="G3077" i="1" s="1"/>
  <c r="H4498" i="1"/>
  <c r="H1742" i="1"/>
  <c r="K396" i="1"/>
  <c r="J396" i="1"/>
  <c r="E4323" i="1"/>
  <c r="L4323" i="1"/>
  <c r="H4323" i="1"/>
  <c r="M4323" i="1"/>
  <c r="D4323" i="1"/>
  <c r="P4323" i="1" s="1"/>
  <c r="F4323" i="1"/>
  <c r="I4323" i="1"/>
  <c r="O4323" i="1"/>
  <c r="K4323" i="1"/>
  <c r="N4323" i="1"/>
  <c r="G4323" i="1"/>
  <c r="T1835" i="1"/>
  <c r="F272" i="1"/>
  <c r="L755" i="1"/>
  <c r="K755" i="1"/>
  <c r="D755" i="1"/>
  <c r="P755" i="1" s="1"/>
  <c r="H755" i="1"/>
  <c r="J4494" i="1"/>
  <c r="I4494" i="1"/>
  <c r="N4494" i="1"/>
  <c r="H4494" i="1"/>
  <c r="L4494" i="1"/>
  <c r="G4494" i="1"/>
  <c r="F4494" i="1"/>
  <c r="E4494" i="1"/>
  <c r="K4494" i="1"/>
  <c r="J3208" i="1"/>
  <c r="L1953" i="1"/>
  <c r="D1953" i="1"/>
  <c r="K3208" i="1"/>
  <c r="D3885" i="1"/>
  <c r="E620" i="1"/>
  <c r="L620" i="1"/>
  <c r="T72" i="1"/>
  <c r="E749" i="1"/>
  <c r="Q1605" i="1"/>
  <c r="O2848" i="1"/>
  <c r="D2848" i="1"/>
  <c r="P646" i="1"/>
  <c r="Q626" i="1" s="1"/>
  <c r="P4556" i="1"/>
  <c r="L4536" i="1" s="1"/>
  <c r="P4598" i="1"/>
  <c r="Q4578" i="1" s="1"/>
  <c r="P4555" i="1"/>
  <c r="N4535" i="1" s="1"/>
  <c r="G1158" i="1"/>
  <c r="T986" i="1"/>
  <c r="G1159" i="1"/>
  <c r="E1159" i="1"/>
  <c r="I1159" i="1"/>
  <c r="N1159" i="1"/>
  <c r="J1159" i="1"/>
  <c r="K1159" i="1"/>
  <c r="M1159" i="1"/>
  <c r="L1159" i="1"/>
  <c r="H1159" i="1"/>
  <c r="F1159" i="1"/>
  <c r="O1116" i="1"/>
  <c r="D1159" i="1"/>
  <c r="O4599" i="1"/>
  <c r="P4599" i="1" s="1"/>
  <c r="P1760" i="1"/>
  <c r="D1740" i="1" s="1"/>
  <c r="F2277" i="1"/>
  <c r="E3954" i="1"/>
  <c r="F3953" i="1"/>
  <c r="J4320" i="1"/>
  <c r="T4426" i="1"/>
  <c r="M142" i="1"/>
  <c r="G142" i="1"/>
  <c r="F142" i="1"/>
  <c r="L142" i="1"/>
  <c r="O142" i="1"/>
  <c r="H142" i="1"/>
  <c r="Q142" i="1"/>
  <c r="D142" i="1"/>
  <c r="G81" i="1"/>
  <c r="I1513" i="1"/>
  <c r="K410" i="1"/>
  <c r="F410" i="1"/>
  <c r="H410" i="1"/>
  <c r="L410" i="1"/>
  <c r="M410" i="1"/>
  <c r="H3970" i="1"/>
  <c r="M3970" i="1"/>
  <c r="J3970" i="1"/>
  <c r="O3970" i="1"/>
  <c r="F3970" i="1"/>
  <c r="L3970" i="1"/>
  <c r="D3970" i="1"/>
  <c r="K3970" i="1"/>
  <c r="H1480" i="1"/>
  <c r="I3029" i="1"/>
  <c r="M3029" i="1"/>
  <c r="L3029" i="1"/>
  <c r="G3029" i="1"/>
  <c r="K3029" i="1"/>
  <c r="F3029" i="1"/>
  <c r="D3029" i="1"/>
  <c r="J3029" i="1"/>
  <c r="O3029" i="1"/>
  <c r="E3029" i="1"/>
  <c r="N3029" i="1"/>
  <c r="N2419" i="1"/>
  <c r="J2419" i="1"/>
  <c r="K2419" i="1"/>
  <c r="F2419" i="1"/>
  <c r="O2419" i="1"/>
  <c r="M2419" i="1"/>
  <c r="D2419" i="1"/>
  <c r="I2419" i="1"/>
  <c r="D1006" i="1"/>
  <c r="H3326" i="1"/>
  <c r="K3326" i="1"/>
  <c r="O3326" i="1"/>
  <c r="N4022" i="1"/>
  <c r="K4022" i="1"/>
  <c r="G4022" i="1"/>
  <c r="G872" i="1"/>
  <c r="Q873" i="1"/>
  <c r="T3432" i="1"/>
  <c r="G3305" i="1"/>
  <c r="G2685" i="1"/>
  <c r="M2685" i="1"/>
  <c r="L2685" i="1"/>
  <c r="K2685" i="1"/>
  <c r="J2685" i="1"/>
  <c r="H2685" i="1"/>
  <c r="O2685" i="1"/>
  <c r="H669" i="1"/>
  <c r="O669" i="1"/>
  <c r="D669" i="1"/>
  <c r="P669" i="1" s="1"/>
  <c r="F669" i="1"/>
  <c r="E669" i="1"/>
  <c r="N669" i="1"/>
  <c r="L669" i="1"/>
  <c r="J669" i="1"/>
  <c r="K669" i="1"/>
  <c r="E3952" i="1"/>
  <c r="G4064" i="1"/>
  <c r="E4064" i="1"/>
  <c r="N4064" i="1"/>
  <c r="I4064" i="1"/>
  <c r="O4064" i="1"/>
  <c r="F4064" i="1"/>
  <c r="J4064" i="1"/>
  <c r="M4064" i="1"/>
  <c r="D4064" i="1"/>
  <c r="Q4065" i="1"/>
  <c r="K4064" i="1"/>
  <c r="G2813" i="1"/>
  <c r="I404" i="1"/>
  <c r="M404" i="1"/>
  <c r="N404" i="1"/>
  <c r="O4322" i="1"/>
  <c r="Q4323" i="1"/>
  <c r="D4322" i="1"/>
  <c r="E1445" i="1"/>
  <c r="G1348" i="1"/>
  <c r="G790" i="1"/>
  <c r="I790" i="1"/>
  <c r="N2804" i="1"/>
  <c r="L2804" i="1"/>
  <c r="J2804" i="1"/>
  <c r="D2804" i="1"/>
  <c r="M2804" i="1"/>
  <c r="H2804" i="1"/>
  <c r="I2804" i="1"/>
  <c r="N2641" i="1"/>
  <c r="J2641" i="1"/>
  <c r="I2641" i="1"/>
  <c r="K2641" i="1"/>
  <c r="H743" i="1"/>
  <c r="K2470" i="1"/>
  <c r="N2470" i="1"/>
  <c r="O2470" i="1"/>
  <c r="Q2470" i="1"/>
  <c r="O1617" i="1"/>
  <c r="I1617" i="1"/>
  <c r="H1617" i="1"/>
  <c r="E2301" i="1"/>
  <c r="D2301" i="1"/>
  <c r="N2301" i="1"/>
  <c r="K1779" i="1"/>
  <c r="E1996" i="1"/>
  <c r="E3591" i="1"/>
  <c r="M3204" i="1"/>
  <c r="M4494" i="1"/>
  <c r="I1779" i="1"/>
  <c r="K1996" i="1"/>
  <c r="D3204" i="1"/>
  <c r="I3204" i="1"/>
  <c r="E3204" i="1"/>
  <c r="D3591" i="1"/>
  <c r="P3591" i="1" s="1"/>
  <c r="F1779" i="1"/>
  <c r="D1996" i="1"/>
  <c r="M1996" i="1"/>
  <c r="J1694" i="1"/>
  <c r="N3204" i="1"/>
  <c r="F3204" i="1"/>
  <c r="D4494" i="1"/>
  <c r="O3591" i="1"/>
  <c r="O2678" i="1"/>
  <c r="G1996" i="1"/>
  <c r="F1996" i="1"/>
  <c r="F1694" i="1"/>
  <c r="H3204" i="1"/>
  <c r="O1779" i="1"/>
  <c r="M1779" i="1"/>
  <c r="J2678" i="1"/>
  <c r="G2202" i="1"/>
  <c r="Q1695" i="1"/>
  <c r="O1996" i="1"/>
  <c r="I1694" i="1"/>
  <c r="J3204" i="1"/>
  <c r="K3591" i="1"/>
  <c r="G1779" i="1"/>
  <c r="N2678" i="1"/>
  <c r="Q534" i="1"/>
  <c r="K1694" i="1"/>
  <c r="L1996" i="1"/>
  <c r="E1694" i="1"/>
  <c r="K3204" i="1"/>
  <c r="J3591" i="1"/>
  <c r="M707" i="1"/>
  <c r="N1779" i="1"/>
  <c r="I2678" i="1"/>
  <c r="M1694" i="1"/>
  <c r="J1996" i="1"/>
  <c r="G1694" i="1"/>
  <c r="L3204" i="1"/>
  <c r="G3204" i="1"/>
  <c r="I3591" i="1"/>
  <c r="E2678" i="1"/>
  <c r="L2202" i="1"/>
  <c r="O1694" i="1"/>
  <c r="L1694" i="1"/>
  <c r="K920" i="1"/>
  <c r="G3591" i="1"/>
  <c r="H2678" i="1"/>
  <c r="N1694" i="1"/>
  <c r="I1996" i="1"/>
  <c r="H3591" i="1"/>
  <c r="D1779" i="1"/>
  <c r="P427" i="1"/>
  <c r="I407" i="1" s="1"/>
  <c r="E627" i="1"/>
  <c r="M3668" i="1"/>
  <c r="L2205" i="1"/>
  <c r="J2205" i="1"/>
  <c r="O2346" i="1"/>
  <c r="K3668" i="1"/>
  <c r="N4541" i="1"/>
  <c r="J4541" i="1"/>
  <c r="K4541" i="1"/>
  <c r="F4541" i="1"/>
  <c r="H2346" i="1"/>
  <c r="M2205" i="1"/>
  <c r="I4022" i="1"/>
  <c r="L4022" i="1"/>
  <c r="E4022" i="1"/>
  <c r="J4022" i="1"/>
  <c r="O4022" i="1"/>
  <c r="E1093" i="1"/>
  <c r="J2332" i="1"/>
  <c r="T3955" i="1"/>
  <c r="O3204" i="1"/>
  <c r="G619" i="1"/>
  <c r="D3312" i="1"/>
  <c r="D44" i="1" s="1"/>
  <c r="D130" i="1" s="1"/>
  <c r="E827" i="1"/>
  <c r="O4494" i="1"/>
  <c r="E670" i="1"/>
  <c r="K670" i="1"/>
  <c r="N670" i="1"/>
  <c r="M670" i="1"/>
  <c r="L670" i="1"/>
  <c r="J670" i="1"/>
  <c r="I670" i="1"/>
  <c r="D670" i="1"/>
  <c r="P670" i="1" s="1"/>
  <c r="G670" i="1"/>
  <c r="J2689" i="1"/>
  <c r="K2689" i="1"/>
  <c r="E2689" i="1"/>
  <c r="H2689" i="1"/>
  <c r="J4540" i="1"/>
  <c r="E4540" i="1"/>
  <c r="N4540" i="1"/>
  <c r="I4540" i="1"/>
  <c r="H4540" i="1"/>
  <c r="L1916" i="1"/>
  <c r="I413" i="1"/>
  <c r="O413" i="1"/>
  <c r="I627" i="1"/>
  <c r="I2074" i="1"/>
  <c r="G2074" i="1"/>
  <c r="K2074" i="1"/>
  <c r="E2074" i="1"/>
  <c r="J2074" i="1"/>
  <c r="D2074" i="1"/>
  <c r="N2074" i="1"/>
  <c r="M2074" i="1"/>
  <c r="O755" i="1"/>
  <c r="O1353" i="1"/>
  <c r="L2290" i="1"/>
  <c r="E2290" i="1"/>
  <c r="N877" i="1"/>
  <c r="M2545" i="1"/>
  <c r="D2545" i="1"/>
  <c r="H2545" i="1"/>
  <c r="J2545" i="1"/>
  <c r="F2545" i="1"/>
  <c r="G2545" i="1"/>
  <c r="E2468" i="1"/>
  <c r="J2468" i="1"/>
  <c r="O2468" i="1"/>
  <c r="N2468" i="1"/>
  <c r="F2468" i="1"/>
  <c r="H2468" i="1"/>
  <c r="F368" i="1"/>
  <c r="G368" i="1"/>
  <c r="E368" i="1"/>
  <c r="I368" i="1"/>
  <c r="Q368" i="1"/>
  <c r="L368" i="1"/>
  <c r="H368" i="1"/>
  <c r="K368" i="1"/>
  <c r="D368" i="1"/>
  <c r="P368" i="1" s="1"/>
  <c r="N1617" i="1"/>
  <c r="E1617" i="1"/>
  <c r="H1353" i="1"/>
  <c r="J1353" i="1"/>
  <c r="L1353" i="1"/>
  <c r="I1353" i="1"/>
  <c r="M1353" i="1"/>
  <c r="F1353" i="1"/>
  <c r="G1916" i="1"/>
  <c r="H1915" i="1"/>
  <c r="I3457" i="1"/>
  <c r="E3457" i="1"/>
  <c r="M3457" i="1"/>
  <c r="O1180" i="1"/>
  <c r="L1180" i="1"/>
  <c r="I1180" i="1"/>
  <c r="L542" i="1"/>
  <c r="D542" i="1"/>
  <c r="P542" i="1" s="1"/>
  <c r="J542" i="1"/>
  <c r="L2034" i="1"/>
  <c r="K2034" i="1"/>
  <c r="G4104" i="1"/>
  <c r="H1911" i="1"/>
  <c r="I1911" i="1"/>
  <c r="L1911" i="1"/>
  <c r="P1336" i="1"/>
  <c r="H919" i="1"/>
  <c r="G614" i="1"/>
  <c r="F614" i="1"/>
  <c r="L2082" i="1"/>
  <c r="I2082" i="1"/>
  <c r="G2420" i="1"/>
  <c r="I2420" i="1"/>
  <c r="H2420" i="1"/>
  <c r="F442" i="1"/>
  <c r="E442" i="1"/>
  <c r="J1434" i="1"/>
  <c r="M2633" i="1"/>
  <c r="E533" i="1"/>
  <c r="M533" i="1"/>
  <c r="J533" i="1"/>
  <c r="H533" i="1"/>
  <c r="G533" i="1"/>
  <c r="L533" i="1"/>
  <c r="N533" i="1"/>
  <c r="K533" i="1"/>
  <c r="N272" i="1"/>
  <c r="G319" i="1"/>
  <c r="J2161" i="1"/>
  <c r="D2893" i="1"/>
  <c r="F1093" i="1"/>
  <c r="M1006" i="1"/>
  <c r="I2547" i="1"/>
  <c r="N1093" i="1"/>
  <c r="H1437" i="1"/>
  <c r="G2547" i="1"/>
  <c r="N2161" i="1"/>
  <c r="D2161" i="1"/>
  <c r="H782" i="1"/>
  <c r="J4527" i="1"/>
  <c r="L2161" i="1"/>
  <c r="H445" i="1"/>
  <c r="O2161" i="1"/>
  <c r="E2161" i="1"/>
  <c r="E2547" i="1"/>
  <c r="K4527" i="1"/>
  <c r="G4098" i="1"/>
  <c r="F2547" i="1"/>
  <c r="M1437" i="1"/>
  <c r="P4125" i="1"/>
  <c r="J3032" i="1"/>
  <c r="G3032" i="1"/>
  <c r="H3032" i="1"/>
  <c r="P560" i="1"/>
  <c r="G540" i="1" s="1"/>
  <c r="I274" i="1"/>
  <c r="J1347" i="1"/>
  <c r="D1347" i="1"/>
  <c r="M1347" i="1"/>
  <c r="H1347" i="1"/>
  <c r="L1347" i="1"/>
  <c r="L702" i="1"/>
  <c r="F702" i="1"/>
  <c r="K702" i="1"/>
  <c r="I702" i="1"/>
  <c r="G702" i="1"/>
  <c r="O603" i="1"/>
  <c r="N2563" i="1"/>
  <c r="D2563" i="1"/>
  <c r="P2563" i="1" s="1"/>
  <c r="O2563" i="1"/>
  <c r="K2563" i="1"/>
  <c r="O497" i="1"/>
  <c r="F2734" i="1"/>
  <c r="N497" i="1"/>
  <c r="K2461" i="1"/>
  <c r="H742" i="1"/>
  <c r="M1686" i="1"/>
  <c r="O742" i="1"/>
  <c r="K1686" i="1"/>
  <c r="Q2723" i="1"/>
  <c r="N2722" i="1"/>
  <c r="H3453" i="1"/>
  <c r="N3453" i="1"/>
  <c r="F742" i="1"/>
  <c r="L1686" i="1"/>
  <c r="M2461" i="1"/>
  <c r="L742" i="1"/>
  <c r="H1686" i="1"/>
  <c r="J4314" i="1"/>
  <c r="P2918" i="1"/>
  <c r="O2961" i="1"/>
  <c r="O3004" i="1" s="1"/>
  <c r="E3882" i="1"/>
  <c r="G3882" i="1"/>
  <c r="J742" i="1"/>
  <c r="O1686" i="1"/>
  <c r="O2461" i="1"/>
  <c r="D2373" i="1"/>
  <c r="J1437" i="1"/>
  <c r="E1437" i="1"/>
  <c r="J445" i="1"/>
  <c r="N445" i="1"/>
  <c r="G2893" i="1"/>
  <c r="L2893" i="1"/>
  <c r="K2893" i="1"/>
  <c r="L3895" i="1"/>
  <c r="O3895" i="1"/>
  <c r="N3895" i="1"/>
  <c r="D3895" i="1"/>
  <c r="P3895" i="1" s="1"/>
  <c r="J3895" i="1"/>
  <c r="F3895" i="1"/>
  <c r="K3895" i="1"/>
  <c r="G3895" i="1"/>
  <c r="M742" i="1"/>
  <c r="N1686" i="1"/>
  <c r="F2461" i="1"/>
  <c r="H1044" i="1"/>
  <c r="F1044" i="1"/>
  <c r="M1044" i="1"/>
  <c r="O2734" i="1"/>
  <c r="H2734" i="1"/>
  <c r="N742" i="1"/>
  <c r="F1686" i="1"/>
  <c r="H497" i="1"/>
  <c r="K742" i="1"/>
  <c r="K1093" i="1"/>
  <c r="H1093" i="1"/>
  <c r="J1093" i="1"/>
  <c r="M1992" i="1"/>
  <c r="K1992" i="1"/>
  <c r="E1642" i="1"/>
  <c r="N1642" i="1"/>
  <c r="D1642" i="1"/>
  <c r="M1642" i="1"/>
  <c r="K1642" i="1"/>
  <c r="O1642" i="1"/>
  <c r="P4604" i="1"/>
  <c r="O4584" i="1" s="1"/>
  <c r="I4314" i="1"/>
  <c r="M4314" i="1"/>
  <c r="O4314" i="1"/>
  <c r="J4267" i="1"/>
  <c r="Q4267" i="1"/>
  <c r="E4267" i="1"/>
  <c r="M4267" i="1"/>
  <c r="G742" i="1"/>
  <c r="J1686" i="1"/>
  <c r="L2461" i="1"/>
  <c r="J2512" i="1"/>
  <c r="O2512" i="1"/>
  <c r="H2512" i="1"/>
  <c r="M2512" i="1"/>
  <c r="E1686" i="1"/>
  <c r="H4051" i="1"/>
  <c r="K4051" i="1"/>
  <c r="J4323" i="1"/>
  <c r="Q4324" i="1"/>
  <c r="O791" i="1"/>
  <c r="N4104" i="1"/>
  <c r="T4250" i="1"/>
  <c r="L791" i="1"/>
  <c r="M4055" i="1"/>
  <c r="J791" i="1"/>
  <c r="P2841" i="1"/>
  <c r="D2520" i="1"/>
  <c r="P2520" i="1" s="1"/>
  <c r="E2520" i="1"/>
  <c r="I2520" i="1"/>
  <c r="F2520" i="1"/>
  <c r="L2520" i="1"/>
  <c r="I2301" i="1"/>
  <c r="J2301" i="1"/>
  <c r="G2301" i="1"/>
  <c r="K2301" i="1"/>
  <c r="P2407" i="1"/>
  <c r="I2387" i="1" s="1"/>
  <c r="R3300" i="1"/>
  <c r="M841" i="1"/>
  <c r="G3337" i="1"/>
  <c r="K3337" i="1"/>
  <c r="N2340" i="1"/>
  <c r="J2340" i="1"/>
  <c r="F2340" i="1"/>
  <c r="I3945" i="1"/>
  <c r="G2728" i="1"/>
  <c r="L2728" i="1"/>
  <c r="O2728" i="1"/>
  <c r="N2728" i="1"/>
  <c r="K2728" i="1"/>
  <c r="E2728" i="1"/>
  <c r="M2728" i="1"/>
  <c r="J2728" i="1"/>
  <c r="N2771" i="1"/>
  <c r="L2771" i="1"/>
  <c r="O2771" i="1"/>
  <c r="D2771" i="1"/>
  <c r="F2771" i="1"/>
  <c r="K2771" i="1"/>
  <c r="J2771" i="1"/>
  <c r="I2771" i="1"/>
  <c r="H2771" i="1"/>
  <c r="M2771" i="1"/>
  <c r="G2771" i="1"/>
  <c r="N2718" i="1"/>
  <c r="F2718" i="1"/>
  <c r="I2718" i="1"/>
  <c r="K2718" i="1"/>
  <c r="J2718" i="1"/>
  <c r="G2718" i="1"/>
  <c r="D2718" i="1"/>
  <c r="M2718" i="1"/>
  <c r="Q2718" i="1"/>
  <c r="L2718" i="1"/>
  <c r="H2718" i="1"/>
  <c r="O2718" i="1"/>
  <c r="M2769" i="1"/>
  <c r="N2769" i="1"/>
  <c r="D2769" i="1"/>
  <c r="E2769" i="1"/>
  <c r="H2769" i="1"/>
  <c r="G2769" i="1"/>
  <c r="I2769" i="1"/>
  <c r="J2769" i="1"/>
  <c r="L2769" i="1"/>
  <c r="F2769" i="1"/>
  <c r="K2769" i="1"/>
  <c r="F1728" i="1"/>
  <c r="G1728" i="1"/>
  <c r="E1728" i="1"/>
  <c r="N1728" i="1"/>
  <c r="M1728" i="1"/>
  <c r="K1728" i="1"/>
  <c r="D1728" i="1"/>
  <c r="M442" i="1"/>
  <c r="H442" i="1"/>
  <c r="N442" i="1"/>
  <c r="M2340" i="1"/>
  <c r="D529" i="1"/>
  <c r="L2820" i="1"/>
  <c r="G2820" i="1"/>
  <c r="I2820" i="1"/>
  <c r="D2820" i="1"/>
  <c r="P2820" i="1" s="1"/>
  <c r="F2820" i="1"/>
  <c r="H2820" i="1"/>
  <c r="N2820" i="1"/>
  <c r="E2820" i="1"/>
  <c r="K2820" i="1"/>
  <c r="M2820" i="1"/>
  <c r="O2820" i="1"/>
  <c r="O1044" i="1"/>
  <c r="G3722" i="1"/>
  <c r="D3722" i="1"/>
  <c r="P3722" i="1" s="1"/>
  <c r="E625" i="1"/>
  <c r="L625" i="1"/>
  <c r="D625" i="1"/>
  <c r="P625" i="1" s="1"/>
  <c r="I625" i="1"/>
  <c r="M625" i="1"/>
  <c r="N625" i="1"/>
  <c r="J625" i="1"/>
  <c r="G625" i="1"/>
  <c r="H625" i="1"/>
  <c r="K625" i="1"/>
  <c r="F625" i="1"/>
  <c r="L2430" i="1"/>
  <c r="D3161" i="1"/>
  <c r="G3161" i="1"/>
  <c r="N3161" i="1"/>
  <c r="M3161" i="1"/>
  <c r="L3161" i="1"/>
  <c r="K3161" i="1"/>
  <c r="J3161" i="1"/>
  <c r="I3161" i="1"/>
  <c r="H3161" i="1"/>
  <c r="F3161" i="1"/>
  <c r="O3161" i="1"/>
  <c r="O409" i="1"/>
  <c r="E1779" i="1"/>
  <c r="L2339" i="1"/>
  <c r="M4009" i="1"/>
  <c r="G4009" i="1"/>
  <c r="I4009" i="1"/>
  <c r="K4316" i="1"/>
  <c r="G312" i="1"/>
  <c r="N312" i="1"/>
  <c r="E4316" i="1"/>
  <c r="N3072" i="1"/>
  <c r="E1696" i="1"/>
  <c r="L2031" i="1"/>
  <c r="J1002" i="1"/>
  <c r="J3452" i="1"/>
  <c r="I2339" i="1"/>
  <c r="I4316" i="1"/>
  <c r="J3883" i="1"/>
  <c r="H312" i="1"/>
  <c r="G4316" i="1"/>
  <c r="L3072" i="1"/>
  <c r="Q1696" i="1"/>
  <c r="L1002" i="1"/>
  <c r="F2855" i="1"/>
  <c r="I3452" i="1"/>
  <c r="N916" i="1"/>
  <c r="F2339" i="1"/>
  <c r="O4009" i="1"/>
  <c r="F312" i="1"/>
  <c r="N4316" i="1"/>
  <c r="D3072" i="1"/>
  <c r="J1696" i="1"/>
  <c r="O1002" i="1"/>
  <c r="O3452" i="1"/>
  <c r="T2267" i="1"/>
  <c r="I916" i="1"/>
  <c r="H528" i="1"/>
  <c r="D312" i="1"/>
  <c r="M4316" i="1"/>
  <c r="I1696" i="1"/>
  <c r="K3452" i="1"/>
  <c r="E528" i="1"/>
  <c r="K4009" i="1"/>
  <c r="H4009" i="1"/>
  <c r="H3625" i="1"/>
  <c r="O4316" i="1"/>
  <c r="Q3625" i="1"/>
  <c r="E312" i="1"/>
  <c r="D919" i="1"/>
  <c r="D3452" i="1"/>
  <c r="D4314" i="1"/>
  <c r="F4009" i="1"/>
  <c r="E3625" i="1"/>
  <c r="F919" i="1"/>
  <c r="M3072" i="1"/>
  <c r="F3452" i="1"/>
  <c r="E916" i="1"/>
  <c r="L4009" i="1"/>
  <c r="D284" i="1"/>
  <c r="P284" i="1" s="1"/>
  <c r="L3625" i="1"/>
  <c r="J3072" i="1"/>
  <c r="H1696" i="1"/>
  <c r="M2031" i="1"/>
  <c r="E3452" i="1"/>
  <c r="D4009" i="1"/>
  <c r="L284" i="1"/>
  <c r="F284" i="1"/>
  <c r="D3625" i="1"/>
  <c r="F3625" i="1"/>
  <c r="H3072" i="1"/>
  <c r="F1696" i="1"/>
  <c r="M3452" i="1"/>
  <c r="F916" i="1"/>
  <c r="D528" i="1"/>
  <c r="J4009" i="1"/>
  <c r="O3625" i="1"/>
  <c r="K3625" i="1"/>
  <c r="K3072" i="1"/>
  <c r="N1696" i="1"/>
  <c r="H3452" i="1"/>
  <c r="Q3536" i="1"/>
  <c r="D749" i="1"/>
  <c r="E4009" i="1"/>
  <c r="I3625" i="1"/>
  <c r="I3072" i="1"/>
  <c r="K1696" i="1"/>
  <c r="D1002" i="1"/>
  <c r="G3452" i="1"/>
  <c r="G749" i="1"/>
  <c r="Q1437" i="1"/>
  <c r="M916" i="1"/>
  <c r="D2339" i="1"/>
  <c r="H916" i="1"/>
  <c r="G284" i="1"/>
  <c r="M3625" i="1"/>
  <c r="D4316" i="1"/>
  <c r="F3072" i="1"/>
  <c r="L1696" i="1"/>
  <c r="M1002" i="1"/>
  <c r="J749" i="1"/>
  <c r="L916" i="1"/>
  <c r="K2339" i="1"/>
  <c r="H284" i="1"/>
  <c r="J3625" i="1"/>
  <c r="H4316" i="1"/>
  <c r="J312" i="1"/>
  <c r="O312" i="1"/>
  <c r="G3072" i="1"/>
  <c r="D1696" i="1"/>
  <c r="H1002" i="1"/>
  <c r="H749" i="1"/>
  <c r="J1779" i="1"/>
  <c r="K916" i="1"/>
  <c r="N2339" i="1"/>
  <c r="L4316" i="1"/>
  <c r="K312" i="1"/>
  <c r="E3072" i="1"/>
  <c r="G1696" i="1"/>
  <c r="E1002" i="1"/>
  <c r="T4427" i="1"/>
  <c r="K749" i="1"/>
  <c r="D916" i="1"/>
  <c r="H1779" i="1"/>
  <c r="J916" i="1"/>
  <c r="J528" i="1"/>
  <c r="D1351" i="1"/>
  <c r="P1351" i="1" s="1"/>
  <c r="E1351" i="1"/>
  <c r="J1351" i="1"/>
  <c r="I1351" i="1"/>
  <c r="O1351" i="1"/>
  <c r="H1351" i="1"/>
  <c r="F1351" i="1"/>
  <c r="M1351" i="1"/>
  <c r="L1351" i="1"/>
  <c r="G1351" i="1"/>
  <c r="M4326" i="1"/>
  <c r="I4326" i="1"/>
  <c r="E4326" i="1"/>
  <c r="F4326" i="1"/>
  <c r="K4326" i="1"/>
  <c r="G4326" i="1"/>
  <c r="N4326" i="1"/>
  <c r="H4326" i="1"/>
  <c r="L2689" i="1"/>
  <c r="G2689" i="1"/>
  <c r="F2997" i="1"/>
  <c r="F3298" i="1" s="1"/>
  <c r="M2090" i="1"/>
  <c r="J2090" i="1"/>
  <c r="I2090" i="1"/>
  <c r="F2090" i="1"/>
  <c r="L2090" i="1"/>
  <c r="O2090" i="1"/>
  <c r="N2090" i="1"/>
  <c r="G2090" i="1"/>
  <c r="H2765" i="1"/>
  <c r="L2765" i="1"/>
  <c r="D2765" i="1"/>
  <c r="K2765" i="1"/>
  <c r="M2765" i="1"/>
  <c r="O2765" i="1"/>
  <c r="J2765" i="1"/>
  <c r="E2765" i="1"/>
  <c r="F2765" i="1"/>
  <c r="G2765" i="1"/>
  <c r="I2765" i="1"/>
  <c r="N2765" i="1"/>
  <c r="O2474" i="1"/>
  <c r="L2474" i="1"/>
  <c r="I2474" i="1"/>
  <c r="G2474" i="1"/>
  <c r="H2474" i="1"/>
  <c r="F2474" i="1"/>
  <c r="J2474" i="1"/>
  <c r="K2474" i="1"/>
  <c r="D2474" i="1"/>
  <c r="P2474" i="1" s="1"/>
  <c r="L497" i="1"/>
  <c r="G497" i="1"/>
  <c r="J497" i="1"/>
  <c r="M497" i="1"/>
  <c r="K497" i="1"/>
  <c r="F497" i="1"/>
  <c r="E497" i="1"/>
  <c r="D497" i="1"/>
  <c r="P497" i="1" s="1"/>
  <c r="I497" i="1"/>
  <c r="J1915" i="1"/>
  <c r="N1915" i="1"/>
  <c r="G1915" i="1"/>
  <c r="M1915" i="1"/>
  <c r="K1915" i="1"/>
  <c r="E1915" i="1"/>
  <c r="I1915" i="1"/>
  <c r="L1915" i="1"/>
  <c r="O1915" i="1"/>
  <c r="O4498" i="1"/>
  <c r="D4498" i="1"/>
  <c r="P4498" i="1" s="1"/>
  <c r="F4498" i="1"/>
  <c r="K4498" i="1"/>
  <c r="E4498" i="1"/>
  <c r="L4498" i="1"/>
  <c r="M4498" i="1"/>
  <c r="N4498" i="1"/>
  <c r="I4498" i="1"/>
  <c r="G4498" i="1"/>
  <c r="O4021" i="1"/>
  <c r="M4021" i="1"/>
  <c r="J4021" i="1"/>
  <c r="N4021" i="1"/>
  <c r="G4021" i="1"/>
  <c r="E4021" i="1"/>
  <c r="D4021" i="1"/>
  <c r="I4021" i="1"/>
  <c r="H4021" i="1"/>
  <c r="L4021" i="1"/>
  <c r="L2550" i="1"/>
  <c r="G2550" i="1"/>
  <c r="K2550" i="1"/>
  <c r="D2550" i="1"/>
  <c r="I2550" i="1"/>
  <c r="N2550" i="1"/>
  <c r="M2550" i="1"/>
  <c r="J2550" i="1"/>
  <c r="K2346" i="1"/>
  <c r="I403" i="1"/>
  <c r="L403" i="1"/>
  <c r="H403" i="1"/>
  <c r="F4267" i="1"/>
  <c r="G4267" i="1"/>
  <c r="N542" i="1"/>
  <c r="I542" i="1"/>
  <c r="O542" i="1"/>
  <c r="F542" i="1"/>
  <c r="J843" i="1"/>
  <c r="I843" i="1"/>
  <c r="F2553" i="1"/>
  <c r="M614" i="1"/>
  <c r="O2553" i="1"/>
  <c r="K3630" i="1"/>
  <c r="G273" i="1"/>
  <c r="I273" i="1"/>
  <c r="T3013" i="1"/>
  <c r="N2553" i="1"/>
  <c r="K1528" i="1"/>
  <c r="D1528" i="1"/>
  <c r="P1528" i="1" s="1"/>
  <c r="L1528" i="1"/>
  <c r="Q3544" i="1"/>
  <c r="M3544" i="1"/>
  <c r="N3882" i="1"/>
  <c r="N4483" i="1"/>
  <c r="E1047" i="1"/>
  <c r="D1047" i="1"/>
  <c r="H2508" i="1"/>
  <c r="I3539" i="1"/>
  <c r="O2959" i="1"/>
  <c r="O3002" i="1"/>
  <c r="O4464" i="1"/>
  <c r="H2514" i="1"/>
  <c r="O2514" i="1"/>
  <c r="J2514" i="1"/>
  <c r="M2514" i="1"/>
  <c r="G2514" i="1"/>
  <c r="I2514" i="1"/>
  <c r="N2514" i="1"/>
  <c r="D2514" i="1"/>
  <c r="K2514" i="1"/>
  <c r="E2514" i="1"/>
  <c r="F2514" i="1"/>
  <c r="L2514" i="1"/>
  <c r="O2142" i="1"/>
  <c r="O1846" i="1"/>
  <c r="O83" i="1" s="1"/>
  <c r="O3260" i="1"/>
  <c r="P4464" i="1"/>
  <c r="I3589" i="1"/>
  <c r="T4470" i="1"/>
  <c r="T4469" i="1"/>
  <c r="E3308" i="1"/>
  <c r="E622" i="1"/>
  <c r="I622" i="1"/>
  <c r="J622" i="1"/>
  <c r="P3781" i="1"/>
  <c r="O3867" i="1"/>
  <c r="O1588" i="1"/>
  <c r="L2678" i="1"/>
  <c r="K2678" i="1"/>
  <c r="F2678" i="1"/>
  <c r="D1997" i="1"/>
  <c r="E3542" i="1"/>
  <c r="O3542" i="1"/>
  <c r="O1607" i="1"/>
  <c r="G1607" i="1"/>
  <c r="E1607" i="1"/>
  <c r="M1607" i="1"/>
  <c r="J1607" i="1"/>
  <c r="K1607" i="1"/>
  <c r="D1607" i="1"/>
  <c r="I1607" i="1"/>
  <c r="H1607" i="1"/>
  <c r="N1607" i="1"/>
  <c r="N1528" i="1"/>
  <c r="M1528" i="1"/>
  <c r="F2032" i="1"/>
  <c r="D2032" i="1"/>
  <c r="J2032" i="1"/>
  <c r="F1605" i="1"/>
  <c r="J1605" i="1"/>
  <c r="I1605" i="1"/>
  <c r="M1605" i="1"/>
  <c r="K1605" i="1"/>
  <c r="D1605" i="1"/>
  <c r="L1605" i="1"/>
  <c r="O1605" i="1"/>
  <c r="E1605" i="1"/>
  <c r="H1605" i="1"/>
  <c r="E1216" i="1"/>
  <c r="I1216" i="1"/>
  <c r="N2850" i="1"/>
  <c r="O999" i="1"/>
  <c r="I2289" i="1"/>
  <c r="N3314" i="1"/>
  <c r="G1216" i="1"/>
  <c r="E2289" i="1"/>
  <c r="T4244" i="1"/>
  <c r="P1072" i="1"/>
  <c r="M1216" i="1"/>
  <c r="M999" i="1"/>
  <c r="I999" i="1"/>
  <c r="L2854" i="1"/>
  <c r="D2289" i="1"/>
  <c r="Q363" i="1"/>
  <c r="D999" i="1"/>
  <c r="E999" i="1"/>
  <c r="G2854" i="1"/>
  <c r="O2854" i="1"/>
  <c r="L999" i="1"/>
  <c r="E3296" i="1"/>
  <c r="D2854" i="1"/>
  <c r="I2854" i="1"/>
  <c r="H2289" i="1"/>
  <c r="E2685" i="1"/>
  <c r="N396" i="1"/>
  <c r="H2854" i="1"/>
  <c r="F4527" i="1"/>
  <c r="I396" i="1"/>
  <c r="D2685" i="1"/>
  <c r="N2854" i="1"/>
  <c r="L2289" i="1"/>
  <c r="M4527" i="1"/>
  <c r="O1216" i="1"/>
  <c r="J2854" i="1"/>
  <c r="N4527" i="1"/>
  <c r="M2854" i="1"/>
  <c r="L486" i="1"/>
  <c r="J999" i="1"/>
  <c r="D486" i="1"/>
  <c r="T3433" i="1"/>
  <c r="E1486" i="1"/>
  <c r="L1486" i="1"/>
  <c r="O1481" i="1"/>
  <c r="F1488" i="1"/>
  <c r="I1488" i="1"/>
  <c r="D1486" i="1"/>
  <c r="P1486" i="1" s="1"/>
  <c r="G1481" i="1"/>
  <c r="Q1481" i="1"/>
  <c r="M1488" i="1"/>
  <c r="H1486" i="1"/>
  <c r="M1481" i="1"/>
  <c r="N1488" i="1"/>
  <c r="J1486" i="1"/>
  <c r="F1486" i="1"/>
  <c r="E1481" i="1"/>
  <c r="K1488" i="1"/>
  <c r="K1486" i="1"/>
  <c r="I1481" i="1"/>
  <c r="J1488" i="1"/>
  <c r="F1481" i="1"/>
  <c r="N1486" i="1"/>
  <c r="D1488" i="1"/>
  <c r="P1488" i="1" s="1"/>
  <c r="M1486" i="1"/>
  <c r="D1481" i="1"/>
  <c r="G1486" i="1"/>
  <c r="O3072" i="1"/>
  <c r="H2077" i="1"/>
  <c r="D2077" i="1"/>
  <c r="G2077" i="1"/>
  <c r="L2077" i="1"/>
  <c r="M2077" i="1"/>
  <c r="J3465" i="1"/>
  <c r="O3465" i="1"/>
  <c r="F4022" i="1"/>
  <c r="D4022" i="1"/>
  <c r="P4022" i="1" s="1"/>
  <c r="I2860" i="1"/>
  <c r="K1860" i="1"/>
  <c r="H1860" i="1"/>
  <c r="O1093" i="1"/>
  <c r="G1093" i="1"/>
  <c r="I1093" i="1"/>
  <c r="J912" i="1"/>
  <c r="M912" i="1"/>
  <c r="O4055" i="1"/>
  <c r="K4055" i="1"/>
  <c r="G4055" i="1"/>
  <c r="L4055" i="1"/>
  <c r="F4055" i="1"/>
  <c r="I4055" i="1"/>
  <c r="I3671" i="1"/>
  <c r="Q3671" i="1"/>
  <c r="G3671" i="1"/>
  <c r="K3671" i="1"/>
  <c r="D3671" i="1"/>
  <c r="D744" i="1"/>
  <c r="H4528" i="1"/>
  <c r="L4528" i="1"/>
  <c r="J4528" i="1"/>
  <c r="M4528" i="1"/>
  <c r="O4528" i="1"/>
  <c r="D920" i="1"/>
  <c r="F920" i="1"/>
  <c r="M920" i="1"/>
  <c r="I2856" i="1"/>
  <c r="G2856" i="1"/>
  <c r="N2856" i="1"/>
  <c r="D2856" i="1"/>
  <c r="K2856" i="1"/>
  <c r="F2856" i="1"/>
  <c r="M2856" i="1"/>
  <c r="H2856" i="1"/>
  <c r="O2856" i="1"/>
  <c r="G1991" i="1"/>
  <c r="J1991" i="1"/>
  <c r="E1991" i="1"/>
  <c r="H1991" i="1"/>
  <c r="Q1992" i="1"/>
  <c r="K1991" i="1"/>
  <c r="F4283" i="1"/>
  <c r="K4283" i="1"/>
  <c r="G4283" i="1"/>
  <c r="I4283" i="1"/>
  <c r="O4283" i="1"/>
  <c r="J4283" i="1"/>
  <c r="M4283" i="1"/>
  <c r="H4283" i="1"/>
  <c r="D4283" i="1"/>
  <c r="P4283" i="1" s="1"/>
  <c r="L4283" i="1"/>
  <c r="E4580" i="1"/>
  <c r="N4580" i="1"/>
  <c r="K4580" i="1"/>
  <c r="D4580" i="1"/>
  <c r="L4580" i="1"/>
  <c r="J4580" i="1"/>
  <c r="M4580" i="1"/>
  <c r="H4580" i="1"/>
  <c r="I4580" i="1"/>
  <c r="O4580" i="1"/>
  <c r="G4580" i="1"/>
  <c r="D997" i="1"/>
  <c r="M997" i="1"/>
  <c r="H3297" i="1"/>
  <c r="E997" i="1"/>
  <c r="F3296" i="1"/>
  <c r="D2633" i="1"/>
  <c r="Q614" i="1"/>
  <c r="O3028" i="1"/>
  <c r="T2272" i="1"/>
  <c r="K1865" i="1"/>
  <c r="Q4534" i="1"/>
  <c r="H997" i="1"/>
  <c r="Q4051" i="1"/>
  <c r="T2265" i="1"/>
  <c r="K997" i="1"/>
  <c r="O997" i="1"/>
  <c r="I997" i="1"/>
  <c r="F2420" i="1"/>
  <c r="P3086" i="1"/>
  <c r="N77" i="1"/>
  <c r="H76" i="1"/>
  <c r="F409" i="1"/>
  <c r="D409" i="1"/>
  <c r="L409" i="1"/>
  <c r="G409" i="1"/>
  <c r="J409" i="1"/>
  <c r="N409" i="1"/>
  <c r="I409" i="1"/>
  <c r="K409" i="1"/>
  <c r="M409" i="1"/>
  <c r="E409" i="1"/>
  <c r="Q410" i="1"/>
  <c r="H409" i="1"/>
  <c r="J3378" i="1"/>
  <c r="E3378" i="1"/>
  <c r="L3378" i="1"/>
  <c r="M3378" i="1"/>
  <c r="Q3379" i="1"/>
  <c r="I3378" i="1"/>
  <c r="D3378" i="1"/>
  <c r="P3378" i="1" s="1"/>
  <c r="K3378" i="1"/>
  <c r="G3378" i="1"/>
  <c r="N3378" i="1"/>
  <c r="O3378" i="1"/>
  <c r="F3378" i="1"/>
  <c r="H3378" i="1"/>
  <c r="J3367" i="1"/>
  <c r="D3367" i="1"/>
  <c r="N3367" i="1"/>
  <c r="L3367" i="1"/>
  <c r="H3367" i="1"/>
  <c r="I3367" i="1"/>
  <c r="F3367" i="1"/>
  <c r="E3367" i="1"/>
  <c r="G3367" i="1"/>
  <c r="M3367" i="1"/>
  <c r="K3367" i="1"/>
  <c r="O3367" i="1"/>
  <c r="L2860" i="1"/>
  <c r="G626" i="1"/>
  <c r="M626" i="1"/>
  <c r="L626" i="1"/>
  <c r="K626" i="1"/>
  <c r="O2860" i="1"/>
  <c r="I626" i="1"/>
  <c r="O626" i="1"/>
  <c r="D626" i="1"/>
  <c r="P626" i="1" s="1"/>
  <c r="N626" i="1"/>
  <c r="H2860" i="1"/>
  <c r="G2511" i="1"/>
  <c r="L3069" i="1"/>
  <c r="Q3070" i="1"/>
  <c r="J3069" i="1"/>
  <c r="H1050" i="1"/>
  <c r="J1050" i="1"/>
  <c r="G1050" i="1"/>
  <c r="E1050" i="1"/>
  <c r="N1050" i="1"/>
  <c r="Q1051" i="1"/>
  <c r="M1050" i="1"/>
  <c r="D1050" i="1"/>
  <c r="L1050" i="1"/>
  <c r="P202" i="1"/>
  <c r="O245" i="1"/>
  <c r="M2723" i="1"/>
  <c r="F2723" i="1"/>
  <c r="L2723" i="1"/>
  <c r="N2723" i="1"/>
  <c r="J2723" i="1"/>
  <c r="E2723" i="1"/>
  <c r="K2723" i="1"/>
  <c r="I2723" i="1"/>
  <c r="H2723" i="1"/>
  <c r="D2723" i="1"/>
  <c r="O2725" i="1"/>
  <c r="J2725" i="1"/>
  <c r="P1549" i="1"/>
  <c r="H1529" i="1" s="1"/>
  <c r="O1592" i="1"/>
  <c r="G870" i="1"/>
  <c r="I870" i="1"/>
  <c r="I1642" i="1"/>
  <c r="H1642" i="1"/>
  <c r="F1642" i="1"/>
  <c r="J1642" i="1"/>
  <c r="G1642" i="1"/>
  <c r="L1642" i="1"/>
  <c r="I1044" i="1"/>
  <c r="L1044" i="1"/>
  <c r="N1044" i="1"/>
  <c r="Q1045" i="1"/>
  <c r="I1008" i="1"/>
  <c r="I1742" i="1"/>
  <c r="J1742" i="1"/>
  <c r="H830" i="1"/>
  <c r="E830" i="1"/>
  <c r="D830" i="1"/>
  <c r="I830" i="1"/>
  <c r="O830" i="1"/>
  <c r="J830" i="1"/>
  <c r="F830" i="1"/>
  <c r="L830" i="1"/>
  <c r="M830" i="1"/>
  <c r="N830" i="1"/>
  <c r="Q830" i="1"/>
  <c r="K830" i="1"/>
  <c r="G830" i="1"/>
  <c r="G913" i="1"/>
  <c r="N913" i="1"/>
  <c r="Q913" i="1"/>
  <c r="E913" i="1"/>
  <c r="Q914" i="1"/>
  <c r="D913" i="1"/>
  <c r="J913" i="1"/>
  <c r="F913" i="1"/>
  <c r="M913" i="1"/>
  <c r="N325" i="1"/>
  <c r="F325" i="1"/>
  <c r="M325" i="1"/>
  <c r="I325" i="1"/>
  <c r="G325" i="1"/>
  <c r="E325" i="1"/>
  <c r="J273" i="1"/>
  <c r="O273" i="1"/>
  <c r="D273" i="1"/>
  <c r="Q273" i="1"/>
  <c r="L273" i="1"/>
  <c r="Q274" i="1"/>
  <c r="J2691" i="1"/>
  <c r="G2691" i="1"/>
  <c r="E2691" i="1"/>
  <c r="I2691" i="1"/>
  <c r="K2691" i="1"/>
  <c r="F2691" i="1"/>
  <c r="M2691" i="1"/>
  <c r="H2691" i="1"/>
  <c r="D2691" i="1"/>
  <c r="P2691" i="1" s="1"/>
  <c r="N2691" i="1"/>
  <c r="O1008" i="1"/>
  <c r="K1008" i="1"/>
  <c r="G1008" i="1"/>
  <c r="E1008" i="1"/>
  <c r="L1008" i="1"/>
  <c r="F1008" i="1"/>
  <c r="N1008" i="1"/>
  <c r="J1008" i="1"/>
  <c r="D1008" i="1"/>
  <c r="M1008" i="1"/>
  <c r="H3947" i="1"/>
  <c r="G999" i="1"/>
  <c r="E3713" i="1"/>
  <c r="P3814" i="1"/>
  <c r="E1523" i="1"/>
  <c r="H1523" i="1"/>
  <c r="F4098" i="1"/>
  <c r="N4098" i="1"/>
  <c r="K363" i="1"/>
  <c r="G3752" i="1"/>
  <c r="J3752" i="1"/>
  <c r="K4149" i="1"/>
  <c r="I4149" i="1"/>
  <c r="E4149" i="1"/>
  <c r="N4149" i="1"/>
  <c r="O4149" i="1"/>
  <c r="M4149" i="1"/>
  <c r="L4149" i="1"/>
  <c r="H4149" i="1"/>
  <c r="J4149" i="1"/>
  <c r="F4149" i="1"/>
  <c r="G4149" i="1"/>
  <c r="D4149" i="1"/>
  <c r="J3976" i="1"/>
  <c r="G3976" i="1"/>
  <c r="G4320" i="1"/>
  <c r="O4320" i="1"/>
  <c r="I4320" i="1"/>
  <c r="K4320" i="1"/>
  <c r="F4320" i="1"/>
  <c r="D4320" i="1"/>
  <c r="H4320" i="1"/>
  <c r="N4320" i="1"/>
  <c r="L4278" i="1"/>
  <c r="K4278" i="1"/>
  <c r="F4278" i="1"/>
  <c r="H4278" i="1"/>
  <c r="G4278" i="1"/>
  <c r="J4278" i="1"/>
  <c r="M4278" i="1"/>
  <c r="D4278" i="1"/>
  <c r="I4278" i="1"/>
  <c r="N4278" i="1"/>
  <c r="E4278" i="1"/>
  <c r="O4278" i="1"/>
  <c r="Q4277" i="1"/>
  <c r="M4277" i="1"/>
  <c r="E4062" i="1"/>
  <c r="D4062" i="1"/>
  <c r="L4062" i="1"/>
  <c r="N4062" i="1"/>
  <c r="F4062" i="1"/>
  <c r="O1697" i="1"/>
  <c r="L1697" i="1"/>
  <c r="D1697" i="1"/>
  <c r="J1697" i="1"/>
  <c r="H1697" i="1"/>
  <c r="F1697" i="1"/>
  <c r="N1697" i="1"/>
  <c r="E1697" i="1"/>
  <c r="I1697" i="1"/>
  <c r="G1697" i="1"/>
  <c r="K1697" i="1"/>
  <c r="Q1697" i="1"/>
  <c r="M1697" i="1"/>
  <c r="K1698" i="1"/>
  <c r="L1698" i="1"/>
  <c r="O1698" i="1"/>
  <c r="N1698" i="1"/>
  <c r="G1698" i="1"/>
  <c r="F1698" i="1"/>
  <c r="J1698" i="1"/>
  <c r="M1698" i="1"/>
  <c r="I1698" i="1"/>
  <c r="H1698" i="1"/>
  <c r="Q1698" i="1"/>
  <c r="D1698" i="1"/>
  <c r="E1698" i="1"/>
  <c r="F1011" i="1"/>
  <c r="I1011" i="1"/>
  <c r="K1011" i="1"/>
  <c r="N1011" i="1"/>
  <c r="J1015" i="1"/>
  <c r="F1015" i="1"/>
  <c r="D1015" i="1"/>
  <c r="P1015" i="1" s="1"/>
  <c r="M1015" i="1"/>
  <c r="L1015" i="1"/>
  <c r="E1015" i="1"/>
  <c r="N1015" i="1"/>
  <c r="K1015" i="1"/>
  <c r="G1015" i="1"/>
  <c r="O1015" i="1"/>
  <c r="I1015" i="1"/>
  <c r="H1015" i="1"/>
  <c r="F2213" i="1"/>
  <c r="G2170" i="1"/>
  <c r="I2170" i="1"/>
  <c r="H2170" i="1"/>
  <c r="N2170" i="1"/>
  <c r="D2170" i="1"/>
  <c r="M2170" i="1"/>
  <c r="K2170" i="1"/>
  <c r="J2170" i="1"/>
  <c r="L2170" i="1"/>
  <c r="O2170" i="1"/>
  <c r="F2170" i="1"/>
  <c r="E2170" i="1"/>
  <c r="M2171" i="1"/>
  <c r="K2171" i="1"/>
  <c r="G2171" i="1"/>
  <c r="L2171" i="1"/>
  <c r="D2171" i="1"/>
  <c r="Q2171" i="1"/>
  <c r="E2171" i="1"/>
  <c r="I2171" i="1"/>
  <c r="N2171" i="1"/>
  <c r="O2171" i="1"/>
  <c r="H2171" i="1"/>
  <c r="F2171" i="1"/>
  <c r="J2171" i="1"/>
  <c r="J623" i="1"/>
  <c r="D623" i="1"/>
  <c r="O623" i="1"/>
  <c r="G623" i="1"/>
  <c r="E623" i="1"/>
  <c r="N623" i="1"/>
  <c r="H623" i="1"/>
  <c r="L623" i="1"/>
  <c r="I623" i="1"/>
  <c r="Q623" i="1"/>
  <c r="K623" i="1"/>
  <c r="M623" i="1"/>
  <c r="F623" i="1"/>
  <c r="I924" i="1"/>
  <c r="O924" i="1"/>
  <c r="L837" i="1"/>
  <c r="G837" i="1"/>
  <c r="D837" i="1"/>
  <c r="E837" i="1"/>
  <c r="F837" i="1"/>
  <c r="H837" i="1"/>
  <c r="M837" i="1"/>
  <c r="J837" i="1"/>
  <c r="K837" i="1"/>
  <c r="O837" i="1"/>
  <c r="I837" i="1"/>
  <c r="N837" i="1"/>
  <c r="I794" i="1"/>
  <c r="D794" i="1"/>
  <c r="N794" i="1"/>
  <c r="Q794" i="1"/>
  <c r="F794" i="1"/>
  <c r="J794" i="1"/>
  <c r="L794" i="1"/>
  <c r="K794" i="1"/>
  <c r="H794" i="1"/>
  <c r="E794" i="1"/>
  <c r="O794" i="1"/>
  <c r="M794" i="1"/>
  <c r="G794" i="1"/>
  <c r="N279" i="1"/>
  <c r="M279" i="1"/>
  <c r="G279" i="1"/>
  <c r="Q279" i="1"/>
  <c r="I279" i="1"/>
  <c r="H279" i="1"/>
  <c r="L279" i="1"/>
  <c r="K279" i="1"/>
  <c r="E279" i="1"/>
  <c r="J279" i="1"/>
  <c r="F279" i="1"/>
  <c r="D279" i="1"/>
  <c r="E278" i="1"/>
  <c r="L278" i="1"/>
  <c r="N278" i="1"/>
  <c r="O278" i="1"/>
  <c r="H278" i="1"/>
  <c r="G278" i="1"/>
  <c r="F278" i="1"/>
  <c r="D278" i="1"/>
  <c r="J278" i="1"/>
  <c r="K278" i="1"/>
  <c r="I278" i="1"/>
  <c r="M278" i="1"/>
  <c r="Q278" i="1"/>
  <c r="O279" i="1"/>
  <c r="I1397" i="1"/>
  <c r="H1397" i="1"/>
  <c r="O1397" i="1"/>
  <c r="E1397" i="1"/>
  <c r="L1397" i="1"/>
  <c r="D1397" i="1"/>
  <c r="G1397" i="1"/>
  <c r="M1397" i="1"/>
  <c r="F1397" i="1"/>
  <c r="K1397" i="1"/>
  <c r="J1397" i="1"/>
  <c r="N1397" i="1"/>
  <c r="H1655" i="1"/>
  <c r="K1655" i="1"/>
  <c r="D1655" i="1"/>
  <c r="N1655" i="1"/>
  <c r="O1655" i="1"/>
  <c r="F1655" i="1"/>
  <c r="M1655" i="1"/>
  <c r="E1655" i="1"/>
  <c r="J1655" i="1"/>
  <c r="L1655" i="1"/>
  <c r="G1655" i="1"/>
  <c r="I1655" i="1"/>
  <c r="N2084" i="1"/>
  <c r="O2042" i="1"/>
  <c r="D2042" i="1"/>
  <c r="G2042" i="1"/>
  <c r="E2042" i="1"/>
  <c r="Q2043" i="1"/>
  <c r="J2042" i="1"/>
  <c r="F2042" i="1"/>
  <c r="I2042" i="1"/>
  <c r="K2042" i="1"/>
  <c r="N2042" i="1"/>
  <c r="L2042" i="1"/>
  <c r="M2042" i="1"/>
  <c r="H2042" i="1"/>
  <c r="P2061" i="1"/>
  <c r="J2041" i="1" s="1"/>
  <c r="O1999" i="1"/>
  <c r="M1999" i="1"/>
  <c r="M1955" i="1"/>
  <c r="D1955" i="1"/>
  <c r="L1955" i="1"/>
  <c r="I1955" i="1"/>
  <c r="E1955" i="1"/>
  <c r="G1955" i="1"/>
  <c r="F1955" i="1"/>
  <c r="O1955" i="1"/>
  <c r="N1955" i="1"/>
  <c r="J1955" i="1"/>
  <c r="H1955" i="1"/>
  <c r="K1955" i="1"/>
  <c r="G1956" i="1"/>
  <c r="H1956" i="1"/>
  <c r="D1956" i="1"/>
  <c r="F1956" i="1"/>
  <c r="K1956" i="1"/>
  <c r="N1956" i="1"/>
  <c r="I1956" i="1"/>
  <c r="Q1956" i="1"/>
  <c r="M1956" i="1"/>
  <c r="E1956" i="1"/>
  <c r="O1956" i="1"/>
  <c r="L1956" i="1"/>
  <c r="J1956" i="1"/>
  <c r="G1181" i="1"/>
  <c r="M751" i="1"/>
  <c r="J751" i="1"/>
  <c r="H751" i="1"/>
  <c r="K751" i="1"/>
  <c r="D751" i="1"/>
  <c r="O751" i="1"/>
  <c r="G751" i="1"/>
  <c r="I751" i="1"/>
  <c r="N751" i="1"/>
  <c r="F751" i="1"/>
  <c r="E751" i="1"/>
  <c r="L751" i="1"/>
  <c r="I1912" i="1"/>
  <c r="Q1912" i="1"/>
  <c r="J1912" i="1"/>
  <c r="E1912" i="1"/>
  <c r="G1912" i="1"/>
  <c r="F1912" i="1"/>
  <c r="O1912" i="1"/>
  <c r="M1912" i="1"/>
  <c r="L1912" i="1"/>
  <c r="K1912" i="1"/>
  <c r="N1912" i="1"/>
  <c r="H1912" i="1"/>
  <c r="D1912" i="1"/>
  <c r="H537" i="1"/>
  <c r="P514" i="1"/>
  <c r="D494" i="1" s="1"/>
  <c r="D450" i="1"/>
  <c r="K450" i="1"/>
  <c r="I536" i="1"/>
  <c r="G536" i="1"/>
  <c r="F536" i="1"/>
  <c r="E536" i="1"/>
  <c r="H536" i="1"/>
  <c r="L536" i="1"/>
  <c r="M536" i="1"/>
  <c r="D536" i="1"/>
  <c r="O536" i="1"/>
  <c r="N536" i="1"/>
  <c r="J536" i="1"/>
  <c r="K536" i="1"/>
  <c r="D4470" i="1"/>
  <c r="N4492" i="1"/>
  <c r="L4492" i="1"/>
  <c r="H4492" i="1"/>
  <c r="K4492" i="1"/>
  <c r="G4492" i="1"/>
  <c r="F4492" i="1"/>
  <c r="I4492" i="1"/>
  <c r="P3738" i="1"/>
  <c r="M3718" i="1" s="1"/>
  <c r="O3437" i="1"/>
  <c r="H3503" i="1"/>
  <c r="J3503" i="1"/>
  <c r="O3503" i="1"/>
  <c r="K3503" i="1"/>
  <c r="N3503" i="1"/>
  <c r="M3503" i="1"/>
  <c r="G3503" i="1"/>
  <c r="I3503" i="1"/>
  <c r="F3503" i="1"/>
  <c r="E3503" i="1"/>
  <c r="L3503" i="1"/>
  <c r="D3503" i="1"/>
  <c r="N3460" i="1"/>
  <c r="L3460" i="1"/>
  <c r="D3460" i="1"/>
  <c r="O3460" i="1"/>
  <c r="K3460" i="1"/>
  <c r="M3460" i="1"/>
  <c r="E3460" i="1"/>
  <c r="Q3460" i="1"/>
  <c r="G3460" i="1"/>
  <c r="J3460" i="1"/>
  <c r="F3460" i="1"/>
  <c r="H3460" i="1"/>
  <c r="I3460" i="1"/>
  <c r="F3331" i="1"/>
  <c r="L3331" i="1"/>
  <c r="N3331" i="1"/>
  <c r="O3331" i="1"/>
  <c r="I3331" i="1"/>
  <c r="H3331" i="1"/>
  <c r="G3331" i="1"/>
  <c r="E3331" i="1"/>
  <c r="Q3331" i="1"/>
  <c r="K3331" i="1"/>
  <c r="M3331" i="1"/>
  <c r="J3331" i="1"/>
  <c r="D3331" i="1"/>
  <c r="H3116" i="1"/>
  <c r="D3116" i="1"/>
  <c r="L3116" i="1"/>
  <c r="J3116" i="1"/>
  <c r="N3116" i="1"/>
  <c r="K3116" i="1"/>
  <c r="O3116" i="1"/>
  <c r="M3116" i="1"/>
  <c r="E3116" i="1"/>
  <c r="F3116" i="1"/>
  <c r="I3116" i="1"/>
  <c r="Q3116" i="1"/>
  <c r="G3116" i="1"/>
  <c r="G3073" i="1"/>
  <c r="I3073" i="1"/>
  <c r="H3073" i="1"/>
  <c r="K3073" i="1"/>
  <c r="J3073" i="1"/>
  <c r="E3073" i="1"/>
  <c r="O3073" i="1"/>
  <c r="F3073" i="1"/>
  <c r="M3073" i="1"/>
  <c r="D3073" i="1"/>
  <c r="Q3073" i="1"/>
  <c r="N3073" i="1"/>
  <c r="L3073" i="1"/>
  <c r="M2815" i="1"/>
  <c r="M2729" i="1"/>
  <c r="L2729" i="1"/>
  <c r="K2729" i="1"/>
  <c r="D2729" i="1"/>
  <c r="F2729" i="1"/>
  <c r="E2729" i="1"/>
  <c r="J2729" i="1"/>
  <c r="I2729" i="1"/>
  <c r="O2729" i="1"/>
  <c r="Q2729" i="1"/>
  <c r="G2729" i="1"/>
  <c r="H2729" i="1"/>
  <c r="N2729" i="1"/>
  <c r="O2686" i="1"/>
  <c r="M2686" i="1"/>
  <c r="F2686" i="1"/>
  <c r="E2686" i="1"/>
  <c r="H2686" i="1"/>
  <c r="K2686" i="1"/>
  <c r="N2686" i="1"/>
  <c r="D2686" i="1"/>
  <c r="G2686" i="1"/>
  <c r="L2686" i="1"/>
  <c r="J2686" i="1"/>
  <c r="I2686" i="1"/>
  <c r="Q2686" i="1"/>
  <c r="K2643" i="1"/>
  <c r="F2643" i="1"/>
  <c r="M2643" i="1"/>
  <c r="E2643" i="1"/>
  <c r="D2643" i="1"/>
  <c r="J2643" i="1"/>
  <c r="H2643" i="1"/>
  <c r="O2643" i="1"/>
  <c r="I2643" i="1"/>
  <c r="G2643" i="1"/>
  <c r="L2643" i="1"/>
  <c r="N2643" i="1"/>
  <c r="E2471" i="1"/>
  <c r="N2471" i="1"/>
  <c r="H2471" i="1"/>
  <c r="F2471" i="1"/>
  <c r="D2471" i="1"/>
  <c r="L2471" i="1"/>
  <c r="J2471" i="1"/>
  <c r="K2471" i="1"/>
  <c r="M2471" i="1"/>
  <c r="Q2471" i="1"/>
  <c r="I2471" i="1"/>
  <c r="G2471" i="1"/>
  <c r="O2471" i="1"/>
  <c r="D2428" i="1"/>
  <c r="G2428" i="1"/>
  <c r="N2428" i="1"/>
  <c r="I2428" i="1"/>
  <c r="J2428" i="1"/>
  <c r="E2428" i="1"/>
  <c r="H2428" i="1"/>
  <c r="F2428" i="1"/>
  <c r="L2428" i="1"/>
  <c r="K2428" i="1"/>
  <c r="M2428" i="1"/>
  <c r="O2428" i="1"/>
  <c r="E2860" i="1"/>
  <c r="D2860" i="1"/>
  <c r="F2860" i="1"/>
  <c r="G2860" i="1"/>
  <c r="K2860" i="1"/>
  <c r="P817" i="1"/>
  <c r="D2174" i="1"/>
  <c r="P2174" i="1" s="1"/>
  <c r="G2174" i="1"/>
  <c r="E2174" i="1"/>
  <c r="J2174" i="1"/>
  <c r="F2174" i="1"/>
  <c r="O2174" i="1"/>
  <c r="M2174" i="1"/>
  <c r="H2174" i="1"/>
  <c r="L2174" i="1"/>
  <c r="K2174" i="1"/>
  <c r="I707" i="1"/>
  <c r="E707" i="1"/>
  <c r="F151" i="1"/>
  <c r="I151" i="1"/>
  <c r="E151" i="1"/>
  <c r="L151" i="1"/>
  <c r="G151" i="1"/>
  <c r="I1257" i="1"/>
  <c r="H1257" i="1"/>
  <c r="J1257" i="1"/>
  <c r="L1257" i="1"/>
  <c r="K1257" i="1"/>
  <c r="M1257" i="1"/>
  <c r="G1257" i="1"/>
  <c r="N1257" i="1"/>
  <c r="O1257" i="1"/>
  <c r="D1257" i="1"/>
  <c r="O532" i="1"/>
  <c r="L532" i="1"/>
  <c r="J532" i="1"/>
  <c r="Q533" i="1"/>
  <c r="M532" i="1"/>
  <c r="G532" i="1"/>
  <c r="G653" i="1"/>
  <c r="I653" i="1"/>
  <c r="J1006" i="1"/>
  <c r="K1006" i="1"/>
  <c r="E1006" i="1"/>
  <c r="L1006" i="1"/>
  <c r="H1006" i="1"/>
  <c r="I1006" i="1"/>
  <c r="G1006" i="1"/>
  <c r="N1006" i="1"/>
  <c r="Q1006" i="1"/>
  <c r="F1006" i="1"/>
  <c r="M274" i="1"/>
  <c r="O274" i="1"/>
  <c r="L274" i="1"/>
  <c r="G274" i="1"/>
  <c r="H868" i="1"/>
  <c r="L868" i="1"/>
  <c r="J868" i="1"/>
  <c r="K868" i="1"/>
  <c r="N868" i="1"/>
  <c r="G868" i="1"/>
  <c r="E868" i="1"/>
  <c r="F868" i="1"/>
  <c r="M868" i="1"/>
  <c r="M4540" i="1"/>
  <c r="F4540" i="1"/>
  <c r="D3536" i="1"/>
  <c r="E3536" i="1"/>
  <c r="N3536" i="1"/>
  <c r="F3536" i="1"/>
  <c r="H3536" i="1"/>
  <c r="M3536" i="1"/>
  <c r="K3536" i="1"/>
  <c r="L3536" i="1"/>
  <c r="J3536" i="1"/>
  <c r="I3536" i="1"/>
  <c r="G3536" i="1"/>
  <c r="J3453" i="1"/>
  <c r="E3453" i="1"/>
  <c r="F3453" i="1"/>
  <c r="O3453" i="1"/>
  <c r="K3453" i="1"/>
  <c r="Q3453" i="1"/>
  <c r="N749" i="1"/>
  <c r="Q749" i="1"/>
  <c r="I1778" i="1"/>
  <c r="Q1779" i="1"/>
  <c r="F3535" i="1"/>
  <c r="M3535" i="1"/>
  <c r="K3535" i="1"/>
  <c r="Q3535" i="1"/>
  <c r="G3535" i="1"/>
  <c r="I3535" i="1"/>
  <c r="L3535" i="1"/>
  <c r="M1652" i="1"/>
  <c r="H1652" i="1"/>
  <c r="F1609" i="1"/>
  <c r="O1470" i="1"/>
  <c r="D452" i="1"/>
  <c r="H2680" i="1"/>
  <c r="E2680" i="1"/>
  <c r="D2680" i="1"/>
  <c r="F2680" i="1"/>
  <c r="K2680" i="1"/>
  <c r="G2680" i="1"/>
  <c r="I2680" i="1"/>
  <c r="Q2681" i="1"/>
  <c r="L2680" i="1"/>
  <c r="J2680" i="1"/>
  <c r="N2680" i="1"/>
  <c r="D3535" i="1"/>
  <c r="P3126" i="1"/>
  <c r="Q3107" i="1" s="1"/>
  <c r="P2924" i="1"/>
  <c r="L2904" i="1" s="1"/>
  <c r="O2967" i="1"/>
  <c r="K2853" i="1"/>
  <c r="I2853" i="1"/>
  <c r="O2853" i="1"/>
  <c r="D400" i="1"/>
  <c r="E400" i="1"/>
  <c r="G400" i="1"/>
  <c r="I400" i="1"/>
  <c r="H400" i="1"/>
  <c r="F400" i="1"/>
  <c r="N400" i="1"/>
  <c r="K400" i="1"/>
  <c r="K1055" i="1"/>
  <c r="F1055" i="1"/>
  <c r="E1055" i="1"/>
  <c r="G1055" i="1"/>
  <c r="O2036" i="1"/>
  <c r="H2036" i="1"/>
  <c r="O244" i="1"/>
  <c r="P201" i="1"/>
  <c r="J3535" i="1"/>
  <c r="K1474" i="1"/>
  <c r="G1479" i="1"/>
  <c r="E1474" i="1"/>
  <c r="E1479" i="1"/>
  <c r="O2550" i="1"/>
  <c r="M1474" i="1"/>
  <c r="F1479" i="1"/>
  <c r="E2550" i="1"/>
  <c r="J1474" i="1"/>
  <c r="I1479" i="1"/>
  <c r="K1479" i="1"/>
  <c r="G1474" i="1"/>
  <c r="H1479" i="1"/>
  <c r="F533" i="1"/>
  <c r="I533" i="1"/>
  <c r="D1474" i="1"/>
  <c r="O533" i="1"/>
  <c r="L1474" i="1"/>
  <c r="M1479" i="1"/>
  <c r="H3542" i="1"/>
  <c r="L3542" i="1"/>
  <c r="G3542" i="1"/>
  <c r="F3542" i="1"/>
  <c r="N3542" i="1"/>
  <c r="I3542" i="1"/>
  <c r="Q3543" i="1"/>
  <c r="J3542" i="1"/>
  <c r="D3542" i="1"/>
  <c r="M3542" i="1"/>
  <c r="O188" i="1"/>
  <c r="I188" i="1"/>
  <c r="G188" i="1"/>
  <c r="D188" i="1"/>
  <c r="L188" i="1"/>
  <c r="N188" i="1"/>
  <c r="F188" i="1"/>
  <c r="K188" i="1"/>
  <c r="J188" i="1"/>
  <c r="M188" i="1"/>
  <c r="E188" i="1"/>
  <c r="K529" i="1"/>
  <c r="F529" i="1"/>
  <c r="E529" i="1"/>
  <c r="L529" i="1"/>
  <c r="J529" i="1"/>
  <c r="Q530" i="1"/>
  <c r="M529" i="1"/>
  <c r="Q529" i="1"/>
  <c r="I529" i="1"/>
  <c r="O529" i="1"/>
  <c r="L1488" i="1"/>
  <c r="G1488" i="1"/>
  <c r="H1488" i="1"/>
  <c r="O1488" i="1"/>
  <c r="E1488" i="1"/>
  <c r="M2162" i="1"/>
  <c r="D2162" i="1"/>
  <c r="N2162" i="1"/>
  <c r="E2162" i="1"/>
  <c r="J2162" i="1"/>
  <c r="Q2163" i="1"/>
  <c r="K2162" i="1"/>
  <c r="G2162" i="1"/>
  <c r="Q2162" i="1"/>
  <c r="H2162" i="1"/>
  <c r="I2162" i="1"/>
  <c r="L2162" i="1"/>
  <c r="F2162" i="1"/>
  <c r="O2162" i="1"/>
  <c r="H188" i="1"/>
  <c r="N529" i="1"/>
  <c r="G529" i="1"/>
  <c r="F626" i="1"/>
  <c r="H626" i="1"/>
  <c r="I4151" i="1"/>
  <c r="H2087" i="1"/>
  <c r="I2087" i="1"/>
  <c r="L2087" i="1"/>
  <c r="N2087" i="1"/>
  <c r="G2087" i="1"/>
  <c r="M2087" i="1"/>
  <c r="J2087" i="1"/>
  <c r="E2087" i="1"/>
  <c r="K2087" i="1"/>
  <c r="D2087" i="1"/>
  <c r="P2087" i="1" s="1"/>
  <c r="O2087" i="1"/>
  <c r="Q2088" i="1"/>
  <c r="H2903" i="1"/>
  <c r="O2903" i="1"/>
  <c r="N2903" i="1"/>
  <c r="D2903" i="1"/>
  <c r="P2903" i="1" s="1"/>
  <c r="M2903" i="1"/>
  <c r="K2903" i="1"/>
  <c r="E2903" i="1"/>
  <c r="I2903" i="1"/>
  <c r="J2903" i="1"/>
  <c r="G2903" i="1"/>
  <c r="F2903" i="1"/>
  <c r="G611" i="1"/>
  <c r="O4265" i="1"/>
  <c r="J4265" i="1"/>
  <c r="G4265" i="1"/>
  <c r="H4265" i="1"/>
  <c r="F4265" i="1"/>
  <c r="K4265" i="1"/>
  <c r="E4265" i="1"/>
  <c r="Q4266" i="1"/>
  <c r="M4265" i="1"/>
  <c r="D4265" i="1"/>
  <c r="I4265" i="1"/>
  <c r="F396" i="1"/>
  <c r="G396" i="1"/>
  <c r="H1865" i="1"/>
  <c r="J1865" i="1"/>
  <c r="D1865" i="1"/>
  <c r="M1865" i="1"/>
  <c r="G1865" i="1"/>
  <c r="N1865" i="1"/>
  <c r="E1865" i="1"/>
  <c r="O1865" i="1"/>
  <c r="F1865" i="1"/>
  <c r="N1992" i="1"/>
  <c r="E1992" i="1"/>
  <c r="H1992" i="1"/>
  <c r="J1992" i="1"/>
  <c r="O1992" i="1"/>
  <c r="L1992" i="1"/>
  <c r="H3672" i="1"/>
  <c r="N3672" i="1"/>
  <c r="D3672" i="1"/>
  <c r="I3672" i="1"/>
  <c r="M3672" i="1"/>
  <c r="K3672" i="1"/>
  <c r="E3672" i="1"/>
  <c r="Q3672" i="1"/>
  <c r="L2808" i="1"/>
  <c r="F2808" i="1"/>
  <c r="I2808" i="1"/>
  <c r="H2808" i="1"/>
  <c r="D2808" i="1"/>
  <c r="J2808" i="1"/>
  <c r="G793" i="1"/>
  <c r="M2373" i="1"/>
  <c r="O793" i="1"/>
  <c r="M793" i="1"/>
  <c r="N653" i="1"/>
  <c r="L1867" i="1"/>
  <c r="H1996" i="1"/>
  <c r="H4535" i="1"/>
  <c r="Q3062" i="1"/>
  <c r="Q320" i="1"/>
  <c r="H3314" i="1"/>
  <c r="M2860" i="1"/>
  <c r="K3115" i="1"/>
  <c r="Q3115" i="1"/>
  <c r="E3115" i="1"/>
  <c r="D3115" i="1"/>
  <c r="J3115" i="1"/>
  <c r="N3115" i="1"/>
  <c r="I3115" i="1"/>
  <c r="M312" i="1"/>
  <c r="L312" i="1"/>
  <c r="O3724" i="1"/>
  <c r="S3956" i="1"/>
  <c r="T3956" i="1" s="1"/>
  <c r="T3870" i="1"/>
  <c r="M369" i="1"/>
  <c r="G3115" i="1"/>
  <c r="G3457" i="1"/>
  <c r="L3457" i="1"/>
  <c r="N3457" i="1"/>
  <c r="I2855" i="1"/>
  <c r="Q2855" i="1"/>
  <c r="G2855" i="1"/>
  <c r="H2855" i="1"/>
  <c r="N2726" i="1"/>
  <c r="Q2726" i="1"/>
  <c r="F2726" i="1"/>
  <c r="G2726" i="1"/>
  <c r="I2726" i="1"/>
  <c r="J274" i="1"/>
  <c r="E274" i="1"/>
  <c r="F274" i="1"/>
  <c r="K834" i="1"/>
  <c r="J615" i="1"/>
  <c r="K615" i="1"/>
  <c r="N615" i="1"/>
  <c r="I615" i="1"/>
  <c r="E615" i="1"/>
  <c r="H615" i="1"/>
  <c r="O615" i="1"/>
  <c r="K2734" i="1"/>
  <c r="G2734" i="1"/>
  <c r="J2734" i="1"/>
  <c r="M2734" i="1"/>
  <c r="D2734" i="1"/>
  <c r="P2734" i="1" s="1"/>
  <c r="L2734" i="1"/>
  <c r="Q1348" i="1"/>
  <c r="O1347" i="1"/>
  <c r="Q1179" i="1"/>
  <c r="K1179" i="1"/>
  <c r="M368" i="1"/>
  <c r="O368" i="1"/>
  <c r="D2210" i="1"/>
  <c r="H2210" i="1"/>
  <c r="N2390" i="1"/>
  <c r="J2390" i="1"/>
  <c r="H2390" i="1"/>
  <c r="M2390" i="1"/>
  <c r="P946" i="1"/>
  <c r="O926" i="1" s="1"/>
  <c r="I872" i="1"/>
  <c r="D872" i="1"/>
  <c r="L872" i="1"/>
  <c r="O872" i="1"/>
  <c r="K872" i="1"/>
  <c r="J872" i="1"/>
  <c r="L400" i="1"/>
  <c r="M400" i="1"/>
  <c r="J400" i="1"/>
  <c r="D1516" i="1"/>
  <c r="K1516" i="1"/>
  <c r="L1516" i="1"/>
  <c r="J1516" i="1"/>
  <c r="I1516" i="1"/>
  <c r="N1516" i="1"/>
  <c r="Q1517" i="1"/>
  <c r="H1516" i="1"/>
  <c r="M1516" i="1"/>
  <c r="Q1516" i="1"/>
  <c r="M832" i="1"/>
  <c r="N997" i="1"/>
  <c r="Q998" i="1"/>
  <c r="F997" i="1"/>
  <c r="I1002" i="1"/>
  <c r="N1002" i="1"/>
  <c r="O2003" i="1"/>
  <c r="N2003" i="1"/>
  <c r="H2003" i="1"/>
  <c r="G2003" i="1"/>
  <c r="I2003" i="1"/>
  <c r="M2003" i="1"/>
  <c r="D2003" i="1"/>
  <c r="P2003" i="1" s="1"/>
  <c r="L2003" i="1"/>
  <c r="H2503" i="1"/>
  <c r="K2503" i="1"/>
  <c r="N2503" i="1"/>
  <c r="L2503" i="1"/>
  <c r="J2503" i="1"/>
  <c r="M2503" i="1"/>
  <c r="E2503" i="1"/>
  <c r="F2503" i="1"/>
  <c r="H2846" i="1"/>
  <c r="N2846" i="1"/>
  <c r="F2846" i="1"/>
  <c r="I2846" i="1"/>
  <c r="L2846" i="1"/>
  <c r="G2846" i="1"/>
  <c r="D2846" i="1"/>
  <c r="E2846" i="1"/>
  <c r="O2846" i="1"/>
  <c r="J2806" i="1"/>
  <c r="E2806" i="1"/>
  <c r="G2806" i="1"/>
  <c r="H2806" i="1"/>
  <c r="L2806" i="1"/>
  <c r="F2806" i="1"/>
  <c r="N2806" i="1"/>
  <c r="K2806" i="1"/>
  <c r="D2806" i="1"/>
  <c r="Q2806" i="1"/>
  <c r="P2883" i="1"/>
  <c r="Q2863" i="1" s="1"/>
  <c r="K3323" i="1"/>
  <c r="G3323" i="1"/>
  <c r="F3323" i="1"/>
  <c r="L3323" i="1"/>
  <c r="N3323" i="1"/>
  <c r="E3323" i="1"/>
  <c r="D3323" i="1"/>
  <c r="I3323" i="1"/>
  <c r="O3323" i="1"/>
  <c r="Q3324" i="1"/>
  <c r="J3329" i="1"/>
  <c r="F3329" i="1"/>
  <c r="J4357" i="1"/>
  <c r="J4312" i="1"/>
  <c r="K4266" i="1"/>
  <c r="I4266" i="1"/>
  <c r="H4266" i="1"/>
  <c r="O4266" i="1"/>
  <c r="L4266" i="1"/>
  <c r="M4266" i="1"/>
  <c r="G4266" i="1"/>
  <c r="N4266" i="1"/>
  <c r="D4266" i="1"/>
  <c r="I3450" i="1"/>
  <c r="F3450" i="1"/>
  <c r="L3450" i="1"/>
  <c r="O3450" i="1"/>
  <c r="M3450" i="1"/>
  <c r="E3450" i="1"/>
  <c r="N3450" i="1"/>
  <c r="K3450" i="1"/>
  <c r="L3115" i="1"/>
  <c r="O2615" i="1"/>
  <c r="J147" i="1"/>
  <c r="G147" i="1"/>
  <c r="G4532" i="1"/>
  <c r="H4541" i="1"/>
  <c r="O4068" i="1"/>
  <c r="I4541" i="1"/>
  <c r="H4582" i="1"/>
  <c r="O4582" i="1"/>
  <c r="D4582" i="1"/>
  <c r="P4582" i="1" s="1"/>
  <c r="K4147" i="1"/>
  <c r="M4147" i="1"/>
  <c r="G4147" i="1"/>
  <c r="I4532" i="1"/>
  <c r="L4541" i="1"/>
  <c r="F4068" i="1"/>
  <c r="G4068" i="1"/>
  <c r="H2721" i="1"/>
  <c r="L2721" i="1"/>
  <c r="I2721" i="1"/>
  <c r="D4532" i="1"/>
  <c r="Q4533" i="1"/>
  <c r="H4532" i="1"/>
  <c r="J4582" i="1"/>
  <c r="E4582" i="1"/>
  <c r="I4582" i="1"/>
  <c r="G4582" i="1"/>
  <c r="E4147" i="1"/>
  <c r="H4147" i="1"/>
  <c r="M4541" i="1"/>
  <c r="O4541" i="1"/>
  <c r="L3326" i="1"/>
  <c r="N3326" i="1"/>
  <c r="F3326" i="1"/>
  <c r="T593" i="1"/>
  <c r="F2557" i="1"/>
  <c r="L1783" i="1"/>
  <c r="N1783" i="1"/>
  <c r="F1783" i="1"/>
  <c r="D1783" i="1"/>
  <c r="E1783" i="1"/>
  <c r="K1783" i="1"/>
  <c r="J1783" i="1"/>
  <c r="M1783" i="1"/>
  <c r="I1783" i="1"/>
  <c r="G1783" i="1"/>
  <c r="O1783" i="1"/>
  <c r="H1783" i="1"/>
  <c r="P858" i="1"/>
  <c r="M3675" i="1"/>
  <c r="L3675" i="1"/>
  <c r="H3675" i="1"/>
  <c r="E3675" i="1"/>
  <c r="K3675" i="1"/>
  <c r="I3675" i="1"/>
  <c r="O3675" i="1"/>
  <c r="D3675" i="1"/>
  <c r="F3675" i="1"/>
  <c r="N3675" i="1"/>
  <c r="G3675" i="1"/>
  <c r="J3675" i="1"/>
  <c r="F3632" i="1"/>
  <c r="N3632" i="1"/>
  <c r="J3632" i="1"/>
  <c r="O3632" i="1"/>
  <c r="H3632" i="1"/>
  <c r="D3632" i="1"/>
  <c r="G3632" i="1"/>
  <c r="E3632" i="1"/>
  <c r="K3632" i="1"/>
  <c r="M3632" i="1"/>
  <c r="L3632" i="1"/>
  <c r="I3632" i="1"/>
  <c r="P4494" i="1" l="1"/>
  <c r="P3505" i="1"/>
  <c r="F2430" i="1"/>
  <c r="M2430" i="1"/>
  <c r="E2430" i="1"/>
  <c r="I2430" i="1"/>
  <c r="K2430" i="1"/>
  <c r="O2430" i="1"/>
  <c r="N2430" i="1"/>
  <c r="D2430" i="1"/>
  <c r="H2430" i="1"/>
  <c r="G2430" i="1"/>
  <c r="P409" i="1"/>
  <c r="P2301" i="1"/>
  <c r="P4580" i="1"/>
  <c r="J1011" i="1"/>
  <c r="H1011" i="1"/>
  <c r="D1011" i="1"/>
  <c r="O1011" i="1"/>
  <c r="G1011" i="1"/>
  <c r="E1011" i="1"/>
  <c r="L1011" i="1"/>
  <c r="Q624" i="1"/>
  <c r="N1742" i="1"/>
  <c r="M1742" i="1"/>
  <c r="M1957" i="1"/>
  <c r="Q2000" i="1"/>
  <c r="O2000" i="1"/>
  <c r="T4418" i="1"/>
  <c r="T977" i="1"/>
  <c r="T596" i="1"/>
  <c r="T251" i="1"/>
  <c r="T245" i="1"/>
  <c r="T3254" i="1"/>
  <c r="Q2462" i="1"/>
  <c r="N3302" i="1"/>
  <c r="M3300" i="1"/>
  <c r="M3302" i="1"/>
  <c r="Q3020" i="1"/>
  <c r="Q1181" i="1"/>
  <c r="Q1778" i="1"/>
  <c r="T1578" i="1"/>
  <c r="T3261" i="1"/>
  <c r="D3296" i="1"/>
  <c r="O2296" i="1"/>
  <c r="F2296" i="1"/>
  <c r="D2296" i="1"/>
  <c r="I2296" i="1"/>
  <c r="N2674" i="1"/>
  <c r="D2674" i="1"/>
  <c r="O2674" i="1"/>
  <c r="I2674" i="1"/>
  <c r="G2674" i="1"/>
  <c r="H2674" i="1"/>
  <c r="K2674" i="1"/>
  <c r="L2674" i="1"/>
  <c r="J924" i="1"/>
  <c r="F924" i="1"/>
  <c r="L924" i="1"/>
  <c r="H924" i="1"/>
  <c r="E924" i="1"/>
  <c r="G924" i="1"/>
  <c r="K924" i="1"/>
  <c r="O3432" i="1"/>
  <c r="O1246" i="1"/>
  <c r="J2674" i="1"/>
  <c r="L2292" i="1"/>
  <c r="M831" i="1"/>
  <c r="F1867" i="1"/>
  <c r="M1867" i="1"/>
  <c r="H2727" i="1"/>
  <c r="Q2728" i="1"/>
  <c r="P473" i="1"/>
  <c r="O453" i="1" s="1"/>
  <c r="E2078" i="1"/>
  <c r="Q2078" i="1"/>
  <c r="K2078" i="1"/>
  <c r="F1943" i="1"/>
  <c r="G1943" i="1"/>
  <c r="H1943" i="1"/>
  <c r="J1943" i="1"/>
  <c r="L1943" i="1"/>
  <c r="E1943" i="1"/>
  <c r="M1943" i="1"/>
  <c r="D1943" i="1"/>
  <c r="I1943" i="1"/>
  <c r="K1943" i="1"/>
  <c r="N4571" i="1"/>
  <c r="E4571" i="1"/>
  <c r="H4571" i="1"/>
  <c r="K4571" i="1"/>
  <c r="G4571" i="1"/>
  <c r="D4571" i="1"/>
  <c r="I4571" i="1"/>
  <c r="F4571" i="1"/>
  <c r="O4571" i="1"/>
  <c r="J4571" i="1"/>
  <c r="Q4572" i="1"/>
  <c r="M4571" i="1"/>
  <c r="N4096" i="1"/>
  <c r="H4096" i="1"/>
  <c r="L4096" i="1"/>
  <c r="J4096" i="1"/>
  <c r="K4096" i="1"/>
  <c r="E4096" i="1"/>
  <c r="Q4097" i="1"/>
  <c r="M4096" i="1"/>
  <c r="D4096" i="1"/>
  <c r="G4096" i="1"/>
  <c r="F4096" i="1"/>
  <c r="O4096" i="1"/>
  <c r="O3540" i="1"/>
  <c r="H525" i="1"/>
  <c r="M525" i="1"/>
  <c r="L525" i="1"/>
  <c r="O525" i="1"/>
  <c r="G525" i="1"/>
  <c r="N525" i="1"/>
  <c r="E525" i="1"/>
  <c r="H1731" i="1"/>
  <c r="N1731" i="1"/>
  <c r="O1731" i="1"/>
  <c r="I1910" i="1"/>
  <c r="J1910" i="1"/>
  <c r="G1910" i="1"/>
  <c r="L1910" i="1"/>
  <c r="D1910" i="1"/>
  <c r="K1910" i="1"/>
  <c r="M1910" i="1"/>
  <c r="H1910" i="1"/>
  <c r="F1910" i="1"/>
  <c r="N1910" i="1"/>
  <c r="O1910" i="1"/>
  <c r="E1910" i="1"/>
  <c r="N1476" i="1"/>
  <c r="M1476" i="1"/>
  <c r="K1476" i="1"/>
  <c r="G1476" i="1"/>
  <c r="D1476" i="1"/>
  <c r="E1476" i="1"/>
  <c r="J1476" i="1"/>
  <c r="I1476" i="1"/>
  <c r="O1476" i="1"/>
  <c r="F1476" i="1"/>
  <c r="P2238" i="1"/>
  <c r="O2218" i="1" s="1"/>
  <c r="P2798" i="1"/>
  <c r="O2778" i="1" s="1"/>
  <c r="F3122" i="1"/>
  <c r="Q3122" i="1"/>
  <c r="K3122" i="1"/>
  <c r="J3122" i="1"/>
  <c r="E3122" i="1"/>
  <c r="N3122" i="1"/>
  <c r="I3122" i="1"/>
  <c r="J4481" i="1"/>
  <c r="E4481" i="1"/>
  <c r="P3813" i="1"/>
  <c r="Q3794" i="1" s="1"/>
  <c r="O3856" i="1"/>
  <c r="O3942" i="1" s="1"/>
  <c r="T978" i="1"/>
  <c r="T244" i="1"/>
  <c r="M3678" i="1"/>
  <c r="H3678" i="1"/>
  <c r="I3678" i="1"/>
  <c r="E3678" i="1"/>
  <c r="J3678" i="1"/>
  <c r="F3678" i="1"/>
  <c r="K3678" i="1"/>
  <c r="G3678" i="1"/>
  <c r="J1611" i="1"/>
  <c r="N1611" i="1"/>
  <c r="Q4313" i="1"/>
  <c r="Q1435" i="1"/>
  <c r="N924" i="1"/>
  <c r="M1043" i="1"/>
  <c r="H4068" i="1"/>
  <c r="O147" i="1"/>
  <c r="K4312" i="1"/>
  <c r="K832" i="1"/>
  <c r="E1434" i="1"/>
  <c r="E834" i="1"/>
  <c r="O369" i="1"/>
  <c r="J1652" i="1"/>
  <c r="D1778" i="1"/>
  <c r="Q697" i="1"/>
  <c r="M450" i="1"/>
  <c r="D924" i="1"/>
  <c r="P924" i="1" s="1"/>
  <c r="E611" i="1"/>
  <c r="K1049" i="1"/>
  <c r="M611" i="1"/>
  <c r="K525" i="1"/>
  <c r="O1402" i="1"/>
  <c r="M1385" i="1"/>
  <c r="O1385" i="1"/>
  <c r="E1385" i="1"/>
  <c r="G1385" i="1"/>
  <c r="Q1385" i="1"/>
  <c r="F1385" i="1"/>
  <c r="I1385" i="1"/>
  <c r="P2538" i="1"/>
  <c r="P2581" i="1"/>
  <c r="O2561" i="1" s="1"/>
  <c r="P2496" i="1"/>
  <c r="O2476" i="1" s="1"/>
  <c r="P2913" i="1"/>
  <c r="O2956" i="1"/>
  <c r="O2999" i="1" s="1"/>
  <c r="O3300" i="1" s="1"/>
  <c r="H3451" i="1"/>
  <c r="N3451" i="1"/>
  <c r="M3451" i="1"/>
  <c r="G3451" i="1"/>
  <c r="L3451" i="1"/>
  <c r="F3451" i="1"/>
  <c r="I3451" i="1"/>
  <c r="D3451" i="1"/>
  <c r="E3451" i="1"/>
  <c r="Q3452" i="1"/>
  <c r="J3451" i="1"/>
  <c r="K3451" i="1"/>
  <c r="O3451" i="1"/>
  <c r="N3296" i="1"/>
  <c r="L1181" i="1"/>
  <c r="H1181" i="1"/>
  <c r="O1181" i="1"/>
  <c r="E1181" i="1"/>
  <c r="D1181" i="1"/>
  <c r="G834" i="1"/>
  <c r="F1181" i="1"/>
  <c r="J2083" i="1"/>
  <c r="O2083" i="1"/>
  <c r="G3327" i="1"/>
  <c r="Q3328" i="1"/>
  <c r="N3327" i="1"/>
  <c r="J3327" i="1"/>
  <c r="E3327" i="1"/>
  <c r="H3327" i="1"/>
  <c r="M3327" i="1"/>
  <c r="F3327" i="1"/>
  <c r="K3327" i="1"/>
  <c r="D3327" i="1"/>
  <c r="O3327" i="1"/>
  <c r="L3327" i="1"/>
  <c r="O2292" i="1"/>
  <c r="H2292" i="1"/>
  <c r="N2292" i="1"/>
  <c r="H2347" i="1"/>
  <c r="J2347" i="1"/>
  <c r="P902" i="1"/>
  <c r="P1078" i="1"/>
  <c r="N1058" i="1" s="1"/>
  <c r="O1164" i="1"/>
  <c r="M2287" i="1"/>
  <c r="E2287" i="1"/>
  <c r="D2287" i="1"/>
  <c r="O2287" i="1"/>
  <c r="G2287" i="1"/>
  <c r="G1863" i="1"/>
  <c r="L1863" i="1"/>
  <c r="J1863" i="1"/>
  <c r="O1863" i="1"/>
  <c r="I1863" i="1"/>
  <c r="E1863" i="1"/>
  <c r="K1863" i="1"/>
  <c r="M1863" i="1"/>
  <c r="N1863" i="1"/>
  <c r="F1863" i="1"/>
  <c r="D1863" i="1"/>
  <c r="H1863" i="1"/>
  <c r="O1691" i="1"/>
  <c r="F1691" i="1"/>
  <c r="N1691" i="1"/>
  <c r="G1691" i="1"/>
  <c r="I1691" i="1"/>
  <c r="K1691" i="1"/>
  <c r="H1691" i="1"/>
  <c r="J1691" i="1"/>
  <c r="L1691" i="1"/>
  <c r="M1691" i="1"/>
  <c r="E1691" i="1"/>
  <c r="D1691" i="1"/>
  <c r="K2516" i="1"/>
  <c r="E2516" i="1"/>
  <c r="N3297" i="1"/>
  <c r="P4387" i="1"/>
  <c r="N4312" i="1"/>
  <c r="M3366" i="1"/>
  <c r="D832" i="1"/>
  <c r="G1777" i="1"/>
  <c r="H1778" i="1"/>
  <c r="H450" i="1"/>
  <c r="M1181" i="1"/>
  <c r="E1049" i="1"/>
  <c r="N3373" i="1"/>
  <c r="L4573" i="1"/>
  <c r="I3327" i="1"/>
  <c r="G831" i="1"/>
  <c r="J3540" i="1"/>
  <c r="O3866" i="1"/>
  <c r="O3952" i="1" s="1"/>
  <c r="L4571" i="1"/>
  <c r="P1505" i="1"/>
  <c r="O1485" i="1" s="1"/>
  <c r="P2067" i="1"/>
  <c r="O2047" i="1" s="1"/>
  <c r="M1346" i="1"/>
  <c r="L1346" i="1"/>
  <c r="Q1347" i="1"/>
  <c r="G1346" i="1"/>
  <c r="K1346" i="1"/>
  <c r="D1346" i="1"/>
  <c r="F788" i="1"/>
  <c r="H788" i="1"/>
  <c r="M788" i="1"/>
  <c r="N788" i="1"/>
  <c r="E788" i="1"/>
  <c r="L788" i="1"/>
  <c r="J788" i="1"/>
  <c r="K788" i="1"/>
  <c r="O788" i="1"/>
  <c r="G788" i="1"/>
  <c r="P3356" i="1"/>
  <c r="O3336" i="1" s="1"/>
  <c r="E4357" i="1"/>
  <c r="G4357" i="1"/>
  <c r="O4357" i="1"/>
  <c r="K4056" i="1"/>
  <c r="F4056" i="1"/>
  <c r="N4056" i="1"/>
  <c r="H4056" i="1"/>
  <c r="I4056" i="1"/>
  <c r="D4056" i="1"/>
  <c r="M4056" i="1"/>
  <c r="G4056" i="1"/>
  <c r="O4056" i="1"/>
  <c r="E4056" i="1"/>
  <c r="J4056" i="1"/>
  <c r="L4056" i="1"/>
  <c r="O3883" i="1"/>
  <c r="M3883" i="1"/>
  <c r="I3883" i="1"/>
  <c r="H3883" i="1"/>
  <c r="N3883" i="1"/>
  <c r="Q3883" i="1"/>
  <c r="D3883" i="1"/>
  <c r="G3883" i="1"/>
  <c r="E3883" i="1"/>
  <c r="L3883" i="1"/>
  <c r="K3883" i="1"/>
  <c r="Q3884" i="1"/>
  <c r="F3883" i="1"/>
  <c r="O4471" i="1"/>
  <c r="P3783" i="1"/>
  <c r="O3763" i="1" s="1"/>
  <c r="I1652" i="1"/>
  <c r="L1652" i="1"/>
  <c r="J653" i="1"/>
  <c r="K653" i="1"/>
  <c r="L653" i="1"/>
  <c r="D653" i="1"/>
  <c r="F653" i="1"/>
  <c r="O653" i="1"/>
  <c r="L1427" i="1"/>
  <c r="F1427" i="1"/>
  <c r="G1427" i="1"/>
  <c r="E1427" i="1"/>
  <c r="J1427" i="1"/>
  <c r="H1427" i="1"/>
  <c r="K1427" i="1"/>
  <c r="O1427" i="1"/>
  <c r="N1427" i="1"/>
  <c r="P1032" i="1"/>
  <c r="O1012" i="1" s="1"/>
  <c r="P2368" i="1"/>
  <c r="O2348" i="1" s="1"/>
  <c r="L1402" i="1"/>
  <c r="J1402" i="1"/>
  <c r="K1402" i="1"/>
  <c r="G1402" i="1"/>
  <c r="I1402" i="1"/>
  <c r="E1402" i="1"/>
  <c r="D1402" i="1"/>
  <c r="P1402" i="1" s="1"/>
  <c r="M1402" i="1"/>
  <c r="F1402" i="1"/>
  <c r="N1402" i="1"/>
  <c r="F1043" i="1"/>
  <c r="I1043" i="1"/>
  <c r="G1043" i="1"/>
  <c r="O1043" i="1"/>
  <c r="D1043" i="1"/>
  <c r="Q1044" i="1"/>
  <c r="O875" i="1"/>
  <c r="L875" i="1"/>
  <c r="J875" i="1"/>
  <c r="E875" i="1"/>
  <c r="D875" i="1"/>
  <c r="H875" i="1"/>
  <c r="M875" i="1"/>
  <c r="I875" i="1"/>
  <c r="F875" i="1"/>
  <c r="G875" i="1"/>
  <c r="K870" i="1"/>
  <c r="J870" i="1"/>
  <c r="L870" i="1"/>
  <c r="Q870" i="1"/>
  <c r="D870" i="1"/>
  <c r="O870" i="1"/>
  <c r="H870" i="1"/>
  <c r="N870" i="1"/>
  <c r="F870" i="1"/>
  <c r="E2382" i="1"/>
  <c r="N2382" i="1"/>
  <c r="M2382" i="1"/>
  <c r="G2382" i="1"/>
  <c r="O2382" i="1"/>
  <c r="I2382" i="1"/>
  <c r="L2382" i="1"/>
  <c r="J2382" i="1"/>
  <c r="F2382" i="1"/>
  <c r="D2382" i="1"/>
  <c r="M3380" i="1"/>
  <c r="I3380" i="1"/>
  <c r="E3380" i="1"/>
  <c r="E3749" i="1"/>
  <c r="J3749" i="1"/>
  <c r="I3749" i="1"/>
  <c r="M3749" i="1"/>
  <c r="H3749" i="1"/>
  <c r="K3749" i="1"/>
  <c r="D3749" i="1"/>
  <c r="G3749" i="1"/>
  <c r="N3749" i="1"/>
  <c r="F3749" i="1"/>
  <c r="O3749" i="1"/>
  <c r="L3749" i="1"/>
  <c r="T252" i="1"/>
  <c r="E4282" i="1"/>
  <c r="M4282" i="1"/>
  <c r="D4282" i="1"/>
  <c r="P4282" i="1" s="1"/>
  <c r="F4282" i="1"/>
  <c r="J4282" i="1"/>
  <c r="K4282" i="1"/>
  <c r="L4282" i="1"/>
  <c r="H3589" i="1"/>
  <c r="E3589" i="1"/>
  <c r="Q3451" i="1"/>
  <c r="L832" i="1"/>
  <c r="Q369" i="1"/>
  <c r="D4068" i="1"/>
  <c r="P4068" i="1" s="1"/>
  <c r="G1434" i="1"/>
  <c r="O4312" i="1"/>
  <c r="L2296" i="1"/>
  <c r="N1434" i="1"/>
  <c r="J1867" i="1"/>
  <c r="M1778" i="1"/>
  <c r="K361" i="1"/>
  <c r="H4282" i="1"/>
  <c r="K1869" i="1"/>
  <c r="F1049" i="1"/>
  <c r="J3373" i="1"/>
  <c r="O3122" i="1"/>
  <c r="O2303" i="1"/>
  <c r="H398" i="1"/>
  <c r="N2770" i="1"/>
  <c r="I318" i="1"/>
  <c r="K4357" i="1"/>
  <c r="D3540" i="1"/>
  <c r="J2510" i="1"/>
  <c r="G2510" i="1"/>
  <c r="E1645" i="1"/>
  <c r="Q1646" i="1"/>
  <c r="P859" i="1"/>
  <c r="O839" i="1" s="1"/>
  <c r="F3366" i="1"/>
  <c r="E3366" i="1"/>
  <c r="H3366" i="1"/>
  <c r="Q3367" i="1"/>
  <c r="P2537" i="1"/>
  <c r="H2517" i="1" s="1"/>
  <c r="L489" i="1"/>
  <c r="N489" i="1"/>
  <c r="I489" i="1"/>
  <c r="K489" i="1"/>
  <c r="O489" i="1"/>
  <c r="J489" i="1"/>
  <c r="M489" i="1"/>
  <c r="G2040" i="1"/>
  <c r="N2040" i="1"/>
  <c r="K2040" i="1"/>
  <c r="M2040" i="1"/>
  <c r="L2040" i="1"/>
  <c r="E2040" i="1"/>
  <c r="J2040" i="1"/>
  <c r="I2040" i="1"/>
  <c r="H2040" i="1"/>
  <c r="D2040" i="1"/>
  <c r="P2921" i="1"/>
  <c r="O2901" i="1" s="1"/>
  <c r="M4573" i="1"/>
  <c r="G4573" i="1"/>
  <c r="K4573" i="1"/>
  <c r="D4573" i="1"/>
  <c r="E4573" i="1"/>
  <c r="O4573" i="1"/>
  <c r="F4573" i="1"/>
  <c r="Q4573" i="1"/>
  <c r="I4573" i="1"/>
  <c r="N4573" i="1"/>
  <c r="J4573" i="1"/>
  <c r="E3623" i="1"/>
  <c r="Q3624" i="1"/>
  <c r="H3623" i="1"/>
  <c r="J3623" i="1"/>
  <c r="P4558" i="1"/>
  <c r="J450" i="1"/>
  <c r="I450" i="1"/>
  <c r="O450" i="1"/>
  <c r="F450" i="1"/>
  <c r="J4068" i="1"/>
  <c r="N4068" i="1"/>
  <c r="N4357" i="1"/>
  <c r="D3366" i="1"/>
  <c r="O2040" i="1"/>
  <c r="M2296" i="1"/>
  <c r="N361" i="1"/>
  <c r="O4282" i="1"/>
  <c r="K1611" i="1"/>
  <c r="G3122" i="1"/>
  <c r="M4357" i="1"/>
  <c r="D3756" i="1"/>
  <c r="L696" i="1"/>
  <c r="D696" i="1"/>
  <c r="M1434" i="1"/>
  <c r="H1434" i="1"/>
  <c r="F1434" i="1"/>
  <c r="O1434" i="1"/>
  <c r="D1434" i="1"/>
  <c r="K1434" i="1"/>
  <c r="I877" i="1"/>
  <c r="E877" i="1"/>
  <c r="L877" i="1"/>
  <c r="F877" i="1"/>
  <c r="M877" i="1"/>
  <c r="Q877" i="1"/>
  <c r="D877" i="1"/>
  <c r="K877" i="1"/>
  <c r="G877" i="1"/>
  <c r="O877" i="1"/>
  <c r="J877" i="1"/>
  <c r="P1206" i="1"/>
  <c r="O1186" i="1" s="1"/>
  <c r="O1997" i="1"/>
  <c r="M1997" i="1"/>
  <c r="F1997" i="1"/>
  <c r="H1997" i="1"/>
  <c r="J1997" i="1"/>
  <c r="H315" i="1"/>
  <c r="O315" i="1"/>
  <c r="I315" i="1"/>
  <c r="J315" i="1"/>
  <c r="E315" i="1"/>
  <c r="L315" i="1"/>
  <c r="M315" i="1"/>
  <c r="D315" i="1"/>
  <c r="F315" i="1"/>
  <c r="K315" i="1"/>
  <c r="E832" i="1"/>
  <c r="J832" i="1"/>
  <c r="H2464" i="1"/>
  <c r="I2464" i="1"/>
  <c r="E2464" i="1"/>
  <c r="M2464" i="1"/>
  <c r="F2464" i="1"/>
  <c r="G1947" i="1"/>
  <c r="O1947" i="1"/>
  <c r="N1947" i="1"/>
  <c r="H1947" i="1"/>
  <c r="L1947" i="1"/>
  <c r="D1947" i="1"/>
  <c r="K1947" i="1"/>
  <c r="F1947" i="1"/>
  <c r="I2504" i="1"/>
  <c r="L2504" i="1"/>
  <c r="H2504" i="1"/>
  <c r="N2504" i="1"/>
  <c r="D2504" i="1"/>
  <c r="O2504" i="1"/>
  <c r="E2504" i="1"/>
  <c r="J2504" i="1"/>
  <c r="G2504" i="1"/>
  <c r="K2504" i="1"/>
  <c r="N2851" i="1"/>
  <c r="O2851" i="1"/>
  <c r="J2851" i="1"/>
  <c r="D2851" i="1"/>
  <c r="K2851" i="1"/>
  <c r="E2851" i="1"/>
  <c r="G2851" i="1"/>
  <c r="I2851" i="1"/>
  <c r="L2851" i="1"/>
  <c r="H2851" i="1"/>
  <c r="D4482" i="1"/>
  <c r="E4482" i="1"/>
  <c r="N4482" i="1"/>
  <c r="Q4483" i="1"/>
  <c r="O4482" i="1"/>
  <c r="F4482" i="1"/>
  <c r="J4482" i="1"/>
  <c r="K4482" i="1"/>
  <c r="I4482" i="1"/>
  <c r="G4482" i="1"/>
  <c r="L4482" i="1"/>
  <c r="M4482" i="1"/>
  <c r="H4482" i="1"/>
  <c r="I3669" i="1"/>
  <c r="J3669" i="1"/>
  <c r="H3669" i="1"/>
  <c r="E3669" i="1"/>
  <c r="P3743" i="1"/>
  <c r="O3723" i="1" s="1"/>
  <c r="K696" i="1"/>
  <c r="H877" i="1"/>
  <c r="Q1049" i="1"/>
  <c r="D1049" i="1"/>
  <c r="Q1050" i="1"/>
  <c r="G1049" i="1"/>
  <c r="M1049" i="1"/>
  <c r="I1049" i="1"/>
  <c r="J1049" i="1"/>
  <c r="N1049" i="1"/>
  <c r="L1049" i="1"/>
  <c r="O1049" i="1"/>
  <c r="J1179" i="1"/>
  <c r="N1179" i="1"/>
  <c r="E1179" i="1"/>
  <c r="H1179" i="1"/>
  <c r="D1179" i="1"/>
  <c r="L1179" i="1"/>
  <c r="M2770" i="1"/>
  <c r="D2770" i="1"/>
  <c r="F2770" i="1"/>
  <c r="H2770" i="1"/>
  <c r="Q2771" i="1"/>
  <c r="L2770" i="1"/>
  <c r="E2770" i="1"/>
  <c r="O2770" i="1"/>
  <c r="I2770" i="1"/>
  <c r="J2770" i="1"/>
  <c r="G2770" i="1"/>
  <c r="G1047" i="1"/>
  <c r="K1047" i="1"/>
  <c r="L1047" i="1"/>
  <c r="I1047" i="1"/>
  <c r="H1047" i="1"/>
  <c r="N1047" i="1"/>
  <c r="F826" i="1"/>
  <c r="M826" i="1"/>
  <c r="H826" i="1"/>
  <c r="E826" i="1"/>
  <c r="J826" i="1"/>
  <c r="P826" i="1" s="1"/>
  <c r="I826" i="1"/>
  <c r="N826" i="1"/>
  <c r="O826" i="1"/>
  <c r="L826" i="1"/>
  <c r="D826" i="1"/>
  <c r="G826" i="1"/>
  <c r="K826" i="1"/>
  <c r="I1869" i="1"/>
  <c r="O1869" i="1"/>
  <c r="G1869" i="1"/>
  <c r="F1869" i="1"/>
  <c r="L1869" i="1"/>
  <c r="L2546" i="1"/>
  <c r="H2546" i="1"/>
  <c r="Q2547" i="1"/>
  <c r="K2546" i="1"/>
  <c r="G2546" i="1"/>
  <c r="E2546" i="1"/>
  <c r="M2546" i="1"/>
  <c r="D2546" i="1"/>
  <c r="J2546" i="1"/>
  <c r="Q2546" i="1"/>
  <c r="I2546" i="1"/>
  <c r="F2546" i="1"/>
  <c r="O2546" i="1"/>
  <c r="N2546" i="1"/>
  <c r="E3373" i="1"/>
  <c r="I3373" i="1"/>
  <c r="O3373" i="1"/>
  <c r="K3373" i="1"/>
  <c r="D3373" i="1"/>
  <c r="M3373" i="1"/>
  <c r="L3373" i="1"/>
  <c r="F3373" i="1"/>
  <c r="H3373" i="1"/>
  <c r="O3863" i="1"/>
  <c r="O3949" i="1" s="1"/>
  <c r="P3820" i="1"/>
  <c r="T982" i="1"/>
  <c r="I834" i="1"/>
  <c r="N1181" i="1"/>
  <c r="I1179" i="1"/>
  <c r="L4068" i="1"/>
  <c r="K4068" i="1"/>
  <c r="Q2504" i="1"/>
  <c r="J2296" i="1"/>
  <c r="G2292" i="1"/>
  <c r="D361" i="1"/>
  <c r="Q4283" i="1"/>
  <c r="D1869" i="1"/>
  <c r="N315" i="1"/>
  <c r="L3678" i="1"/>
  <c r="M1427" i="1"/>
  <c r="N1000" i="1"/>
  <c r="O3623" i="1"/>
  <c r="I4096" i="1"/>
  <c r="O832" i="1"/>
  <c r="M4574" i="1"/>
  <c r="F4574" i="1"/>
  <c r="I4574" i="1"/>
  <c r="J4574" i="1"/>
  <c r="E4574" i="1"/>
  <c r="H4574" i="1"/>
  <c r="D4574" i="1"/>
  <c r="Q4574" i="1"/>
  <c r="G4574" i="1"/>
  <c r="N4574" i="1"/>
  <c r="L4574" i="1"/>
  <c r="G405" i="1"/>
  <c r="N405" i="1"/>
  <c r="L405" i="1"/>
  <c r="I405" i="1"/>
  <c r="H405" i="1"/>
  <c r="F405" i="1"/>
  <c r="E405" i="1"/>
  <c r="K405" i="1"/>
  <c r="O405" i="1"/>
  <c r="M405" i="1"/>
  <c r="J405" i="1"/>
  <c r="J2164" i="1"/>
  <c r="L2164" i="1"/>
  <c r="G2164" i="1"/>
  <c r="E2164" i="1"/>
  <c r="H2164" i="1"/>
  <c r="M2164" i="1"/>
  <c r="N2164" i="1"/>
  <c r="F2164" i="1"/>
  <c r="O2164" i="1"/>
  <c r="K2164" i="1"/>
  <c r="D2164" i="1"/>
  <c r="Q2164" i="1"/>
  <c r="G744" i="1"/>
  <c r="I744" i="1"/>
  <c r="F744" i="1"/>
  <c r="M744" i="1"/>
  <c r="K744" i="1"/>
  <c r="L744" i="1"/>
  <c r="N744" i="1"/>
  <c r="O744" i="1"/>
  <c r="E744" i="1"/>
  <c r="H744" i="1"/>
  <c r="P2926" i="1"/>
  <c r="O2906" i="1" s="1"/>
  <c r="K3969" i="1"/>
  <c r="I3969" i="1"/>
  <c r="O3969" i="1"/>
  <c r="E3969" i="1"/>
  <c r="F3969" i="1"/>
  <c r="L3969" i="1"/>
  <c r="G3969" i="1"/>
  <c r="N3969" i="1"/>
  <c r="Q3970" i="1"/>
  <c r="M4061" i="1"/>
  <c r="Q4062" i="1"/>
  <c r="K3312" i="1"/>
  <c r="H147" i="1"/>
  <c r="I4274" i="1"/>
  <c r="G450" i="1"/>
  <c r="P4460" i="1"/>
  <c r="I4441" i="1" s="1"/>
  <c r="I1434" i="1"/>
  <c r="J834" i="1"/>
  <c r="G4274" i="1"/>
  <c r="L4357" i="1"/>
  <c r="J3366" i="1"/>
  <c r="D1427" i="1"/>
  <c r="L147" i="1"/>
  <c r="F4357" i="1"/>
  <c r="N3366" i="1"/>
  <c r="G832" i="1"/>
  <c r="K2296" i="1"/>
  <c r="Q2727" i="1"/>
  <c r="Q182" i="1"/>
  <c r="Q869" i="1"/>
  <c r="M3159" i="1"/>
  <c r="J1869" i="1"/>
  <c r="Q315" i="1"/>
  <c r="D3678" i="1"/>
  <c r="P3678" i="1" s="1"/>
  <c r="I1427" i="1"/>
  <c r="H653" i="1"/>
  <c r="K1521" i="1"/>
  <c r="O1521" i="1"/>
  <c r="J1521" i="1"/>
  <c r="G1521" i="1"/>
  <c r="I1521" i="1"/>
  <c r="H1521" i="1"/>
  <c r="D1521" i="1"/>
  <c r="E1521" i="1"/>
  <c r="F1521" i="1"/>
  <c r="Q1522" i="1"/>
  <c r="M1389" i="1"/>
  <c r="O1389" i="1"/>
  <c r="L658" i="1"/>
  <c r="G658" i="1"/>
  <c r="D658" i="1"/>
  <c r="G1651" i="1"/>
  <c r="O1651" i="1"/>
  <c r="M1651" i="1"/>
  <c r="J1651" i="1"/>
  <c r="I1651" i="1"/>
  <c r="D1651" i="1"/>
  <c r="K1651" i="1"/>
  <c r="O1249" i="1"/>
  <c r="P1335" i="1"/>
  <c r="Q2334" i="1"/>
  <c r="D2334" i="1"/>
  <c r="M2334" i="1"/>
  <c r="K2334" i="1"/>
  <c r="J2334" i="1"/>
  <c r="H2334" i="1"/>
  <c r="E2334" i="1"/>
  <c r="F2303" i="1"/>
  <c r="L2303" i="1"/>
  <c r="J2303" i="1"/>
  <c r="G2303" i="1"/>
  <c r="N2303" i="1"/>
  <c r="M2303" i="1"/>
  <c r="H2303" i="1"/>
  <c r="K2303" i="1"/>
  <c r="E2303" i="1"/>
  <c r="D2303" i="1"/>
  <c r="P2303" i="1" s="1"/>
  <c r="P2669" i="1"/>
  <c r="O2649" i="1" s="1"/>
  <c r="N4271" i="1"/>
  <c r="L4271" i="1"/>
  <c r="M4271" i="1"/>
  <c r="P4271" i="1" s="1"/>
  <c r="G4271" i="1"/>
  <c r="D4271" i="1"/>
  <c r="O4271" i="1"/>
  <c r="I4271" i="1"/>
  <c r="K4271" i="1"/>
  <c r="Q4272" i="1"/>
  <c r="J4271" i="1"/>
  <c r="H4271" i="1"/>
  <c r="F4271" i="1"/>
  <c r="F3716" i="1"/>
  <c r="K3716" i="1"/>
  <c r="I3716" i="1"/>
  <c r="Q3717" i="1"/>
  <c r="L3716" i="1"/>
  <c r="G3716" i="1"/>
  <c r="O3716" i="1"/>
  <c r="M3716" i="1"/>
  <c r="D3716" i="1"/>
  <c r="E3716" i="1"/>
  <c r="J3716" i="1"/>
  <c r="N3716" i="1"/>
  <c r="H3716" i="1"/>
  <c r="Q2213" i="1"/>
  <c r="J2213" i="1"/>
  <c r="L2213" i="1"/>
  <c r="N2213" i="1"/>
  <c r="D2213" i="1"/>
  <c r="I2213" i="1"/>
  <c r="K2213" i="1"/>
  <c r="O2213" i="1"/>
  <c r="Q832" i="1"/>
  <c r="N1943" i="1"/>
  <c r="F448" i="1"/>
  <c r="L448" i="1"/>
  <c r="N448" i="1"/>
  <c r="K355" i="1"/>
  <c r="L355" i="1"/>
  <c r="M355" i="1"/>
  <c r="D355" i="1"/>
  <c r="I355" i="1"/>
  <c r="J355" i="1"/>
  <c r="F355" i="1"/>
  <c r="G355" i="1"/>
  <c r="N355" i="1"/>
  <c r="E355" i="1"/>
  <c r="L1171" i="1"/>
  <c r="N1171" i="1"/>
  <c r="O1171" i="1"/>
  <c r="K1171" i="1"/>
  <c r="H1171" i="1"/>
  <c r="J1171" i="1"/>
  <c r="F1171" i="1"/>
  <c r="M1171" i="1"/>
  <c r="E1171" i="1"/>
  <c r="I1171" i="1"/>
  <c r="G1171" i="1"/>
  <c r="D1171" i="1"/>
  <c r="M1391" i="1"/>
  <c r="G1391" i="1"/>
  <c r="I1391" i="1"/>
  <c r="K1391" i="1"/>
  <c r="P515" i="1"/>
  <c r="O495" i="1" s="1"/>
  <c r="P1979" i="1"/>
  <c r="O1959" i="1" s="1"/>
  <c r="M399" i="1"/>
  <c r="L399" i="1"/>
  <c r="D399" i="1"/>
  <c r="K399" i="1"/>
  <c r="Q400" i="1"/>
  <c r="H399" i="1"/>
  <c r="O399" i="1"/>
  <c r="Q399" i="1"/>
  <c r="N2380" i="1"/>
  <c r="M2380" i="1"/>
  <c r="F2380" i="1"/>
  <c r="F2764" i="1"/>
  <c r="J2764" i="1"/>
  <c r="D2764" i="1"/>
  <c r="Q2765" i="1"/>
  <c r="K2764" i="1"/>
  <c r="E3321" i="1"/>
  <c r="N3321" i="1"/>
  <c r="M3321" i="1"/>
  <c r="H3321" i="1"/>
  <c r="J3321" i="1"/>
  <c r="L3321" i="1"/>
  <c r="K3321" i="1"/>
  <c r="F3321" i="1"/>
  <c r="I3321" i="1"/>
  <c r="G3321" i="1"/>
  <c r="D3321" i="1"/>
  <c r="T249" i="1"/>
  <c r="M696" i="1"/>
  <c r="Q4358" i="1"/>
  <c r="H834" i="1"/>
  <c r="J1181" i="1"/>
  <c r="H1869" i="1"/>
  <c r="E2213" i="1"/>
  <c r="N875" i="1"/>
  <c r="N1430" i="1"/>
  <c r="K2083" i="1"/>
  <c r="H2287" i="1"/>
  <c r="J398" i="1"/>
  <c r="I398" i="1"/>
  <c r="D398" i="1"/>
  <c r="O398" i="1"/>
  <c r="M398" i="1"/>
  <c r="P904" i="1"/>
  <c r="O884" i="1" s="1"/>
  <c r="O611" i="1"/>
  <c r="N611" i="1"/>
  <c r="H611" i="1"/>
  <c r="K611" i="1"/>
  <c r="J611" i="1"/>
  <c r="L611" i="1"/>
  <c r="F611" i="1"/>
  <c r="H3541" i="1"/>
  <c r="Q3541" i="1"/>
  <c r="L3541" i="1"/>
  <c r="G3541" i="1"/>
  <c r="F3541" i="1"/>
  <c r="D3541" i="1"/>
  <c r="E3541" i="1"/>
  <c r="N3541" i="1"/>
  <c r="O3541" i="1"/>
  <c r="J3541" i="1"/>
  <c r="K3541" i="1"/>
  <c r="Q3542" i="1"/>
  <c r="M3541" i="1"/>
  <c r="I3541" i="1"/>
  <c r="N4010" i="1"/>
  <c r="E4010" i="1"/>
  <c r="L4010" i="1"/>
  <c r="M4010" i="1"/>
  <c r="G4010" i="1"/>
  <c r="I4010" i="1"/>
  <c r="D4010" i="1"/>
  <c r="K4010" i="1"/>
  <c r="J4010" i="1"/>
  <c r="Q4011" i="1"/>
  <c r="F4010" i="1"/>
  <c r="O4010" i="1"/>
  <c r="P3572" i="1"/>
  <c r="O3552" i="1" s="1"/>
  <c r="H4575" i="1"/>
  <c r="K4575" i="1"/>
  <c r="L361" i="1"/>
  <c r="G361" i="1"/>
  <c r="H361" i="1"/>
  <c r="O361" i="1"/>
  <c r="I526" i="1"/>
  <c r="H526" i="1"/>
  <c r="K526" i="1"/>
  <c r="N526" i="1"/>
  <c r="G526" i="1"/>
  <c r="M526" i="1"/>
  <c r="O526" i="1"/>
  <c r="Q526" i="1"/>
  <c r="K1778" i="1"/>
  <c r="E1778" i="1"/>
  <c r="F1778" i="1"/>
  <c r="O1778" i="1"/>
  <c r="J1778" i="1"/>
  <c r="N1778" i="1"/>
  <c r="G1778" i="1"/>
  <c r="P773" i="1"/>
  <c r="O753" i="1" s="1"/>
  <c r="E353" i="1"/>
  <c r="Q353" i="1"/>
  <c r="L353" i="1"/>
  <c r="H869" i="1"/>
  <c r="I869" i="1"/>
  <c r="M869" i="1"/>
  <c r="J869" i="1"/>
  <c r="K869" i="1"/>
  <c r="F869" i="1"/>
  <c r="E869" i="1"/>
  <c r="D869" i="1"/>
  <c r="L869" i="1"/>
  <c r="N869" i="1"/>
  <c r="G2722" i="1"/>
  <c r="Q2722" i="1"/>
  <c r="E2722" i="1"/>
  <c r="K2722" i="1"/>
  <c r="M2722" i="1"/>
  <c r="L2722" i="1"/>
  <c r="O2722" i="1"/>
  <c r="I2722" i="1"/>
  <c r="H2722" i="1"/>
  <c r="J2722" i="1"/>
  <c r="D2722" i="1"/>
  <c r="J4488" i="1"/>
  <c r="O4488" i="1"/>
  <c r="T980" i="1"/>
  <c r="S3951" i="1"/>
  <c r="T3951" i="1" s="1"/>
  <c r="T3865" i="1"/>
  <c r="M1179" i="1"/>
  <c r="I147" i="1"/>
  <c r="N832" i="1"/>
  <c r="E2296" i="1"/>
  <c r="I361" i="1"/>
  <c r="G3159" i="1"/>
  <c r="I4357" i="1"/>
  <c r="L3366" i="1"/>
  <c r="O1179" i="1"/>
  <c r="Q362" i="1"/>
  <c r="N450" i="1"/>
  <c r="K1181" i="1"/>
  <c r="M1869" i="1"/>
  <c r="G2213" i="1"/>
  <c r="K875" i="1"/>
  <c r="M870" i="1"/>
  <c r="N2334" i="1"/>
  <c r="M1430" i="1"/>
  <c r="Q2083" i="1"/>
  <c r="Q1180" i="1"/>
  <c r="O355" i="1"/>
  <c r="H1476" i="1"/>
  <c r="J2287" i="1"/>
  <c r="I1947" i="1"/>
  <c r="P1121" i="1"/>
  <c r="O1101" i="1" s="1"/>
  <c r="L831" i="1"/>
  <c r="H831" i="1"/>
  <c r="N831" i="1"/>
  <c r="D831" i="1"/>
  <c r="K831" i="1"/>
  <c r="J831" i="1"/>
  <c r="F831" i="1"/>
  <c r="O831" i="1"/>
  <c r="I831" i="1"/>
  <c r="Q831" i="1"/>
  <c r="P2452" i="1"/>
  <c r="O2432" i="1" s="1"/>
  <c r="E4530" i="1"/>
  <c r="M4530" i="1"/>
  <c r="D4530" i="1"/>
  <c r="H4530" i="1"/>
  <c r="L4530" i="1"/>
  <c r="F4530" i="1"/>
  <c r="Q4531" i="1"/>
  <c r="J4530" i="1"/>
  <c r="G4530" i="1"/>
  <c r="N4530" i="1"/>
  <c r="K4530" i="1"/>
  <c r="I4530" i="1"/>
  <c r="F3540" i="1"/>
  <c r="I3540" i="1"/>
  <c r="E3540" i="1"/>
  <c r="L3540" i="1"/>
  <c r="I3545" i="1"/>
  <c r="M3545" i="1"/>
  <c r="F3545" i="1"/>
  <c r="D3545" i="1"/>
  <c r="G3545" i="1"/>
  <c r="L3545" i="1"/>
  <c r="K3545" i="1"/>
  <c r="N3545" i="1"/>
  <c r="E3545" i="1"/>
  <c r="H3545" i="1"/>
  <c r="O3545" i="1"/>
  <c r="J3545" i="1"/>
  <c r="P4603" i="1"/>
  <c r="L4583" i="1" s="1"/>
  <c r="D2158" i="1"/>
  <c r="P2263" i="1"/>
  <c r="E2244" i="1" s="1"/>
  <c r="L2158" i="1"/>
  <c r="M2158" i="1"/>
  <c r="N2158" i="1"/>
  <c r="E2158" i="1"/>
  <c r="K2158" i="1"/>
  <c r="F2158" i="1"/>
  <c r="D1473" i="1"/>
  <c r="Q1473" i="1"/>
  <c r="L1473" i="1"/>
  <c r="M1473" i="1"/>
  <c r="K1473" i="1"/>
  <c r="E1473" i="1"/>
  <c r="F1473" i="1"/>
  <c r="N1473" i="1"/>
  <c r="I1473" i="1"/>
  <c r="J1473" i="1"/>
  <c r="H1473" i="1"/>
  <c r="G1473" i="1"/>
  <c r="H1000" i="1"/>
  <c r="J1000" i="1"/>
  <c r="M1000" i="1"/>
  <c r="K318" i="1"/>
  <c r="E318" i="1"/>
  <c r="J318" i="1"/>
  <c r="N318" i="1"/>
  <c r="F2036" i="1"/>
  <c r="M2036" i="1"/>
  <c r="K2036" i="1"/>
  <c r="D2036" i="1"/>
  <c r="J2036" i="1"/>
  <c r="N2036" i="1"/>
  <c r="L2036" i="1"/>
  <c r="K2502" i="1"/>
  <c r="N2502" i="1"/>
  <c r="J2502" i="1"/>
  <c r="I2502" i="1"/>
  <c r="G2383" i="1"/>
  <c r="J2383" i="1"/>
  <c r="Q2383" i="1"/>
  <c r="D2383" i="1"/>
  <c r="I2383" i="1"/>
  <c r="E2383" i="1"/>
  <c r="O2383" i="1"/>
  <c r="H2383" i="1"/>
  <c r="L2383" i="1"/>
  <c r="M2383" i="1"/>
  <c r="K2383" i="1"/>
  <c r="F2383" i="1"/>
  <c r="S3947" i="1"/>
  <c r="T3947" i="1" s="1"/>
  <c r="T3861" i="1"/>
  <c r="M3296" i="1"/>
  <c r="N1651" i="1"/>
  <c r="E2036" i="1"/>
  <c r="F2078" i="1"/>
  <c r="O3366" i="1"/>
  <c r="D2292" i="1"/>
  <c r="O2078" i="1"/>
  <c r="K147" i="1"/>
  <c r="H832" i="1"/>
  <c r="G2296" i="1"/>
  <c r="M834" i="1"/>
  <c r="D369" i="1"/>
  <c r="P369" i="1" s="1"/>
  <c r="D1867" i="1"/>
  <c r="G4575" i="1"/>
  <c r="I4068" i="1"/>
  <c r="M4068" i="1"/>
  <c r="D147" i="1"/>
  <c r="H4357" i="1"/>
  <c r="K3366" i="1"/>
  <c r="O2969" i="1"/>
  <c r="F832" i="1"/>
  <c r="G1179" i="1"/>
  <c r="N2296" i="1"/>
  <c r="F834" i="1"/>
  <c r="K1385" i="1"/>
  <c r="I611" i="1"/>
  <c r="I2036" i="1"/>
  <c r="L1778" i="1"/>
  <c r="E361" i="1"/>
  <c r="E653" i="1"/>
  <c r="E450" i="1"/>
  <c r="I1181" i="1"/>
  <c r="N1869" i="1"/>
  <c r="M924" i="1"/>
  <c r="Q2172" i="1"/>
  <c r="M2213" i="1"/>
  <c r="O3321" i="1"/>
  <c r="E870" i="1"/>
  <c r="I2164" i="1"/>
  <c r="H355" i="1"/>
  <c r="M2674" i="1"/>
  <c r="D405" i="1"/>
  <c r="I3366" i="1"/>
  <c r="D2380" i="1"/>
  <c r="G318" i="1"/>
  <c r="L2641" i="1"/>
  <c r="H2641" i="1"/>
  <c r="K2726" i="1"/>
  <c r="L2726" i="1"/>
  <c r="D2726" i="1"/>
  <c r="D790" i="1"/>
  <c r="N790" i="1"/>
  <c r="F790" i="1"/>
  <c r="O2804" i="1"/>
  <c r="G2804" i="1"/>
  <c r="F2804" i="1"/>
  <c r="E2804" i="1"/>
  <c r="K2804" i="1"/>
  <c r="O1519" i="1"/>
  <c r="I1519" i="1"/>
  <c r="G669" i="1"/>
  <c r="I669" i="1"/>
  <c r="M669" i="1"/>
  <c r="D396" i="1"/>
  <c r="H396" i="1"/>
  <c r="M1513" i="1"/>
  <c r="J1513" i="1"/>
  <c r="D1513" i="1"/>
  <c r="L1513" i="1"/>
  <c r="E1513" i="1"/>
  <c r="F1513" i="1"/>
  <c r="P2881" i="1"/>
  <c r="N2861" i="1" s="1"/>
  <c r="O4472" i="1"/>
  <c r="I1005" i="1"/>
  <c r="H1005" i="1"/>
  <c r="E2208" i="1"/>
  <c r="M2208" i="1"/>
  <c r="N2208" i="1"/>
  <c r="J2208" i="1"/>
  <c r="H1472" i="1"/>
  <c r="I1472" i="1"/>
  <c r="N1472" i="1"/>
  <c r="L1472" i="1"/>
  <c r="K1472" i="1"/>
  <c r="H2506" i="1"/>
  <c r="F2506" i="1"/>
  <c r="L2506" i="1"/>
  <c r="G2506" i="1"/>
  <c r="E2506" i="1"/>
  <c r="I2506" i="1"/>
  <c r="I2210" i="1"/>
  <c r="N2210" i="1"/>
  <c r="M2210" i="1"/>
  <c r="L2210" i="1"/>
  <c r="J2210" i="1"/>
  <c r="G2210" i="1"/>
  <c r="D1187" i="1"/>
  <c r="P1187" i="1" s="1"/>
  <c r="M1187" i="1"/>
  <c r="D2039" i="1"/>
  <c r="I2039" i="1"/>
  <c r="P2454" i="1"/>
  <c r="O2434" i="1" s="1"/>
  <c r="E1085" i="1"/>
  <c r="O1085" i="1"/>
  <c r="H352" i="1"/>
  <c r="K352" i="1"/>
  <c r="F269" i="1"/>
  <c r="O269" i="1"/>
  <c r="H269" i="1"/>
  <c r="J269" i="1"/>
  <c r="D1003" i="1"/>
  <c r="L1003" i="1"/>
  <c r="O1003" i="1"/>
  <c r="M1003" i="1"/>
  <c r="H1003" i="1"/>
  <c r="Q143" i="1"/>
  <c r="K142" i="1"/>
  <c r="N142" i="1"/>
  <c r="F1002" i="1"/>
  <c r="K1002" i="1"/>
  <c r="O445" i="1"/>
  <c r="K445" i="1"/>
  <c r="J1514" i="1"/>
  <c r="N1514" i="1"/>
  <c r="E1514" i="1"/>
  <c r="G1900" i="1"/>
  <c r="J1900" i="1"/>
  <c r="J2726" i="1"/>
  <c r="P3161" i="1"/>
  <c r="T983" i="1"/>
  <c r="T87" i="1"/>
  <c r="H3306" i="1"/>
  <c r="Q1257" i="1"/>
  <c r="D3307" i="1"/>
  <c r="D39" i="1" s="1"/>
  <c r="D125" i="1" s="1"/>
  <c r="L3313" i="1"/>
  <c r="Q3149" i="1"/>
  <c r="D3298" i="1"/>
  <c r="M3305" i="1"/>
  <c r="O3033" i="1"/>
  <c r="T1579" i="1"/>
  <c r="T1577" i="1"/>
  <c r="M3304" i="1"/>
  <c r="M36" i="1" s="1"/>
  <c r="M122" i="1" s="1"/>
  <c r="J3306" i="1"/>
  <c r="J38" i="1" s="1"/>
  <c r="J124" i="1" s="1"/>
  <c r="Q1430" i="1"/>
  <c r="I3306" i="1"/>
  <c r="I38" i="1" s="1"/>
  <c r="I124" i="1" s="1"/>
  <c r="T2957" i="1"/>
  <c r="O2648" i="1"/>
  <c r="S4463" i="1"/>
  <c r="Q3033" i="1"/>
  <c r="P3204" i="1"/>
  <c r="L4106" i="1"/>
  <c r="D4106" i="1"/>
  <c r="O4106" i="1"/>
  <c r="K4106" i="1"/>
  <c r="H4106" i="1"/>
  <c r="M4106" i="1"/>
  <c r="Q4106" i="1"/>
  <c r="I4106" i="1"/>
  <c r="N4106" i="1"/>
  <c r="J4106" i="1"/>
  <c r="O4212" i="1"/>
  <c r="O4255" i="1" s="1"/>
  <c r="P4255" i="1" s="1"/>
  <c r="F4235" i="1" s="1"/>
  <c r="G4106" i="1"/>
  <c r="F4106" i="1"/>
  <c r="O4256" i="1"/>
  <c r="P4064" i="1"/>
  <c r="I452" i="1"/>
  <c r="L452" i="1"/>
  <c r="L1613" i="1"/>
  <c r="K1613" i="1"/>
  <c r="E1613" i="1"/>
  <c r="F1613" i="1"/>
  <c r="N1613" i="1"/>
  <c r="D1613" i="1"/>
  <c r="O1613" i="1"/>
  <c r="M1613" i="1"/>
  <c r="G1613" i="1"/>
  <c r="J1613" i="1"/>
  <c r="I1613" i="1"/>
  <c r="P4322" i="1"/>
  <c r="O4321" i="1"/>
  <c r="L4321" i="1"/>
  <c r="L3309" i="1"/>
  <c r="D1519" i="1"/>
  <c r="D2678" i="1"/>
  <c r="K2244" i="1"/>
  <c r="N3671" i="1"/>
  <c r="H1519" i="1"/>
  <c r="H790" i="1"/>
  <c r="T3443" i="1"/>
  <c r="T3255" i="1"/>
  <c r="D4535" i="1"/>
  <c r="M4535" i="1"/>
  <c r="H3630" i="1"/>
  <c r="G2339" i="1"/>
  <c r="J2339" i="1"/>
  <c r="H2339" i="1"/>
  <c r="E614" i="1"/>
  <c r="F404" i="1"/>
  <c r="G4146" i="1"/>
  <c r="D412" i="1"/>
  <c r="P412" i="1" s="1"/>
  <c r="M2678" i="1"/>
  <c r="Q450" i="1"/>
  <c r="J4535" i="1"/>
  <c r="K4146" i="1"/>
  <c r="K4535" i="1"/>
  <c r="N274" i="1"/>
  <c r="I614" i="1"/>
  <c r="M620" i="1"/>
  <c r="E4535" i="1"/>
  <c r="E3032" i="1"/>
  <c r="F273" i="1"/>
  <c r="M452" i="1"/>
  <c r="O2203" i="1"/>
  <c r="N2202" i="1"/>
  <c r="E3671" i="1"/>
  <c r="Q3019" i="1"/>
  <c r="I4535" i="1"/>
  <c r="I2633" i="1"/>
  <c r="Q1916" i="1"/>
  <c r="K277" i="1"/>
  <c r="D3311" i="1"/>
  <c r="D43" i="1" s="1"/>
  <c r="D129" i="1" s="1"/>
  <c r="L4535" i="1"/>
  <c r="O4535" i="1"/>
  <c r="Q4535" i="1"/>
  <c r="L4584" i="1"/>
  <c r="H614" i="1"/>
  <c r="G1044" i="1"/>
  <c r="G2461" i="1"/>
  <c r="H1530" i="1"/>
  <c r="L2545" i="1"/>
  <c r="O2545" i="1"/>
  <c r="D2728" i="1"/>
  <c r="F1185" i="1"/>
  <c r="H1528" i="1"/>
  <c r="Q486" i="1"/>
  <c r="T4248" i="1"/>
  <c r="Q4009" i="1"/>
  <c r="K3295" i="1"/>
  <c r="K27" i="1" s="1"/>
  <c r="K113" i="1" s="1"/>
  <c r="T976" i="1"/>
  <c r="G4535" i="1"/>
  <c r="G879" i="1"/>
  <c r="F3311" i="1"/>
  <c r="E2339" i="1"/>
  <c r="E2545" i="1"/>
  <c r="J3630" i="1"/>
  <c r="H2550" i="1"/>
  <c r="J1044" i="1"/>
  <c r="D2461" i="1"/>
  <c r="K2545" i="1"/>
  <c r="M2504" i="1"/>
  <c r="J879" i="1"/>
  <c r="Q2335" i="1"/>
  <c r="S3311" i="1"/>
  <c r="S43" i="1" s="1"/>
  <c r="S129" i="1" s="1"/>
  <c r="H879" i="1"/>
  <c r="M2851" i="1"/>
  <c r="L2464" i="1"/>
  <c r="F879" i="1"/>
  <c r="L879" i="1"/>
  <c r="N879" i="1"/>
  <c r="F3308" i="1"/>
  <c r="H4445" i="1"/>
  <c r="J1528" i="1"/>
  <c r="I1997" i="1"/>
  <c r="O1943" i="1"/>
  <c r="M1947" i="1"/>
  <c r="N1735" i="1"/>
  <c r="I2545" i="1"/>
  <c r="I2203" i="1"/>
  <c r="O317" i="1"/>
  <c r="E1947" i="1"/>
  <c r="Q271" i="1"/>
  <c r="Q3494" i="1"/>
  <c r="Q3457" i="1"/>
  <c r="K3304" i="1"/>
  <c r="K36" i="1" s="1"/>
  <c r="K3302" i="1"/>
  <c r="D277" i="1"/>
  <c r="J1346" i="1"/>
  <c r="Q442" i="1"/>
  <c r="Q2038" i="1"/>
  <c r="Q2204" i="1"/>
  <c r="Q3021" i="1"/>
  <c r="Q3105" i="1"/>
  <c r="I2244" i="1"/>
  <c r="T1239" i="1"/>
  <c r="D667" i="1"/>
  <c r="D4104" i="1"/>
  <c r="K3314" i="1"/>
  <c r="K46" i="1" s="1"/>
  <c r="K132" i="1" s="1"/>
  <c r="Q4147" i="1"/>
  <c r="E1904" i="1"/>
  <c r="Q1694" i="1"/>
  <c r="L1040" i="1"/>
  <c r="F3069" i="1"/>
  <c r="O4146" i="1"/>
  <c r="Q1949" i="1"/>
  <c r="M1780" i="1"/>
  <c r="P1765" i="1"/>
  <c r="O1745" i="1" s="1"/>
  <c r="D1176" i="1"/>
  <c r="G1176" i="1"/>
  <c r="O1176" i="1"/>
  <c r="H1176" i="1"/>
  <c r="M1176" i="1"/>
  <c r="Q1176" i="1"/>
  <c r="N1176" i="1"/>
  <c r="F1176" i="1"/>
  <c r="L1041" i="1"/>
  <c r="K1041" i="1"/>
  <c r="N1041" i="1"/>
  <c r="D1041" i="1"/>
  <c r="E1041" i="1"/>
  <c r="F1041" i="1"/>
  <c r="G1041" i="1"/>
  <c r="O1041" i="1"/>
  <c r="H1041" i="1"/>
  <c r="Q1041" i="1"/>
  <c r="N1729" i="1"/>
  <c r="E1729" i="1"/>
  <c r="P3396" i="1"/>
  <c r="O3376" i="1" s="1"/>
  <c r="P4087" i="1"/>
  <c r="O4067" i="1" s="1"/>
  <c r="P3612" i="1"/>
  <c r="O3592" i="1" s="1"/>
  <c r="J1258" i="1"/>
  <c r="E1258" i="1"/>
  <c r="M1258" i="1"/>
  <c r="K1258" i="1"/>
  <c r="D1258" i="1"/>
  <c r="I1258" i="1"/>
  <c r="H1258" i="1"/>
  <c r="N1258" i="1"/>
  <c r="F1258" i="1"/>
  <c r="G1258" i="1"/>
  <c r="O1258" i="1"/>
  <c r="K485" i="1"/>
  <c r="M4015" i="1"/>
  <c r="G664" i="1"/>
  <c r="J1644" i="1"/>
  <c r="Q1644" i="1"/>
  <c r="E1644" i="1"/>
  <c r="O1644" i="1"/>
  <c r="M1644" i="1"/>
  <c r="L1644" i="1"/>
  <c r="I1644" i="1"/>
  <c r="Q1645" i="1"/>
  <c r="N2509" i="1"/>
  <c r="O2509" i="1"/>
  <c r="E2509" i="1"/>
  <c r="K2509" i="1"/>
  <c r="D2509" i="1"/>
  <c r="M2509" i="1"/>
  <c r="J2509" i="1"/>
  <c r="F2509" i="1"/>
  <c r="O1780" i="1"/>
  <c r="Q1780" i="1"/>
  <c r="E1780" i="1"/>
  <c r="H1780" i="1"/>
  <c r="J1780" i="1"/>
  <c r="D1780" i="1"/>
  <c r="I1780" i="1"/>
  <c r="F1780" i="1"/>
  <c r="L2379" i="1"/>
  <c r="I2379" i="1"/>
  <c r="G2379" i="1"/>
  <c r="F2379" i="1"/>
  <c r="I836" i="1"/>
  <c r="D836" i="1"/>
  <c r="E836" i="1"/>
  <c r="Q837" i="1"/>
  <c r="J836" i="1"/>
  <c r="Q836" i="1"/>
  <c r="N836" i="1"/>
  <c r="H836" i="1"/>
  <c r="L836" i="1"/>
  <c r="O836" i="1"/>
  <c r="K836" i="1"/>
  <c r="G2812" i="1"/>
  <c r="H2812" i="1"/>
  <c r="D2812" i="1"/>
  <c r="K2812" i="1"/>
  <c r="M2812" i="1"/>
  <c r="O2812" i="1"/>
  <c r="F2812" i="1"/>
  <c r="J2812" i="1"/>
  <c r="L2812" i="1"/>
  <c r="E2812" i="1"/>
  <c r="I2812" i="1"/>
  <c r="P3911" i="1"/>
  <c r="O3891" i="1" s="1"/>
  <c r="D270" i="1"/>
  <c r="G1780" i="1"/>
  <c r="O835" i="1"/>
  <c r="D835" i="1"/>
  <c r="K835" i="1"/>
  <c r="Q835" i="1"/>
  <c r="H835" i="1"/>
  <c r="E835" i="1"/>
  <c r="M835" i="1"/>
  <c r="J835" i="1"/>
  <c r="N835" i="1"/>
  <c r="I835" i="1"/>
  <c r="G835" i="1"/>
  <c r="L835" i="1"/>
  <c r="G2768" i="1"/>
  <c r="J2768" i="1"/>
  <c r="F2768" i="1"/>
  <c r="O2768" i="1"/>
  <c r="H2768" i="1"/>
  <c r="N2768" i="1"/>
  <c r="E2768" i="1"/>
  <c r="I2768" i="1"/>
  <c r="M2768" i="1"/>
  <c r="Q2769" i="1"/>
  <c r="K2768" i="1"/>
  <c r="L271" i="1"/>
  <c r="K271" i="1"/>
  <c r="H271" i="1"/>
  <c r="O271" i="1"/>
  <c r="E271" i="1"/>
  <c r="M271" i="1"/>
  <c r="D271" i="1"/>
  <c r="J271" i="1"/>
  <c r="F271" i="1"/>
  <c r="G700" i="1"/>
  <c r="H700" i="1"/>
  <c r="E700" i="1"/>
  <c r="K700" i="1"/>
  <c r="P301" i="1"/>
  <c r="O281" i="1" s="1"/>
  <c r="P949" i="1"/>
  <c r="O929" i="1" s="1"/>
  <c r="H3449" i="1"/>
  <c r="Q3450" i="1"/>
  <c r="L3449" i="1"/>
  <c r="I3449" i="1"/>
  <c r="G3449" i="1"/>
  <c r="M3449" i="1"/>
  <c r="F3449" i="1"/>
  <c r="E3449" i="1"/>
  <c r="N3449" i="1"/>
  <c r="J3449" i="1"/>
  <c r="K3449" i="1"/>
  <c r="D3449" i="1"/>
  <c r="M4490" i="1"/>
  <c r="F4490" i="1"/>
  <c r="N4490" i="1"/>
  <c r="L4490" i="1"/>
  <c r="I4490" i="1"/>
  <c r="J4490" i="1"/>
  <c r="E4490" i="1"/>
  <c r="O4490" i="1"/>
  <c r="G4490" i="1"/>
  <c r="D4490" i="1"/>
  <c r="Q270" i="1"/>
  <c r="H915" i="1"/>
  <c r="O1615" i="1"/>
  <c r="K1780" i="1"/>
  <c r="M1041" i="1"/>
  <c r="O3449" i="1"/>
  <c r="I3634" i="1"/>
  <c r="J3634" i="1"/>
  <c r="O2209" i="1"/>
  <c r="H2209" i="1"/>
  <c r="J2209" i="1"/>
  <c r="I2209" i="1"/>
  <c r="G2209" i="1"/>
  <c r="L2209" i="1"/>
  <c r="M2209" i="1"/>
  <c r="N2209" i="1"/>
  <c r="Q2210" i="1"/>
  <c r="K2209" i="1"/>
  <c r="E2209" i="1"/>
  <c r="F2209" i="1"/>
  <c r="D2209" i="1"/>
  <c r="I1175" i="1"/>
  <c r="G1175" i="1"/>
  <c r="O1175" i="1"/>
  <c r="D1175" i="1"/>
  <c r="N1175" i="1"/>
  <c r="M1175" i="1"/>
  <c r="J1175" i="1"/>
  <c r="K1175" i="1"/>
  <c r="F1175" i="1"/>
  <c r="E1175" i="1"/>
  <c r="L1175" i="1"/>
  <c r="G1690" i="1"/>
  <c r="F1690" i="1"/>
  <c r="I1690" i="1"/>
  <c r="Q1691" i="1"/>
  <c r="H1690" i="1"/>
  <c r="D1690" i="1"/>
  <c r="N1690" i="1"/>
  <c r="M1690" i="1"/>
  <c r="E1690" i="1"/>
  <c r="L1690" i="1"/>
  <c r="O1690" i="1"/>
  <c r="Q2850" i="1"/>
  <c r="Q2849" i="1"/>
  <c r="L2849" i="1"/>
  <c r="K2849" i="1"/>
  <c r="P4459" i="1"/>
  <c r="I4440" i="1" s="1"/>
  <c r="F2849" i="1"/>
  <c r="D2849" i="1"/>
  <c r="I667" i="1"/>
  <c r="G667" i="1"/>
  <c r="F667" i="1"/>
  <c r="E667" i="1"/>
  <c r="K667" i="1"/>
  <c r="J667" i="1"/>
  <c r="H667" i="1"/>
  <c r="N667" i="1"/>
  <c r="L667" i="1"/>
  <c r="L2763" i="1"/>
  <c r="H2763" i="1"/>
  <c r="G2763" i="1"/>
  <c r="D2763" i="1"/>
  <c r="E2763" i="1"/>
  <c r="I2763" i="1"/>
  <c r="F2763" i="1"/>
  <c r="N2763" i="1"/>
  <c r="O2763" i="1"/>
  <c r="Q2764" i="1"/>
  <c r="K2763" i="1"/>
  <c r="R3945" i="1"/>
  <c r="R4461" i="1"/>
  <c r="D3456" i="1"/>
  <c r="O3456" i="1"/>
  <c r="F3456" i="1"/>
  <c r="E3456" i="1"/>
  <c r="M3456" i="1"/>
  <c r="H3456" i="1"/>
  <c r="G3456" i="1"/>
  <c r="L3456" i="1"/>
  <c r="Q3456" i="1"/>
  <c r="J3456" i="1"/>
  <c r="N3456" i="1"/>
  <c r="I3456" i="1"/>
  <c r="P4386" i="1"/>
  <c r="O4366" i="1" s="1"/>
  <c r="P4557" i="1"/>
  <c r="O4537" i="1" s="1"/>
  <c r="Q2510" i="1"/>
  <c r="F835" i="1"/>
  <c r="K2640" i="1"/>
  <c r="I706" i="1"/>
  <c r="M706" i="1"/>
  <c r="E706" i="1"/>
  <c r="K706" i="1"/>
  <c r="H706" i="1"/>
  <c r="E784" i="1"/>
  <c r="D784" i="1"/>
  <c r="P474" i="1"/>
  <c r="O454" i="1" s="1"/>
  <c r="P344" i="1"/>
  <c r="O324" i="1" s="1"/>
  <c r="P1119" i="1"/>
  <c r="O1099" i="1" s="1"/>
  <c r="G1601" i="1"/>
  <c r="M1601" i="1"/>
  <c r="H1601" i="1"/>
  <c r="K1601" i="1"/>
  <c r="H524" i="1"/>
  <c r="D524" i="1"/>
  <c r="P1507" i="1"/>
  <c r="O1487" i="1" s="1"/>
  <c r="N2459" i="1"/>
  <c r="E2459" i="1"/>
  <c r="F2459" i="1"/>
  <c r="I2459" i="1"/>
  <c r="G2459" i="1"/>
  <c r="M2459" i="1"/>
  <c r="H2459" i="1"/>
  <c r="O2459" i="1"/>
  <c r="D2459" i="1"/>
  <c r="N3372" i="1"/>
  <c r="M3372" i="1"/>
  <c r="Q3373" i="1"/>
  <c r="H3372" i="1"/>
  <c r="F3372" i="1"/>
  <c r="L3372" i="1"/>
  <c r="D3372" i="1"/>
  <c r="O3372" i="1"/>
  <c r="M4094" i="1"/>
  <c r="D4094" i="1"/>
  <c r="E4094" i="1"/>
  <c r="K3622" i="1"/>
  <c r="E3622" i="1"/>
  <c r="M3622" i="1"/>
  <c r="I3622" i="1"/>
  <c r="J3622" i="1"/>
  <c r="H3622" i="1"/>
  <c r="G3622" i="1"/>
  <c r="F3622" i="1"/>
  <c r="O3622" i="1"/>
  <c r="D3622" i="1"/>
  <c r="N3622" i="1"/>
  <c r="K3298" i="1"/>
  <c r="G784" i="1"/>
  <c r="I2509" i="1"/>
  <c r="J2081" i="1"/>
  <c r="K1215" i="1"/>
  <c r="D3071" i="1"/>
  <c r="O3071" i="1"/>
  <c r="K3071" i="1"/>
  <c r="G3071" i="1"/>
  <c r="F1643" i="1"/>
  <c r="K1643" i="1"/>
  <c r="G1643" i="1"/>
  <c r="N1643" i="1"/>
  <c r="Q1643" i="1"/>
  <c r="D1643" i="1"/>
  <c r="E1643" i="1"/>
  <c r="O1643" i="1"/>
  <c r="L1643" i="1"/>
  <c r="J1643" i="1"/>
  <c r="M1643" i="1"/>
  <c r="H1643" i="1"/>
  <c r="I1215" i="1"/>
  <c r="H1215" i="1"/>
  <c r="E1215" i="1"/>
  <c r="Q1216" i="1"/>
  <c r="J1215" i="1"/>
  <c r="F1215" i="1"/>
  <c r="N1215" i="1"/>
  <c r="D1215" i="1"/>
  <c r="I796" i="1"/>
  <c r="K796" i="1"/>
  <c r="M796" i="1"/>
  <c r="H796" i="1"/>
  <c r="F796" i="1"/>
  <c r="G796" i="1"/>
  <c r="L796" i="1"/>
  <c r="J796" i="1"/>
  <c r="N796" i="1"/>
  <c r="I1040" i="1"/>
  <c r="J1040" i="1"/>
  <c r="E1040" i="1"/>
  <c r="N1040" i="1"/>
  <c r="K1040" i="1"/>
  <c r="G1040" i="1"/>
  <c r="D1040" i="1"/>
  <c r="F1040" i="1"/>
  <c r="H1040" i="1"/>
  <c r="O1040" i="1"/>
  <c r="P1981" i="1"/>
  <c r="O1961" i="1" s="1"/>
  <c r="E2640" i="1"/>
  <c r="H2640" i="1"/>
  <c r="N2640" i="1"/>
  <c r="L2640" i="1"/>
  <c r="G2640" i="1"/>
  <c r="D2640" i="1"/>
  <c r="J2640" i="1"/>
  <c r="O2640" i="1"/>
  <c r="M2640" i="1"/>
  <c r="J3027" i="1"/>
  <c r="E3027" i="1"/>
  <c r="D3027" i="1"/>
  <c r="E4014" i="1"/>
  <c r="G4014" i="1"/>
  <c r="F4014" i="1"/>
  <c r="E4311" i="1"/>
  <c r="O4311" i="1"/>
  <c r="I4311" i="1"/>
  <c r="Q4312" i="1"/>
  <c r="N4311" i="1"/>
  <c r="H4311" i="1"/>
  <c r="K4311" i="1"/>
  <c r="G4311" i="1"/>
  <c r="M4311" i="1"/>
  <c r="L4311" i="1"/>
  <c r="D4311" i="1"/>
  <c r="F4015" i="1"/>
  <c r="N4015" i="1"/>
  <c r="E4015" i="1"/>
  <c r="G4015" i="1"/>
  <c r="I4015" i="1"/>
  <c r="Q4015" i="1"/>
  <c r="K4015" i="1"/>
  <c r="O4015" i="1"/>
  <c r="J4015" i="1"/>
  <c r="L4015" i="1"/>
  <c r="D4015" i="1"/>
  <c r="O4423" i="1"/>
  <c r="P4380" i="1"/>
  <c r="G2509" i="1"/>
  <c r="L2294" i="1"/>
  <c r="K664" i="1"/>
  <c r="F664" i="1"/>
  <c r="D664" i="1"/>
  <c r="I664" i="1"/>
  <c r="H664" i="1"/>
  <c r="M664" i="1"/>
  <c r="O664" i="1"/>
  <c r="L664" i="1"/>
  <c r="E664" i="1"/>
  <c r="J664" i="1"/>
  <c r="F2555" i="1"/>
  <c r="D2555" i="1"/>
  <c r="O2555" i="1"/>
  <c r="L2555" i="1"/>
  <c r="I2555" i="1"/>
  <c r="M2555" i="1"/>
  <c r="H2555" i="1"/>
  <c r="N2555" i="1"/>
  <c r="K2555" i="1"/>
  <c r="J2555" i="1"/>
  <c r="E2555" i="1"/>
  <c r="P1462" i="1"/>
  <c r="O1442" i="1" s="1"/>
  <c r="P2667" i="1"/>
  <c r="O2647" i="1" s="1"/>
  <c r="E485" i="1"/>
  <c r="I485" i="1"/>
  <c r="G485" i="1"/>
  <c r="F485" i="1"/>
  <c r="D485" i="1"/>
  <c r="H485" i="1"/>
  <c r="N485" i="1"/>
  <c r="M485" i="1"/>
  <c r="F1647" i="1"/>
  <c r="E1647" i="1"/>
  <c r="I1647" i="1"/>
  <c r="K1647" i="1"/>
  <c r="H1647" i="1"/>
  <c r="O3628" i="1"/>
  <c r="G3628" i="1"/>
  <c r="N3628" i="1"/>
  <c r="J3628" i="1"/>
  <c r="L3628" i="1"/>
  <c r="M3628" i="1"/>
  <c r="D3628" i="1"/>
  <c r="F3628" i="1"/>
  <c r="K3296" i="1"/>
  <c r="J485" i="1"/>
  <c r="K4490" i="1"/>
  <c r="J1176" i="1"/>
  <c r="D2768" i="1"/>
  <c r="L1215" i="1"/>
  <c r="K3456" i="1"/>
  <c r="M1994" i="1"/>
  <c r="K1994" i="1"/>
  <c r="O1994" i="1"/>
  <c r="L1994" i="1"/>
  <c r="G1994" i="1"/>
  <c r="M1615" i="1"/>
  <c r="I1615" i="1"/>
  <c r="F1615" i="1"/>
  <c r="E1615" i="1"/>
  <c r="Q1616" i="1"/>
  <c r="L1615" i="1"/>
  <c r="G1615" i="1"/>
  <c r="J1615" i="1"/>
  <c r="H1615" i="1"/>
  <c r="N1615" i="1"/>
  <c r="K1615" i="1"/>
  <c r="P2752" i="1"/>
  <c r="O2732" i="1" s="1"/>
  <c r="L1400" i="1"/>
  <c r="M1400" i="1"/>
  <c r="N1400" i="1"/>
  <c r="P2451" i="1"/>
  <c r="Q2431" i="1" s="1"/>
  <c r="O2623" i="1"/>
  <c r="P2623" i="1" s="1"/>
  <c r="G2852" i="1"/>
  <c r="Q2853" i="1"/>
  <c r="F3499" i="1"/>
  <c r="D3499" i="1"/>
  <c r="N3499" i="1"/>
  <c r="L3499" i="1"/>
  <c r="E3499" i="1"/>
  <c r="G3499" i="1"/>
  <c r="I3499" i="1"/>
  <c r="M3499" i="1"/>
  <c r="H3499" i="1"/>
  <c r="J3499" i="1"/>
  <c r="K3499" i="1"/>
  <c r="O3499" i="1"/>
  <c r="D4060" i="1"/>
  <c r="N4060" i="1"/>
  <c r="I4060" i="1"/>
  <c r="O4060" i="1"/>
  <c r="F4060" i="1"/>
  <c r="Q4061" i="1"/>
  <c r="K4060" i="1"/>
  <c r="H4060" i="1"/>
  <c r="Q1258" i="1"/>
  <c r="J2763" i="1"/>
  <c r="F4311" i="1"/>
  <c r="D1478" i="1"/>
  <c r="H1478" i="1"/>
  <c r="E1478" i="1"/>
  <c r="O1478" i="1"/>
  <c r="N1478" i="1"/>
  <c r="F1478" i="1"/>
  <c r="G1478" i="1"/>
  <c r="I1478" i="1"/>
  <c r="Q1479" i="1"/>
  <c r="K1478" i="1"/>
  <c r="K270" i="1"/>
  <c r="N270" i="1"/>
  <c r="J270" i="1"/>
  <c r="L270" i="1"/>
  <c r="G270" i="1"/>
  <c r="F270" i="1"/>
  <c r="M270" i="1"/>
  <c r="O270" i="1"/>
  <c r="E270" i="1"/>
  <c r="G1004" i="1"/>
  <c r="Q1005" i="1"/>
  <c r="I1004" i="1"/>
  <c r="D1004" i="1"/>
  <c r="F1004" i="1"/>
  <c r="H1004" i="1"/>
  <c r="E1004" i="1"/>
  <c r="L1004" i="1"/>
  <c r="O1004" i="1"/>
  <c r="Q1004" i="1"/>
  <c r="N1004" i="1"/>
  <c r="O2081" i="1"/>
  <c r="N2081" i="1"/>
  <c r="I2081" i="1"/>
  <c r="Q2082" i="1"/>
  <c r="K2081" i="1"/>
  <c r="H2081" i="1"/>
  <c r="L2081" i="1"/>
  <c r="M2081" i="1"/>
  <c r="G2081" i="1"/>
  <c r="F2081" i="1"/>
  <c r="E2081" i="1"/>
  <c r="I2766" i="1"/>
  <c r="H2766" i="1"/>
  <c r="E2766" i="1"/>
  <c r="K2766" i="1"/>
  <c r="F2766" i="1"/>
  <c r="O2766" i="1"/>
  <c r="L2766" i="1"/>
  <c r="M2766" i="1"/>
  <c r="D2766" i="1"/>
  <c r="Q2766" i="1"/>
  <c r="G2423" i="1"/>
  <c r="J2423" i="1"/>
  <c r="F2423" i="1"/>
  <c r="Q403" i="1"/>
  <c r="J402" i="1"/>
  <c r="J915" i="1"/>
  <c r="I915" i="1"/>
  <c r="Q916" i="1"/>
  <c r="N915" i="1"/>
  <c r="F915" i="1"/>
  <c r="D915" i="1"/>
  <c r="Q915" i="1"/>
  <c r="G915" i="1"/>
  <c r="M915" i="1"/>
  <c r="O1944" i="1"/>
  <c r="N1944" i="1"/>
  <c r="L1944" i="1"/>
  <c r="F1944" i="1"/>
  <c r="M1944" i="1"/>
  <c r="G1944" i="1"/>
  <c r="E1944" i="1"/>
  <c r="Q1945" i="1"/>
  <c r="H1944" i="1"/>
  <c r="P3697" i="1"/>
  <c r="O3677" i="1" s="1"/>
  <c r="E4060" i="1"/>
  <c r="E1176" i="1"/>
  <c r="J1041" i="1"/>
  <c r="D796" i="1"/>
  <c r="H4490" i="1"/>
  <c r="I1041" i="1"/>
  <c r="O796" i="1"/>
  <c r="N1780" i="1"/>
  <c r="P1780" i="1" s="1"/>
  <c r="O667" i="1"/>
  <c r="M2763" i="1"/>
  <c r="K2459" i="1"/>
  <c r="L2459" i="1"/>
  <c r="H1175" i="1"/>
  <c r="E3628" i="1"/>
  <c r="I1994" i="1"/>
  <c r="Q482" i="1"/>
  <c r="Q1781" i="1"/>
  <c r="O1851" i="1"/>
  <c r="O88" i="1" s="1"/>
  <c r="Q3493" i="1"/>
  <c r="J3295" i="1"/>
  <c r="J27" i="1" s="1"/>
  <c r="J113" i="1" s="1"/>
  <c r="I3300" i="1"/>
  <c r="J3299" i="1"/>
  <c r="J31" i="1" s="1"/>
  <c r="J117" i="1" s="1"/>
  <c r="T975" i="1"/>
  <c r="T589" i="1"/>
  <c r="S29" i="1"/>
  <c r="S115" i="1" s="1"/>
  <c r="J45" i="1"/>
  <c r="J131" i="1" s="1"/>
  <c r="J3307" i="1"/>
  <c r="J39" i="1" s="1"/>
  <c r="J125" i="1" s="1"/>
  <c r="G3306" i="1"/>
  <c r="T2963" i="1"/>
  <c r="T4468" i="1"/>
  <c r="Q2763" i="1"/>
  <c r="Q797" i="1"/>
  <c r="Q707" i="1"/>
  <c r="Q1867" i="1"/>
  <c r="G4279" i="1"/>
  <c r="F3309" i="1"/>
  <c r="F41" i="1" s="1"/>
  <c r="H46" i="1"/>
  <c r="K4574" i="1"/>
  <c r="J1608" i="1"/>
  <c r="L3630" i="1"/>
  <c r="Q1608" i="1"/>
  <c r="M3671" i="1"/>
  <c r="E790" i="1"/>
  <c r="Q2682" i="1"/>
  <c r="T3262" i="1"/>
  <c r="T3270" i="1"/>
  <c r="M2290" i="1"/>
  <c r="E452" i="1"/>
  <c r="J620" i="1"/>
  <c r="F1528" i="1"/>
  <c r="D1904" i="1"/>
  <c r="E1994" i="1"/>
  <c r="Q1777" i="1"/>
  <c r="Q1310" i="1"/>
  <c r="R4475" i="1"/>
  <c r="F4536" i="1"/>
  <c r="Q189" i="1"/>
  <c r="E412" i="1"/>
  <c r="I1185" i="1"/>
  <c r="H1475" i="1"/>
  <c r="Q1172" i="1"/>
  <c r="L277" i="1"/>
  <c r="O1475" i="1"/>
  <c r="K3069" i="1"/>
  <c r="T1238" i="1"/>
  <c r="M3069" i="1"/>
  <c r="G1513" i="1"/>
  <c r="H2726" i="1"/>
  <c r="O2506" i="1"/>
  <c r="K1519" i="1"/>
  <c r="Q1911" i="1"/>
  <c r="G3763" i="1"/>
  <c r="L790" i="1"/>
  <c r="H1513" i="1"/>
  <c r="E2726" i="1"/>
  <c r="E1519" i="1"/>
  <c r="H4584" i="1"/>
  <c r="G2516" i="1"/>
  <c r="O790" i="1"/>
  <c r="L2208" i="1"/>
  <c r="O1513" i="1"/>
  <c r="O2726" i="1"/>
  <c r="D1005" i="1"/>
  <c r="J1519" i="1"/>
  <c r="F2516" i="1"/>
  <c r="M2516" i="1"/>
  <c r="N2373" i="1"/>
  <c r="M1519" i="1"/>
  <c r="O2208" i="1"/>
  <c r="K1513" i="1"/>
  <c r="D1472" i="1"/>
  <c r="L1519" i="1"/>
  <c r="L2516" i="1"/>
  <c r="K2208" i="1"/>
  <c r="N1513" i="1"/>
  <c r="N1519" i="1"/>
  <c r="H2208" i="1"/>
  <c r="G2208" i="1"/>
  <c r="Q4317" i="1"/>
  <c r="G1519" i="1"/>
  <c r="D2208" i="1"/>
  <c r="J3671" i="1"/>
  <c r="J790" i="1"/>
  <c r="M1472" i="1"/>
  <c r="M4584" i="1"/>
  <c r="E1005" i="1"/>
  <c r="F1519" i="1"/>
  <c r="K790" i="1"/>
  <c r="I2560" i="1"/>
  <c r="N3311" i="1"/>
  <c r="K3310" i="1"/>
  <c r="R3310" i="1"/>
  <c r="R42" i="1" s="1"/>
  <c r="R128" i="1" s="1"/>
  <c r="O1239" i="1"/>
  <c r="P1239" i="1" s="1"/>
  <c r="O2560" i="1"/>
  <c r="T1849" i="1"/>
  <c r="T83" i="1"/>
  <c r="L2560" i="1"/>
  <c r="E3810" i="1"/>
  <c r="G3894" i="1"/>
  <c r="Q4012" i="1"/>
  <c r="K2560" i="1"/>
  <c r="N2560" i="1"/>
  <c r="H2560" i="1"/>
  <c r="D3894" i="1"/>
  <c r="P3894" i="1" s="1"/>
  <c r="Q2561" i="1"/>
  <c r="G2560" i="1"/>
  <c r="E3894" i="1"/>
  <c r="D407" i="1"/>
  <c r="L3810" i="1"/>
  <c r="D2560" i="1"/>
  <c r="P2560" i="1" s="1"/>
  <c r="H3810" i="1"/>
  <c r="T4425" i="1"/>
  <c r="F2560" i="1"/>
  <c r="E3314" i="1"/>
  <c r="K1739" i="1"/>
  <c r="O3621" i="1"/>
  <c r="L1739" i="1"/>
  <c r="K2290" i="1"/>
  <c r="K4111" i="1"/>
  <c r="G1172" i="1"/>
  <c r="O452" i="1"/>
  <c r="N2203" i="1"/>
  <c r="I277" i="1"/>
  <c r="D3069" i="1"/>
  <c r="M2203" i="1"/>
  <c r="G412" i="1"/>
  <c r="E1185" i="1"/>
  <c r="I3305" i="1"/>
  <c r="I37" i="1" s="1"/>
  <c r="I123" i="1" s="1"/>
  <c r="K2819" i="1"/>
  <c r="N360" i="1"/>
  <c r="N2290" i="1"/>
  <c r="D1172" i="1"/>
  <c r="J452" i="1"/>
  <c r="K2203" i="1"/>
  <c r="N277" i="1"/>
  <c r="G3069" i="1"/>
  <c r="H1916" i="1"/>
  <c r="G2203" i="1"/>
  <c r="M2553" i="1"/>
  <c r="H412" i="1"/>
  <c r="K1185" i="1"/>
  <c r="M1172" i="1"/>
  <c r="Q1472" i="1"/>
  <c r="Q4279" i="1"/>
  <c r="O2290" i="1"/>
  <c r="O1172" i="1"/>
  <c r="F452" i="1"/>
  <c r="D2203" i="1"/>
  <c r="M277" i="1"/>
  <c r="E3069" i="1"/>
  <c r="O1916" i="1"/>
  <c r="E1528" i="1"/>
  <c r="E2203" i="1"/>
  <c r="I2553" i="1"/>
  <c r="N412" i="1"/>
  <c r="M1185" i="1"/>
  <c r="F2043" i="1"/>
  <c r="I4275" i="1"/>
  <c r="Q1094" i="1"/>
  <c r="G1740" i="1"/>
  <c r="H4281" i="1"/>
  <c r="H2290" i="1"/>
  <c r="Q453" i="1"/>
  <c r="J2203" i="1"/>
  <c r="G277" i="1"/>
  <c r="N3069" i="1"/>
  <c r="D1916" i="1"/>
  <c r="P1916" i="1" s="1"/>
  <c r="E2553" i="1"/>
  <c r="K412" i="1"/>
  <c r="L1185" i="1"/>
  <c r="K2043" i="1"/>
  <c r="O1094" i="1"/>
  <c r="O4281" i="1"/>
  <c r="G2290" i="1"/>
  <c r="G452" i="1"/>
  <c r="F2203" i="1"/>
  <c r="H277" i="1"/>
  <c r="H3069" i="1"/>
  <c r="M1916" i="1"/>
  <c r="K2553" i="1"/>
  <c r="O412" i="1"/>
  <c r="O1185" i="1"/>
  <c r="H1185" i="1"/>
  <c r="E2043" i="1"/>
  <c r="T247" i="1"/>
  <c r="G2676" i="1"/>
  <c r="J1094" i="1"/>
  <c r="Q1482" i="1"/>
  <c r="E4281" i="1"/>
  <c r="J2290" i="1"/>
  <c r="J1916" i="1"/>
  <c r="L2203" i="1"/>
  <c r="E277" i="1"/>
  <c r="E1916" i="1"/>
  <c r="O1528" i="1"/>
  <c r="L2553" i="1"/>
  <c r="M412" i="1"/>
  <c r="H4279" i="1"/>
  <c r="N1185" i="1"/>
  <c r="Q1043" i="1"/>
  <c r="K1094" i="1"/>
  <c r="J4281" i="1"/>
  <c r="D2290" i="1"/>
  <c r="K1916" i="1"/>
  <c r="O2043" i="1"/>
  <c r="J277" i="1"/>
  <c r="H2553" i="1"/>
  <c r="K1044" i="1"/>
  <c r="J412" i="1"/>
  <c r="J4279" i="1"/>
  <c r="J1185" i="1"/>
  <c r="T3952" i="1"/>
  <c r="G316" i="1"/>
  <c r="G4281" i="1"/>
  <c r="I2290" i="1"/>
  <c r="O277" i="1"/>
  <c r="I3069" i="1"/>
  <c r="G2553" i="1"/>
  <c r="D1044" i="1"/>
  <c r="I412" i="1"/>
  <c r="M4279" i="1"/>
  <c r="D1185" i="1"/>
  <c r="P1185" i="1" s="1"/>
  <c r="M444" i="1"/>
  <c r="T254" i="1"/>
  <c r="G1528" i="1"/>
  <c r="J2553" i="1"/>
  <c r="K4279" i="1"/>
  <c r="G3672" i="1"/>
  <c r="Q3674" i="1"/>
  <c r="M3674" i="1"/>
  <c r="H3674" i="1"/>
  <c r="K3674" i="1"/>
  <c r="O3674" i="1"/>
  <c r="N3674" i="1"/>
  <c r="J3674" i="1"/>
  <c r="N3759" i="1"/>
  <c r="D3759" i="1"/>
  <c r="I3759" i="1"/>
  <c r="L3759" i="1"/>
  <c r="F3759" i="1"/>
  <c r="G3759" i="1"/>
  <c r="J3759" i="1"/>
  <c r="M3759" i="1"/>
  <c r="H3759" i="1"/>
  <c r="F1650" i="1"/>
  <c r="L1650" i="1"/>
  <c r="Q1651" i="1"/>
  <c r="G1650" i="1"/>
  <c r="I1650" i="1"/>
  <c r="P1892" i="1"/>
  <c r="O1872" i="1" s="1"/>
  <c r="P903" i="1"/>
  <c r="O883" i="1" s="1"/>
  <c r="E1432" i="1"/>
  <c r="N1432" i="1"/>
  <c r="L1432" i="1"/>
  <c r="M1995" i="1"/>
  <c r="K1995" i="1"/>
  <c r="I1995" i="1"/>
  <c r="L1995" i="1"/>
  <c r="Q1995" i="1"/>
  <c r="D1995" i="1"/>
  <c r="E1995" i="1"/>
  <c r="O1995" i="1"/>
  <c r="F1995" i="1"/>
  <c r="Q1996" i="1"/>
  <c r="H2466" i="1"/>
  <c r="O2466" i="1"/>
  <c r="G2466" i="1"/>
  <c r="F2466" i="1"/>
  <c r="M2466" i="1"/>
  <c r="L2466" i="1"/>
  <c r="D2466" i="1"/>
  <c r="K2466" i="1"/>
  <c r="J2466" i="1"/>
  <c r="N2466" i="1"/>
  <c r="E2466" i="1"/>
  <c r="I2466" i="1"/>
  <c r="E2761" i="1"/>
  <c r="G2761" i="1"/>
  <c r="F3368" i="1"/>
  <c r="M3368" i="1"/>
  <c r="J3368" i="1"/>
  <c r="I3368" i="1"/>
  <c r="D3368" i="1"/>
  <c r="K3368" i="1"/>
  <c r="G3368" i="1"/>
  <c r="E3368" i="1"/>
  <c r="Q3368" i="1"/>
  <c r="O3368" i="1"/>
  <c r="P4241" i="1"/>
  <c r="F4222" i="1" s="1"/>
  <c r="M4093" i="1"/>
  <c r="O4093" i="1"/>
  <c r="E4093" i="1"/>
  <c r="K3881" i="1"/>
  <c r="I3881" i="1"/>
  <c r="H3881" i="1"/>
  <c r="G3881" i="1"/>
  <c r="Q3882" i="1"/>
  <c r="M3881" i="1"/>
  <c r="O3881" i="1"/>
  <c r="D3881" i="1"/>
  <c r="K3297" i="1"/>
  <c r="L740" i="1"/>
  <c r="N740" i="1"/>
  <c r="L2207" i="1"/>
  <c r="J2207" i="1"/>
  <c r="O2207" i="1"/>
  <c r="I2207" i="1"/>
  <c r="D2207" i="1"/>
  <c r="F2207" i="1"/>
  <c r="E2207" i="1"/>
  <c r="H2207" i="1"/>
  <c r="K1174" i="1"/>
  <c r="Q1174" i="1"/>
  <c r="J1174" i="1"/>
  <c r="F1174" i="1"/>
  <c r="O1174" i="1"/>
  <c r="Q1175" i="1"/>
  <c r="E1685" i="1"/>
  <c r="N1685" i="1"/>
  <c r="L1685" i="1"/>
  <c r="H1685" i="1"/>
  <c r="D1685" i="1"/>
  <c r="O1685" i="1"/>
  <c r="J1685" i="1"/>
  <c r="G1685" i="1"/>
  <c r="D2552" i="1"/>
  <c r="F2552" i="1"/>
  <c r="M2552" i="1"/>
  <c r="N2552" i="1"/>
  <c r="Q2552" i="1"/>
  <c r="L2552" i="1"/>
  <c r="K2552" i="1"/>
  <c r="O2552" i="1"/>
  <c r="H2552" i="1"/>
  <c r="E2552" i="1"/>
  <c r="G2552" i="1"/>
  <c r="J2552" i="1"/>
  <c r="G3365" i="1"/>
  <c r="E3365" i="1"/>
  <c r="N3365" i="1"/>
  <c r="O3365" i="1"/>
  <c r="H3365" i="1"/>
  <c r="Q3366" i="1"/>
  <c r="L3448" i="1"/>
  <c r="D3448" i="1"/>
  <c r="Q3449" i="1"/>
  <c r="E3448" i="1"/>
  <c r="O3448" i="1"/>
  <c r="F3448" i="1"/>
  <c r="I3448" i="1"/>
  <c r="N3448" i="1"/>
  <c r="M3448" i="1"/>
  <c r="G3448" i="1"/>
  <c r="J3448" i="1"/>
  <c r="K3448" i="1"/>
  <c r="H3448" i="1"/>
  <c r="P3484" i="1"/>
  <c r="L3464" i="1" s="1"/>
  <c r="P3821" i="1"/>
  <c r="O3864" i="1"/>
  <c r="J276" i="1"/>
  <c r="M276" i="1"/>
  <c r="H276" i="1"/>
  <c r="I276" i="1"/>
  <c r="E276" i="1"/>
  <c r="N276" i="1"/>
  <c r="F276" i="1"/>
  <c r="L276" i="1"/>
  <c r="Q277" i="1"/>
  <c r="G276" i="1"/>
  <c r="O276" i="1"/>
  <c r="K276" i="1"/>
  <c r="J2639" i="1"/>
  <c r="E2639" i="1"/>
  <c r="K2639" i="1"/>
  <c r="D2639" i="1"/>
  <c r="M2639" i="1"/>
  <c r="I2639" i="1"/>
  <c r="G2639" i="1"/>
  <c r="Q2639" i="1"/>
  <c r="H1864" i="1"/>
  <c r="N1864" i="1"/>
  <c r="G1864" i="1"/>
  <c r="D1864" i="1"/>
  <c r="P1547" i="1"/>
  <c r="O1527" i="1" s="1"/>
  <c r="O1734" i="1"/>
  <c r="D1734" i="1"/>
  <c r="H1734" i="1"/>
  <c r="F1734" i="1"/>
  <c r="J1734" i="1"/>
  <c r="E1734" i="1"/>
  <c r="N1734" i="1"/>
  <c r="I1734" i="1"/>
  <c r="G1734" i="1"/>
  <c r="M1734" i="1"/>
  <c r="L1734" i="1"/>
  <c r="K1734" i="1"/>
  <c r="P3657" i="1"/>
  <c r="O3637" i="1" s="1"/>
  <c r="J703" i="1"/>
  <c r="H2635" i="1"/>
  <c r="N1009" i="1"/>
  <c r="H2169" i="1"/>
  <c r="O1650" i="1"/>
  <c r="I741" i="1"/>
  <c r="L2639" i="1"/>
  <c r="L3673" i="1"/>
  <c r="Q3673" i="1"/>
  <c r="E3673" i="1"/>
  <c r="I3673" i="1"/>
  <c r="H3673" i="1"/>
  <c r="O3673" i="1"/>
  <c r="M3673" i="1"/>
  <c r="D3673" i="1"/>
  <c r="K2167" i="1"/>
  <c r="J2167" i="1"/>
  <c r="O2167" i="1"/>
  <c r="L2167" i="1"/>
  <c r="G2167" i="1"/>
  <c r="H2167" i="1"/>
  <c r="M2167" i="1"/>
  <c r="Q2168" i="1"/>
  <c r="D2167" i="1"/>
  <c r="M1091" i="1"/>
  <c r="G1091" i="1"/>
  <c r="K1091" i="1"/>
  <c r="E1091" i="1"/>
  <c r="J1091" i="1"/>
  <c r="F1091" i="1"/>
  <c r="D1091" i="1"/>
  <c r="I1091" i="1"/>
  <c r="L1091" i="1"/>
  <c r="O1091" i="1"/>
  <c r="E703" i="1"/>
  <c r="F703" i="1"/>
  <c r="O703" i="1"/>
  <c r="M703" i="1"/>
  <c r="G703" i="1"/>
  <c r="H703" i="1"/>
  <c r="L703" i="1"/>
  <c r="D703" i="1"/>
  <c r="J2638" i="1"/>
  <c r="E2638" i="1"/>
  <c r="F2638" i="1"/>
  <c r="N2638" i="1"/>
  <c r="D2638" i="1"/>
  <c r="K2638" i="1"/>
  <c r="M1173" i="1"/>
  <c r="D1173" i="1"/>
  <c r="N1173" i="1"/>
  <c r="H1173" i="1"/>
  <c r="I1173" i="1"/>
  <c r="G1173" i="1"/>
  <c r="E1173" i="1"/>
  <c r="L1173" i="1"/>
  <c r="F1173" i="1"/>
  <c r="J1173" i="1"/>
  <c r="Q1173" i="1"/>
  <c r="K1173" i="1"/>
  <c r="P1938" i="1"/>
  <c r="O1918" i="1" s="1"/>
  <c r="D2376" i="1"/>
  <c r="J2376" i="1"/>
  <c r="N2376" i="1"/>
  <c r="I2376" i="1"/>
  <c r="M2376" i="1"/>
  <c r="H2376" i="1"/>
  <c r="O2376" i="1"/>
  <c r="F2376" i="1"/>
  <c r="G2376" i="1"/>
  <c r="K2376" i="1"/>
  <c r="E2376" i="1"/>
  <c r="L2376" i="1"/>
  <c r="P3354" i="1"/>
  <c r="O3334" i="1" s="1"/>
  <c r="N4269" i="1"/>
  <c r="L4269" i="1"/>
  <c r="M4269" i="1"/>
  <c r="F4269" i="1"/>
  <c r="E4269" i="1"/>
  <c r="J4269" i="1"/>
  <c r="O4269" i="1"/>
  <c r="G4269" i="1"/>
  <c r="J3296" i="1"/>
  <c r="P3827" i="1"/>
  <c r="M3807" i="1" s="1"/>
  <c r="O3870" i="1"/>
  <c r="P3870" i="1" s="1"/>
  <c r="H3850" i="1" s="1"/>
  <c r="K2558" i="1"/>
  <c r="M2558" i="1"/>
  <c r="F2558" i="1"/>
  <c r="D2558" i="1"/>
  <c r="I1042" i="1"/>
  <c r="L2558" i="1"/>
  <c r="E3370" i="1"/>
  <c r="K3370" i="1"/>
  <c r="M3370" i="1"/>
  <c r="F3370" i="1"/>
  <c r="D3370" i="1"/>
  <c r="L3370" i="1"/>
  <c r="O3370" i="1"/>
  <c r="D488" i="1"/>
  <c r="F488" i="1"/>
  <c r="J488" i="1"/>
  <c r="G488" i="1"/>
  <c r="E488" i="1"/>
  <c r="N488" i="1"/>
  <c r="H488" i="1"/>
  <c r="I488" i="1"/>
  <c r="Q489" i="1"/>
  <c r="K488" i="1"/>
  <c r="L488" i="1"/>
  <c r="P1327" i="1"/>
  <c r="O1241" i="1"/>
  <c r="H1603" i="1"/>
  <c r="M1603" i="1"/>
  <c r="I1603" i="1"/>
  <c r="J1603" i="1"/>
  <c r="E1603" i="1"/>
  <c r="K1603" i="1"/>
  <c r="N1603" i="1"/>
  <c r="D1603" i="1"/>
  <c r="G1603" i="1"/>
  <c r="L1603" i="1"/>
  <c r="O313" i="1"/>
  <c r="H313" i="1"/>
  <c r="K313" i="1"/>
  <c r="J313" i="1"/>
  <c r="I313" i="1"/>
  <c r="L313" i="1"/>
  <c r="F313" i="1"/>
  <c r="G313" i="1"/>
  <c r="Q314" i="1"/>
  <c r="D313" i="1"/>
  <c r="E313" i="1"/>
  <c r="Q313" i="1"/>
  <c r="M1007" i="1"/>
  <c r="N1007" i="1"/>
  <c r="I1007" i="1"/>
  <c r="Q1007" i="1"/>
  <c r="E2037" i="1"/>
  <c r="M2037" i="1"/>
  <c r="Q2037" i="1"/>
  <c r="L2037" i="1"/>
  <c r="J2037" i="1"/>
  <c r="I2037" i="1"/>
  <c r="D2037" i="1"/>
  <c r="K2037" i="1"/>
  <c r="N2037" i="1"/>
  <c r="O2037" i="1"/>
  <c r="G2037" i="1"/>
  <c r="H2037" i="1"/>
  <c r="P3185" i="1"/>
  <c r="O3165" i="1" s="1"/>
  <c r="K2772" i="1"/>
  <c r="G2772" i="1"/>
  <c r="N280" i="1"/>
  <c r="F1177" i="1"/>
  <c r="I1177" i="1"/>
  <c r="O1177" i="1"/>
  <c r="E1177" i="1"/>
  <c r="I2463" i="1"/>
  <c r="L2463" i="1"/>
  <c r="P3096" i="1"/>
  <c r="O3076" i="1" s="1"/>
  <c r="P2065" i="1"/>
  <c r="O2045" i="1" s="1"/>
  <c r="Q657" i="1"/>
  <c r="Q658" i="1"/>
  <c r="H4486" i="1"/>
  <c r="J4486" i="1"/>
  <c r="G4486" i="1"/>
  <c r="L4486" i="1"/>
  <c r="O4486" i="1"/>
  <c r="I4486" i="1"/>
  <c r="M4486" i="1"/>
  <c r="N4486" i="1"/>
  <c r="D4486" i="1"/>
  <c r="F4486" i="1"/>
  <c r="J3538" i="1"/>
  <c r="L3538" i="1"/>
  <c r="M3538" i="1"/>
  <c r="G3538" i="1"/>
  <c r="K3538" i="1"/>
  <c r="O3538" i="1"/>
  <c r="F3538" i="1"/>
  <c r="I3538" i="1"/>
  <c r="N3538" i="1"/>
  <c r="D3538" i="1"/>
  <c r="H3538" i="1"/>
  <c r="E3538" i="1"/>
  <c r="P3741" i="1"/>
  <c r="O3721" i="1" s="1"/>
  <c r="G1995" i="1"/>
  <c r="L1993" i="1"/>
  <c r="G1993" i="1"/>
  <c r="K1993" i="1"/>
  <c r="Q1993" i="1"/>
  <c r="J138" i="1"/>
  <c r="H138" i="1"/>
  <c r="K138" i="1"/>
  <c r="F138" i="1"/>
  <c r="I138" i="1"/>
  <c r="P1806" i="1"/>
  <c r="O1786" i="1" s="1"/>
  <c r="O1482" i="1"/>
  <c r="J1482" i="1"/>
  <c r="N1482" i="1"/>
  <c r="M1482" i="1"/>
  <c r="I1482" i="1"/>
  <c r="L1482" i="1"/>
  <c r="G1482" i="1"/>
  <c r="K1482" i="1"/>
  <c r="H1482" i="1"/>
  <c r="E1482" i="1"/>
  <c r="D1482" i="1"/>
  <c r="L1212" i="1"/>
  <c r="D1212" i="1"/>
  <c r="J1212" i="1"/>
  <c r="E1212" i="1"/>
  <c r="F1212" i="1"/>
  <c r="K1212" i="1"/>
  <c r="I1212" i="1"/>
  <c r="M1212" i="1"/>
  <c r="G1212" i="1"/>
  <c r="H1212" i="1"/>
  <c r="O1212" i="1"/>
  <c r="N1212" i="1"/>
  <c r="G2298" i="1"/>
  <c r="K2298" i="1"/>
  <c r="I2298" i="1"/>
  <c r="E2298" i="1"/>
  <c r="O2298" i="1"/>
  <c r="H2298" i="1"/>
  <c r="D2298" i="1"/>
  <c r="N2298" i="1"/>
  <c r="L2298" i="1"/>
  <c r="J2298" i="1"/>
  <c r="M2298" i="1"/>
  <c r="F2298" i="1"/>
  <c r="T4209" i="1"/>
  <c r="S4252" i="1"/>
  <c r="T4252" i="1" s="1"/>
  <c r="D1042" i="1"/>
  <c r="M2638" i="1"/>
  <c r="I3674" i="1"/>
  <c r="Q3968" i="1"/>
  <c r="O488" i="1"/>
  <c r="E656" i="1"/>
  <c r="F316" i="1"/>
  <c r="Q2553" i="1"/>
  <c r="M3631" i="1"/>
  <c r="J3631" i="1"/>
  <c r="I3631" i="1"/>
  <c r="F3631" i="1"/>
  <c r="G3631" i="1"/>
  <c r="E3631" i="1"/>
  <c r="Q3631" i="1"/>
  <c r="Q3632" i="1"/>
  <c r="I2169" i="1"/>
  <c r="K2169" i="1"/>
  <c r="N2169" i="1"/>
  <c r="F2169" i="1"/>
  <c r="Q2169" i="1"/>
  <c r="Q2170" i="1"/>
  <c r="G2169" i="1"/>
  <c r="O2169" i="1"/>
  <c r="D2169" i="1"/>
  <c r="M2169" i="1"/>
  <c r="E2169" i="1"/>
  <c r="P1761" i="1"/>
  <c r="O1741" i="1" s="1"/>
  <c r="O1847" i="1"/>
  <c r="O84" i="1" s="1"/>
  <c r="P84" i="1" s="1"/>
  <c r="K1785" i="1"/>
  <c r="N1785" i="1"/>
  <c r="F1785" i="1"/>
  <c r="G2635" i="1"/>
  <c r="E2635" i="1"/>
  <c r="D2635" i="1"/>
  <c r="Q2635" i="1"/>
  <c r="J2635" i="1"/>
  <c r="F2635" i="1"/>
  <c r="L2635" i="1"/>
  <c r="H3667" i="1"/>
  <c r="N3667" i="1"/>
  <c r="J3667" i="1"/>
  <c r="D3667" i="1"/>
  <c r="F3667" i="1"/>
  <c r="G3667" i="1"/>
  <c r="E3667" i="1"/>
  <c r="I3667" i="1"/>
  <c r="L3667" i="1"/>
  <c r="K3667" i="1"/>
  <c r="O3667" i="1"/>
  <c r="M3667" i="1"/>
  <c r="O2819" i="1"/>
  <c r="H612" i="1"/>
  <c r="D612" i="1"/>
  <c r="E612" i="1"/>
  <c r="F612" i="1"/>
  <c r="M612" i="1"/>
  <c r="K921" i="1"/>
  <c r="D921" i="1"/>
  <c r="J921" i="1"/>
  <c r="M921" i="1"/>
  <c r="L921" i="1"/>
  <c r="H921" i="1"/>
  <c r="F921" i="1"/>
  <c r="N921" i="1"/>
  <c r="O921" i="1"/>
  <c r="G921" i="1"/>
  <c r="D741" i="1"/>
  <c r="M741" i="1"/>
  <c r="L741" i="1"/>
  <c r="N741" i="1"/>
  <c r="O741" i="1"/>
  <c r="J741" i="1"/>
  <c r="G741" i="1"/>
  <c r="E741" i="1"/>
  <c r="F741" i="1"/>
  <c r="H1687" i="1"/>
  <c r="N1687" i="1"/>
  <c r="M1687" i="1"/>
  <c r="Q1687" i="1"/>
  <c r="E1687" i="1"/>
  <c r="I1687" i="1"/>
  <c r="K1687" i="1"/>
  <c r="G1687" i="1"/>
  <c r="L1687" i="1"/>
  <c r="J1687" i="1"/>
  <c r="F1687" i="1"/>
  <c r="O1687" i="1"/>
  <c r="D1687" i="1"/>
  <c r="D2072" i="1"/>
  <c r="H2072" i="1"/>
  <c r="J2072" i="1"/>
  <c r="E2072" i="1"/>
  <c r="F2072" i="1"/>
  <c r="J2554" i="1"/>
  <c r="Q2554" i="1"/>
  <c r="T2618" i="1"/>
  <c r="K2635" i="1"/>
  <c r="E3674" i="1"/>
  <c r="M1387" i="1"/>
  <c r="M488" i="1"/>
  <c r="O3509" i="1"/>
  <c r="N2167" i="1"/>
  <c r="I1214" i="1"/>
  <c r="F2037" i="1"/>
  <c r="M1184" i="1"/>
  <c r="I1184" i="1"/>
  <c r="J2080" i="1"/>
  <c r="O1009" i="1"/>
  <c r="J1009" i="1"/>
  <c r="Q1009" i="1"/>
  <c r="M1009" i="1"/>
  <c r="F1009" i="1"/>
  <c r="K1009" i="1"/>
  <c r="G1009" i="1"/>
  <c r="H1009" i="1"/>
  <c r="D1009" i="1"/>
  <c r="L1009" i="1"/>
  <c r="E1009" i="1"/>
  <c r="G3674" i="1"/>
  <c r="L2676" i="1"/>
  <c r="J2169" i="1"/>
  <c r="F1007" i="1"/>
  <c r="E662" i="1"/>
  <c r="M662" i="1"/>
  <c r="O662" i="1"/>
  <c r="N662" i="1"/>
  <c r="F662" i="1"/>
  <c r="J662" i="1"/>
  <c r="Q662" i="1"/>
  <c r="L2767" i="1"/>
  <c r="Q2768" i="1"/>
  <c r="O2767" i="1"/>
  <c r="P1720" i="1"/>
  <c r="O1700" i="1" s="1"/>
  <c r="I280" i="1"/>
  <c r="D280" i="1"/>
  <c r="M280" i="1"/>
  <c r="L280" i="1"/>
  <c r="F280" i="1"/>
  <c r="H280" i="1"/>
  <c r="K280" i="1"/>
  <c r="G280" i="1"/>
  <c r="E280" i="1"/>
  <c r="Q280" i="1"/>
  <c r="K1214" i="1"/>
  <c r="D1214" i="1"/>
  <c r="Q1215" i="1"/>
  <c r="G1214" i="1"/>
  <c r="E1214" i="1"/>
  <c r="L1214" i="1"/>
  <c r="M1214" i="1"/>
  <c r="J1214" i="1"/>
  <c r="H1520" i="1"/>
  <c r="D1520" i="1"/>
  <c r="L1520" i="1"/>
  <c r="P2364" i="1"/>
  <c r="O2344" i="1" s="1"/>
  <c r="P2884" i="1"/>
  <c r="O2864" i="1" s="1"/>
  <c r="E3621" i="1"/>
  <c r="K3621" i="1"/>
  <c r="M3621" i="1"/>
  <c r="F3621" i="1"/>
  <c r="G3621" i="1"/>
  <c r="J3621" i="1"/>
  <c r="N3621" i="1"/>
  <c r="Q3622" i="1"/>
  <c r="I3621" i="1"/>
  <c r="L3621" i="1"/>
  <c r="H3621" i="1"/>
  <c r="P3569" i="1"/>
  <c r="O3549" i="1" s="1"/>
  <c r="O3013" i="1"/>
  <c r="P3013" i="1" s="1"/>
  <c r="E1738" i="1"/>
  <c r="M1738" i="1"/>
  <c r="O1738" i="1"/>
  <c r="F1738" i="1"/>
  <c r="D1738" i="1"/>
  <c r="N1738" i="1"/>
  <c r="J1738" i="1"/>
  <c r="G1738" i="1"/>
  <c r="L1738" i="1"/>
  <c r="K1738" i="1"/>
  <c r="I2080" i="1"/>
  <c r="N2080" i="1"/>
  <c r="L2080" i="1"/>
  <c r="Q2081" i="1"/>
  <c r="G2080" i="1"/>
  <c r="D2080" i="1"/>
  <c r="F2080" i="1"/>
  <c r="H2080" i="1"/>
  <c r="K2080" i="1"/>
  <c r="O2080" i="1"/>
  <c r="E2080" i="1"/>
  <c r="K531" i="1"/>
  <c r="I531" i="1"/>
  <c r="D531" i="1"/>
  <c r="H531" i="1"/>
  <c r="F531" i="1"/>
  <c r="L531" i="1"/>
  <c r="E531" i="1"/>
  <c r="M531" i="1"/>
  <c r="G531" i="1"/>
  <c r="P1721" i="1"/>
  <c r="O1701" i="1" s="1"/>
  <c r="P476" i="1"/>
  <c r="O456" i="1" s="1"/>
  <c r="P1680" i="1"/>
  <c r="O1660" i="1" s="1"/>
  <c r="F359" i="1"/>
  <c r="G359" i="1"/>
  <c r="M359" i="1"/>
  <c r="I359" i="1"/>
  <c r="H359" i="1"/>
  <c r="K359" i="1"/>
  <c r="N359" i="1"/>
  <c r="O359" i="1"/>
  <c r="J359" i="1"/>
  <c r="D359" i="1"/>
  <c r="E359" i="1"/>
  <c r="L359" i="1"/>
  <c r="J2724" i="1"/>
  <c r="G2724" i="1"/>
  <c r="M2724" i="1"/>
  <c r="D2724" i="1"/>
  <c r="E2724" i="1"/>
  <c r="K2724" i="1"/>
  <c r="Q2724" i="1"/>
  <c r="I2724" i="1"/>
  <c r="L2724" i="1"/>
  <c r="O2724" i="1"/>
  <c r="H2724" i="1"/>
  <c r="N656" i="1"/>
  <c r="L656" i="1"/>
  <c r="J656" i="1"/>
  <c r="F656" i="1"/>
  <c r="O656" i="1"/>
  <c r="I656" i="1"/>
  <c r="D656" i="1"/>
  <c r="H656" i="1"/>
  <c r="G656" i="1"/>
  <c r="K656" i="1"/>
  <c r="G356" i="1"/>
  <c r="O356" i="1"/>
  <c r="M356" i="1"/>
  <c r="I356" i="1"/>
  <c r="N356" i="1"/>
  <c r="H356" i="1"/>
  <c r="J356" i="1"/>
  <c r="F356" i="1"/>
  <c r="D356" i="1"/>
  <c r="K356" i="1"/>
  <c r="Q356" i="1"/>
  <c r="D1387" i="1"/>
  <c r="E1387" i="1"/>
  <c r="K1387" i="1"/>
  <c r="F1387" i="1"/>
  <c r="O1387" i="1"/>
  <c r="H1387" i="1"/>
  <c r="I1387" i="1"/>
  <c r="J1387" i="1"/>
  <c r="L1387" i="1"/>
  <c r="N1387" i="1"/>
  <c r="F2173" i="1"/>
  <c r="E2173" i="1"/>
  <c r="H4100" i="1"/>
  <c r="F4100" i="1"/>
  <c r="M3967" i="1"/>
  <c r="G3967" i="1"/>
  <c r="T2619" i="1"/>
  <c r="R4472" i="1"/>
  <c r="T4472" i="1" s="1"/>
  <c r="T2967" i="1"/>
  <c r="G2072" i="1"/>
  <c r="I1993" i="1"/>
  <c r="G2207" i="1"/>
  <c r="N3881" i="1"/>
  <c r="E921" i="1"/>
  <c r="I703" i="1"/>
  <c r="Q1521" i="1"/>
  <c r="F3673" i="1"/>
  <c r="K741" i="1"/>
  <c r="D1007" i="1"/>
  <c r="G2166" i="1"/>
  <c r="H2166" i="1"/>
  <c r="M2166" i="1"/>
  <c r="F2166" i="1"/>
  <c r="O2166" i="1"/>
  <c r="I2166" i="1"/>
  <c r="E2166" i="1"/>
  <c r="J316" i="1"/>
  <c r="N316" i="1"/>
  <c r="Q317" i="1"/>
  <c r="H316" i="1"/>
  <c r="H1902" i="1"/>
  <c r="G1902" i="1"/>
  <c r="J1902" i="1"/>
  <c r="M1902" i="1"/>
  <c r="N1902" i="1"/>
  <c r="L1902" i="1"/>
  <c r="O1902" i="1"/>
  <c r="F1902" i="1"/>
  <c r="Q1903" i="1"/>
  <c r="I1902" i="1"/>
  <c r="H911" i="1"/>
  <c r="P973" i="1"/>
  <c r="G954" i="1" s="1"/>
  <c r="P691" i="1"/>
  <c r="O671" i="1" s="1"/>
  <c r="F2684" i="1"/>
  <c r="G2684" i="1"/>
  <c r="O2684" i="1"/>
  <c r="L2684" i="1"/>
  <c r="K2684" i="1"/>
  <c r="E2684" i="1"/>
  <c r="J2684" i="1"/>
  <c r="H2684" i="1"/>
  <c r="D2684" i="1"/>
  <c r="Q2685" i="1"/>
  <c r="M2684" i="1"/>
  <c r="I2684" i="1"/>
  <c r="N2684" i="1"/>
  <c r="G4057" i="1"/>
  <c r="E4057" i="1"/>
  <c r="N4057" i="1"/>
  <c r="D4057" i="1"/>
  <c r="O4057" i="1"/>
  <c r="Q4057" i="1"/>
  <c r="I4057" i="1"/>
  <c r="L4057" i="1"/>
  <c r="K4057" i="1"/>
  <c r="J4057" i="1"/>
  <c r="F4057" i="1"/>
  <c r="M4057" i="1"/>
  <c r="H4057" i="1"/>
  <c r="H4355" i="1"/>
  <c r="E4355" i="1"/>
  <c r="G4355" i="1"/>
  <c r="J3298" i="1"/>
  <c r="G2341" i="1"/>
  <c r="K2341" i="1"/>
  <c r="M2341" i="1"/>
  <c r="L2341" i="1"/>
  <c r="L145" i="1"/>
  <c r="N145" i="1"/>
  <c r="J145" i="1"/>
  <c r="K145" i="1"/>
  <c r="O145" i="1"/>
  <c r="M2336" i="1"/>
  <c r="H2336" i="1"/>
  <c r="K2336" i="1"/>
  <c r="O2336" i="1"/>
  <c r="I2336" i="1"/>
  <c r="N2336" i="1"/>
  <c r="F2336" i="1"/>
  <c r="L2336" i="1"/>
  <c r="G2336" i="1"/>
  <c r="E2336" i="1"/>
  <c r="J2336" i="1"/>
  <c r="D2336" i="1"/>
  <c r="P1203" i="1"/>
  <c r="O1183" i="1" s="1"/>
  <c r="H1610" i="1"/>
  <c r="M1610" i="1"/>
  <c r="I1610" i="1"/>
  <c r="D1610" i="1"/>
  <c r="J1610" i="1"/>
  <c r="O1610" i="1"/>
  <c r="N1610" i="1"/>
  <c r="L1610" i="1"/>
  <c r="K1610" i="1"/>
  <c r="E1610" i="1"/>
  <c r="F1610" i="1"/>
  <c r="G1610" i="1"/>
  <c r="Q1611" i="1"/>
  <c r="I2676" i="1"/>
  <c r="D2676" i="1"/>
  <c r="M2676" i="1"/>
  <c r="J2676" i="1"/>
  <c r="F2676" i="1"/>
  <c r="H2676" i="1"/>
  <c r="E2676" i="1"/>
  <c r="K2676" i="1"/>
  <c r="F1086" i="1"/>
  <c r="J1086" i="1"/>
  <c r="E1086" i="1"/>
  <c r="I1086" i="1"/>
  <c r="D1086" i="1"/>
  <c r="M1086" i="1"/>
  <c r="K1086" i="1"/>
  <c r="G1086" i="1"/>
  <c r="O1086" i="1"/>
  <c r="H1086" i="1"/>
  <c r="N1086" i="1"/>
  <c r="L1086" i="1"/>
  <c r="N1908" i="1"/>
  <c r="H1908" i="1"/>
  <c r="D1908" i="1"/>
  <c r="O1908" i="1"/>
  <c r="M1908" i="1"/>
  <c r="F1908" i="1"/>
  <c r="K1908" i="1"/>
  <c r="I1908" i="1"/>
  <c r="J1908" i="1"/>
  <c r="L1908" i="1"/>
  <c r="E1908" i="1"/>
  <c r="G1908" i="1"/>
  <c r="H2427" i="1"/>
  <c r="J2427" i="1"/>
  <c r="F2427" i="1"/>
  <c r="I3620" i="1"/>
  <c r="L3620" i="1"/>
  <c r="P3226" i="1"/>
  <c r="O3206" i="1" s="1"/>
  <c r="P1030" i="1"/>
  <c r="O1010" i="1" s="1"/>
  <c r="H1995" i="1"/>
  <c r="I2552" i="1"/>
  <c r="F1603" i="1"/>
  <c r="O2072" i="1"/>
  <c r="I145" i="1"/>
  <c r="L3881" i="1"/>
  <c r="N2207" i="1"/>
  <c r="K662" i="1"/>
  <c r="N3673" i="1"/>
  <c r="N3631" i="1"/>
  <c r="M747" i="1"/>
  <c r="N747" i="1"/>
  <c r="Q1042" i="1"/>
  <c r="O1042" i="1"/>
  <c r="G1042" i="1"/>
  <c r="F1042" i="1"/>
  <c r="J1042" i="1"/>
  <c r="H1042" i="1"/>
  <c r="E1042" i="1"/>
  <c r="Q1387" i="1"/>
  <c r="J1386" i="1"/>
  <c r="L1386" i="1"/>
  <c r="I1386" i="1"/>
  <c r="Q1386" i="1"/>
  <c r="D1386" i="1"/>
  <c r="N1386" i="1"/>
  <c r="K1386" i="1"/>
  <c r="O1386" i="1"/>
  <c r="K326" i="1"/>
  <c r="D326" i="1"/>
  <c r="P326" i="1" s="1"/>
  <c r="I326" i="1"/>
  <c r="N326" i="1"/>
  <c r="G326" i="1"/>
  <c r="H2035" i="1"/>
  <c r="G2035" i="1"/>
  <c r="K2035" i="1"/>
  <c r="J2035" i="1"/>
  <c r="D2035" i="1"/>
  <c r="N2035" i="1"/>
  <c r="M2035" i="1"/>
  <c r="E2035" i="1"/>
  <c r="F2035" i="1"/>
  <c r="H1439" i="1"/>
  <c r="K1439" i="1"/>
  <c r="J1439" i="1"/>
  <c r="P173" i="1"/>
  <c r="O153" i="1" s="1"/>
  <c r="J146" i="1"/>
  <c r="E146" i="1"/>
  <c r="O146" i="1"/>
  <c r="F146" i="1"/>
  <c r="N146" i="1"/>
  <c r="E4054" i="1"/>
  <c r="O4054" i="1"/>
  <c r="K4054" i="1"/>
  <c r="H4054" i="1"/>
  <c r="J4054" i="1"/>
  <c r="N4054" i="1"/>
  <c r="N2299" i="1"/>
  <c r="K2299" i="1"/>
  <c r="G2299" i="1"/>
  <c r="Q360" i="1"/>
  <c r="Q361" i="1"/>
  <c r="G360" i="1"/>
  <c r="K360" i="1"/>
  <c r="E360" i="1"/>
  <c r="O360" i="1"/>
  <c r="M360" i="1"/>
  <c r="J360" i="1"/>
  <c r="F360" i="1"/>
  <c r="D360" i="1"/>
  <c r="I360" i="1"/>
  <c r="H360" i="1"/>
  <c r="G2378" i="1"/>
  <c r="K2378" i="1"/>
  <c r="L2378" i="1"/>
  <c r="N2378" i="1"/>
  <c r="F2378" i="1"/>
  <c r="J2378" i="1"/>
  <c r="O2378" i="1"/>
  <c r="I2378" i="1"/>
  <c r="M2378" i="1"/>
  <c r="E2378" i="1"/>
  <c r="H2378" i="1"/>
  <c r="D2378" i="1"/>
  <c r="P2320" i="1"/>
  <c r="O2300" i="1" s="1"/>
  <c r="Q1177" i="1"/>
  <c r="Q3675" i="1"/>
  <c r="J3881" i="1"/>
  <c r="L1174" i="1"/>
  <c r="Q316" i="1"/>
  <c r="K2207" i="1"/>
  <c r="Q2167" i="1"/>
  <c r="D3631" i="1"/>
  <c r="N2635" i="1"/>
  <c r="D2004" i="1"/>
  <c r="P2004" i="1" s="1"/>
  <c r="E2004" i="1"/>
  <c r="M2004" i="1"/>
  <c r="H2004" i="1"/>
  <c r="G2004" i="1"/>
  <c r="F2004" i="1"/>
  <c r="K2004" i="1"/>
  <c r="N2004" i="1"/>
  <c r="I2004" i="1"/>
  <c r="J2004" i="1"/>
  <c r="O2004" i="1"/>
  <c r="Q2004" i="1"/>
  <c r="L2004" i="1"/>
  <c r="E2677" i="1"/>
  <c r="N2677" i="1"/>
  <c r="I2677" i="1"/>
  <c r="H2677" i="1"/>
  <c r="F2677" i="1"/>
  <c r="L2677" i="1"/>
  <c r="G2677" i="1"/>
  <c r="M2677" i="1"/>
  <c r="K2677" i="1"/>
  <c r="J2677" i="1"/>
  <c r="Q2678" i="1"/>
  <c r="Q2677" i="1"/>
  <c r="D2677" i="1"/>
  <c r="O2677" i="1"/>
  <c r="L745" i="1"/>
  <c r="I745" i="1"/>
  <c r="O745" i="1"/>
  <c r="Q746" i="1"/>
  <c r="D745" i="1"/>
  <c r="Q745" i="1"/>
  <c r="E745" i="1"/>
  <c r="N745" i="1"/>
  <c r="J745" i="1"/>
  <c r="M745" i="1"/>
  <c r="P1809" i="1"/>
  <c r="O1789" i="1" s="1"/>
  <c r="P1808" i="1"/>
  <c r="O1788" i="1" s="1"/>
  <c r="O2957" i="1"/>
  <c r="O3000" i="1" s="1"/>
  <c r="P2914" i="1"/>
  <c r="O616" i="1"/>
  <c r="E616" i="1"/>
  <c r="K616" i="1"/>
  <c r="G616" i="1"/>
  <c r="M616" i="1"/>
  <c r="D616" i="1"/>
  <c r="J616" i="1"/>
  <c r="H616" i="1"/>
  <c r="I616" i="1"/>
  <c r="F616" i="1"/>
  <c r="L616" i="1"/>
  <c r="N616" i="1"/>
  <c r="Q616" i="1"/>
  <c r="I1735" i="1"/>
  <c r="L1735" i="1"/>
  <c r="O1735" i="1"/>
  <c r="M1735" i="1"/>
  <c r="K1735" i="1"/>
  <c r="F1735" i="1"/>
  <c r="G1735" i="1"/>
  <c r="E1735" i="1"/>
  <c r="D1735" i="1"/>
  <c r="H1735" i="1"/>
  <c r="Q1735" i="1"/>
  <c r="T2617" i="1"/>
  <c r="N3509" i="1"/>
  <c r="I3509" i="1"/>
  <c r="H3509" i="1"/>
  <c r="F3509" i="1"/>
  <c r="G3509" i="1"/>
  <c r="M3509" i="1"/>
  <c r="L3509" i="1"/>
  <c r="D3509" i="1"/>
  <c r="P3509" i="1" s="1"/>
  <c r="J3509" i="1"/>
  <c r="K3509" i="1"/>
  <c r="M3629" i="1"/>
  <c r="E3629" i="1"/>
  <c r="O3629" i="1"/>
  <c r="L3629" i="1"/>
  <c r="N3629" i="1"/>
  <c r="G3629" i="1"/>
  <c r="K3629" i="1"/>
  <c r="H3629" i="1"/>
  <c r="F3629" i="1"/>
  <c r="I3629" i="1"/>
  <c r="D3629" i="1"/>
  <c r="Q3630" i="1"/>
  <c r="J3629" i="1"/>
  <c r="O1603" i="1"/>
  <c r="E356" i="1"/>
  <c r="K1042" i="1"/>
  <c r="O2635" i="1"/>
  <c r="L2072" i="1"/>
  <c r="Q2036" i="1"/>
  <c r="I2635" i="1"/>
  <c r="N2676" i="1"/>
  <c r="Q532" i="1"/>
  <c r="E3759" i="1"/>
  <c r="F745" i="1"/>
  <c r="J2166" i="1"/>
  <c r="H1738" i="1"/>
  <c r="K316" i="1"/>
  <c r="H1740" i="1"/>
  <c r="M1740" i="1"/>
  <c r="I1740" i="1"/>
  <c r="E1740" i="1"/>
  <c r="N313" i="1"/>
  <c r="D4355" i="1"/>
  <c r="K3804" i="1"/>
  <c r="J3804" i="1"/>
  <c r="O3305" i="1"/>
  <c r="Q1315" i="1"/>
  <c r="E448" i="1"/>
  <c r="O4574" i="1"/>
  <c r="J2158" i="1"/>
  <c r="L1476" i="1"/>
  <c r="Q2419" i="1"/>
  <c r="Q2719" i="1"/>
  <c r="Q3881" i="1"/>
  <c r="F3300" i="1"/>
  <c r="F32" i="1" s="1"/>
  <c r="F118" i="1" s="1"/>
  <c r="G3299" i="1"/>
  <c r="G3295" i="1"/>
  <c r="H3302" i="1"/>
  <c r="G3301" i="1"/>
  <c r="H3299" i="1"/>
  <c r="H31" i="1" s="1"/>
  <c r="H117" i="1" s="1"/>
  <c r="T1584" i="1"/>
  <c r="T1582" i="1"/>
  <c r="T1580" i="1"/>
  <c r="T85" i="1"/>
  <c r="T2622" i="1"/>
  <c r="T592" i="1"/>
  <c r="G2158" i="1"/>
  <c r="D2168" i="1"/>
  <c r="Q875" i="1"/>
  <c r="O261" i="1"/>
  <c r="Q2218" i="1"/>
  <c r="P4456" i="1"/>
  <c r="L4437" i="1" s="1"/>
  <c r="Q3797" i="1"/>
  <c r="T3431" i="1"/>
  <c r="F3299" i="1"/>
  <c r="G3304" i="1"/>
  <c r="G3302" i="1"/>
  <c r="G34" i="1" s="1"/>
  <c r="G120" i="1" s="1"/>
  <c r="G3298" i="1"/>
  <c r="G30" i="1" s="1"/>
  <c r="G116" i="1" s="1"/>
  <c r="G3296" i="1"/>
  <c r="G28" i="1" s="1"/>
  <c r="T79" i="1"/>
  <c r="T73" i="1"/>
  <c r="S3301" i="1"/>
  <c r="O746" i="1"/>
  <c r="T3002" i="1"/>
  <c r="D3679" i="1"/>
  <c r="P3679" i="1" s="1"/>
  <c r="D746" i="1"/>
  <c r="T3265" i="1"/>
  <c r="J526" i="1"/>
  <c r="K1043" i="1"/>
  <c r="H481" i="1"/>
  <c r="T3007" i="1"/>
  <c r="Q3148" i="1"/>
  <c r="D526" i="1"/>
  <c r="T3256" i="1"/>
  <c r="T3263" i="1"/>
  <c r="F3307" i="1"/>
  <c r="M3314" i="1"/>
  <c r="M46" i="1" s="1"/>
  <c r="M132" i="1" s="1"/>
  <c r="M3310" i="1"/>
  <c r="T3010" i="1"/>
  <c r="J3309" i="1"/>
  <c r="J41" i="1" s="1"/>
  <c r="H3308" i="1"/>
  <c r="H40" i="1" s="1"/>
  <c r="H126" i="1" s="1"/>
  <c r="O2815" i="1"/>
  <c r="K2815" i="1"/>
  <c r="F2815" i="1"/>
  <c r="Q2815" i="1"/>
  <c r="J2815" i="1"/>
  <c r="D2815" i="1"/>
  <c r="E2815" i="1"/>
  <c r="H2815" i="1"/>
  <c r="K3308" i="1"/>
  <c r="K40" i="1" s="1"/>
  <c r="K126" i="1" s="1"/>
  <c r="L1439" i="1"/>
  <c r="N1439" i="1"/>
  <c r="F1439" i="1"/>
  <c r="M1439" i="1"/>
  <c r="G1439" i="1"/>
  <c r="D1439" i="1"/>
  <c r="O1439" i="1"/>
  <c r="E1439" i="1"/>
  <c r="I1439" i="1"/>
  <c r="O833" i="1"/>
  <c r="L1950" i="1"/>
  <c r="N2725" i="1"/>
  <c r="L2857" i="1"/>
  <c r="E4536" i="1"/>
  <c r="Q528" i="1"/>
  <c r="H2173" i="1"/>
  <c r="H2086" i="1"/>
  <c r="G878" i="1"/>
  <c r="H3497" i="1"/>
  <c r="N3713" i="1"/>
  <c r="O3329" i="1"/>
  <c r="J535" i="1"/>
  <c r="K3329" i="1"/>
  <c r="N2817" i="1"/>
  <c r="F1739" i="1"/>
  <c r="M535" i="1"/>
  <c r="M492" i="1"/>
  <c r="F2335" i="1"/>
  <c r="G2725" i="1"/>
  <c r="E2857" i="1"/>
  <c r="D2857" i="1"/>
  <c r="K2932" i="1"/>
  <c r="M4536" i="1"/>
  <c r="E2508" i="1"/>
  <c r="Q2820" i="1"/>
  <c r="G2173" i="1"/>
  <c r="O2031" i="1"/>
  <c r="K1480" i="1"/>
  <c r="N410" i="1"/>
  <c r="G2086" i="1"/>
  <c r="D3497" i="1"/>
  <c r="E3753" i="1"/>
  <c r="Q617" i="1"/>
  <c r="Q2725" i="1"/>
  <c r="K2173" i="1"/>
  <c r="J1480" i="1"/>
  <c r="E410" i="1"/>
  <c r="F2086" i="1"/>
  <c r="H2847" i="1"/>
  <c r="O3626" i="1"/>
  <c r="D3879" i="1"/>
  <c r="D3329" i="1"/>
  <c r="N3329" i="1"/>
  <c r="H535" i="1"/>
  <c r="N492" i="1"/>
  <c r="H3377" i="1"/>
  <c r="G4059" i="1"/>
  <c r="T1842" i="1"/>
  <c r="K2725" i="1"/>
  <c r="G4536" i="1"/>
  <c r="M1084" i="1"/>
  <c r="Q2174" i="1"/>
  <c r="L2086" i="1"/>
  <c r="P4463" i="1"/>
  <c r="L4444" i="1" s="1"/>
  <c r="N798" i="1"/>
  <c r="M272" i="1"/>
  <c r="G1445" i="1"/>
  <c r="E3626" i="1"/>
  <c r="I3879" i="1"/>
  <c r="M2725" i="1"/>
  <c r="G534" i="1"/>
  <c r="M2817" i="1"/>
  <c r="Q1739" i="1"/>
  <c r="H3626" i="1"/>
  <c r="G3329" i="1"/>
  <c r="Q3030" i="1"/>
  <c r="D2725" i="1"/>
  <c r="I2508" i="1"/>
  <c r="I312" i="1"/>
  <c r="P312" i="1" s="1"/>
  <c r="O3012" i="1"/>
  <c r="P3012" i="1" s="1"/>
  <c r="I1347" i="1"/>
  <c r="O2966" i="1"/>
  <c r="Q2173" i="1"/>
  <c r="Q2032" i="1"/>
  <c r="F707" i="1"/>
  <c r="H707" i="1"/>
  <c r="Q1480" i="1"/>
  <c r="L1858" i="1"/>
  <c r="N2086" i="1"/>
  <c r="M798" i="1"/>
  <c r="F1445" i="1"/>
  <c r="J3665" i="1"/>
  <c r="J2173" i="1"/>
  <c r="Q4059" i="1"/>
  <c r="F3626" i="1"/>
  <c r="E1739" i="1"/>
  <c r="F3377" i="1"/>
  <c r="M3626" i="1"/>
  <c r="M3329" i="1"/>
  <c r="F2817" i="1"/>
  <c r="D1739" i="1"/>
  <c r="D535" i="1"/>
  <c r="E492" i="1"/>
  <c r="M3377" i="1"/>
  <c r="M2086" i="1"/>
  <c r="J3030" i="1"/>
  <c r="I2725" i="1"/>
  <c r="H2725" i="1"/>
  <c r="Q3378" i="1"/>
  <c r="H2857" i="1"/>
  <c r="J3966" i="1"/>
  <c r="T1836" i="1"/>
  <c r="E1347" i="1"/>
  <c r="O2173" i="1"/>
  <c r="N534" i="1"/>
  <c r="K707" i="1"/>
  <c r="I1480" i="1"/>
  <c r="E2086" i="1"/>
  <c r="G492" i="1"/>
  <c r="D3379" i="1"/>
  <c r="P3379" i="1" s="1"/>
  <c r="E2862" i="1"/>
  <c r="J798" i="1"/>
  <c r="F4484" i="1"/>
  <c r="J492" i="1"/>
  <c r="E2817" i="1"/>
  <c r="K2817" i="1"/>
  <c r="M1739" i="1"/>
  <c r="L2817" i="1"/>
  <c r="I535" i="1"/>
  <c r="F492" i="1"/>
  <c r="D4474" i="1"/>
  <c r="Q3626" i="1"/>
  <c r="H3329" i="1"/>
  <c r="I2817" i="1"/>
  <c r="E2819" i="1"/>
  <c r="E535" i="1"/>
  <c r="D492" i="1"/>
  <c r="Q4536" i="1"/>
  <c r="D3377" i="1"/>
  <c r="P3377" i="1" s="1"/>
  <c r="F2467" i="1"/>
  <c r="D3113" i="1"/>
  <c r="Q2857" i="1"/>
  <c r="D3966" i="1"/>
  <c r="K2508" i="1"/>
  <c r="J1728" i="1"/>
  <c r="F534" i="1"/>
  <c r="D707" i="1"/>
  <c r="H2031" i="1"/>
  <c r="J707" i="1"/>
  <c r="H3115" i="1"/>
  <c r="N1445" i="1"/>
  <c r="I2086" i="1"/>
  <c r="F798" i="1"/>
  <c r="N4539" i="1"/>
  <c r="M827" i="1"/>
  <c r="Q3327" i="1"/>
  <c r="H4536" i="1"/>
  <c r="N3626" i="1"/>
  <c r="H2817" i="1"/>
  <c r="D2819" i="1"/>
  <c r="P2819" i="1" s="1"/>
  <c r="G3377" i="1"/>
  <c r="O2932" i="1"/>
  <c r="L2173" i="1"/>
  <c r="F3115" i="1"/>
  <c r="J1445" i="1"/>
  <c r="I410" i="1"/>
  <c r="J2086" i="1"/>
  <c r="K2847" i="1"/>
  <c r="H912" i="1"/>
  <c r="O1739" i="1"/>
  <c r="L535" i="1"/>
  <c r="G1013" i="1"/>
  <c r="I2932" i="1"/>
  <c r="J2508" i="1"/>
  <c r="G3626" i="1"/>
  <c r="G2817" i="1"/>
  <c r="Q2509" i="1"/>
  <c r="J1739" i="1"/>
  <c r="H2819" i="1"/>
  <c r="H492" i="1"/>
  <c r="N3377" i="1"/>
  <c r="L2725" i="1"/>
  <c r="M4489" i="1"/>
  <c r="K4536" i="1"/>
  <c r="M2046" i="1"/>
  <c r="L1728" i="1"/>
  <c r="R32" i="1"/>
  <c r="Q499" i="1"/>
  <c r="O3457" i="1"/>
  <c r="Q2074" i="1"/>
  <c r="D2173" i="1"/>
  <c r="P2173" i="1" s="1"/>
  <c r="O3115" i="1"/>
  <c r="H1445" i="1"/>
  <c r="D3457" i="1"/>
  <c r="J410" i="1"/>
  <c r="D2086" i="1"/>
  <c r="K492" i="1"/>
  <c r="D825" i="1"/>
  <c r="O3379" i="1"/>
  <c r="O492" i="1"/>
  <c r="J3626" i="1"/>
  <c r="E3329" i="1"/>
  <c r="I492" i="1"/>
  <c r="L539" i="1"/>
  <c r="N2291" i="1"/>
  <c r="E2725" i="1"/>
  <c r="O4489" i="1"/>
  <c r="E2932" i="1"/>
  <c r="O4536" i="1"/>
  <c r="Q3377" i="1"/>
  <c r="M2173" i="1"/>
  <c r="K2086" i="1"/>
  <c r="I272" i="1"/>
  <c r="N2734" i="1"/>
  <c r="H1657" i="1"/>
  <c r="O3377" i="1"/>
  <c r="L282" i="1"/>
  <c r="K282" i="1"/>
  <c r="O282" i="1"/>
  <c r="E282" i="1"/>
  <c r="F282" i="1"/>
  <c r="M282" i="1"/>
  <c r="I282" i="1"/>
  <c r="G282" i="1"/>
  <c r="L1952" i="1"/>
  <c r="L3631" i="1"/>
  <c r="H1091" i="1"/>
  <c r="G1187" i="1"/>
  <c r="D4491" i="1"/>
  <c r="I1394" i="1"/>
  <c r="K2513" i="1"/>
  <c r="G2513" i="1"/>
  <c r="N1524" i="1"/>
  <c r="O1524" i="1"/>
  <c r="L1524" i="1"/>
  <c r="Q921" i="1"/>
  <c r="I920" i="1"/>
  <c r="L707" i="1"/>
  <c r="O707" i="1"/>
  <c r="E1394" i="1"/>
  <c r="J800" i="1"/>
  <c r="E800" i="1"/>
  <c r="M800" i="1"/>
  <c r="N800" i="1"/>
  <c r="K800" i="1"/>
  <c r="O800" i="1"/>
  <c r="I800" i="1"/>
  <c r="F800" i="1"/>
  <c r="L800" i="1"/>
  <c r="H800" i="1"/>
  <c r="H1394" i="1"/>
  <c r="M3894" i="1"/>
  <c r="L3894" i="1"/>
  <c r="Q3894" i="1"/>
  <c r="H3894" i="1"/>
  <c r="I3894" i="1"/>
  <c r="K3894" i="1"/>
  <c r="N3894" i="1"/>
  <c r="F3894" i="1"/>
  <c r="K879" i="1"/>
  <c r="M879" i="1"/>
  <c r="O879" i="1"/>
  <c r="D879" i="1"/>
  <c r="I879" i="1"/>
  <c r="K4105" i="1"/>
  <c r="D4105" i="1"/>
  <c r="H369" i="1"/>
  <c r="F369" i="1"/>
  <c r="Q4105" i="1"/>
  <c r="N4105" i="1"/>
  <c r="F1386" i="1"/>
  <c r="Q1525" i="1"/>
  <c r="D1695" i="1"/>
  <c r="H3631" i="1"/>
  <c r="K3631" i="1"/>
  <c r="K3673" i="1"/>
  <c r="J3673" i="1"/>
  <c r="Q3759" i="1"/>
  <c r="K3759" i="1"/>
  <c r="O3759" i="1"/>
  <c r="I662" i="1"/>
  <c r="L662" i="1"/>
  <c r="G662" i="1"/>
  <c r="I2167" i="1"/>
  <c r="F2167" i="1"/>
  <c r="E2167" i="1"/>
  <c r="K1177" i="1"/>
  <c r="L1177" i="1"/>
  <c r="G1177" i="1"/>
  <c r="H1177" i="1"/>
  <c r="N2166" i="1"/>
  <c r="K2166" i="1"/>
  <c r="D2166" i="1"/>
  <c r="D1650" i="1"/>
  <c r="K1650" i="1"/>
  <c r="J1650" i="1"/>
  <c r="N1650" i="1"/>
  <c r="H1650" i="1"/>
  <c r="E1650" i="1"/>
  <c r="M1650" i="1"/>
  <c r="K747" i="1"/>
  <c r="O747" i="1"/>
  <c r="F747" i="1"/>
  <c r="I747" i="1"/>
  <c r="Q748" i="1"/>
  <c r="Q747" i="1"/>
  <c r="D747" i="1"/>
  <c r="G747" i="1"/>
  <c r="H747" i="1"/>
  <c r="H482" i="1"/>
  <c r="D482" i="1"/>
  <c r="F482" i="1"/>
  <c r="M482" i="1"/>
  <c r="M316" i="1"/>
  <c r="L316" i="1"/>
  <c r="I316" i="1"/>
  <c r="L1042" i="1"/>
  <c r="N1042" i="1"/>
  <c r="J2374" i="1"/>
  <c r="Q2374" i="1"/>
  <c r="H2374" i="1"/>
  <c r="F2374" i="1"/>
  <c r="N2374" i="1"/>
  <c r="D1902" i="1"/>
  <c r="E1902" i="1"/>
  <c r="K1902" i="1"/>
  <c r="G1386" i="1"/>
  <c r="H1386" i="1"/>
  <c r="E1386" i="1"/>
  <c r="G2463" i="1"/>
  <c r="N2463" i="1"/>
  <c r="H2463" i="1"/>
  <c r="Q2464" i="1"/>
  <c r="J2463" i="1"/>
  <c r="E2463" i="1"/>
  <c r="Q784" i="1"/>
  <c r="G783" i="1"/>
  <c r="N783" i="1"/>
  <c r="M783" i="1"/>
  <c r="M1518" i="1"/>
  <c r="Q1519" i="1"/>
  <c r="Q326" i="1"/>
  <c r="L326" i="1"/>
  <c r="F326" i="1"/>
  <c r="J326" i="1"/>
  <c r="H326" i="1"/>
  <c r="P734" i="1"/>
  <c r="O714" i="1" s="1"/>
  <c r="Q1087" i="1"/>
  <c r="M1087" i="1"/>
  <c r="O1087" i="1"/>
  <c r="P2710" i="1"/>
  <c r="O2690" i="1" s="1"/>
  <c r="I441" i="1"/>
  <c r="O441" i="1"/>
  <c r="K441" i="1"/>
  <c r="M441" i="1"/>
  <c r="F911" i="1"/>
  <c r="L911" i="1"/>
  <c r="E911" i="1"/>
  <c r="N911" i="1"/>
  <c r="K911" i="1"/>
  <c r="I911" i="1"/>
  <c r="L1872" i="1"/>
  <c r="N2849" i="1"/>
  <c r="G2849" i="1"/>
  <c r="E2849" i="1"/>
  <c r="O2849" i="1"/>
  <c r="J2849" i="1"/>
  <c r="H2849" i="1"/>
  <c r="M2849" i="1"/>
  <c r="Q139" i="1"/>
  <c r="O139" i="1"/>
  <c r="I139" i="1"/>
  <c r="H139" i="1"/>
  <c r="E929" i="1"/>
  <c r="I929" i="1"/>
  <c r="M929" i="1"/>
  <c r="K929" i="1"/>
  <c r="G929" i="1"/>
  <c r="N929" i="1"/>
  <c r="P343" i="1"/>
  <c r="O323" i="1" s="1"/>
  <c r="K704" i="1"/>
  <c r="D704" i="1"/>
  <c r="I704" i="1"/>
  <c r="O704" i="1"/>
  <c r="M704" i="1"/>
  <c r="H704" i="1"/>
  <c r="E704" i="1"/>
  <c r="N704" i="1"/>
  <c r="L704" i="1"/>
  <c r="F704" i="1"/>
  <c r="N1187" i="1"/>
  <c r="K1187" i="1"/>
  <c r="F1187" i="1"/>
  <c r="L1187" i="1"/>
  <c r="J1187" i="1"/>
  <c r="I1187" i="1"/>
  <c r="P1464" i="1"/>
  <c r="O1444" i="1" s="1"/>
  <c r="N2039" i="1"/>
  <c r="G2039" i="1"/>
  <c r="O2039" i="1"/>
  <c r="J2039" i="1"/>
  <c r="E2039" i="1"/>
  <c r="Q2040" i="1"/>
  <c r="L2039" i="1"/>
  <c r="M2039" i="1"/>
  <c r="K2039" i="1"/>
  <c r="J1736" i="1"/>
  <c r="Q1736" i="1"/>
  <c r="D2434" i="1"/>
  <c r="P2434" i="1" s="1"/>
  <c r="J2434" i="1"/>
  <c r="K2434" i="1"/>
  <c r="Q2434" i="1"/>
  <c r="G1353" i="1"/>
  <c r="K1353" i="1"/>
  <c r="D1353" i="1"/>
  <c r="P1353" i="1" s="1"/>
  <c r="K1953" i="1"/>
  <c r="G1953" i="1"/>
  <c r="H1953" i="1"/>
  <c r="F1953" i="1"/>
  <c r="N1953" i="1"/>
  <c r="P2838" i="1"/>
  <c r="O3010" i="1"/>
  <c r="P3010" i="1" s="1"/>
  <c r="O2074" i="1"/>
  <c r="H2074" i="1"/>
  <c r="F2074" i="1"/>
  <c r="L2074" i="1"/>
  <c r="F1085" i="1"/>
  <c r="I1085" i="1"/>
  <c r="L1085" i="1"/>
  <c r="K1085" i="1"/>
  <c r="N1085" i="1"/>
  <c r="Q1086" i="1"/>
  <c r="M1085" i="1"/>
  <c r="Q2420" i="1"/>
  <c r="M2420" i="1"/>
  <c r="N1517" i="1"/>
  <c r="E1517" i="1"/>
  <c r="H1517" i="1"/>
  <c r="L1517" i="1"/>
  <c r="G2505" i="1"/>
  <c r="E2505" i="1"/>
  <c r="G352" i="1"/>
  <c r="I352" i="1"/>
  <c r="O352" i="1"/>
  <c r="J352" i="1"/>
  <c r="F352" i="1"/>
  <c r="M352" i="1"/>
  <c r="E1516" i="1"/>
  <c r="G1516" i="1"/>
  <c r="O1516" i="1"/>
  <c r="E269" i="1"/>
  <c r="M269" i="1"/>
  <c r="I269" i="1"/>
  <c r="L269" i="1"/>
  <c r="D269" i="1"/>
  <c r="N269" i="1"/>
  <c r="K269" i="1"/>
  <c r="G269" i="1"/>
  <c r="I1003" i="1"/>
  <c r="N1003" i="1"/>
  <c r="Q1003" i="1"/>
  <c r="G1003" i="1"/>
  <c r="E142" i="1"/>
  <c r="J142" i="1"/>
  <c r="I142" i="1"/>
  <c r="J997" i="1"/>
  <c r="L997" i="1"/>
  <c r="G997" i="1"/>
  <c r="N782" i="1"/>
  <c r="L782" i="1"/>
  <c r="I782" i="1"/>
  <c r="O782" i="1"/>
  <c r="D445" i="1"/>
  <c r="G445" i="1"/>
  <c r="E445" i="1"/>
  <c r="F445" i="1"/>
  <c r="L445" i="1"/>
  <c r="I445" i="1"/>
  <c r="D1514" i="1"/>
  <c r="M1514" i="1"/>
  <c r="F1514" i="1"/>
  <c r="Q1514" i="1"/>
  <c r="L1514" i="1"/>
  <c r="K1514" i="1"/>
  <c r="O1514" i="1"/>
  <c r="I1514" i="1"/>
  <c r="D1900" i="1"/>
  <c r="N1900" i="1"/>
  <c r="K1900" i="1"/>
  <c r="O1900" i="1"/>
  <c r="M1900" i="1"/>
  <c r="E1900" i="1"/>
  <c r="F1900" i="1"/>
  <c r="I1900" i="1"/>
  <c r="E2034" i="1"/>
  <c r="F2034" i="1"/>
  <c r="I2034" i="1"/>
  <c r="M2034" i="1"/>
  <c r="D2034" i="1"/>
  <c r="G2034" i="1"/>
  <c r="O2034" i="1"/>
  <c r="K2648" i="1"/>
  <c r="G2648" i="1"/>
  <c r="L2648" i="1"/>
  <c r="N2648" i="1"/>
  <c r="O2680" i="1"/>
  <c r="M2680" i="1"/>
  <c r="K3033" i="1"/>
  <c r="E3033" i="1"/>
  <c r="M3033" i="1"/>
  <c r="G3033" i="1"/>
  <c r="G2811" i="1"/>
  <c r="K1352" i="1"/>
  <c r="O326" i="1"/>
  <c r="E747" i="1"/>
  <c r="I2849" i="1"/>
  <c r="H4105" i="1"/>
  <c r="L747" i="1"/>
  <c r="J139" i="1"/>
  <c r="O2777" i="1"/>
  <c r="L2777" i="1"/>
  <c r="M2777" i="1"/>
  <c r="D2777" i="1"/>
  <c r="P2777" i="1" s="1"/>
  <c r="I2777" i="1"/>
  <c r="Q2778" i="1"/>
  <c r="J4105" i="1"/>
  <c r="O4105" i="1"/>
  <c r="D316" i="1"/>
  <c r="E316" i="1"/>
  <c r="O3631" i="1"/>
  <c r="M1386" i="1"/>
  <c r="N1091" i="1"/>
  <c r="E1187" i="1"/>
  <c r="J929" i="1"/>
  <c r="D800" i="1"/>
  <c r="P800" i="1" s="1"/>
  <c r="J3894" i="1"/>
  <c r="N1177" i="1"/>
  <c r="F2039" i="1"/>
  <c r="J747" i="1"/>
  <c r="M445" i="1"/>
  <c r="L1900" i="1"/>
  <c r="L1695" i="1"/>
  <c r="K2463" i="1"/>
  <c r="H1087" i="1"/>
  <c r="O1250" i="1"/>
  <c r="P1250" i="1" s="1"/>
  <c r="I1230" i="1" s="1"/>
  <c r="O2280" i="1"/>
  <c r="I3793" i="1"/>
  <c r="I912" i="1"/>
  <c r="J2893" i="1"/>
  <c r="F827" i="1"/>
  <c r="Q487" i="1"/>
  <c r="T3008" i="1"/>
  <c r="S3309" i="1"/>
  <c r="S41" i="1" s="1"/>
  <c r="S127" i="1" s="1"/>
  <c r="I661" i="1"/>
  <c r="N912" i="1"/>
  <c r="J4095" i="1"/>
  <c r="G3971" i="1"/>
  <c r="M661" i="1"/>
  <c r="L827" i="1"/>
  <c r="G1347" i="1"/>
  <c r="N627" i="1"/>
  <c r="N2031" i="1"/>
  <c r="D1445" i="1"/>
  <c r="P1445" i="1" s="1"/>
  <c r="F1480" i="1"/>
  <c r="D410" i="1"/>
  <c r="P410" i="1" s="1"/>
  <c r="M2847" i="1"/>
  <c r="E4279" i="1"/>
  <c r="L842" i="1"/>
  <c r="I3971" i="1"/>
  <c r="O661" i="1"/>
  <c r="J1690" i="1"/>
  <c r="O2158" i="1"/>
  <c r="Q318" i="1"/>
  <c r="H4275" i="1"/>
  <c r="J744" i="1"/>
  <c r="G869" i="1"/>
  <c r="P869" i="1" s="1"/>
  <c r="F1644" i="1"/>
  <c r="D3313" i="1"/>
  <c r="D45" i="1" s="1"/>
  <c r="D131" i="1" s="1"/>
  <c r="Q3971" i="1"/>
  <c r="J627" i="1"/>
  <c r="D3971" i="1"/>
  <c r="K4270" i="1"/>
  <c r="F825" i="1"/>
  <c r="T2145" i="1"/>
  <c r="T2144" i="1"/>
  <c r="Q4010" i="1"/>
  <c r="H3971" i="1"/>
  <c r="F2031" i="1"/>
  <c r="N1347" i="1"/>
  <c r="F627" i="1"/>
  <c r="G2031" i="1"/>
  <c r="K2031" i="1"/>
  <c r="J272" i="1"/>
  <c r="O2847" i="1"/>
  <c r="Q2382" i="1"/>
  <c r="J3071" i="1"/>
  <c r="J700" i="1"/>
  <c r="L825" i="1"/>
  <c r="H318" i="1"/>
  <c r="D1475" i="1"/>
  <c r="E2674" i="1"/>
  <c r="O2502" i="1"/>
  <c r="E2502" i="1"/>
  <c r="T86" i="1"/>
  <c r="J1352" i="1"/>
  <c r="G4491" i="1"/>
  <c r="D1952" i="1"/>
  <c r="F1743" i="1"/>
  <c r="H2513" i="1"/>
  <c r="E3764" i="1"/>
  <c r="T4431" i="1"/>
  <c r="F2513" i="1"/>
  <c r="I411" i="1"/>
  <c r="L1395" i="1"/>
  <c r="M1352" i="1"/>
  <c r="D1395" i="1"/>
  <c r="J2811" i="1"/>
  <c r="J4491" i="1"/>
  <c r="G2374" i="1"/>
  <c r="O1394" i="1"/>
  <c r="E2374" i="1"/>
  <c r="E482" i="1"/>
  <c r="Q886" i="1"/>
  <c r="Q611" i="1"/>
  <c r="H411" i="1"/>
  <c r="K1395" i="1"/>
  <c r="O1352" i="1"/>
  <c r="H4491" i="1"/>
  <c r="E1859" i="1"/>
  <c r="Q2514" i="1"/>
  <c r="M1395" i="1"/>
  <c r="F1352" i="1"/>
  <c r="K2811" i="1"/>
  <c r="L1394" i="1"/>
  <c r="D2374" i="1"/>
  <c r="I482" i="1"/>
  <c r="Q3503" i="1"/>
  <c r="D1859" i="1"/>
  <c r="N1395" i="1"/>
  <c r="G1352" i="1"/>
  <c r="E3502" i="1"/>
  <c r="J1395" i="1"/>
  <c r="L4491" i="1"/>
  <c r="H1952" i="1"/>
  <c r="M2374" i="1"/>
  <c r="G482" i="1"/>
  <c r="T246" i="1"/>
  <c r="F1001" i="1"/>
  <c r="L2513" i="1"/>
  <c r="D2513" i="1"/>
  <c r="J499" i="1"/>
  <c r="F1395" i="1"/>
  <c r="M2465" i="1"/>
  <c r="E1395" i="1"/>
  <c r="I1352" i="1"/>
  <c r="I3502" i="1"/>
  <c r="M2719" i="1"/>
  <c r="L2424" i="1"/>
  <c r="O1395" i="1"/>
  <c r="O4491" i="1"/>
  <c r="G1952" i="1"/>
  <c r="L2374" i="1"/>
  <c r="O482" i="1"/>
  <c r="E2811" i="1"/>
  <c r="M499" i="1"/>
  <c r="L2465" i="1"/>
  <c r="L621" i="1"/>
  <c r="G1395" i="1"/>
  <c r="D1352" i="1"/>
  <c r="P1352" i="1" s="1"/>
  <c r="Q2425" i="1"/>
  <c r="D2811" i="1"/>
  <c r="M4491" i="1"/>
  <c r="J1952" i="1"/>
  <c r="K2374" i="1"/>
  <c r="N482" i="1"/>
  <c r="K2418" i="1"/>
  <c r="H1352" i="1"/>
  <c r="K4491" i="1"/>
  <c r="Q1953" i="1"/>
  <c r="M2044" i="1"/>
  <c r="N2811" i="1"/>
  <c r="G1946" i="1"/>
  <c r="E1352" i="1"/>
  <c r="Q4491" i="1"/>
  <c r="K1952" i="1"/>
  <c r="I2374" i="1"/>
  <c r="K482" i="1"/>
  <c r="M1100" i="1"/>
  <c r="H2044" i="1"/>
  <c r="L2811" i="1"/>
  <c r="Q192" i="1"/>
  <c r="L1352" i="1"/>
  <c r="O2513" i="1"/>
  <c r="I4491" i="1"/>
  <c r="F1952" i="1"/>
  <c r="O2374" i="1"/>
  <c r="J482" i="1"/>
  <c r="F2811" i="1"/>
  <c r="L1100" i="1"/>
  <c r="N2044" i="1"/>
  <c r="I2811" i="1"/>
  <c r="Q4492" i="1"/>
  <c r="K1989" i="1"/>
  <c r="Q1352" i="1"/>
  <c r="Q2513" i="1"/>
  <c r="E4491" i="1"/>
  <c r="N1952" i="1"/>
  <c r="L482" i="1"/>
  <c r="Q3492" i="1"/>
  <c r="I3295" i="1"/>
  <c r="I27" i="1" s="1"/>
  <c r="I113" i="1" s="1"/>
  <c r="L2304" i="1"/>
  <c r="Q2304" i="1"/>
  <c r="N2304" i="1"/>
  <c r="G2304" i="1"/>
  <c r="D2304" i="1"/>
  <c r="P2304" i="1" s="1"/>
  <c r="H2304" i="1"/>
  <c r="E2304" i="1"/>
  <c r="F2304" i="1"/>
  <c r="Q2305" i="1"/>
  <c r="K2304" i="1"/>
  <c r="M2304" i="1"/>
  <c r="H3298" i="1"/>
  <c r="H30" i="1" s="1"/>
  <c r="H116" i="1" s="1"/>
  <c r="I3297" i="1"/>
  <c r="I29" i="1" s="1"/>
  <c r="I115" i="1" s="1"/>
  <c r="L2044" i="1"/>
  <c r="N499" i="1"/>
  <c r="Q878" i="1"/>
  <c r="Q2856" i="1"/>
  <c r="S4474" i="1"/>
  <c r="F3306" i="1"/>
  <c r="O2044" i="1"/>
  <c r="G499" i="1"/>
  <c r="E2044" i="1"/>
  <c r="K534" i="1"/>
  <c r="H878" i="1"/>
  <c r="J2073" i="1"/>
  <c r="P3455" i="1"/>
  <c r="K499" i="1"/>
  <c r="K2044" i="1"/>
  <c r="H534" i="1"/>
  <c r="E878" i="1"/>
  <c r="G2073" i="1"/>
  <c r="M878" i="1"/>
  <c r="T4459" i="1"/>
  <c r="Q4058" i="1"/>
  <c r="T4204" i="1"/>
  <c r="I1774" i="1"/>
  <c r="H499" i="1"/>
  <c r="J878" i="1"/>
  <c r="G668" i="1"/>
  <c r="F499" i="1"/>
  <c r="N878" i="1"/>
  <c r="L878" i="1"/>
  <c r="P748" i="1"/>
  <c r="T4201" i="1"/>
  <c r="I499" i="1"/>
  <c r="O534" i="1"/>
  <c r="P4577" i="1"/>
  <c r="D499" i="1"/>
  <c r="P499" i="1" s="1"/>
  <c r="J534" i="1"/>
  <c r="E2073" i="1"/>
  <c r="M534" i="1"/>
  <c r="L534" i="1"/>
  <c r="D2073" i="1"/>
  <c r="E499" i="1"/>
  <c r="O1852" i="1"/>
  <c r="O89" i="1" s="1"/>
  <c r="O1292" i="1"/>
  <c r="P1292" i="1" s="1"/>
  <c r="J1272" i="1" s="1"/>
  <c r="H3300" i="1"/>
  <c r="I3299" i="1"/>
  <c r="T588" i="1"/>
  <c r="G833" i="1"/>
  <c r="Q1951" i="1"/>
  <c r="M2335" i="1"/>
  <c r="K3113" i="1"/>
  <c r="J2511" i="1"/>
  <c r="H2465" i="1"/>
  <c r="E1084" i="1"/>
  <c r="J4578" i="1"/>
  <c r="L2475" i="1"/>
  <c r="E2810" i="1"/>
  <c r="N2719" i="1"/>
  <c r="O1858" i="1"/>
  <c r="M1477" i="1"/>
  <c r="Q3454" i="1"/>
  <c r="I2467" i="1"/>
  <c r="G1950" i="1"/>
  <c r="Q1434" i="1"/>
  <c r="O3255" i="1"/>
  <c r="O1293" i="1"/>
  <c r="P1293" i="1" s="1"/>
  <c r="I1273" i="1" s="1"/>
  <c r="D1470" i="1"/>
  <c r="O1609" i="1"/>
  <c r="Q3537" i="1"/>
  <c r="L833" i="1"/>
  <c r="Q2292" i="1"/>
  <c r="J1013" i="1"/>
  <c r="K1950" i="1"/>
  <c r="I3113" i="1"/>
  <c r="K2511" i="1"/>
  <c r="F1388" i="1"/>
  <c r="I1084" i="1"/>
  <c r="L484" i="1"/>
  <c r="P2954" i="1"/>
  <c r="O2475" i="1"/>
  <c r="I787" i="1"/>
  <c r="J2719" i="1"/>
  <c r="Q3323" i="1"/>
  <c r="I2046" i="1"/>
  <c r="K1858" i="1"/>
  <c r="D4146" i="1"/>
  <c r="G798" i="1"/>
  <c r="N4279" i="1"/>
  <c r="E2219" i="1"/>
  <c r="N885" i="1"/>
  <c r="M1480" i="1"/>
  <c r="D627" i="1"/>
  <c r="P627" i="1" s="1"/>
  <c r="N661" i="1"/>
  <c r="M825" i="1"/>
  <c r="L3966" i="1"/>
  <c r="F2341" i="1"/>
  <c r="Q1474" i="1"/>
  <c r="Q2333" i="1"/>
  <c r="E3299" i="1"/>
  <c r="E3300" i="1"/>
  <c r="E32" i="1" s="1"/>
  <c r="E118" i="1" s="1"/>
  <c r="Q668" i="1"/>
  <c r="N1470" i="1"/>
  <c r="M1609" i="1"/>
  <c r="H833" i="1"/>
  <c r="J2291" i="1"/>
  <c r="Q1955" i="1"/>
  <c r="I1013" i="1"/>
  <c r="L2335" i="1"/>
  <c r="N3113" i="1"/>
  <c r="N2511" i="1"/>
  <c r="J1388" i="1"/>
  <c r="K1084" i="1"/>
  <c r="Q2466" i="1"/>
  <c r="D484" i="1"/>
  <c r="M2475" i="1"/>
  <c r="Q788" i="1"/>
  <c r="F2719" i="1"/>
  <c r="L2810" i="1"/>
  <c r="Q2476" i="1"/>
  <c r="Q1958" i="1"/>
  <c r="J1787" i="1"/>
  <c r="K2219" i="1"/>
  <c r="Q2211" i="1"/>
  <c r="F1958" i="1"/>
  <c r="O989" i="1"/>
  <c r="P989" i="1" s="1"/>
  <c r="D754" i="1"/>
  <c r="P754" i="1" s="1"/>
  <c r="O2217" i="1"/>
  <c r="H1958" i="1"/>
  <c r="E1470" i="1"/>
  <c r="P4471" i="1"/>
  <c r="L4452" i="1" s="1"/>
  <c r="Q1013" i="1"/>
  <c r="I1950" i="1"/>
  <c r="D2335" i="1"/>
  <c r="G541" i="1"/>
  <c r="F3113" i="1"/>
  <c r="Q2512" i="1"/>
  <c r="G1388" i="1"/>
  <c r="G1477" i="1"/>
  <c r="F1084" i="1"/>
  <c r="F705" i="1"/>
  <c r="J484" i="1"/>
  <c r="H484" i="1"/>
  <c r="I1054" i="1"/>
  <c r="F2475" i="1"/>
  <c r="F787" i="1"/>
  <c r="D498" i="1"/>
  <c r="P498" i="1" s="1"/>
  <c r="L2719" i="1"/>
  <c r="I2337" i="1"/>
  <c r="M2302" i="1"/>
  <c r="O604" i="1"/>
  <c r="P604" i="1" s="1"/>
  <c r="L584" i="1" s="1"/>
  <c r="Q1091" i="1"/>
  <c r="I4146" i="1"/>
  <c r="M627" i="1"/>
  <c r="Q826" i="1"/>
  <c r="O1599" i="1"/>
  <c r="N874" i="1"/>
  <c r="P218" i="1"/>
  <c r="D145" i="1"/>
  <c r="E1609" i="1"/>
  <c r="M754" i="1"/>
  <c r="F1470" i="1"/>
  <c r="O2335" i="1"/>
  <c r="Q268" i="1"/>
  <c r="K1609" i="1"/>
  <c r="Q2336" i="1"/>
  <c r="J268" i="1"/>
  <c r="K754" i="1"/>
  <c r="M2089" i="1"/>
  <c r="J2217" i="1"/>
  <c r="G1184" i="1"/>
  <c r="N1958" i="1"/>
  <c r="G1470" i="1"/>
  <c r="Q1609" i="1"/>
  <c r="K2467" i="1"/>
  <c r="O499" i="1"/>
  <c r="G4578" i="1"/>
  <c r="K1013" i="1"/>
  <c r="H1950" i="1"/>
  <c r="E2335" i="1"/>
  <c r="O541" i="1"/>
  <c r="E3113" i="1"/>
  <c r="D2511" i="1"/>
  <c r="O2465" i="1"/>
  <c r="Q2465" i="1"/>
  <c r="M1388" i="1"/>
  <c r="J1477" i="1"/>
  <c r="G1084" i="1"/>
  <c r="D705" i="1"/>
  <c r="P3942" i="1"/>
  <c r="O3923" i="1" s="1"/>
  <c r="G2418" i="1"/>
  <c r="E2475" i="1"/>
  <c r="Q1428" i="1"/>
  <c r="J787" i="1"/>
  <c r="O2719" i="1"/>
  <c r="D2418" i="1"/>
  <c r="M1428" i="1"/>
  <c r="E920" i="1"/>
  <c r="H920" i="1"/>
  <c r="O990" i="1"/>
  <c r="P990" i="1" s="1"/>
  <c r="G970" i="1" s="1"/>
  <c r="E2302" i="1"/>
  <c r="L4146" i="1"/>
  <c r="L1657" i="1"/>
  <c r="H798" i="1"/>
  <c r="F4279" i="1"/>
  <c r="F2562" i="1"/>
  <c r="K3377" i="1"/>
  <c r="L2855" i="1"/>
  <c r="H627" i="1"/>
  <c r="N151" i="1"/>
  <c r="N2639" i="1"/>
  <c r="N754" i="1"/>
  <c r="L1954" i="1"/>
  <c r="H490" i="1"/>
  <c r="G1599" i="1"/>
  <c r="D1954" i="1"/>
  <c r="K1394" i="1"/>
  <c r="G3630" i="1"/>
  <c r="D1388" i="1"/>
  <c r="N2335" i="1"/>
  <c r="E268" i="1"/>
  <c r="E754" i="1"/>
  <c r="G2467" i="1"/>
  <c r="O2291" i="1"/>
  <c r="H1013" i="1"/>
  <c r="O4578" i="1"/>
  <c r="J1950" i="1"/>
  <c r="I2335" i="1"/>
  <c r="Q3114" i="1"/>
  <c r="E2511" i="1"/>
  <c r="J2465" i="1"/>
  <c r="K2465" i="1"/>
  <c r="L1388" i="1"/>
  <c r="D1477" i="1"/>
  <c r="G1428" i="1"/>
  <c r="I705" i="1"/>
  <c r="D4536" i="1"/>
  <c r="O484" i="1"/>
  <c r="J2418" i="1"/>
  <c r="N1054" i="1"/>
  <c r="N2475" i="1"/>
  <c r="E1429" i="1"/>
  <c r="K2810" i="1"/>
  <c r="K1429" i="1"/>
  <c r="L787" i="1"/>
  <c r="N2631" i="1"/>
  <c r="D1428" i="1"/>
  <c r="N2337" i="1"/>
  <c r="J2046" i="1"/>
  <c r="E2636" i="1"/>
  <c r="J2855" i="1"/>
  <c r="M3630" i="1"/>
  <c r="F145" i="1"/>
  <c r="E1388" i="1"/>
  <c r="O3266" i="1"/>
  <c r="P3266" i="1" s="1"/>
  <c r="G3246" i="1" s="1"/>
  <c r="K2291" i="1"/>
  <c r="F1013" i="1"/>
  <c r="Q1950" i="1"/>
  <c r="L2089" i="1"/>
  <c r="F539" i="1"/>
  <c r="O1958" i="1"/>
  <c r="I1470" i="1"/>
  <c r="J1609" i="1"/>
  <c r="E4578" i="1"/>
  <c r="M268" i="1"/>
  <c r="Q754" i="1"/>
  <c r="F833" i="1"/>
  <c r="I2089" i="1"/>
  <c r="J539" i="1"/>
  <c r="O2302" i="1"/>
  <c r="D2467" i="1"/>
  <c r="K1184" i="1"/>
  <c r="G1958" i="1"/>
  <c r="K1470" i="1"/>
  <c r="N1609" i="1"/>
  <c r="L2467" i="1"/>
  <c r="Q2338" i="1"/>
  <c r="H2291" i="1"/>
  <c r="L499" i="1"/>
  <c r="E1013" i="1"/>
  <c r="M1950" i="1"/>
  <c r="J2335" i="1"/>
  <c r="G3113" i="1"/>
  <c r="M2511" i="1"/>
  <c r="D539" i="1"/>
  <c r="P539" i="1" s="1"/>
  <c r="N4536" i="1"/>
  <c r="E4584" i="1"/>
  <c r="N1388" i="1"/>
  <c r="N1084" i="1"/>
  <c r="K484" i="1"/>
  <c r="L2302" i="1"/>
  <c r="M2418" i="1"/>
  <c r="J2475" i="1"/>
  <c r="K787" i="1"/>
  <c r="J2636" i="1"/>
  <c r="J2337" i="1"/>
  <c r="O2337" i="1"/>
  <c r="D2337" i="1"/>
  <c r="E2046" i="1"/>
  <c r="E2734" i="1"/>
  <c r="F4146" i="1"/>
  <c r="O1657" i="1"/>
  <c r="E327" i="1"/>
  <c r="K541" i="1"/>
  <c r="D4279" i="1"/>
  <c r="K842" i="1"/>
  <c r="D2083" i="1"/>
  <c r="J1958" i="1"/>
  <c r="O2639" i="1"/>
  <c r="F2639" i="1"/>
  <c r="F3879" i="1"/>
  <c r="J1394" i="1"/>
  <c r="E3630" i="1"/>
  <c r="M1653" i="1"/>
  <c r="H145" i="1"/>
  <c r="T4255" i="1"/>
  <c r="F2291" i="1"/>
  <c r="L1013" i="1"/>
  <c r="O2683" i="1"/>
  <c r="E1950" i="1"/>
  <c r="H2335" i="1"/>
  <c r="J3113" i="1"/>
  <c r="F2511" i="1"/>
  <c r="K539" i="1"/>
  <c r="H1388" i="1"/>
  <c r="L1084" i="1"/>
  <c r="G2683" i="1"/>
  <c r="N484" i="1"/>
  <c r="G2302" i="1"/>
  <c r="H2418" i="1"/>
  <c r="K2475" i="1"/>
  <c r="G2810" i="1"/>
  <c r="G787" i="1"/>
  <c r="K2636" i="1"/>
  <c r="L2337" i="1"/>
  <c r="N2418" i="1"/>
  <c r="F840" i="1"/>
  <c r="J327" i="1"/>
  <c r="L2083" i="1"/>
  <c r="J2381" i="1"/>
  <c r="I827" i="1"/>
  <c r="D3299" i="1"/>
  <c r="D31" i="1" s="1"/>
  <c r="D117" i="1" s="1"/>
  <c r="P1379" i="1"/>
  <c r="G1359" i="1" s="1"/>
  <c r="E2467" i="1"/>
  <c r="I1958" i="1"/>
  <c r="J2467" i="1"/>
  <c r="G754" i="1"/>
  <c r="D833" i="1"/>
  <c r="L2291" i="1"/>
  <c r="E1054" i="1"/>
  <c r="M1013" i="1"/>
  <c r="N1950" i="1"/>
  <c r="G2335" i="1"/>
  <c r="H3113" i="1"/>
  <c r="O2511" i="1"/>
  <c r="K1388" i="1"/>
  <c r="J1084" i="1"/>
  <c r="F2302" i="1"/>
  <c r="I2418" i="1"/>
  <c r="D1054" i="1"/>
  <c r="H2475" i="1"/>
  <c r="M787" i="1"/>
  <c r="D2475" i="1"/>
  <c r="P2475" i="1" s="1"/>
  <c r="M2636" i="1"/>
  <c r="T1837" i="1"/>
  <c r="N840" i="1"/>
  <c r="N920" i="1"/>
  <c r="E4146" i="1"/>
  <c r="J1871" i="1"/>
  <c r="F327" i="1"/>
  <c r="H2083" i="1"/>
  <c r="M2381" i="1"/>
  <c r="O3630" i="1"/>
  <c r="T1839" i="1"/>
  <c r="D3630" i="1"/>
  <c r="H3370" i="1"/>
  <c r="O268" i="1"/>
  <c r="J2089" i="1"/>
  <c r="L1609" i="1"/>
  <c r="Q834" i="1"/>
  <c r="N268" i="1"/>
  <c r="I833" i="1"/>
  <c r="Q2467" i="1"/>
  <c r="O1529" i="1"/>
  <c r="I1609" i="1"/>
  <c r="H2467" i="1"/>
  <c r="H268" i="1"/>
  <c r="O754" i="1"/>
  <c r="M833" i="1"/>
  <c r="I539" i="1"/>
  <c r="K2041" i="1"/>
  <c r="J1470" i="1"/>
  <c r="Q1610" i="1"/>
  <c r="M2467" i="1"/>
  <c r="E833" i="1"/>
  <c r="Q2291" i="1"/>
  <c r="O1054" i="1"/>
  <c r="N1013" i="1"/>
  <c r="F1950" i="1"/>
  <c r="K2335" i="1"/>
  <c r="J541" i="1"/>
  <c r="L3113" i="1"/>
  <c r="H2511" i="1"/>
  <c r="I1388" i="1"/>
  <c r="D1084" i="1"/>
  <c r="I32" i="1"/>
  <c r="I118" i="1" s="1"/>
  <c r="I4536" i="1"/>
  <c r="Q485" i="1"/>
  <c r="O2418" i="1"/>
  <c r="O2150" i="1"/>
  <c r="P2150" i="1" s="1"/>
  <c r="I2475" i="1"/>
  <c r="H787" i="1"/>
  <c r="Q2637" i="1"/>
  <c r="E2418" i="1"/>
  <c r="Q840" i="1"/>
  <c r="F2046" i="1"/>
  <c r="H272" i="1"/>
  <c r="J4146" i="1"/>
  <c r="D1871" i="1"/>
  <c r="O272" i="1"/>
  <c r="I4279" i="1"/>
  <c r="E2083" i="1"/>
  <c r="E668" i="1"/>
  <c r="H2639" i="1"/>
  <c r="M1991" i="1"/>
  <c r="E2856" i="1"/>
  <c r="F2381" i="1"/>
  <c r="M1394" i="1"/>
  <c r="F3630" i="1"/>
  <c r="G3370" i="1"/>
  <c r="N1994" i="1"/>
  <c r="N3630" i="1"/>
  <c r="T1594" i="1"/>
  <c r="T2966" i="1"/>
  <c r="T2271" i="1"/>
  <c r="L754" i="1"/>
  <c r="K833" i="1"/>
  <c r="Q2296" i="1"/>
  <c r="H539" i="1"/>
  <c r="G539" i="1"/>
  <c r="O2467" i="1"/>
  <c r="E2291" i="1"/>
  <c r="L1054" i="1"/>
  <c r="Q1869" i="1"/>
  <c r="O1013" i="1"/>
  <c r="O1950" i="1"/>
  <c r="Q3113" i="1"/>
  <c r="I2465" i="1"/>
  <c r="O1084" i="1"/>
  <c r="F2465" i="1"/>
  <c r="L2418" i="1"/>
  <c r="Q498" i="1"/>
  <c r="M1429" i="1"/>
  <c r="O2046" i="1"/>
  <c r="D2636" i="1"/>
  <c r="Q2303" i="1"/>
  <c r="Q841" i="1"/>
  <c r="G920" i="1"/>
  <c r="H1858" i="1"/>
  <c r="K272" i="1"/>
  <c r="Q2302" i="1"/>
  <c r="N1871" i="1"/>
  <c r="G272" i="1"/>
  <c r="L4279" i="1"/>
  <c r="D885" i="1"/>
  <c r="P885" i="1" s="1"/>
  <c r="O325" i="1"/>
  <c r="N610" i="1"/>
  <c r="O1991" i="1"/>
  <c r="J2856" i="1"/>
  <c r="I1991" i="1"/>
  <c r="Q917" i="1"/>
  <c r="O2282" i="1"/>
  <c r="P2282" i="1" s="1"/>
  <c r="Q1093" i="1"/>
  <c r="O602" i="1"/>
  <c r="P602" i="1" s="1"/>
  <c r="O3009" i="1"/>
  <c r="F3301" i="1"/>
  <c r="I3304" i="1"/>
  <c r="I36" i="1" s="1"/>
  <c r="I122" i="1" s="1"/>
  <c r="P2272" i="1"/>
  <c r="O2252" i="1" s="1"/>
  <c r="P3568" i="1"/>
  <c r="O3548" i="1" s="1"/>
  <c r="P4043" i="1"/>
  <c r="O4023" i="1" s="1"/>
  <c r="N4319" i="1"/>
  <c r="K4319" i="1"/>
  <c r="O4319" i="1"/>
  <c r="Q4320" i="1"/>
  <c r="H4319" i="1"/>
  <c r="O3270" i="1"/>
  <c r="P3270" i="1" s="1"/>
  <c r="D3250" i="1" s="1"/>
  <c r="P3250" i="1" s="1"/>
  <c r="P3184" i="1"/>
  <c r="L3164" i="1" s="1"/>
  <c r="M1782" i="1"/>
  <c r="D1782" i="1"/>
  <c r="H1782" i="1"/>
  <c r="Q1783" i="1"/>
  <c r="P1586" i="1"/>
  <c r="O1566" i="1" s="1"/>
  <c r="T2625" i="1"/>
  <c r="T2623" i="1"/>
  <c r="O756" i="1"/>
  <c r="D756" i="1"/>
  <c r="P756" i="1" s="1"/>
  <c r="K756" i="1"/>
  <c r="L756" i="1"/>
  <c r="G756" i="1"/>
  <c r="E3760" i="1"/>
  <c r="H3760" i="1"/>
  <c r="N3760" i="1"/>
  <c r="L3760" i="1"/>
  <c r="Q3760" i="1"/>
  <c r="P4468" i="1"/>
  <c r="K4449" i="1" s="1"/>
  <c r="P3910" i="1"/>
  <c r="O3890" i="1" s="1"/>
  <c r="P4174" i="1"/>
  <c r="O4154" i="1" s="1"/>
  <c r="P3225" i="1"/>
  <c r="P900" i="1"/>
  <c r="O880" i="1" s="1"/>
  <c r="T2626" i="1"/>
  <c r="T2624" i="1"/>
  <c r="P2144" i="1"/>
  <c r="K2124" i="1" s="1"/>
  <c r="M927" i="1"/>
  <c r="E927" i="1"/>
  <c r="L927" i="1"/>
  <c r="K927" i="1"/>
  <c r="N927" i="1"/>
  <c r="H927" i="1"/>
  <c r="T3441" i="1"/>
  <c r="R3312" i="1"/>
  <c r="F4016" i="1"/>
  <c r="Q4016" i="1"/>
  <c r="P4345" i="1"/>
  <c r="O4325" i="1" s="1"/>
  <c r="P4601" i="1"/>
  <c r="O4581" i="1" s="1"/>
  <c r="P2145" i="1"/>
  <c r="K2125" i="1" s="1"/>
  <c r="I3463" i="1"/>
  <c r="J3463" i="1"/>
  <c r="G3463" i="1"/>
  <c r="N3463" i="1"/>
  <c r="H3463" i="1"/>
  <c r="L3463" i="1"/>
  <c r="K3463" i="1"/>
  <c r="M3463" i="1"/>
  <c r="D3463" i="1"/>
  <c r="P3463" i="1" s="1"/>
  <c r="F3463" i="1"/>
  <c r="E3463" i="1"/>
  <c r="P3786" i="1"/>
  <c r="O3766" i="1" s="1"/>
  <c r="O4474" i="1"/>
  <c r="O3872" i="1"/>
  <c r="P3872" i="1" s="1"/>
  <c r="P3394" i="1"/>
  <c r="O3374" i="1" s="1"/>
  <c r="P2967" i="1"/>
  <c r="O2947" i="1" s="1"/>
  <c r="P4039" i="1"/>
  <c r="O4019" i="1" s="1"/>
  <c r="L1058" i="1"/>
  <c r="O1058" i="1"/>
  <c r="E1058" i="1"/>
  <c r="I1058" i="1"/>
  <c r="D1058" i="1"/>
  <c r="P1058" i="1" s="1"/>
  <c r="G1058" i="1"/>
  <c r="K1058" i="1"/>
  <c r="M1058" i="1"/>
  <c r="O4469" i="1"/>
  <c r="O2964" i="1"/>
  <c r="P2964" i="1" s="1"/>
  <c r="G2944" i="1" s="1"/>
  <c r="P2878" i="1"/>
  <c r="O3501" i="1"/>
  <c r="K3501" i="1"/>
  <c r="N3501" i="1"/>
  <c r="O3463" i="1"/>
  <c r="K3720" i="1"/>
  <c r="N3720" i="1"/>
  <c r="F3720" i="1"/>
  <c r="L3720" i="1"/>
  <c r="E3720" i="1"/>
  <c r="M3720" i="1"/>
  <c r="J3720" i="1"/>
  <c r="I3720" i="1"/>
  <c r="H3720" i="1"/>
  <c r="E3958" i="1"/>
  <c r="E4474" i="1"/>
  <c r="P4026" i="1"/>
  <c r="D4007" i="1" s="1"/>
  <c r="P4007" i="1" s="1"/>
  <c r="P4517" i="1"/>
  <c r="O4497" i="1" s="1"/>
  <c r="G1870" i="1"/>
  <c r="F1870" i="1"/>
  <c r="N1870" i="1"/>
  <c r="Q1870" i="1"/>
  <c r="I1870" i="1"/>
  <c r="K1870" i="1"/>
  <c r="O1870" i="1"/>
  <c r="E1870" i="1"/>
  <c r="Q1871" i="1"/>
  <c r="I1259" i="1"/>
  <c r="K1259" i="1"/>
  <c r="H1259" i="1"/>
  <c r="J1259" i="1"/>
  <c r="E1259" i="1"/>
  <c r="G1259" i="1"/>
  <c r="F1259" i="1"/>
  <c r="N1259" i="1"/>
  <c r="Q1259" i="1"/>
  <c r="D3030" i="1"/>
  <c r="P1241" i="1"/>
  <c r="L2819" i="1"/>
  <c r="G2819" i="1"/>
  <c r="I2819" i="1"/>
  <c r="N2819" i="1"/>
  <c r="F1094" i="1"/>
  <c r="H1094" i="1"/>
  <c r="E1094" i="1"/>
  <c r="I3544" i="1"/>
  <c r="K3544" i="1"/>
  <c r="D3544" i="1"/>
  <c r="Q3545" i="1"/>
  <c r="I1866" i="1"/>
  <c r="K1866" i="1"/>
  <c r="M1866" i="1"/>
  <c r="F1866" i="1"/>
  <c r="L1866" i="1"/>
  <c r="I659" i="1"/>
  <c r="H659" i="1"/>
  <c r="E659" i="1"/>
  <c r="M659" i="1"/>
  <c r="N659" i="1"/>
  <c r="F3032" i="1"/>
  <c r="D3032" i="1"/>
  <c r="D1606" i="1"/>
  <c r="N1606" i="1"/>
  <c r="L614" i="1"/>
  <c r="K614" i="1"/>
  <c r="Q2689" i="1"/>
  <c r="Q2033" i="1"/>
  <c r="E2032" i="1"/>
  <c r="E367" i="1"/>
  <c r="J367" i="1"/>
  <c r="H2159" i="1"/>
  <c r="Q2159" i="1"/>
  <c r="M2159" i="1"/>
  <c r="D2159" i="1"/>
  <c r="Q2160" i="1"/>
  <c r="G2159" i="1"/>
  <c r="F2159" i="1"/>
  <c r="J2159" i="1"/>
  <c r="N2159" i="1"/>
  <c r="E2159" i="1"/>
  <c r="L2159" i="1"/>
  <c r="I2088" i="1"/>
  <c r="M2088" i="1"/>
  <c r="F2088" i="1"/>
  <c r="G2088" i="1"/>
  <c r="N2688" i="1"/>
  <c r="G2688" i="1"/>
  <c r="L2688" i="1"/>
  <c r="I2688" i="1"/>
  <c r="E2688" i="1"/>
  <c r="F2688" i="1"/>
  <c r="D2688" i="1"/>
  <c r="K2520" i="1"/>
  <c r="M2520" i="1"/>
  <c r="N1744" i="1"/>
  <c r="I1744" i="1"/>
  <c r="G1744" i="1"/>
  <c r="E1744" i="1"/>
  <c r="H1744" i="1"/>
  <c r="J1744" i="1"/>
  <c r="K1744" i="1"/>
  <c r="G413" i="1"/>
  <c r="E413" i="1"/>
  <c r="K413" i="1"/>
  <c r="D413" i="1"/>
  <c r="P413" i="1" s="1"/>
  <c r="H413" i="1"/>
  <c r="L413" i="1"/>
  <c r="N413" i="1"/>
  <c r="Q413" i="1"/>
  <c r="H542" i="1"/>
  <c r="Q542" i="1"/>
  <c r="M542" i="1"/>
  <c r="J701" i="1"/>
  <c r="D701" i="1"/>
  <c r="I701" i="1"/>
  <c r="G701" i="1"/>
  <c r="M1732" i="1"/>
  <c r="O1732" i="1"/>
  <c r="E2720" i="1"/>
  <c r="O2720" i="1"/>
  <c r="H2720" i="1"/>
  <c r="K438" i="1"/>
  <c r="I438" i="1"/>
  <c r="M438" i="1"/>
  <c r="E438" i="1"/>
  <c r="G438" i="1"/>
  <c r="H2029" i="1"/>
  <c r="I2029" i="1"/>
  <c r="O2029" i="1"/>
  <c r="F2029" i="1"/>
  <c r="K2029" i="1"/>
  <c r="N1604" i="1"/>
  <c r="H1604" i="1"/>
  <c r="F1604" i="1"/>
  <c r="Q1604" i="1"/>
  <c r="E1604" i="1"/>
  <c r="M1604" i="1"/>
  <c r="J1178" i="1"/>
  <c r="I1178" i="1"/>
  <c r="F1178" i="1"/>
  <c r="K2033" i="1"/>
  <c r="M2033" i="1"/>
  <c r="D2033" i="1"/>
  <c r="L2033" i="1"/>
  <c r="J2033" i="1"/>
  <c r="F2033" i="1"/>
  <c r="G2033" i="1"/>
  <c r="I2033" i="1"/>
  <c r="O2033" i="1"/>
  <c r="E2090" i="1"/>
  <c r="H2090" i="1"/>
  <c r="M2388" i="1"/>
  <c r="H2388" i="1"/>
  <c r="K2388" i="1"/>
  <c r="L2388" i="1"/>
  <c r="G2388" i="1"/>
  <c r="J2388" i="1"/>
  <c r="N2388" i="1"/>
  <c r="E2388" i="1"/>
  <c r="N2469" i="1"/>
  <c r="J2469" i="1"/>
  <c r="G2548" i="1"/>
  <c r="Q2548" i="1"/>
  <c r="N2548" i="1"/>
  <c r="J2548" i="1"/>
  <c r="F2548" i="1"/>
  <c r="D2548" i="1"/>
  <c r="E2548" i="1"/>
  <c r="H2681" i="1"/>
  <c r="E2681" i="1"/>
  <c r="M2681" i="1"/>
  <c r="F2681" i="1"/>
  <c r="N2681" i="1"/>
  <c r="G2681" i="1"/>
  <c r="O2681" i="1"/>
  <c r="K2862" i="1"/>
  <c r="H2862" i="1"/>
  <c r="D2862" i="1"/>
  <c r="P2862" i="1" s="1"/>
  <c r="G2862" i="1"/>
  <c r="I2862" i="1"/>
  <c r="L2862" i="1"/>
  <c r="N3363" i="1"/>
  <c r="J3363" i="1"/>
  <c r="H3363" i="1"/>
  <c r="M3363" i="1"/>
  <c r="O3363" i="1"/>
  <c r="K3379" i="1"/>
  <c r="E3379" i="1"/>
  <c r="F3379" i="1"/>
  <c r="M3379" i="1"/>
  <c r="L3379" i="1"/>
  <c r="I4528" i="1"/>
  <c r="G4528" i="1"/>
  <c r="D4528" i="1"/>
  <c r="F4528" i="1"/>
  <c r="K4528" i="1"/>
  <c r="N4528" i="1"/>
  <c r="I4484" i="1"/>
  <c r="M4484" i="1"/>
  <c r="E4484" i="1"/>
  <c r="J4484" i="1"/>
  <c r="O4484" i="1"/>
  <c r="H4484" i="1"/>
  <c r="N4484" i="1"/>
  <c r="L4353" i="1"/>
  <c r="N4353" i="1"/>
  <c r="L4267" i="1"/>
  <c r="O4267" i="1"/>
  <c r="K4267" i="1"/>
  <c r="D4267" i="1"/>
  <c r="N4267" i="1"/>
  <c r="H4267" i="1"/>
  <c r="I4267" i="1"/>
  <c r="L4098" i="1"/>
  <c r="I4098" i="1"/>
  <c r="L4052" i="1"/>
  <c r="O4052" i="1"/>
  <c r="F4052" i="1"/>
  <c r="G4052" i="1"/>
  <c r="H4052" i="1"/>
  <c r="I4052" i="1"/>
  <c r="I4012" i="1"/>
  <c r="K4012" i="1"/>
  <c r="F4012" i="1"/>
  <c r="H4012" i="1"/>
  <c r="N4012" i="1"/>
  <c r="G4012" i="1"/>
  <c r="M4012" i="1"/>
  <c r="E4012" i="1"/>
  <c r="J4012" i="1"/>
  <c r="J3972" i="1"/>
  <c r="O3972" i="1"/>
  <c r="Q3972" i="1"/>
  <c r="E3885" i="1"/>
  <c r="L3885" i="1"/>
  <c r="I3885" i="1"/>
  <c r="J3885" i="1"/>
  <c r="F3885" i="1"/>
  <c r="N3885" i="1"/>
  <c r="O3885" i="1"/>
  <c r="E3878" i="1"/>
  <c r="N3878" i="1"/>
  <c r="F3878" i="1"/>
  <c r="Q3879" i="1"/>
  <c r="J3878" i="1"/>
  <c r="G3878" i="1"/>
  <c r="I3878" i="1"/>
  <c r="K3878" i="1"/>
  <c r="H3878" i="1"/>
  <c r="R3942" i="1"/>
  <c r="T3942" i="1" s="1"/>
  <c r="T3856" i="1"/>
  <c r="N3835" i="1"/>
  <c r="D3835" i="1"/>
  <c r="G3835" i="1"/>
  <c r="E3835" i="1"/>
  <c r="L3835" i="1"/>
  <c r="H3835" i="1"/>
  <c r="O3835" i="1"/>
  <c r="M3835" i="1"/>
  <c r="F3835" i="1"/>
  <c r="J3835" i="1"/>
  <c r="N3665" i="1"/>
  <c r="D3665" i="1"/>
  <c r="M3665" i="1"/>
  <c r="E3665" i="1"/>
  <c r="L3665" i="1"/>
  <c r="I3665" i="1"/>
  <c r="K3665" i="1"/>
  <c r="M3453" i="1"/>
  <c r="L3453" i="1"/>
  <c r="G3453" i="1"/>
  <c r="I3453" i="1"/>
  <c r="T4205" i="1"/>
  <c r="Q4489" i="1"/>
  <c r="O1866" i="1"/>
  <c r="I2159" i="1"/>
  <c r="G1604" i="1"/>
  <c r="O701" i="1"/>
  <c r="M2813" i="1"/>
  <c r="O2813" i="1"/>
  <c r="E2813" i="1"/>
  <c r="N2813" i="1"/>
  <c r="L749" i="1"/>
  <c r="O749" i="1"/>
  <c r="D448" i="1"/>
  <c r="M448" i="1"/>
  <c r="K448" i="1"/>
  <c r="H448" i="1"/>
  <c r="J448" i="1"/>
  <c r="L2510" i="1"/>
  <c r="M2510" i="1"/>
  <c r="H4101" i="1"/>
  <c r="O4101" i="1"/>
  <c r="M1521" i="1"/>
  <c r="L1521" i="1"/>
  <c r="D1389" i="1"/>
  <c r="N1389" i="1"/>
  <c r="H1389" i="1"/>
  <c r="G1389" i="1"/>
  <c r="K1389" i="1"/>
  <c r="L1389" i="1"/>
  <c r="F1389" i="1"/>
  <c r="G696" i="1"/>
  <c r="H696" i="1"/>
  <c r="E696" i="1"/>
  <c r="F696" i="1"/>
  <c r="E398" i="1"/>
  <c r="F398" i="1"/>
  <c r="H1645" i="1"/>
  <c r="I1645" i="1"/>
  <c r="G1645" i="1"/>
  <c r="K1645" i="1"/>
  <c r="L1645" i="1"/>
  <c r="M1089" i="1"/>
  <c r="O1089" i="1"/>
  <c r="O2462" i="1"/>
  <c r="Q2463" i="1"/>
  <c r="J2384" i="1"/>
  <c r="F2384" i="1"/>
  <c r="D1988" i="1"/>
  <c r="E1988" i="1"/>
  <c r="Q791" i="1"/>
  <c r="M791" i="1"/>
  <c r="D791" i="1"/>
  <c r="M1860" i="1"/>
  <c r="N1860" i="1"/>
  <c r="O1860" i="1"/>
  <c r="J2346" i="1"/>
  <c r="E2346" i="1"/>
  <c r="Q2346" i="1"/>
  <c r="K3114" i="1"/>
  <c r="J3114" i="1"/>
  <c r="F3114" i="1"/>
  <c r="E3114" i="1"/>
  <c r="I1522" i="1"/>
  <c r="E1522" i="1"/>
  <c r="L1522" i="1"/>
  <c r="K1522" i="1"/>
  <c r="F1522" i="1"/>
  <c r="L2390" i="1"/>
  <c r="G2390" i="1"/>
  <c r="H320" i="1"/>
  <c r="D320" i="1"/>
  <c r="L2305" i="1"/>
  <c r="G2305" i="1"/>
  <c r="H2305" i="1"/>
  <c r="K2305" i="1"/>
  <c r="N2305" i="1"/>
  <c r="I2305" i="1"/>
  <c r="E2305" i="1"/>
  <c r="D2305" i="1"/>
  <c r="P2305" i="1" s="1"/>
  <c r="F843" i="1"/>
  <c r="K843" i="1"/>
  <c r="G843" i="1"/>
  <c r="N843" i="1"/>
  <c r="M843" i="1"/>
  <c r="L843" i="1"/>
  <c r="H739" i="1"/>
  <c r="N739" i="1"/>
  <c r="G739" i="1"/>
  <c r="O1083" i="1"/>
  <c r="H1083" i="1"/>
  <c r="G1083" i="1"/>
  <c r="M1083" i="1"/>
  <c r="K1083" i="1"/>
  <c r="G1945" i="1"/>
  <c r="D1945" i="1"/>
  <c r="F1945" i="1"/>
  <c r="E1945" i="1"/>
  <c r="I1945" i="1"/>
  <c r="L1945" i="1"/>
  <c r="J1945" i="1"/>
  <c r="G655" i="1"/>
  <c r="H655" i="1"/>
  <c r="O141" i="1"/>
  <c r="E141" i="1"/>
  <c r="F141" i="1"/>
  <c r="F1875" i="1"/>
  <c r="J1875" i="1"/>
  <c r="M1875" i="1"/>
  <c r="H1875" i="1"/>
  <c r="E1875" i="1"/>
  <c r="G1957" i="1"/>
  <c r="N1957" i="1"/>
  <c r="J1957" i="1"/>
  <c r="E1957" i="1"/>
  <c r="F1957" i="1"/>
  <c r="K1957" i="1"/>
  <c r="I1957" i="1"/>
  <c r="L1957" i="1"/>
  <c r="I2304" i="1"/>
  <c r="J2304" i="1"/>
  <c r="O2304" i="1"/>
  <c r="O2377" i="1"/>
  <c r="Q2377" i="1"/>
  <c r="N2377" i="1"/>
  <c r="H2377" i="1"/>
  <c r="J2377" i="1"/>
  <c r="K2377" i="1"/>
  <c r="Q2378" i="1"/>
  <c r="E2377" i="1"/>
  <c r="L2377" i="1"/>
  <c r="G2377" i="1"/>
  <c r="L2421" i="1"/>
  <c r="M2421" i="1"/>
  <c r="G2421" i="1"/>
  <c r="O2421" i="1"/>
  <c r="N2421" i="1"/>
  <c r="H2421" i="1"/>
  <c r="F2421" i="1"/>
  <c r="E2421" i="1"/>
  <c r="J2421" i="1"/>
  <c r="I2422" i="1"/>
  <c r="F2422" i="1"/>
  <c r="Q2422" i="1"/>
  <c r="Q2423" i="1"/>
  <c r="D2422" i="1"/>
  <c r="M2422" i="1"/>
  <c r="H2422" i="1"/>
  <c r="P2755" i="1"/>
  <c r="O2735" i="1" s="1"/>
  <c r="K2850" i="1"/>
  <c r="L2850" i="1"/>
  <c r="M2850" i="1"/>
  <c r="I2850" i="1"/>
  <c r="P2920" i="1"/>
  <c r="I2900" i="1" s="1"/>
  <c r="O2963" i="1"/>
  <c r="P2963" i="1" s="1"/>
  <c r="H3319" i="1"/>
  <c r="D3319" i="1"/>
  <c r="K3319" i="1"/>
  <c r="N3319" i="1"/>
  <c r="E3319" i="1"/>
  <c r="O3319" i="1"/>
  <c r="G4527" i="1"/>
  <c r="I4527" i="1"/>
  <c r="L4527" i="1"/>
  <c r="E4527" i="1"/>
  <c r="M4352" i="1"/>
  <c r="I4352" i="1"/>
  <c r="G4352" i="1"/>
  <c r="K4352" i="1"/>
  <c r="N4352" i="1"/>
  <c r="J4352" i="1"/>
  <c r="L4352" i="1"/>
  <c r="N4314" i="1"/>
  <c r="H4314" i="1"/>
  <c r="F4314" i="1"/>
  <c r="E4314" i="1"/>
  <c r="L4314" i="1"/>
  <c r="L4273" i="1"/>
  <c r="E4273" i="1"/>
  <c r="D4273" i="1"/>
  <c r="N4273" i="1"/>
  <c r="O4273" i="1"/>
  <c r="Q4273" i="1"/>
  <c r="F4273" i="1"/>
  <c r="H4273" i="1"/>
  <c r="E4051" i="1"/>
  <c r="F4051" i="1"/>
  <c r="Q3965" i="1"/>
  <c r="I3965" i="1"/>
  <c r="D3965" i="1"/>
  <c r="G3965" i="1"/>
  <c r="N3796" i="1"/>
  <c r="O3796" i="1"/>
  <c r="E3535" i="1"/>
  <c r="N3535" i="1"/>
  <c r="H3535" i="1"/>
  <c r="E3496" i="1"/>
  <c r="F3496" i="1"/>
  <c r="M3496" i="1"/>
  <c r="H3496" i="1"/>
  <c r="G3496" i="1"/>
  <c r="N3496" i="1"/>
  <c r="T3428" i="1"/>
  <c r="E3295" i="1"/>
  <c r="E27" i="1" s="1"/>
  <c r="E113" i="1" s="1"/>
  <c r="E3298" i="1"/>
  <c r="E30" i="1" s="1"/>
  <c r="E116" i="1" s="1"/>
  <c r="E4059" i="1"/>
  <c r="E4473" i="1"/>
  <c r="D2217" i="1"/>
  <c r="P2217" i="1" s="1"/>
  <c r="L4059" i="1"/>
  <c r="I2558" i="1"/>
  <c r="K3030" i="1"/>
  <c r="J2860" i="1"/>
  <c r="P2860" i="1" s="1"/>
  <c r="F4489" i="1"/>
  <c r="O3953" i="1"/>
  <c r="O284" i="1"/>
  <c r="M284" i="1"/>
  <c r="G2340" i="1"/>
  <c r="L2340" i="1"/>
  <c r="J2520" i="1"/>
  <c r="N1437" i="1"/>
  <c r="J702" i="1"/>
  <c r="K274" i="1"/>
  <c r="I3032" i="1"/>
  <c r="I3077" i="1"/>
  <c r="K1437" i="1"/>
  <c r="K2634" i="1"/>
  <c r="M2468" i="1"/>
  <c r="Q2469" i="1"/>
  <c r="N755" i="1"/>
  <c r="D4540" i="1"/>
  <c r="P4540" i="1" s="1"/>
  <c r="D2689" i="1"/>
  <c r="P2689" i="1" s="1"/>
  <c r="D2470" i="1"/>
  <c r="K743" i="1"/>
  <c r="Q2642" i="1"/>
  <c r="E2641" i="1"/>
  <c r="D404" i="1"/>
  <c r="Q2202" i="1"/>
  <c r="Q4541" i="1"/>
  <c r="F755" i="1"/>
  <c r="K2813" i="1"/>
  <c r="E1389" i="1"/>
  <c r="G542" i="1"/>
  <c r="H3379" i="1"/>
  <c r="L624" i="1"/>
  <c r="O1593" i="1"/>
  <c r="P1593" i="1" s="1"/>
  <c r="O2159" i="1"/>
  <c r="N2033" i="1"/>
  <c r="P3940" i="1"/>
  <c r="G3921" i="1" s="1"/>
  <c r="H4527" i="1"/>
  <c r="I2163" i="1"/>
  <c r="D2562" i="1"/>
  <c r="P2562" i="1" s="1"/>
  <c r="J2562" i="1"/>
  <c r="G1860" i="1"/>
  <c r="F4365" i="1"/>
  <c r="J4365" i="1"/>
  <c r="T4215" i="1"/>
  <c r="L3030" i="1"/>
  <c r="L3077" i="1"/>
  <c r="F2217" i="1"/>
  <c r="O4059" i="1"/>
  <c r="M2217" i="1"/>
  <c r="N2558" i="1"/>
  <c r="F3030" i="1"/>
  <c r="M37" i="1"/>
  <c r="M123" i="1" s="1"/>
  <c r="Q3795" i="1"/>
  <c r="H4489" i="1"/>
  <c r="J4536" i="1"/>
  <c r="D614" i="1"/>
  <c r="J284" i="1"/>
  <c r="E2340" i="1"/>
  <c r="G1437" i="1"/>
  <c r="I2563" i="1"/>
  <c r="M702" i="1"/>
  <c r="K3032" i="1"/>
  <c r="Q627" i="1"/>
  <c r="L2468" i="1"/>
  <c r="J755" i="1"/>
  <c r="N2689" i="1"/>
  <c r="F2332" i="1"/>
  <c r="D2332" i="1"/>
  <c r="F2470" i="1"/>
  <c r="Q744" i="1"/>
  <c r="O2641" i="1"/>
  <c r="N1385" i="1"/>
  <c r="G404" i="1"/>
  <c r="L3878" i="1"/>
  <c r="I1952" i="1"/>
  <c r="H2202" i="1"/>
  <c r="Q615" i="1"/>
  <c r="L2813" i="1"/>
  <c r="E542" i="1"/>
  <c r="K1875" i="1"/>
  <c r="M2688" i="1"/>
  <c r="Q1178" i="1"/>
  <c r="Q4353" i="1"/>
  <c r="O2422" i="1"/>
  <c r="K141" i="1"/>
  <c r="I3835" i="1"/>
  <c r="N282" i="1"/>
  <c r="H282" i="1"/>
  <c r="J282" i="1"/>
  <c r="D282" i="1"/>
  <c r="P282" i="1" s="1"/>
  <c r="L1860" i="1"/>
  <c r="T1848" i="1"/>
  <c r="O2041" i="1"/>
  <c r="I2217" i="1"/>
  <c r="D4059" i="1"/>
  <c r="G2558" i="1"/>
  <c r="N3030" i="1"/>
  <c r="J626" i="1"/>
  <c r="J4489" i="1"/>
  <c r="T1846" i="1"/>
  <c r="O3265" i="1"/>
  <c r="P3265" i="1" s="1"/>
  <c r="O614" i="1"/>
  <c r="M3077" i="1"/>
  <c r="K284" i="1"/>
  <c r="K2340" i="1"/>
  <c r="Q2340" i="1"/>
  <c r="L1437" i="1"/>
  <c r="F2563" i="1"/>
  <c r="H702" i="1"/>
  <c r="L1530" i="1"/>
  <c r="L3032" i="1"/>
  <c r="K2468" i="1"/>
  <c r="O2689" i="1"/>
  <c r="J2470" i="1"/>
  <c r="F743" i="1"/>
  <c r="G2641" i="1"/>
  <c r="D1385" i="1"/>
  <c r="J2813" i="1"/>
  <c r="D2202" i="1"/>
  <c r="N398" i="1"/>
  <c r="J614" i="1"/>
  <c r="M1645" i="1"/>
  <c r="P3613" i="1"/>
  <c r="O3593" i="1" s="1"/>
  <c r="J2862" i="1"/>
  <c r="K2688" i="1"/>
  <c r="Q2389" i="1"/>
  <c r="D2090" i="1"/>
  <c r="P2090" i="1" s="1"/>
  <c r="O1645" i="1"/>
  <c r="F4352" i="1"/>
  <c r="E2422" i="1"/>
  <c r="D141" i="1"/>
  <c r="K3835" i="1"/>
  <c r="G4222" i="1"/>
  <c r="D4222" i="1"/>
  <c r="N4222" i="1"/>
  <c r="O4222" i="1"/>
  <c r="F2819" i="1"/>
  <c r="M1988" i="1"/>
  <c r="K4059" i="1"/>
  <c r="J4059" i="1"/>
  <c r="O2558" i="1"/>
  <c r="O3030" i="1"/>
  <c r="Q2041" i="1"/>
  <c r="N3077" i="1"/>
  <c r="N1652" i="1"/>
  <c r="I2340" i="1"/>
  <c r="H2520" i="1"/>
  <c r="D1437" i="1"/>
  <c r="M2563" i="1"/>
  <c r="O1530" i="1"/>
  <c r="N3032" i="1"/>
  <c r="Q2468" i="1"/>
  <c r="J2202" i="1"/>
  <c r="E2202" i="1"/>
  <c r="I2470" i="1"/>
  <c r="D743" i="1"/>
  <c r="Q2641" i="1"/>
  <c r="Q2813" i="1"/>
  <c r="O2340" i="1"/>
  <c r="O702" i="1"/>
  <c r="F749" i="1"/>
  <c r="F1645" i="1"/>
  <c r="J1389" i="1"/>
  <c r="M749" i="1"/>
  <c r="J2688" i="1"/>
  <c r="D2388" i="1"/>
  <c r="P2388" i="1" s="1"/>
  <c r="K2090" i="1"/>
  <c r="D1645" i="1"/>
  <c r="G3665" i="1"/>
  <c r="N141" i="1"/>
  <c r="O843" i="1"/>
  <c r="T2962" i="1"/>
  <c r="G3972" i="1"/>
  <c r="M1048" i="1"/>
  <c r="M701" i="1"/>
  <c r="N2720" i="1"/>
  <c r="L1988" i="1"/>
  <c r="P3826" i="1"/>
  <c r="O3806" i="1" s="1"/>
  <c r="O3869" i="1"/>
  <c r="O3955" i="1" s="1"/>
  <c r="G447" i="1"/>
  <c r="K447" i="1"/>
  <c r="D447" i="1"/>
  <c r="H447" i="1"/>
  <c r="F447" i="1"/>
  <c r="L447" i="1"/>
  <c r="O447" i="1"/>
  <c r="I447" i="1"/>
  <c r="E447" i="1"/>
  <c r="H2217" i="1"/>
  <c r="L2041" i="1"/>
  <c r="H4059" i="1"/>
  <c r="E2558" i="1"/>
  <c r="H3030" i="1"/>
  <c r="J540" i="1"/>
  <c r="K4489" i="1"/>
  <c r="O1652" i="1"/>
  <c r="Q2341" i="1"/>
  <c r="O2520" i="1"/>
  <c r="F1088" i="1"/>
  <c r="L2563" i="1"/>
  <c r="Q702" i="1"/>
  <c r="Q703" i="1"/>
  <c r="O3032" i="1"/>
  <c r="I284" i="1"/>
  <c r="O605" i="1"/>
  <c r="P605" i="1" s="1"/>
  <c r="M585" i="1" s="1"/>
  <c r="G2468" i="1"/>
  <c r="F2202" i="1"/>
  <c r="G2470" i="1"/>
  <c r="J743" i="1"/>
  <c r="F2641" i="1"/>
  <c r="J1385" i="1"/>
  <c r="H404" i="1"/>
  <c r="I2813" i="1"/>
  <c r="H2340" i="1"/>
  <c r="J1645" i="1"/>
  <c r="I749" i="1"/>
  <c r="N1875" i="1"/>
  <c r="G448" i="1"/>
  <c r="F2862" i="1"/>
  <c r="H2688" i="1"/>
  <c r="I2388" i="1"/>
  <c r="H1957" i="1"/>
  <c r="O1604" i="1"/>
  <c r="O3665" i="1"/>
  <c r="I4101" i="1"/>
  <c r="I4273" i="1"/>
  <c r="D3453" i="1"/>
  <c r="E3972" i="1"/>
  <c r="G2720" i="1"/>
  <c r="L1259" i="1"/>
  <c r="M4051" i="1"/>
  <c r="G4489" i="1"/>
  <c r="O3077" i="1"/>
  <c r="M4059" i="1"/>
  <c r="H2558" i="1"/>
  <c r="I3030" i="1"/>
  <c r="Q4490" i="1"/>
  <c r="T1847" i="1"/>
  <c r="F1437" i="1"/>
  <c r="G2520" i="1"/>
  <c r="J1088" i="1"/>
  <c r="E2563" i="1"/>
  <c r="E702" i="1"/>
  <c r="Q2090" i="1"/>
  <c r="I1437" i="1"/>
  <c r="N284" i="1"/>
  <c r="I2468" i="1"/>
  <c r="K4540" i="1"/>
  <c r="I2689" i="1"/>
  <c r="K398" i="1"/>
  <c r="I2202" i="1"/>
  <c r="G398" i="1"/>
  <c r="M2202" i="1"/>
  <c r="M2470" i="1"/>
  <c r="G743" i="1"/>
  <c r="D2641" i="1"/>
  <c r="L1385" i="1"/>
  <c r="Q405" i="1"/>
  <c r="Q2814" i="1"/>
  <c r="M1952" i="1"/>
  <c r="Q2770" i="1"/>
  <c r="G1267" i="1"/>
  <c r="Q750" i="1"/>
  <c r="I1875" i="1"/>
  <c r="I448" i="1"/>
  <c r="Q3380" i="1"/>
  <c r="O2862" i="1"/>
  <c r="H2850" i="1"/>
  <c r="O2688" i="1"/>
  <c r="O2388" i="1"/>
  <c r="J2305" i="1"/>
  <c r="D1957" i="1"/>
  <c r="L1604" i="1"/>
  <c r="O992" i="1"/>
  <c r="P992" i="1" s="1"/>
  <c r="O3544" i="1"/>
  <c r="M4273" i="1"/>
  <c r="K3496" i="1"/>
  <c r="K2548" i="1"/>
  <c r="M3878" i="1"/>
  <c r="J4052" i="1"/>
  <c r="M1259" i="1"/>
  <c r="N1088" i="1"/>
  <c r="H658" i="1"/>
  <c r="M3030" i="1"/>
  <c r="D3077" i="1"/>
  <c r="P3077" i="1" s="1"/>
  <c r="F4059" i="1"/>
  <c r="G3030" i="1"/>
  <c r="N4489" i="1"/>
  <c r="Q1606" i="1"/>
  <c r="O2032" i="1"/>
  <c r="N2520" i="1"/>
  <c r="J2563" i="1"/>
  <c r="D702" i="1"/>
  <c r="E3077" i="1"/>
  <c r="O2893" i="1"/>
  <c r="M2689" i="1"/>
  <c r="K2202" i="1"/>
  <c r="Q2203" i="1"/>
  <c r="E2470" i="1"/>
  <c r="Q743" i="1"/>
  <c r="M2641" i="1"/>
  <c r="H1385" i="1"/>
  <c r="J404" i="1"/>
  <c r="H2813" i="1"/>
  <c r="E1267" i="1"/>
  <c r="I1389" i="1"/>
  <c r="F2813" i="1"/>
  <c r="D1875" i="1"/>
  <c r="P1875" i="1" s="1"/>
  <c r="O448" i="1"/>
  <c r="J3379" i="1"/>
  <c r="N2862" i="1"/>
  <c r="F2388" i="1"/>
  <c r="F2305" i="1"/>
  <c r="O1957" i="1"/>
  <c r="D1604" i="1"/>
  <c r="J696" i="1"/>
  <c r="J3544" i="1"/>
  <c r="H3665" i="1"/>
  <c r="L2548" i="1"/>
  <c r="I2421" i="1"/>
  <c r="I3363" i="1"/>
  <c r="D3878" i="1"/>
  <c r="E4098" i="1"/>
  <c r="O1259" i="1"/>
  <c r="J447" i="1"/>
  <c r="Q4060" i="1"/>
  <c r="I4059" i="1"/>
  <c r="F407" i="1"/>
  <c r="D4489" i="1"/>
  <c r="F1744" i="1"/>
  <c r="Q448" i="1"/>
  <c r="E2733" i="1"/>
  <c r="J413" i="1"/>
  <c r="E3363" i="1"/>
  <c r="D659" i="1"/>
  <c r="H4098" i="1"/>
  <c r="D1259" i="1"/>
  <c r="N658" i="1"/>
  <c r="M447" i="1"/>
  <c r="F446" i="1"/>
  <c r="M446" i="1"/>
  <c r="H2811" i="1"/>
  <c r="M2811" i="1"/>
  <c r="P4465" i="1"/>
  <c r="G4446" i="1" s="1"/>
  <c r="Q792" i="1"/>
  <c r="F792" i="1"/>
  <c r="Q1946" i="1"/>
  <c r="P4417" i="1"/>
  <c r="G4398" i="1" s="1"/>
  <c r="P4246" i="1"/>
  <c r="L4227" i="1" s="1"/>
  <c r="P4244" i="1"/>
  <c r="K4225" i="1" s="1"/>
  <c r="P4243" i="1"/>
  <c r="I4224" i="1" s="1"/>
  <c r="J4222" i="1"/>
  <c r="I4104" i="1"/>
  <c r="T3957" i="1"/>
  <c r="J3672" i="1"/>
  <c r="N3295" i="1"/>
  <c r="N27" i="1" s="1"/>
  <c r="N113" i="1" s="1"/>
  <c r="P1862" i="1"/>
  <c r="L3672" i="1"/>
  <c r="O3672" i="1"/>
  <c r="T258" i="1"/>
  <c r="T257" i="1"/>
  <c r="T2959" i="1"/>
  <c r="P4572" i="1"/>
  <c r="M3307" i="1"/>
  <c r="M39" i="1" s="1"/>
  <c r="M125" i="1" s="1"/>
  <c r="F3314" i="1"/>
  <c r="F46" i="1" s="1"/>
  <c r="F132" i="1" s="1"/>
  <c r="I3311" i="1"/>
  <c r="I43" i="1" s="1"/>
  <c r="I129" i="1" s="1"/>
  <c r="F3310" i="1"/>
  <c r="F42" i="1" s="1"/>
  <c r="F128" i="1" s="1"/>
  <c r="S3313" i="1"/>
  <c r="S45" i="1" s="1"/>
  <c r="S131" i="1" s="1"/>
  <c r="Q2557" i="1"/>
  <c r="O2339" i="1"/>
  <c r="P2969" i="1"/>
  <c r="J2949" i="1" s="1"/>
  <c r="O4430" i="1"/>
  <c r="P4430" i="1" s="1"/>
  <c r="L4410" i="1" s="1"/>
  <c r="T4419" i="1"/>
  <c r="Q4584" i="1"/>
  <c r="R3305" i="1"/>
  <c r="R37" i="1" s="1"/>
  <c r="R123" i="1" s="1"/>
  <c r="P1249" i="1"/>
  <c r="K1229" i="1" s="1"/>
  <c r="M3303" i="1"/>
  <c r="M35" i="1" s="1"/>
  <c r="M121" i="1" s="1"/>
  <c r="D3302" i="1"/>
  <c r="D46" i="1"/>
  <c r="D132" i="1" s="1"/>
  <c r="P593" i="1"/>
  <c r="J574" i="1" s="1"/>
  <c r="T4464" i="1"/>
  <c r="Q664" i="1"/>
  <c r="H3311" i="1"/>
  <c r="H43" i="1" s="1"/>
  <c r="H129" i="1" s="1"/>
  <c r="F3304" i="1"/>
  <c r="F36" i="1" s="1"/>
  <c r="F3302" i="1"/>
  <c r="P3427" i="1"/>
  <c r="G3408" i="1" s="1"/>
  <c r="P3426" i="1"/>
  <c r="M3407" i="1" s="1"/>
  <c r="P3425" i="1"/>
  <c r="D3406" i="1" s="1"/>
  <c r="P2616" i="1"/>
  <c r="N2596" i="1" s="1"/>
  <c r="P2614" i="1"/>
  <c r="H2595" i="1" s="1"/>
  <c r="P2265" i="1"/>
  <c r="I2246" i="1" s="1"/>
  <c r="H2244" i="1"/>
  <c r="P2143" i="1"/>
  <c r="M2123" i="1" s="1"/>
  <c r="P2140" i="1"/>
  <c r="N2121" i="1" s="1"/>
  <c r="P2139" i="1"/>
  <c r="F2120" i="1" s="1"/>
  <c r="P975" i="1"/>
  <c r="E956" i="1" s="1"/>
  <c r="P589" i="1"/>
  <c r="M570" i="1" s="1"/>
  <c r="P587" i="1"/>
  <c r="H568" i="1" s="1"/>
  <c r="E46" i="1"/>
  <c r="E132" i="1" s="1"/>
  <c r="T3005" i="1"/>
  <c r="N4491" i="1"/>
  <c r="Q2511" i="1"/>
  <c r="O988" i="1"/>
  <c r="P988" i="1" s="1"/>
  <c r="Q1389" i="1"/>
  <c r="Q2475" i="1"/>
  <c r="Q2720" i="1"/>
  <c r="Q4013" i="1"/>
  <c r="E3302" i="1"/>
  <c r="E34" i="1" s="1"/>
  <c r="E120" i="1" s="1"/>
  <c r="H3304" i="1"/>
  <c r="G2244" i="1"/>
  <c r="D3297" i="1"/>
  <c r="D29" i="1" s="1"/>
  <c r="D115" i="1" s="1"/>
  <c r="Q4352" i="1"/>
  <c r="T1281" i="1"/>
  <c r="T2620" i="1"/>
  <c r="E1014" i="1"/>
  <c r="F1014" i="1"/>
  <c r="I31" i="1"/>
  <c r="I117" i="1" s="1"/>
  <c r="H928" i="1"/>
  <c r="L928" i="1"/>
  <c r="Q929" i="1"/>
  <c r="M785" i="1"/>
  <c r="O785" i="1"/>
  <c r="H785" i="1"/>
  <c r="D785" i="1"/>
  <c r="J2079" i="1"/>
  <c r="Q2079" i="1"/>
  <c r="O2079" i="1"/>
  <c r="G2079" i="1"/>
  <c r="N2079" i="1"/>
  <c r="D2079" i="1"/>
  <c r="E2079" i="1"/>
  <c r="I2079" i="1"/>
  <c r="L2079" i="1"/>
  <c r="Q2080" i="1"/>
  <c r="E3967" i="1"/>
  <c r="M2214" i="1"/>
  <c r="G1989" i="1"/>
  <c r="J4583" i="1"/>
  <c r="O3722" i="1"/>
  <c r="I2424" i="1"/>
  <c r="L792" i="1"/>
  <c r="T2146" i="1"/>
  <c r="O4318" i="1"/>
  <c r="H4318" i="1"/>
  <c r="G4318" i="1"/>
  <c r="F4318" i="1"/>
  <c r="L4318" i="1"/>
  <c r="E4318" i="1"/>
  <c r="J4318" i="1"/>
  <c r="P4467" i="1"/>
  <c r="H4448" i="1" s="1"/>
  <c r="Q4318" i="1"/>
  <c r="N4318" i="1"/>
  <c r="K4318" i="1"/>
  <c r="L1470" i="1"/>
  <c r="P1575" i="1"/>
  <c r="L1556" i="1" s="1"/>
  <c r="M1470" i="1"/>
  <c r="L2683" i="1"/>
  <c r="J2683" i="1"/>
  <c r="M2683" i="1"/>
  <c r="E2683" i="1"/>
  <c r="D2683" i="1"/>
  <c r="F2683" i="1"/>
  <c r="Q2683" i="1"/>
  <c r="Q833" i="1"/>
  <c r="J833" i="1"/>
  <c r="M1054" i="1"/>
  <c r="K1054" i="1"/>
  <c r="Q1055" i="1"/>
  <c r="F1054" i="1"/>
  <c r="G1054" i="1"/>
  <c r="F2089" i="1"/>
  <c r="D2089" i="1"/>
  <c r="P2089" i="1" s="1"/>
  <c r="H2089" i="1"/>
  <c r="P4419" i="1"/>
  <c r="K4400" i="1" s="1"/>
  <c r="T4416" i="1"/>
  <c r="G3300" i="1"/>
  <c r="G32" i="1" s="1"/>
  <c r="G118" i="1" s="1"/>
  <c r="I2803" i="1"/>
  <c r="L2803" i="1"/>
  <c r="M2803" i="1"/>
  <c r="G2803" i="1"/>
  <c r="H2803" i="1"/>
  <c r="K2803" i="1"/>
  <c r="E2803" i="1"/>
  <c r="K1873" i="1"/>
  <c r="G1873" i="1"/>
  <c r="D1873" i="1"/>
  <c r="P1873" i="1" s="1"/>
  <c r="I1873" i="1"/>
  <c r="P1937" i="1"/>
  <c r="O1917" i="1" s="1"/>
  <c r="P648" i="1"/>
  <c r="O628" i="1" s="1"/>
  <c r="N757" i="1"/>
  <c r="H757" i="1"/>
  <c r="I757" i="1"/>
  <c r="M757" i="1"/>
  <c r="L757" i="1"/>
  <c r="G757" i="1"/>
  <c r="J757" i="1"/>
  <c r="E757" i="1"/>
  <c r="K757" i="1"/>
  <c r="K2416" i="1"/>
  <c r="M2416" i="1"/>
  <c r="D2416" i="1"/>
  <c r="G2416" i="1"/>
  <c r="O2416" i="1"/>
  <c r="I2416" i="1"/>
  <c r="F2416" i="1"/>
  <c r="N2416" i="1"/>
  <c r="H2416" i="1"/>
  <c r="K1859" i="1"/>
  <c r="J1859" i="1"/>
  <c r="F1859" i="1"/>
  <c r="I1859" i="1"/>
  <c r="L1859" i="1"/>
  <c r="M1859" i="1"/>
  <c r="Q1859" i="1"/>
  <c r="G1859" i="1"/>
  <c r="O2002" i="1"/>
  <c r="J2002" i="1"/>
  <c r="Q2003" i="1"/>
  <c r="F2002" i="1"/>
  <c r="N2002" i="1"/>
  <c r="L2002" i="1"/>
  <c r="H2002" i="1"/>
  <c r="K2002" i="1"/>
  <c r="E4487" i="1"/>
  <c r="M4487" i="1"/>
  <c r="D3944" i="1"/>
  <c r="P3944" i="1" s="1"/>
  <c r="P3858" i="1"/>
  <c r="D3839" i="1" s="1"/>
  <c r="E39" i="1"/>
  <c r="P1587" i="1"/>
  <c r="J1999" i="1"/>
  <c r="Q1001" i="1"/>
  <c r="N1873" i="1"/>
  <c r="J1092" i="1"/>
  <c r="H1873" i="1"/>
  <c r="N1100" i="1"/>
  <c r="J1100" i="1"/>
  <c r="N3967" i="1"/>
  <c r="F4575" i="1"/>
  <c r="Q2388" i="1"/>
  <c r="D3159" i="1"/>
  <c r="K708" i="1"/>
  <c r="H1999" i="1"/>
  <c r="E1611" i="1"/>
  <c r="O2299" i="1"/>
  <c r="E407" i="1"/>
  <c r="K1946" i="1"/>
  <c r="O3258" i="1"/>
  <c r="P3258" i="1" s="1"/>
  <c r="K2079" i="1"/>
  <c r="J2416" i="1"/>
  <c r="L2416" i="1"/>
  <c r="I4583" i="1"/>
  <c r="D2002" i="1"/>
  <c r="P2002" i="1" s="1"/>
  <c r="K2089" i="1"/>
  <c r="G1092" i="1"/>
  <c r="G2165" i="1"/>
  <c r="M2165" i="1"/>
  <c r="H2165" i="1"/>
  <c r="J2165" i="1"/>
  <c r="D2165" i="1"/>
  <c r="Q2165" i="1"/>
  <c r="L1001" i="1"/>
  <c r="J1001" i="1"/>
  <c r="O1001" i="1"/>
  <c r="K1001" i="1"/>
  <c r="D1001" i="1"/>
  <c r="G1001" i="1"/>
  <c r="Q1002" i="1"/>
  <c r="P732" i="1"/>
  <c r="O712" i="1" s="1"/>
  <c r="E1390" i="1"/>
  <c r="D1390" i="1"/>
  <c r="L1390" i="1"/>
  <c r="O1390" i="1"/>
  <c r="N1390" i="1"/>
  <c r="Q1391" i="1"/>
  <c r="M1390" i="1"/>
  <c r="H1390" i="1"/>
  <c r="F1390" i="1"/>
  <c r="Q1390" i="1"/>
  <c r="J1390" i="1"/>
  <c r="G1648" i="1"/>
  <c r="J1648" i="1"/>
  <c r="K1648" i="1"/>
  <c r="H1648" i="1"/>
  <c r="M1648" i="1"/>
  <c r="O1648" i="1"/>
  <c r="D1648" i="1"/>
  <c r="E1648" i="1"/>
  <c r="N1648" i="1"/>
  <c r="I1648" i="1"/>
  <c r="D2460" i="1"/>
  <c r="F2460" i="1"/>
  <c r="K2460" i="1"/>
  <c r="E2460" i="1"/>
  <c r="I2460" i="1"/>
  <c r="Q2461" i="1"/>
  <c r="M2460" i="1"/>
  <c r="J2460" i="1"/>
  <c r="M3371" i="1"/>
  <c r="G3371" i="1"/>
  <c r="Q3372" i="1"/>
  <c r="K3306" i="1"/>
  <c r="K38" i="1" s="1"/>
  <c r="K124" i="1" s="1"/>
  <c r="P3435" i="1"/>
  <c r="H3415" i="1" s="1"/>
  <c r="M1256" i="1"/>
  <c r="Q1256" i="1"/>
  <c r="E2557" i="1"/>
  <c r="T3866" i="1"/>
  <c r="D3620" i="1"/>
  <c r="Q2558" i="1"/>
  <c r="I2557" i="1"/>
  <c r="K3620" i="1"/>
  <c r="O4425" i="1"/>
  <c r="P4425" i="1" s="1"/>
  <c r="K4405" i="1" s="1"/>
  <c r="F4535" i="1"/>
  <c r="M1092" i="1"/>
  <c r="D2803" i="1"/>
  <c r="H1100" i="1"/>
  <c r="P2957" i="1"/>
  <c r="O2938" i="1" s="1"/>
  <c r="O2387" i="1"/>
  <c r="F3159" i="1"/>
  <c r="Q708" i="1"/>
  <c r="F1999" i="1"/>
  <c r="G1611" i="1"/>
  <c r="F2299" i="1"/>
  <c r="K407" i="1"/>
  <c r="M3620" i="1"/>
  <c r="N1946" i="1"/>
  <c r="M1001" i="1"/>
  <c r="L321" i="1"/>
  <c r="M2079" i="1"/>
  <c r="E2416" i="1"/>
  <c r="G2002" i="1"/>
  <c r="N2089" i="1"/>
  <c r="L2460" i="1"/>
  <c r="M1873" i="1"/>
  <c r="Q654" i="1"/>
  <c r="K1390" i="1"/>
  <c r="I354" i="1"/>
  <c r="J354" i="1"/>
  <c r="G354" i="1"/>
  <c r="O354" i="1"/>
  <c r="F354" i="1"/>
  <c r="D354" i="1"/>
  <c r="L354" i="1"/>
  <c r="H354" i="1"/>
  <c r="M354" i="1"/>
  <c r="E354" i="1"/>
  <c r="K354" i="1"/>
  <c r="N354" i="1"/>
  <c r="P390" i="1"/>
  <c r="O370" i="1" s="1"/>
  <c r="P1504" i="1"/>
  <c r="O1484" i="1" s="1"/>
  <c r="E1046" i="1"/>
  <c r="G1046" i="1"/>
  <c r="K1046" i="1"/>
  <c r="D1046" i="1"/>
  <c r="F1046" i="1"/>
  <c r="H1046" i="1"/>
  <c r="L1046" i="1"/>
  <c r="J1046" i="1"/>
  <c r="N1046" i="1"/>
  <c r="M1046" i="1"/>
  <c r="I1046" i="1"/>
  <c r="I2375" i="1"/>
  <c r="H2375" i="1"/>
  <c r="G2375" i="1"/>
  <c r="F2375" i="1"/>
  <c r="M2375" i="1"/>
  <c r="L2375" i="1"/>
  <c r="O2375" i="1"/>
  <c r="N2375" i="1"/>
  <c r="D2375" i="1"/>
  <c r="Q2375" i="1"/>
  <c r="J2375" i="1"/>
  <c r="E2375" i="1"/>
  <c r="K2375" i="1"/>
  <c r="Q2376" i="1"/>
  <c r="N2807" i="1"/>
  <c r="H2807" i="1"/>
  <c r="Q2807" i="1"/>
  <c r="O2807" i="1"/>
  <c r="F2807" i="1"/>
  <c r="L2807" i="1"/>
  <c r="D2807" i="1"/>
  <c r="P3099" i="1"/>
  <c r="O3079" i="1" s="1"/>
  <c r="N3754" i="1"/>
  <c r="H3754" i="1"/>
  <c r="M3754" i="1"/>
  <c r="J3754" i="1"/>
  <c r="D3754" i="1"/>
  <c r="I3754" i="1"/>
  <c r="O3754" i="1"/>
  <c r="E3754" i="1"/>
  <c r="F3754" i="1"/>
  <c r="G3754" i="1"/>
  <c r="L3754" i="1"/>
  <c r="I3298" i="1"/>
  <c r="I30" i="1" s="1"/>
  <c r="I116" i="1" s="1"/>
  <c r="F3892" i="1"/>
  <c r="L3892" i="1"/>
  <c r="Q3893" i="1"/>
  <c r="O4575" i="1"/>
  <c r="I4575" i="1"/>
  <c r="D2387" i="1"/>
  <c r="J2557" i="1"/>
  <c r="O3268" i="1"/>
  <c r="P3268" i="1" s="1"/>
  <c r="Q2555" i="1"/>
  <c r="E2424" i="1"/>
  <c r="K1092" i="1"/>
  <c r="F2803" i="1"/>
  <c r="K1100" i="1"/>
  <c r="P3000" i="1"/>
  <c r="I2981" i="1" s="1"/>
  <c r="J4575" i="1"/>
  <c r="K2338" i="1"/>
  <c r="M2387" i="1"/>
  <c r="N3159" i="1"/>
  <c r="G708" i="1"/>
  <c r="N1999" i="1"/>
  <c r="D1611" i="1"/>
  <c r="M2299" i="1"/>
  <c r="L407" i="1"/>
  <c r="F3620" i="1"/>
  <c r="I1946" i="1"/>
  <c r="N1001" i="1"/>
  <c r="J2387" i="1"/>
  <c r="K2288" i="1"/>
  <c r="L654" i="1"/>
  <c r="P2136" i="1"/>
  <c r="N2117" i="1" s="1"/>
  <c r="M2002" i="1"/>
  <c r="E2807" i="1"/>
  <c r="Q1693" i="1"/>
  <c r="H2460" i="1"/>
  <c r="Q355" i="1"/>
  <c r="O1160" i="1"/>
  <c r="P1160" i="1" s="1"/>
  <c r="D411" i="1"/>
  <c r="P411" i="1" s="1"/>
  <c r="D3498" i="1"/>
  <c r="I1390" i="1"/>
  <c r="O1046" i="1"/>
  <c r="G1739" i="1"/>
  <c r="N1739" i="1"/>
  <c r="I1739" i="1"/>
  <c r="G2424" i="1"/>
  <c r="N2424" i="1"/>
  <c r="J2424" i="1"/>
  <c r="K2424" i="1"/>
  <c r="Q2424" i="1"/>
  <c r="N917" i="1"/>
  <c r="F917" i="1"/>
  <c r="L917" i="1"/>
  <c r="P2539" i="1"/>
  <c r="O2625" i="1"/>
  <c r="P2625" i="1" s="1"/>
  <c r="O2605" i="1" s="1"/>
  <c r="J1097" i="1"/>
  <c r="E1097" i="1"/>
  <c r="H1097" i="1"/>
  <c r="D1097" i="1"/>
  <c r="N1097" i="1"/>
  <c r="L1097" i="1"/>
  <c r="G1097" i="1"/>
  <c r="F1097" i="1"/>
  <c r="M1097" i="1"/>
  <c r="I3296" i="1"/>
  <c r="D2424" i="1"/>
  <c r="H2387" i="1"/>
  <c r="E1092" i="1"/>
  <c r="D1100" i="1"/>
  <c r="P1100" i="1" s="1"/>
  <c r="Q4575" i="1"/>
  <c r="H2338" i="1"/>
  <c r="K2387" i="1"/>
  <c r="H3159" i="1"/>
  <c r="K1999" i="1"/>
  <c r="M1611" i="1"/>
  <c r="I2299" i="1"/>
  <c r="H407" i="1"/>
  <c r="G3620" i="1"/>
  <c r="L1946" i="1"/>
  <c r="E1001" i="1"/>
  <c r="E654" i="1"/>
  <c r="O283" i="1"/>
  <c r="I654" i="1"/>
  <c r="Q2339" i="1"/>
  <c r="N3979" i="1"/>
  <c r="E2002" i="1"/>
  <c r="I2807" i="1"/>
  <c r="P1421" i="1"/>
  <c r="L1401" i="1" s="1"/>
  <c r="G2460" i="1"/>
  <c r="N3498" i="1"/>
  <c r="L2417" i="1"/>
  <c r="G1390" i="1"/>
  <c r="P1418" i="1"/>
  <c r="O1398" i="1" s="1"/>
  <c r="O1289" i="1"/>
  <c r="P1289" i="1" s="1"/>
  <c r="K1269" i="1" s="1"/>
  <c r="H2507" i="1"/>
  <c r="M2507" i="1"/>
  <c r="G2507" i="1"/>
  <c r="O2507" i="1"/>
  <c r="K2507" i="1"/>
  <c r="J2507" i="1"/>
  <c r="F2507" i="1"/>
  <c r="E2507" i="1"/>
  <c r="I2507" i="1"/>
  <c r="P1328" i="1"/>
  <c r="Q1309" i="1" s="1"/>
  <c r="O1242" i="1"/>
  <c r="P1242" i="1" s="1"/>
  <c r="H792" i="1"/>
  <c r="J792" i="1"/>
  <c r="M792" i="1"/>
  <c r="D792" i="1"/>
  <c r="H1772" i="1"/>
  <c r="M1772" i="1"/>
  <c r="L1772" i="1"/>
  <c r="N1772" i="1"/>
  <c r="G1772" i="1"/>
  <c r="D1772" i="1"/>
  <c r="O1772" i="1"/>
  <c r="I1772" i="1"/>
  <c r="J1772" i="1"/>
  <c r="F1772" i="1"/>
  <c r="K1772" i="1"/>
  <c r="E1772" i="1"/>
  <c r="I1857" i="1"/>
  <c r="M1857" i="1"/>
  <c r="L1857" i="1"/>
  <c r="D1857" i="1"/>
  <c r="N1857" i="1"/>
  <c r="K1857" i="1"/>
  <c r="E1857" i="1"/>
  <c r="F1857" i="1"/>
  <c r="J1857" i="1"/>
  <c r="I2288" i="1"/>
  <c r="H2288" i="1"/>
  <c r="F2288" i="1"/>
  <c r="D2288" i="1"/>
  <c r="L2288" i="1"/>
  <c r="M2288" i="1"/>
  <c r="O2288" i="1"/>
  <c r="Q2289" i="1"/>
  <c r="N2760" i="1"/>
  <c r="K2760" i="1"/>
  <c r="Q3967" i="1"/>
  <c r="F3967" i="1"/>
  <c r="D3627" i="1"/>
  <c r="J3627" i="1"/>
  <c r="L3627" i="1"/>
  <c r="H3627" i="1"/>
  <c r="O3627" i="1"/>
  <c r="N3627" i="1"/>
  <c r="I3627" i="1"/>
  <c r="G3627" i="1"/>
  <c r="E3627" i="1"/>
  <c r="Q3628" i="1"/>
  <c r="M3627" i="1"/>
  <c r="F3627" i="1"/>
  <c r="K3627" i="1"/>
  <c r="L3465" i="1"/>
  <c r="D3465" i="1"/>
  <c r="P3465" i="1" s="1"/>
  <c r="H3465" i="1"/>
  <c r="N3465" i="1"/>
  <c r="F3465" i="1"/>
  <c r="K3465" i="1"/>
  <c r="E3950" i="1"/>
  <c r="E4466" i="1"/>
  <c r="M4321" i="1"/>
  <c r="H4321" i="1"/>
  <c r="D4321" i="1"/>
  <c r="K4321" i="1"/>
  <c r="I4321" i="1"/>
  <c r="Q4322" i="1"/>
  <c r="J1998" i="1"/>
  <c r="M1946" i="1"/>
  <c r="F2554" i="1"/>
  <c r="L3371" i="1"/>
  <c r="L2387" i="1"/>
  <c r="L1092" i="1"/>
  <c r="O1100" i="1"/>
  <c r="Q4576" i="1"/>
  <c r="I2338" i="1"/>
  <c r="F2387" i="1"/>
  <c r="O3159" i="1"/>
  <c r="Q3546" i="1"/>
  <c r="E1999" i="1"/>
  <c r="O1611" i="1"/>
  <c r="E2299" i="1"/>
  <c r="O407" i="1"/>
  <c r="H1001" i="1"/>
  <c r="M3465" i="1"/>
  <c r="E2288" i="1"/>
  <c r="F4321" i="1"/>
  <c r="D3979" i="1"/>
  <c r="P3979" i="1" s="1"/>
  <c r="I2002" i="1"/>
  <c r="O397" i="1"/>
  <c r="J2807" i="1"/>
  <c r="J1054" i="1"/>
  <c r="N2460" i="1"/>
  <c r="K1097" i="1"/>
  <c r="Q2684" i="1"/>
  <c r="D4472" i="1"/>
  <c r="F1648" i="1"/>
  <c r="H1857" i="1"/>
  <c r="L2176" i="1"/>
  <c r="I3757" i="1"/>
  <c r="O3757" i="1"/>
  <c r="K283" i="1"/>
  <c r="I283" i="1"/>
  <c r="J2417" i="1"/>
  <c r="K2417" i="1"/>
  <c r="D2417" i="1"/>
  <c r="N2417" i="1"/>
  <c r="I2417" i="1"/>
  <c r="O2417" i="1"/>
  <c r="G2417" i="1"/>
  <c r="M2417" i="1"/>
  <c r="Q2417" i="1"/>
  <c r="E2417" i="1"/>
  <c r="H2417" i="1"/>
  <c r="P1766" i="1"/>
  <c r="O1746" i="1" s="1"/>
  <c r="M621" i="1"/>
  <c r="F621" i="1"/>
  <c r="I621" i="1"/>
  <c r="O621" i="1"/>
  <c r="H621" i="1"/>
  <c r="K621" i="1"/>
  <c r="Q621" i="1"/>
  <c r="P516" i="1"/>
  <c r="O496" i="1" s="1"/>
  <c r="P205" i="1"/>
  <c r="O248" i="1"/>
  <c r="M357" i="1"/>
  <c r="L357" i="1"/>
  <c r="E357" i="1"/>
  <c r="H357" i="1"/>
  <c r="J357" i="1"/>
  <c r="N357" i="1"/>
  <c r="Q357" i="1"/>
  <c r="G357" i="1"/>
  <c r="O357" i="1"/>
  <c r="D357" i="1"/>
  <c r="G654" i="1"/>
  <c r="F654" i="1"/>
  <c r="D654" i="1"/>
  <c r="O654" i="1"/>
  <c r="N654" i="1"/>
  <c r="M654" i="1"/>
  <c r="J1946" i="1"/>
  <c r="D1946" i="1"/>
  <c r="Q1947" i="1"/>
  <c r="K2427" i="1"/>
  <c r="O2427" i="1"/>
  <c r="L2427" i="1"/>
  <c r="M2427" i="1"/>
  <c r="E2427" i="1"/>
  <c r="N2427" i="1"/>
  <c r="D2427" i="1"/>
  <c r="I2427" i="1"/>
  <c r="F2675" i="1"/>
  <c r="N2675" i="1"/>
  <c r="I2675" i="1"/>
  <c r="J2675" i="1"/>
  <c r="O2675" i="1"/>
  <c r="K2675" i="1"/>
  <c r="E2675" i="1"/>
  <c r="L2675" i="1"/>
  <c r="G2675" i="1"/>
  <c r="H2675" i="1"/>
  <c r="Q2676" i="1"/>
  <c r="D2675" i="1"/>
  <c r="M2675" i="1"/>
  <c r="Q2675" i="1"/>
  <c r="F2890" i="1"/>
  <c r="H2890" i="1"/>
  <c r="J2890" i="1"/>
  <c r="O3620" i="1"/>
  <c r="E3620" i="1"/>
  <c r="Q3621" i="1"/>
  <c r="J3297" i="1"/>
  <c r="J29" i="1" s="1"/>
  <c r="J115" i="1" s="1"/>
  <c r="N3005" i="1"/>
  <c r="P2962" i="1"/>
  <c r="J3715" i="1"/>
  <c r="Q3716" i="1"/>
  <c r="I3715" i="1"/>
  <c r="E3715" i="1"/>
  <c r="M3715" i="1"/>
  <c r="F3715" i="1"/>
  <c r="L3715" i="1"/>
  <c r="N3715" i="1"/>
  <c r="G3715" i="1"/>
  <c r="D3715" i="1"/>
  <c r="K3715" i="1"/>
  <c r="O3715" i="1"/>
  <c r="H3715" i="1"/>
  <c r="O4018" i="1"/>
  <c r="J4018" i="1"/>
  <c r="E4018" i="1"/>
  <c r="G4018" i="1"/>
  <c r="H4018" i="1"/>
  <c r="N4018" i="1"/>
  <c r="F4018" i="1"/>
  <c r="K4018" i="1"/>
  <c r="D4018" i="1"/>
  <c r="L4018" i="1"/>
  <c r="Q4018" i="1"/>
  <c r="N3313" i="1"/>
  <c r="G2557" i="1"/>
  <c r="I1611" i="1"/>
  <c r="O2557" i="1"/>
  <c r="N2557" i="1"/>
  <c r="O2554" i="1"/>
  <c r="P4247" i="1"/>
  <c r="N4228" i="1" s="1"/>
  <c r="J3371" i="1"/>
  <c r="H2554" i="1"/>
  <c r="Q1101" i="1"/>
  <c r="E4575" i="1"/>
  <c r="N2338" i="1"/>
  <c r="N2387" i="1"/>
  <c r="L3159" i="1"/>
  <c r="D1999" i="1"/>
  <c r="F1611" i="1"/>
  <c r="L2299" i="1"/>
  <c r="Q2299" i="1"/>
  <c r="J407" i="1"/>
  <c r="Q354" i="1"/>
  <c r="H3620" i="1"/>
  <c r="F1946" i="1"/>
  <c r="G3465" i="1"/>
  <c r="J2288" i="1"/>
  <c r="Q1860" i="1"/>
  <c r="K2683" i="1"/>
  <c r="E4321" i="1"/>
  <c r="H654" i="1"/>
  <c r="R3314" i="1"/>
  <c r="R46" i="1" s="1"/>
  <c r="O3979" i="1"/>
  <c r="H397" i="1"/>
  <c r="P3433" i="1"/>
  <c r="I3413" i="1" s="1"/>
  <c r="M2424" i="1"/>
  <c r="I2511" i="1"/>
  <c r="O1097" i="1"/>
  <c r="P1585" i="1"/>
  <c r="E1565" i="1" s="1"/>
  <c r="L1648" i="1"/>
  <c r="D757" i="1"/>
  <c r="P757" i="1" s="1"/>
  <c r="O1857" i="1"/>
  <c r="F1267" i="1"/>
  <c r="M1267" i="1"/>
  <c r="L1267" i="1"/>
  <c r="N1267" i="1"/>
  <c r="D1267" i="1"/>
  <c r="I1267" i="1"/>
  <c r="K1267" i="1"/>
  <c r="H1267" i="1"/>
  <c r="O1267" i="1"/>
  <c r="G3162" i="1"/>
  <c r="N3162" i="1"/>
  <c r="J3162" i="1"/>
  <c r="I3162" i="1"/>
  <c r="K3162" i="1"/>
  <c r="M3162" i="1"/>
  <c r="L3162" i="1"/>
  <c r="F3162" i="1"/>
  <c r="H3162" i="1"/>
  <c r="Q3162" i="1"/>
  <c r="E3162" i="1"/>
  <c r="N3620" i="1"/>
  <c r="E1100" i="1"/>
  <c r="E3159" i="1"/>
  <c r="G407" i="1"/>
  <c r="D2557" i="1"/>
  <c r="I1100" i="1"/>
  <c r="D4575" i="1"/>
  <c r="O2338" i="1"/>
  <c r="E2387" i="1"/>
  <c r="I3159" i="1"/>
  <c r="I1999" i="1"/>
  <c r="L1611" i="1"/>
  <c r="H2299" i="1"/>
  <c r="Q407" i="1"/>
  <c r="J3620" i="1"/>
  <c r="E1946" i="1"/>
  <c r="P1839" i="1"/>
  <c r="F1820" i="1" s="1"/>
  <c r="N621" i="1"/>
  <c r="G2288" i="1"/>
  <c r="N1859" i="1"/>
  <c r="H2683" i="1"/>
  <c r="Q4321" i="1"/>
  <c r="K654" i="1"/>
  <c r="Q3371" i="1"/>
  <c r="O2424" i="1"/>
  <c r="I1097" i="1"/>
  <c r="O3162" i="1"/>
  <c r="F357" i="1"/>
  <c r="F757" i="1"/>
  <c r="S3305" i="1"/>
  <c r="S37" i="1" s="1"/>
  <c r="T3004" i="1"/>
  <c r="F2079" i="1"/>
  <c r="J621" i="1"/>
  <c r="I4018" i="1"/>
  <c r="F411" i="1"/>
  <c r="Q412" i="1"/>
  <c r="K411" i="1"/>
  <c r="G411" i="1"/>
  <c r="L411" i="1"/>
  <c r="Q411" i="1"/>
  <c r="P3095" i="1"/>
  <c r="O3267" i="1"/>
  <c r="P3267" i="1" s="1"/>
  <c r="I3247" i="1" s="1"/>
  <c r="D1092" i="1"/>
  <c r="F1092" i="1"/>
  <c r="I1092" i="1"/>
  <c r="Q1092" i="1"/>
  <c r="H1092" i="1"/>
  <c r="M397" i="1"/>
  <c r="I397" i="1"/>
  <c r="K397" i="1"/>
  <c r="F397" i="1"/>
  <c r="E397" i="1"/>
  <c r="Q398" i="1"/>
  <c r="L397" i="1"/>
  <c r="D397" i="1"/>
  <c r="G397" i="1"/>
  <c r="J397" i="1"/>
  <c r="Q397" i="1"/>
  <c r="I828" i="1"/>
  <c r="H828" i="1"/>
  <c r="E828" i="1"/>
  <c r="O828" i="1"/>
  <c r="N828" i="1"/>
  <c r="K828" i="1"/>
  <c r="M828" i="1"/>
  <c r="J828" i="1"/>
  <c r="D828" i="1"/>
  <c r="L828" i="1"/>
  <c r="G828" i="1"/>
  <c r="L3708" i="1"/>
  <c r="E3708" i="1"/>
  <c r="I3708" i="1"/>
  <c r="K3708" i="1"/>
  <c r="Q3708" i="1"/>
  <c r="M3708" i="1"/>
  <c r="N3708" i="1"/>
  <c r="O3708" i="1"/>
  <c r="D3708" i="1"/>
  <c r="H3708" i="1"/>
  <c r="K3722" i="1"/>
  <c r="Q3722" i="1"/>
  <c r="E3722" i="1"/>
  <c r="Q3723" i="1"/>
  <c r="J3722" i="1"/>
  <c r="L3722" i="1"/>
  <c r="F3722" i="1"/>
  <c r="H3722" i="1"/>
  <c r="N3722" i="1"/>
  <c r="H3979" i="1"/>
  <c r="J3979" i="1"/>
  <c r="L3979" i="1"/>
  <c r="E3979" i="1"/>
  <c r="M3979" i="1"/>
  <c r="Q3980" i="1"/>
  <c r="F3979" i="1"/>
  <c r="G3979" i="1"/>
  <c r="K4583" i="1"/>
  <c r="E4583" i="1"/>
  <c r="G4583" i="1"/>
  <c r="M4583" i="1"/>
  <c r="F4583" i="1"/>
  <c r="D4583" i="1"/>
  <c r="P4583" i="1" s="1"/>
  <c r="N4583" i="1"/>
  <c r="S4260" i="1"/>
  <c r="T4260" i="1" s="1"/>
  <c r="T4217" i="1"/>
  <c r="N3307" i="1"/>
  <c r="N39" i="1" s="1"/>
  <c r="N125" i="1" s="1"/>
  <c r="J2299" i="1"/>
  <c r="P1592" i="1"/>
  <c r="K1572" i="1" s="1"/>
  <c r="L2557" i="1"/>
  <c r="K2557" i="1"/>
  <c r="F3371" i="1"/>
  <c r="K2554" i="1"/>
  <c r="M2557" i="1"/>
  <c r="Q3627" i="1"/>
  <c r="I3371" i="1"/>
  <c r="M2904" i="1"/>
  <c r="F1100" i="1"/>
  <c r="O411" i="1"/>
  <c r="L4575" i="1"/>
  <c r="D2338" i="1"/>
  <c r="J3159" i="1"/>
  <c r="G1999" i="1"/>
  <c r="H1611" i="1"/>
  <c r="Q2300" i="1"/>
  <c r="D2299" i="1"/>
  <c r="M407" i="1"/>
  <c r="H1946" i="1"/>
  <c r="G621" i="1"/>
  <c r="I3465" i="1"/>
  <c r="G2387" i="1"/>
  <c r="N4321" i="1"/>
  <c r="H3371" i="1"/>
  <c r="K3979" i="1"/>
  <c r="I3722" i="1"/>
  <c r="O1092" i="1"/>
  <c r="Q2166" i="1"/>
  <c r="I4318" i="1"/>
  <c r="Q663" i="1"/>
  <c r="I357" i="1"/>
  <c r="O757" i="1"/>
  <c r="G3708" i="1"/>
  <c r="H2079" i="1"/>
  <c r="N2507" i="1"/>
  <c r="M4018" i="1"/>
  <c r="P2411" i="1"/>
  <c r="O2626" i="1"/>
  <c r="P2626" i="1" s="1"/>
  <c r="O2606" i="1" s="1"/>
  <c r="P730" i="1"/>
  <c r="O710" i="1" s="1"/>
  <c r="I2762" i="1"/>
  <c r="D2762" i="1"/>
  <c r="F2762" i="1"/>
  <c r="K2762" i="1"/>
  <c r="L2762" i="1"/>
  <c r="N2762" i="1"/>
  <c r="E2762" i="1"/>
  <c r="G2762" i="1"/>
  <c r="H2762" i="1"/>
  <c r="M2762" i="1"/>
  <c r="J2762" i="1"/>
  <c r="O2762" i="1"/>
  <c r="Q1989" i="1"/>
  <c r="D1989" i="1"/>
  <c r="I1989" i="1"/>
  <c r="E1989" i="1"/>
  <c r="L1989" i="1"/>
  <c r="F1989" i="1"/>
  <c r="J1989" i="1"/>
  <c r="N1989" i="1"/>
  <c r="O1989" i="1"/>
  <c r="H1989" i="1"/>
  <c r="G2554" i="1"/>
  <c r="M2554" i="1"/>
  <c r="D2554" i="1"/>
  <c r="I2554" i="1"/>
  <c r="N2554" i="1"/>
  <c r="L2554" i="1"/>
  <c r="O4100" i="1"/>
  <c r="N4100" i="1"/>
  <c r="O3498" i="1"/>
  <c r="L3498" i="1"/>
  <c r="Q3498" i="1"/>
  <c r="E3498" i="1"/>
  <c r="G3498" i="1"/>
  <c r="I3498" i="1"/>
  <c r="J3498" i="1"/>
  <c r="M3498" i="1"/>
  <c r="K3498" i="1"/>
  <c r="F3498" i="1"/>
  <c r="Q3459" i="1"/>
  <c r="L3458" i="1"/>
  <c r="D3458" i="1"/>
  <c r="J3458" i="1"/>
  <c r="F3458" i="1"/>
  <c r="K3458" i="1"/>
  <c r="H3458" i="1"/>
  <c r="N3458" i="1"/>
  <c r="E3458" i="1"/>
  <c r="O3458" i="1"/>
  <c r="I3458" i="1"/>
  <c r="M3458" i="1"/>
  <c r="P3570" i="1"/>
  <c r="O3550" i="1" s="1"/>
  <c r="L4100" i="1"/>
  <c r="E2176" i="1"/>
  <c r="N4575" i="1"/>
  <c r="Q2428" i="1"/>
  <c r="N3371" i="1"/>
  <c r="E2554" i="1"/>
  <c r="D3967" i="1"/>
  <c r="M411" i="1"/>
  <c r="M4575" i="1"/>
  <c r="G451" i="1"/>
  <c r="N407" i="1"/>
  <c r="H1859" i="1"/>
  <c r="E621" i="1"/>
  <c r="E3465" i="1"/>
  <c r="G4321" i="1"/>
  <c r="P1246" i="1"/>
  <c r="O1226" i="1" s="1"/>
  <c r="H4583" i="1"/>
  <c r="M3722" i="1"/>
  <c r="N1092" i="1"/>
  <c r="H2424" i="1"/>
  <c r="Q2804" i="1"/>
  <c r="G2427" i="1"/>
  <c r="J3708" i="1"/>
  <c r="P3973" i="1"/>
  <c r="E140" i="1"/>
  <c r="O140" i="1"/>
  <c r="F140" i="1"/>
  <c r="D2297" i="1"/>
  <c r="J2297" i="1"/>
  <c r="E2297" i="1"/>
  <c r="K1090" i="1"/>
  <c r="D1090" i="1"/>
  <c r="E1958" i="1"/>
  <c r="D1958" i="1"/>
  <c r="P1958" i="1" s="1"/>
  <c r="K1958" i="1"/>
  <c r="G2632" i="1"/>
  <c r="H2632" i="1"/>
  <c r="L2632" i="1"/>
  <c r="F2632" i="1"/>
  <c r="J2632" i="1"/>
  <c r="M2632" i="1"/>
  <c r="O2632" i="1"/>
  <c r="E2632" i="1"/>
  <c r="D2632" i="1"/>
  <c r="K2632" i="1"/>
  <c r="I2632" i="1"/>
  <c r="J2810" i="1"/>
  <c r="Q2810" i="1"/>
  <c r="P1118" i="1"/>
  <c r="O1161" i="1"/>
  <c r="P1161" i="1" s="1"/>
  <c r="D1909" i="1"/>
  <c r="Q1909" i="1"/>
  <c r="H1909" i="1"/>
  <c r="E1909" i="1"/>
  <c r="M1909" i="1"/>
  <c r="L1909" i="1"/>
  <c r="Q1910" i="1"/>
  <c r="G1909" i="1"/>
  <c r="N490" i="1"/>
  <c r="G490" i="1"/>
  <c r="O490" i="1"/>
  <c r="D490" i="1"/>
  <c r="M490" i="1"/>
  <c r="Q490" i="1"/>
  <c r="E490" i="1"/>
  <c r="I490" i="1"/>
  <c r="M668" i="1"/>
  <c r="L668" i="1"/>
  <c r="N668" i="1"/>
  <c r="I668" i="1"/>
  <c r="J668" i="1"/>
  <c r="F668" i="1"/>
  <c r="I754" i="1"/>
  <c r="Q755" i="1"/>
  <c r="H754" i="1"/>
  <c r="F754" i="1"/>
  <c r="M705" i="1"/>
  <c r="J705" i="1"/>
  <c r="N705" i="1"/>
  <c r="O705" i="1"/>
  <c r="H705" i="1"/>
  <c r="E705" i="1"/>
  <c r="K705" i="1"/>
  <c r="G705" i="1"/>
  <c r="Q705" i="1"/>
  <c r="M2219" i="1"/>
  <c r="D2219" i="1"/>
  <c r="P2219" i="1" s="1"/>
  <c r="I2219" i="1"/>
  <c r="E1874" i="1"/>
  <c r="L1874" i="1"/>
  <c r="D1874" i="1"/>
  <c r="P1874" i="1" s="1"/>
  <c r="N1874" i="1"/>
  <c r="K1874" i="1"/>
  <c r="M1874" i="1"/>
  <c r="G1874" i="1"/>
  <c r="H1874" i="1"/>
  <c r="J1874" i="1"/>
  <c r="F1874" i="1"/>
  <c r="I1874" i="1"/>
  <c r="H1428" i="1"/>
  <c r="K1428" i="1"/>
  <c r="J1428" i="1"/>
  <c r="I1428" i="1"/>
  <c r="F1428" i="1"/>
  <c r="N1428" i="1"/>
  <c r="E1428" i="1"/>
  <c r="D2549" i="1"/>
  <c r="N2549" i="1"/>
  <c r="D268" i="1"/>
  <c r="P268" i="1" s="1"/>
  <c r="L268" i="1"/>
  <c r="K268" i="1"/>
  <c r="Q269" i="1"/>
  <c r="F268" i="1"/>
  <c r="I268" i="1"/>
  <c r="K874" i="1"/>
  <c r="G874" i="1"/>
  <c r="J874" i="1"/>
  <c r="M874" i="1"/>
  <c r="O874" i="1"/>
  <c r="F874" i="1"/>
  <c r="L874" i="1"/>
  <c r="I874" i="1"/>
  <c r="D874" i="1"/>
  <c r="M439" i="1"/>
  <c r="O439" i="1"/>
  <c r="F439" i="1"/>
  <c r="N439" i="1"/>
  <c r="G439" i="1"/>
  <c r="K439" i="1"/>
  <c r="L439" i="1"/>
  <c r="E439" i="1"/>
  <c r="D439" i="1"/>
  <c r="J1774" i="1"/>
  <c r="M1774" i="1"/>
  <c r="K1774" i="1"/>
  <c r="F1774" i="1"/>
  <c r="O1774" i="1"/>
  <c r="E1774" i="1"/>
  <c r="G1774" i="1"/>
  <c r="D1774" i="1"/>
  <c r="N1774" i="1"/>
  <c r="H1774" i="1"/>
  <c r="O2809" i="1"/>
  <c r="F2809" i="1"/>
  <c r="I2809" i="1"/>
  <c r="G2809" i="1"/>
  <c r="M2809" i="1"/>
  <c r="L2809" i="1"/>
  <c r="D2809" i="1"/>
  <c r="H2809" i="1"/>
  <c r="E2809" i="1"/>
  <c r="F484" i="1"/>
  <c r="I484" i="1"/>
  <c r="G484" i="1"/>
  <c r="D527" i="1"/>
  <c r="N527" i="1"/>
  <c r="J527" i="1"/>
  <c r="L527" i="1"/>
  <c r="K527" i="1"/>
  <c r="F527" i="1"/>
  <c r="L1433" i="1"/>
  <c r="K1433" i="1"/>
  <c r="G1433" i="1"/>
  <c r="E1477" i="1"/>
  <c r="L1477" i="1"/>
  <c r="I1477" i="1"/>
  <c r="H1477" i="1"/>
  <c r="I1602" i="1"/>
  <c r="O1602" i="1"/>
  <c r="H1602" i="1"/>
  <c r="N1602" i="1"/>
  <c r="M1602" i="1"/>
  <c r="F1602" i="1"/>
  <c r="K1602" i="1"/>
  <c r="G1602" i="1"/>
  <c r="L1602" i="1"/>
  <c r="G1773" i="1"/>
  <c r="E1773" i="1"/>
  <c r="I1773" i="1"/>
  <c r="O1773" i="1"/>
  <c r="K1773" i="1"/>
  <c r="Q1773" i="1"/>
  <c r="D1773" i="1"/>
  <c r="J1773" i="1"/>
  <c r="N1773" i="1"/>
  <c r="O1951" i="1"/>
  <c r="I1951" i="1"/>
  <c r="F1951" i="1"/>
  <c r="K1951" i="1"/>
  <c r="L1951" i="1"/>
  <c r="G1951" i="1"/>
  <c r="N1951" i="1"/>
  <c r="H1951" i="1"/>
  <c r="D1951" i="1"/>
  <c r="H2337" i="1"/>
  <c r="Q2337" i="1"/>
  <c r="G2337" i="1"/>
  <c r="M2337" i="1"/>
  <c r="K2337" i="1"/>
  <c r="L3707" i="1"/>
  <c r="J3707" i="1"/>
  <c r="O3707" i="1"/>
  <c r="E3707" i="1"/>
  <c r="H3707" i="1"/>
  <c r="F3707" i="1"/>
  <c r="D3707" i="1"/>
  <c r="M3707" i="1"/>
  <c r="I3707" i="1"/>
  <c r="K3707" i="1"/>
  <c r="N3707" i="1"/>
  <c r="O3666" i="1"/>
  <c r="Q3666" i="1"/>
  <c r="L3666" i="1"/>
  <c r="E3666" i="1"/>
  <c r="N3666" i="1"/>
  <c r="J3666" i="1"/>
  <c r="I3666" i="1"/>
  <c r="K3666" i="1"/>
  <c r="D3666" i="1"/>
  <c r="H3666" i="1"/>
  <c r="F3666" i="1"/>
  <c r="F3537" i="1"/>
  <c r="K3537" i="1"/>
  <c r="O3537" i="1"/>
  <c r="Q3538" i="1"/>
  <c r="I3537" i="1"/>
  <c r="D3537" i="1"/>
  <c r="L3537" i="1"/>
  <c r="M3537" i="1"/>
  <c r="D3454" i="1"/>
  <c r="F3454" i="1"/>
  <c r="O3454" i="1"/>
  <c r="J3454" i="1"/>
  <c r="K3454" i="1"/>
  <c r="H3296" i="1"/>
  <c r="H28" i="1" s="1"/>
  <c r="H114" i="1" s="1"/>
  <c r="R75" i="1"/>
  <c r="T75" i="1" s="1"/>
  <c r="T1838" i="1"/>
  <c r="T2153" i="1"/>
  <c r="T2152" i="1"/>
  <c r="T2151" i="1"/>
  <c r="T2150" i="1"/>
  <c r="T2149" i="1"/>
  <c r="D2810" i="1"/>
  <c r="I2810" i="1"/>
  <c r="Q787" i="1"/>
  <c r="K2719" i="1"/>
  <c r="M2631" i="1"/>
  <c r="O2089" i="1"/>
  <c r="L490" i="1"/>
  <c r="H527" i="1"/>
  <c r="H840" i="1"/>
  <c r="D2046" i="1"/>
  <c r="P2046" i="1" s="1"/>
  <c r="Q2811" i="1"/>
  <c r="G2046" i="1"/>
  <c r="P945" i="1"/>
  <c r="J925" i="1" s="1"/>
  <c r="F406" i="1"/>
  <c r="Q1858" i="1"/>
  <c r="H1871" i="1"/>
  <c r="Q1477" i="1"/>
  <c r="D406" i="1"/>
  <c r="N327" i="1"/>
  <c r="H4222" i="1"/>
  <c r="J2219" i="1"/>
  <c r="L2562" i="1"/>
  <c r="L1428" i="1"/>
  <c r="H2549" i="1"/>
  <c r="N3537" i="1"/>
  <c r="E1602" i="1"/>
  <c r="J490" i="1"/>
  <c r="M2083" i="1"/>
  <c r="G2083" i="1"/>
  <c r="I2083" i="1"/>
  <c r="F2083" i="1"/>
  <c r="Q3458" i="1"/>
  <c r="L920" i="1"/>
  <c r="J920" i="1"/>
  <c r="K2855" i="1"/>
  <c r="M2855" i="1"/>
  <c r="E2855" i="1"/>
  <c r="N2810" i="1"/>
  <c r="D787" i="1"/>
  <c r="F2631" i="1"/>
  <c r="K490" i="1"/>
  <c r="E527" i="1"/>
  <c r="E2465" i="1"/>
  <c r="I840" i="1"/>
  <c r="E1858" i="1"/>
  <c r="M2291" i="1"/>
  <c r="O1871" i="1"/>
  <c r="K327" i="1"/>
  <c r="M4222" i="1"/>
  <c r="N2219" i="1"/>
  <c r="E2562" i="1"/>
  <c r="Q2636" i="1"/>
  <c r="Q527" i="1"/>
  <c r="O1874" i="1"/>
  <c r="I2549" i="1"/>
  <c r="H3537" i="1"/>
  <c r="J1602" i="1"/>
  <c r="P2280" i="1"/>
  <c r="I2260" i="1" s="1"/>
  <c r="E787" i="1"/>
  <c r="L840" i="1"/>
  <c r="D1858" i="1"/>
  <c r="N2636" i="1"/>
  <c r="G2291" i="1"/>
  <c r="Q1875" i="1"/>
  <c r="M1871" i="1"/>
  <c r="M327" i="1"/>
  <c r="F2219" i="1"/>
  <c r="G2562" i="1"/>
  <c r="E3537" i="1"/>
  <c r="G2219" i="1"/>
  <c r="M527" i="1"/>
  <c r="Q3667" i="1"/>
  <c r="J1433" i="1"/>
  <c r="Q1603" i="1"/>
  <c r="I1433" i="1"/>
  <c r="O2810" i="1"/>
  <c r="O539" i="1"/>
  <c r="G840" i="1"/>
  <c r="Q669" i="1"/>
  <c r="D30" i="1"/>
  <c r="D116" i="1" s="1"/>
  <c r="O2636" i="1"/>
  <c r="Q1388" i="1"/>
  <c r="I2291" i="1"/>
  <c r="I2302" i="1"/>
  <c r="F1871" i="1"/>
  <c r="O327" i="1"/>
  <c r="J3537" i="1"/>
  <c r="G3707" i="1"/>
  <c r="O527" i="1"/>
  <c r="M3666" i="1"/>
  <c r="N1433" i="1"/>
  <c r="L1773" i="1"/>
  <c r="N4363" i="1"/>
  <c r="G4363" i="1"/>
  <c r="L4363" i="1"/>
  <c r="Q1954" i="1"/>
  <c r="G1954" i="1"/>
  <c r="M1954" i="1"/>
  <c r="H1954" i="1"/>
  <c r="I1954" i="1"/>
  <c r="J1954" i="1"/>
  <c r="E1954" i="1"/>
  <c r="F1954" i="1"/>
  <c r="K1954" i="1"/>
  <c r="N1954" i="1"/>
  <c r="I1871" i="1"/>
  <c r="I327" i="1"/>
  <c r="I527" i="1"/>
  <c r="Q3455" i="1"/>
  <c r="N2809" i="1"/>
  <c r="G3666" i="1"/>
  <c r="E1433" i="1"/>
  <c r="I922" i="1"/>
  <c r="N1909" i="1"/>
  <c r="N2562" i="1"/>
  <c r="I2562" i="1"/>
  <c r="K2562" i="1"/>
  <c r="M840" i="1"/>
  <c r="F1858" i="1"/>
  <c r="G2636" i="1"/>
  <c r="F1909" i="1"/>
  <c r="O3113" i="1"/>
  <c r="K45" i="1"/>
  <c r="K131" i="1" s="1"/>
  <c r="G1871" i="1"/>
  <c r="D327" i="1"/>
  <c r="P327" i="1" s="1"/>
  <c r="H1773" i="1"/>
  <c r="K2809" i="1"/>
  <c r="M1773" i="1"/>
  <c r="P2966" i="1"/>
  <c r="Q2947" i="1" s="1"/>
  <c r="K840" i="1"/>
  <c r="Q2563" i="1"/>
  <c r="I1858" i="1"/>
  <c r="O668" i="1"/>
  <c r="F2636" i="1"/>
  <c r="K1909" i="1"/>
  <c r="K1871" i="1"/>
  <c r="H327" i="1"/>
  <c r="E4222" i="1"/>
  <c r="D1602" i="1"/>
  <c r="J2809" i="1"/>
  <c r="I439" i="1"/>
  <c r="F1773" i="1"/>
  <c r="J2302" i="1"/>
  <c r="H2810" i="1"/>
  <c r="O787" i="1"/>
  <c r="M1433" i="1"/>
  <c r="I2719" i="1"/>
  <c r="E2719" i="1"/>
  <c r="I2636" i="1"/>
  <c r="F1477" i="1"/>
  <c r="N2465" i="1"/>
  <c r="K2046" i="1"/>
  <c r="O2562" i="1"/>
  <c r="N1858" i="1"/>
  <c r="H2636" i="1"/>
  <c r="J1909" i="1"/>
  <c r="O1909" i="1"/>
  <c r="L1871" i="1"/>
  <c r="Q327" i="1"/>
  <c r="L327" i="1"/>
  <c r="K4222" i="1"/>
  <c r="K668" i="1"/>
  <c r="K1477" i="1"/>
  <c r="E874" i="1"/>
  <c r="J439" i="1"/>
  <c r="E1951" i="1"/>
  <c r="M2810" i="1"/>
  <c r="N2046" i="1"/>
  <c r="O1433" i="1"/>
  <c r="L498" i="1"/>
  <c r="D2465" i="1"/>
  <c r="O840" i="1"/>
  <c r="H2046" i="1"/>
  <c r="M1858" i="1"/>
  <c r="J1858" i="1"/>
  <c r="I1909" i="1"/>
  <c r="H2562" i="1"/>
  <c r="D668" i="1"/>
  <c r="P668" i="1" s="1"/>
  <c r="M1958" i="1"/>
  <c r="N1477" i="1"/>
  <c r="L1774" i="1"/>
  <c r="H874" i="1"/>
  <c r="H439" i="1"/>
  <c r="J1951" i="1"/>
  <c r="M484" i="1"/>
  <c r="P4248" i="1"/>
  <c r="I4229" i="1" s="1"/>
  <c r="T4245" i="1"/>
  <c r="T2612" i="1"/>
  <c r="T77" i="1"/>
  <c r="F4316" i="1"/>
  <c r="P4316" i="1" s="1"/>
  <c r="O2624" i="1"/>
  <c r="P2624" i="1" s="1"/>
  <c r="K2604" i="1" s="1"/>
  <c r="Q1084" i="1"/>
  <c r="S3299" i="1"/>
  <c r="S31" i="1" s="1"/>
  <c r="S117" i="1" s="1"/>
  <c r="H1599" i="1"/>
  <c r="D1991" i="1"/>
  <c r="H1994" i="1"/>
  <c r="F878" i="1"/>
  <c r="J4104" i="1"/>
  <c r="G145" i="1"/>
  <c r="K4104" i="1"/>
  <c r="D1994" i="1"/>
  <c r="Q742" i="1"/>
  <c r="N3304" i="1"/>
  <c r="N36" i="1" s="1"/>
  <c r="N3300" i="1"/>
  <c r="T3426" i="1"/>
  <c r="O3295" i="1"/>
  <c r="T1148" i="1"/>
  <c r="K1599" i="1"/>
  <c r="F1394" i="1"/>
  <c r="D878" i="1"/>
  <c r="E145" i="1"/>
  <c r="J1994" i="1"/>
  <c r="E3304" i="1"/>
  <c r="E36" i="1" s="1"/>
  <c r="M790" i="1"/>
  <c r="D1394" i="1"/>
  <c r="O878" i="1"/>
  <c r="F1994" i="1"/>
  <c r="I878" i="1"/>
  <c r="D1480" i="1"/>
  <c r="T590" i="1"/>
  <c r="T253" i="1"/>
  <c r="K39" i="1"/>
  <c r="K125" i="1" s="1"/>
  <c r="N1394" i="1"/>
  <c r="M145" i="1"/>
  <c r="E1993" i="1"/>
  <c r="L449" i="1"/>
  <c r="G449" i="1"/>
  <c r="H449" i="1"/>
  <c r="N449" i="1"/>
  <c r="E449" i="1"/>
  <c r="O449" i="1"/>
  <c r="F449" i="1"/>
  <c r="D449" i="1"/>
  <c r="M449" i="1"/>
  <c r="K449" i="1"/>
  <c r="J449" i="1"/>
  <c r="I449" i="1"/>
  <c r="Q449" i="1"/>
  <c r="G1255" i="1"/>
  <c r="I1255" i="1"/>
  <c r="E1255" i="1"/>
  <c r="M1255" i="1"/>
  <c r="N1255" i="1"/>
  <c r="H1255" i="1"/>
  <c r="O1255" i="1"/>
  <c r="J1255" i="1"/>
  <c r="D1255" i="1"/>
  <c r="L1255" i="1"/>
  <c r="G1223" i="1"/>
  <c r="M1223" i="1"/>
  <c r="I1223" i="1"/>
  <c r="K1223" i="1"/>
  <c r="H1223" i="1"/>
  <c r="D1223" i="1"/>
  <c r="N1223" i="1"/>
  <c r="O1223" i="1"/>
  <c r="N491" i="1"/>
  <c r="L491" i="1"/>
  <c r="K491" i="1"/>
  <c r="O491" i="1"/>
  <c r="M491" i="1"/>
  <c r="G491" i="1"/>
  <c r="D491" i="1"/>
  <c r="E491" i="1"/>
  <c r="J491" i="1"/>
  <c r="F491" i="1"/>
  <c r="H491" i="1"/>
  <c r="I491" i="1"/>
  <c r="Q491" i="1"/>
  <c r="E451" i="1"/>
  <c r="K1998" i="1"/>
  <c r="K2214" i="1"/>
  <c r="D321" i="1"/>
  <c r="J1223" i="1"/>
  <c r="O1159" i="1"/>
  <c r="F1255" i="1"/>
  <c r="L451" i="1"/>
  <c r="E1998" i="1"/>
  <c r="Q2214" i="1"/>
  <c r="F321" i="1"/>
  <c r="M321" i="1"/>
  <c r="K1255" i="1"/>
  <c r="F1616" i="1"/>
  <c r="G1616" i="1"/>
  <c r="D1616" i="1"/>
  <c r="P1616" i="1" s="1"/>
  <c r="E1616" i="1"/>
  <c r="Q1617" i="1"/>
  <c r="F451" i="1"/>
  <c r="D1998" i="1"/>
  <c r="Q322" i="1"/>
  <c r="L2214" i="1"/>
  <c r="N321" i="1"/>
  <c r="E1223" i="1"/>
  <c r="Q451" i="1"/>
  <c r="D451" i="1"/>
  <c r="L1998" i="1"/>
  <c r="I2214" i="1"/>
  <c r="I321" i="1"/>
  <c r="P3330" i="1"/>
  <c r="Q492" i="1"/>
  <c r="M2176" i="1"/>
  <c r="F2904" i="1"/>
  <c r="K451" i="1"/>
  <c r="Q1998" i="1"/>
  <c r="O1998" i="1"/>
  <c r="O2214" i="1"/>
  <c r="Q321" i="1"/>
  <c r="N366" i="1"/>
  <c r="L366" i="1"/>
  <c r="E366" i="1"/>
  <c r="K366" i="1"/>
  <c r="Q367" i="1"/>
  <c r="L1012" i="1"/>
  <c r="G1012" i="1"/>
  <c r="K1012" i="1"/>
  <c r="N1012" i="1"/>
  <c r="F1012" i="1"/>
  <c r="O451" i="1"/>
  <c r="G1998" i="1"/>
  <c r="J2214" i="1"/>
  <c r="O321" i="1"/>
  <c r="L1743" i="1"/>
  <c r="I2041" i="1"/>
  <c r="G2217" i="1"/>
  <c r="G2176" i="1"/>
  <c r="Q452" i="1"/>
  <c r="L1182" i="1"/>
  <c r="Q1999" i="1"/>
  <c r="M1998" i="1"/>
  <c r="F2214" i="1"/>
  <c r="D2214" i="1"/>
  <c r="K321" i="1"/>
  <c r="L1223" i="1"/>
  <c r="N451" i="1"/>
  <c r="I1182" i="1"/>
  <c r="F1998" i="1"/>
  <c r="O2147" i="1"/>
  <c r="P2147" i="1" s="1"/>
  <c r="D2127" i="1" s="1"/>
  <c r="E2214" i="1"/>
  <c r="O2277" i="1"/>
  <c r="P2277" i="1" s="1"/>
  <c r="L2257" i="1" s="1"/>
  <c r="G321" i="1"/>
  <c r="J451" i="1"/>
  <c r="N1998" i="1"/>
  <c r="G2214" i="1"/>
  <c r="H321" i="1"/>
  <c r="I451" i="1"/>
  <c r="H1998" i="1"/>
  <c r="N2214" i="1"/>
  <c r="J321" i="1"/>
  <c r="O3118" i="1"/>
  <c r="G797" i="1"/>
  <c r="F2041" i="1"/>
  <c r="M451" i="1"/>
  <c r="E1743" i="1"/>
  <c r="O4540" i="1"/>
  <c r="L4540" i="1"/>
  <c r="E663" i="1"/>
  <c r="G663" i="1"/>
  <c r="F663" i="1"/>
  <c r="E404" i="1"/>
  <c r="L404" i="1"/>
  <c r="E919" i="1"/>
  <c r="K919" i="1"/>
  <c r="I919" i="1"/>
  <c r="H1949" i="1"/>
  <c r="O1949" i="1"/>
  <c r="E1949" i="1"/>
  <c r="K1949" i="1"/>
  <c r="M1949" i="1"/>
  <c r="J661" i="1"/>
  <c r="K661" i="1"/>
  <c r="L661" i="1"/>
  <c r="M1646" i="1"/>
  <c r="G1646" i="1"/>
  <c r="O1646" i="1"/>
  <c r="N1646" i="1"/>
  <c r="D1646" i="1"/>
  <c r="E1646" i="1"/>
  <c r="F1646" i="1"/>
  <c r="I1646" i="1"/>
  <c r="H1646" i="1"/>
  <c r="J1646" i="1"/>
  <c r="M362" i="1"/>
  <c r="J362" i="1"/>
  <c r="I362" i="1"/>
  <c r="D362" i="1"/>
  <c r="E362" i="1"/>
  <c r="H362" i="1"/>
  <c r="N2814" i="1"/>
  <c r="G2814" i="1"/>
  <c r="F2814" i="1"/>
  <c r="E2814" i="1"/>
  <c r="J2814" i="1"/>
  <c r="H2814" i="1"/>
  <c r="D1349" i="1"/>
  <c r="H1349" i="1"/>
  <c r="G1349" i="1"/>
  <c r="N1349" i="1"/>
  <c r="J1349" i="1"/>
  <c r="L1349" i="1"/>
  <c r="K1349" i="1"/>
  <c r="O1349" i="1"/>
  <c r="E1349" i="1"/>
  <c r="L2381" i="1"/>
  <c r="D2381" i="1"/>
  <c r="E2381" i="1"/>
  <c r="I2381" i="1"/>
  <c r="N2381" i="1"/>
  <c r="N530" i="1"/>
  <c r="H530" i="1"/>
  <c r="Q531" i="1"/>
  <c r="M530" i="1"/>
  <c r="G530" i="1"/>
  <c r="I530" i="1"/>
  <c r="E1599" i="1"/>
  <c r="I1599" i="1"/>
  <c r="M1599" i="1"/>
  <c r="J1599" i="1"/>
  <c r="L1599" i="1"/>
  <c r="J401" i="1"/>
  <c r="N401" i="1"/>
  <c r="F401" i="1"/>
  <c r="E401" i="1"/>
  <c r="K401" i="1"/>
  <c r="D401" i="1"/>
  <c r="O912" i="1"/>
  <c r="E912" i="1"/>
  <c r="K912" i="1"/>
  <c r="G912" i="1"/>
  <c r="Q912" i="1"/>
  <c r="F912" i="1"/>
  <c r="D912" i="1"/>
  <c r="O610" i="1"/>
  <c r="G610" i="1"/>
  <c r="F999" i="1"/>
  <c r="Q999" i="1"/>
  <c r="O827" i="1"/>
  <c r="Q828" i="1"/>
  <c r="J827" i="1"/>
  <c r="Q827" i="1"/>
  <c r="M528" i="1"/>
  <c r="F528" i="1"/>
  <c r="N528" i="1"/>
  <c r="I528" i="1"/>
  <c r="L528" i="1"/>
  <c r="N1471" i="1"/>
  <c r="G1471" i="1"/>
  <c r="O825" i="1"/>
  <c r="G825" i="1"/>
  <c r="E825" i="1"/>
  <c r="K2160" i="1"/>
  <c r="H2160" i="1"/>
  <c r="O2160" i="1"/>
  <c r="J2160" i="1"/>
  <c r="I2160" i="1"/>
  <c r="E1392" i="1"/>
  <c r="N1392" i="1"/>
  <c r="H1392" i="1"/>
  <c r="O1392" i="1"/>
  <c r="I1392" i="1"/>
  <c r="N4529" i="1"/>
  <c r="J4529" i="1"/>
  <c r="Q4529" i="1"/>
  <c r="H4529" i="1"/>
  <c r="E3879" i="1"/>
  <c r="M3879" i="1"/>
  <c r="R3943" i="1"/>
  <c r="T3943" i="1" s="1"/>
  <c r="T3857" i="1"/>
  <c r="L3753" i="1"/>
  <c r="K3753" i="1"/>
  <c r="J3753" i="1"/>
  <c r="H3753" i="1"/>
  <c r="N3753" i="1"/>
  <c r="O3753" i="1"/>
  <c r="G3753" i="1"/>
  <c r="I3753" i="1"/>
  <c r="M3753" i="1"/>
  <c r="M3713" i="1"/>
  <c r="Q3713" i="1"/>
  <c r="J3713" i="1"/>
  <c r="O3713" i="1"/>
  <c r="M3706" i="1"/>
  <c r="G3706" i="1"/>
  <c r="N3497" i="1"/>
  <c r="J3497" i="1"/>
  <c r="K3497" i="1"/>
  <c r="E3497" i="1"/>
  <c r="L3497" i="1"/>
  <c r="F3497" i="1"/>
  <c r="M3497" i="1"/>
  <c r="D4147" i="1"/>
  <c r="J4147" i="1"/>
  <c r="O4147" i="1"/>
  <c r="I4147" i="1"/>
  <c r="L919" i="1"/>
  <c r="K1867" i="1"/>
  <c r="O1867" i="1"/>
  <c r="E1867" i="1"/>
  <c r="H1867" i="1"/>
  <c r="L4274" i="1"/>
  <c r="N4274" i="1"/>
  <c r="J4274" i="1"/>
  <c r="O4274" i="1"/>
  <c r="L4101" i="1"/>
  <c r="D4101" i="1"/>
  <c r="F4101" i="1"/>
  <c r="O1474" i="1"/>
  <c r="H1474" i="1"/>
  <c r="N1474" i="1"/>
  <c r="I1474" i="1"/>
  <c r="F1474" i="1"/>
  <c r="F1606" i="1"/>
  <c r="I1606" i="1"/>
  <c r="M1606" i="1"/>
  <c r="H1606" i="1"/>
  <c r="E1606" i="1"/>
  <c r="O1606" i="1"/>
  <c r="G1606" i="1"/>
  <c r="L1606" i="1"/>
  <c r="M2634" i="1"/>
  <c r="E2634" i="1"/>
  <c r="D487" i="1"/>
  <c r="G487" i="1"/>
  <c r="M487" i="1"/>
  <c r="K1088" i="1"/>
  <c r="M1088" i="1"/>
  <c r="I1088" i="1"/>
  <c r="E1088" i="1"/>
  <c r="G1088" i="1"/>
  <c r="D1088" i="1"/>
  <c r="L1088" i="1"/>
  <c r="O1290" i="1"/>
  <c r="P1290" i="1" s="1"/>
  <c r="I1270" i="1" s="1"/>
  <c r="N701" i="1"/>
  <c r="E701" i="1"/>
  <c r="F701" i="1"/>
  <c r="H701" i="1"/>
  <c r="L701" i="1"/>
  <c r="K1732" i="1"/>
  <c r="J1732" i="1"/>
  <c r="F1732" i="1"/>
  <c r="H1732" i="1"/>
  <c r="G1732" i="1"/>
  <c r="L1732" i="1"/>
  <c r="J2720" i="1"/>
  <c r="I2720" i="1"/>
  <c r="L2720" i="1"/>
  <c r="K2720" i="1"/>
  <c r="Q2721" i="1"/>
  <c r="M2720" i="1"/>
  <c r="D2720" i="1"/>
  <c r="F1045" i="1"/>
  <c r="G1045" i="1"/>
  <c r="H1045" i="1"/>
  <c r="M1045" i="1"/>
  <c r="D1045" i="1"/>
  <c r="O1045" i="1"/>
  <c r="D438" i="1"/>
  <c r="L438" i="1"/>
  <c r="O438" i="1"/>
  <c r="J438" i="1"/>
  <c r="F438" i="1"/>
  <c r="N438" i="1"/>
  <c r="Q145" i="1"/>
  <c r="E144" i="1"/>
  <c r="M144" i="1"/>
  <c r="J144" i="1"/>
  <c r="L144" i="1"/>
  <c r="O144" i="1"/>
  <c r="D2029" i="1"/>
  <c r="M2029" i="1"/>
  <c r="L2029" i="1"/>
  <c r="N2029" i="1"/>
  <c r="G2029" i="1"/>
  <c r="J2029" i="1"/>
  <c r="K617" i="1"/>
  <c r="I617" i="1"/>
  <c r="J617" i="1"/>
  <c r="L617" i="1"/>
  <c r="D660" i="1"/>
  <c r="N660" i="1"/>
  <c r="J660" i="1"/>
  <c r="L1515" i="1"/>
  <c r="O1515" i="1"/>
  <c r="D1515" i="1"/>
  <c r="G2332" i="1"/>
  <c r="K2332" i="1"/>
  <c r="G2723" i="1"/>
  <c r="O2723" i="1"/>
  <c r="N3324" i="1"/>
  <c r="H3324" i="1"/>
  <c r="L3324" i="1"/>
  <c r="K3324" i="1"/>
  <c r="O3324" i="1"/>
  <c r="G3324" i="1"/>
  <c r="I3324" i="1"/>
  <c r="M3324" i="1"/>
  <c r="F3324" i="1"/>
  <c r="K3363" i="1"/>
  <c r="L3363" i="1"/>
  <c r="F3363" i="1"/>
  <c r="D3363" i="1"/>
  <c r="D4484" i="1"/>
  <c r="Q4484" i="1"/>
  <c r="G4484" i="1"/>
  <c r="P4379" i="1"/>
  <c r="Q4359" i="1" s="1"/>
  <c r="O4422" i="1"/>
  <c r="H4353" i="1"/>
  <c r="I4353" i="1"/>
  <c r="K4353" i="1"/>
  <c r="M4353" i="1"/>
  <c r="D4353" i="1"/>
  <c r="F4353" i="1"/>
  <c r="O4353" i="1"/>
  <c r="E4353" i="1"/>
  <c r="J4098" i="1"/>
  <c r="D4098" i="1"/>
  <c r="K4052" i="1"/>
  <c r="N4052" i="1"/>
  <c r="D4052" i="1"/>
  <c r="Q4052" i="1"/>
  <c r="H3972" i="1"/>
  <c r="K3972" i="1"/>
  <c r="F3972" i="1"/>
  <c r="I3972" i="1"/>
  <c r="L3972" i="1"/>
  <c r="D3972" i="1"/>
  <c r="N3972" i="1"/>
  <c r="M3885" i="1"/>
  <c r="G3885" i="1"/>
  <c r="T3429" i="1"/>
  <c r="G3297" i="1"/>
  <c r="G29" i="1" s="1"/>
  <c r="G115" i="1" s="1"/>
  <c r="N1949" i="1"/>
  <c r="L1646" i="1"/>
  <c r="D834" i="1"/>
  <c r="N834" i="1"/>
  <c r="L2727" i="1"/>
  <c r="O2727" i="1"/>
  <c r="F2727" i="1"/>
  <c r="D2727" i="1"/>
  <c r="J2727" i="1"/>
  <c r="M2727" i="1"/>
  <c r="E2727" i="1"/>
  <c r="F1777" i="1"/>
  <c r="M1777" i="1"/>
  <c r="D2384" i="1"/>
  <c r="M2384" i="1"/>
  <c r="L2384" i="1"/>
  <c r="E2384" i="1"/>
  <c r="Q2384" i="1"/>
  <c r="I2384" i="1"/>
  <c r="K2384" i="1"/>
  <c r="O2384" i="1"/>
  <c r="N1988" i="1"/>
  <c r="F1988" i="1"/>
  <c r="J1988" i="1"/>
  <c r="K1988" i="1"/>
  <c r="I1988" i="1"/>
  <c r="H1988" i="1"/>
  <c r="N791" i="1"/>
  <c r="H791" i="1"/>
  <c r="F791" i="1"/>
  <c r="J1860" i="1"/>
  <c r="F1860" i="1"/>
  <c r="D1860" i="1"/>
  <c r="I1860" i="1"/>
  <c r="H1522" i="1"/>
  <c r="G1522" i="1"/>
  <c r="D1522" i="1"/>
  <c r="M1522" i="1"/>
  <c r="O1522" i="1"/>
  <c r="J1522" i="1"/>
  <c r="H1180" i="1"/>
  <c r="M1180" i="1"/>
  <c r="E739" i="1"/>
  <c r="J739" i="1"/>
  <c r="F739" i="1"/>
  <c r="I739" i="1"/>
  <c r="M739" i="1"/>
  <c r="K739" i="1"/>
  <c r="N1945" i="1"/>
  <c r="M1945" i="1"/>
  <c r="M2163" i="1"/>
  <c r="L2163" i="1"/>
  <c r="H2163" i="1"/>
  <c r="O2163" i="1"/>
  <c r="E2163" i="1"/>
  <c r="N2163" i="1"/>
  <c r="H143" i="1"/>
  <c r="J143" i="1"/>
  <c r="F143" i="1"/>
  <c r="I143" i="1"/>
  <c r="E143" i="1"/>
  <c r="N143" i="1"/>
  <c r="M998" i="1"/>
  <c r="L998" i="1"/>
  <c r="H998" i="1"/>
  <c r="L1692" i="1"/>
  <c r="F1692" i="1"/>
  <c r="F2211" i="1"/>
  <c r="M2211" i="1"/>
  <c r="J4266" i="1"/>
  <c r="F4266" i="1"/>
  <c r="E4266" i="1"/>
  <c r="L4051" i="1"/>
  <c r="I4051" i="1"/>
  <c r="D4051" i="1"/>
  <c r="N4051" i="1"/>
  <c r="J4051" i="1"/>
  <c r="G4051" i="1"/>
  <c r="O4051" i="1"/>
  <c r="M3712" i="1"/>
  <c r="I3712" i="1"/>
  <c r="D3664" i="1"/>
  <c r="K3664" i="1"/>
  <c r="O3664" i="1"/>
  <c r="E3664" i="1"/>
  <c r="F3664" i="1"/>
  <c r="H3664" i="1"/>
  <c r="M3664" i="1"/>
  <c r="L3664" i="1"/>
  <c r="G3664" i="1"/>
  <c r="G3625" i="1"/>
  <c r="N3625" i="1"/>
  <c r="L3496" i="1"/>
  <c r="D3496" i="1"/>
  <c r="O3496" i="1"/>
  <c r="I3496" i="1"/>
  <c r="S3300" i="1"/>
  <c r="T3300" i="1" s="1"/>
  <c r="F3297" i="1"/>
  <c r="F29" i="1" s="1"/>
  <c r="F115" i="1" s="1"/>
  <c r="D272" i="1"/>
  <c r="O919" i="1"/>
  <c r="F2847" i="1"/>
  <c r="I1657" i="1"/>
  <c r="O798" i="1"/>
  <c r="D37" i="1"/>
  <c r="D123" i="1" s="1"/>
  <c r="J885" i="1"/>
  <c r="Q3330" i="1"/>
  <c r="G4101" i="1"/>
  <c r="I1728" i="1"/>
  <c r="N1480" i="1"/>
  <c r="E1866" i="1"/>
  <c r="O627" i="1"/>
  <c r="K151" i="1"/>
  <c r="H325" i="1"/>
  <c r="F610" i="1"/>
  <c r="I3626" i="1"/>
  <c r="Q2381" i="1"/>
  <c r="Q3754" i="1"/>
  <c r="K659" i="1"/>
  <c r="I3966" i="1"/>
  <c r="O868" i="1"/>
  <c r="K2381" i="1"/>
  <c r="H401" i="1"/>
  <c r="N1599" i="1"/>
  <c r="K487" i="1"/>
  <c r="K827" i="1"/>
  <c r="D2163" i="1"/>
  <c r="D739" i="1"/>
  <c r="N2384" i="1"/>
  <c r="N2160" i="1"/>
  <c r="D144" i="1"/>
  <c r="N362" i="1"/>
  <c r="L834" i="1"/>
  <c r="H438" i="1"/>
  <c r="K143" i="1"/>
  <c r="F1392" i="1"/>
  <c r="O1988" i="1"/>
  <c r="K1606" i="1"/>
  <c r="K1646" i="1"/>
  <c r="O1088" i="1"/>
  <c r="M4274" i="1"/>
  <c r="E1256" i="1"/>
  <c r="G1523" i="1"/>
  <c r="J1523" i="1"/>
  <c r="L1523" i="1"/>
  <c r="D1523" i="1"/>
  <c r="O3671" i="1"/>
  <c r="H3671" i="1"/>
  <c r="L3671" i="1"/>
  <c r="H2158" i="1"/>
  <c r="I2158" i="1"/>
  <c r="F746" i="1"/>
  <c r="G746" i="1"/>
  <c r="I746" i="1"/>
  <c r="J746" i="1"/>
  <c r="M746" i="1"/>
  <c r="M443" i="1"/>
  <c r="O443" i="1"/>
  <c r="I443" i="1"/>
  <c r="F443" i="1"/>
  <c r="K443" i="1"/>
  <c r="L443" i="1"/>
  <c r="N443" i="1"/>
  <c r="L526" i="1"/>
  <c r="F526" i="1"/>
  <c r="E526" i="1"/>
  <c r="L1731" i="1"/>
  <c r="M1731" i="1"/>
  <c r="G1731" i="1"/>
  <c r="J1731" i="1"/>
  <c r="I1731" i="1"/>
  <c r="D1731" i="1"/>
  <c r="E1731" i="1"/>
  <c r="N1391" i="1"/>
  <c r="O1391" i="1"/>
  <c r="E1391" i="1"/>
  <c r="D1391" i="1"/>
  <c r="F1391" i="1"/>
  <c r="H1391" i="1"/>
  <c r="L1391" i="1"/>
  <c r="K1000" i="1"/>
  <c r="G1000" i="1"/>
  <c r="I1000" i="1"/>
  <c r="D1000" i="1"/>
  <c r="L1000" i="1"/>
  <c r="E1000" i="1"/>
  <c r="F1651" i="1"/>
  <c r="H1651" i="1"/>
  <c r="E1651" i="1"/>
  <c r="L1651" i="1"/>
  <c r="O1608" i="1"/>
  <c r="N1608" i="1"/>
  <c r="G1608" i="1"/>
  <c r="I1608" i="1"/>
  <c r="D1608" i="1"/>
  <c r="K1608" i="1"/>
  <c r="E2031" i="1"/>
  <c r="N919" i="1"/>
  <c r="G1657" i="1"/>
  <c r="I798" i="1"/>
  <c r="K1351" i="1"/>
  <c r="N2346" i="1"/>
  <c r="G885" i="1"/>
  <c r="E4101" i="1"/>
  <c r="H1728" i="1"/>
  <c r="L1480" i="1"/>
  <c r="H1866" i="1"/>
  <c r="O410" i="1"/>
  <c r="H151" i="1"/>
  <c r="H3114" i="1"/>
  <c r="E147" i="1"/>
  <c r="Q1653" i="1"/>
  <c r="D610" i="1"/>
  <c r="Q1393" i="1"/>
  <c r="K3626" i="1"/>
  <c r="H274" i="1"/>
  <c r="N2634" i="1"/>
  <c r="N3114" i="1"/>
  <c r="J1083" i="1"/>
  <c r="O659" i="1"/>
  <c r="G659" i="1"/>
  <c r="G3966" i="1"/>
  <c r="I868" i="1"/>
  <c r="O2381" i="1"/>
  <c r="K701" i="1"/>
  <c r="O401" i="1"/>
  <c r="J530" i="1"/>
  <c r="H2563" i="1"/>
  <c r="E661" i="1"/>
  <c r="H4274" i="1"/>
  <c r="N827" i="1"/>
  <c r="F2163" i="1"/>
  <c r="O739" i="1"/>
  <c r="L2160" i="1"/>
  <c r="Q144" i="1"/>
  <c r="I3114" i="1"/>
  <c r="G362" i="1"/>
  <c r="I1471" i="1"/>
  <c r="Q1046" i="1"/>
  <c r="O143" i="1"/>
  <c r="G1392" i="1"/>
  <c r="N3712" i="1"/>
  <c r="E1860" i="1"/>
  <c r="N746" i="1"/>
  <c r="D827" i="1"/>
  <c r="D1599" i="1"/>
  <c r="I3664" i="1"/>
  <c r="L2814" i="1"/>
  <c r="J1256" i="1"/>
  <c r="G3713" i="1"/>
  <c r="G919" i="1"/>
  <c r="E2847" i="1"/>
  <c r="N1657" i="1"/>
  <c r="D798" i="1"/>
  <c r="P798" i="1" s="1"/>
  <c r="M2346" i="1"/>
  <c r="L3804" i="1"/>
  <c r="L885" i="1"/>
  <c r="G2346" i="1"/>
  <c r="N4101" i="1"/>
  <c r="N696" i="1"/>
  <c r="E1480" i="1"/>
  <c r="E3804" i="1"/>
  <c r="J1866" i="1"/>
  <c r="J151" i="1"/>
  <c r="D2847" i="1"/>
  <c r="D3114" i="1"/>
  <c r="I2174" i="1"/>
  <c r="J610" i="1"/>
  <c r="K825" i="1"/>
  <c r="Q1392" i="1"/>
  <c r="H3804" i="1"/>
  <c r="L3626" i="1"/>
  <c r="K2421" i="1"/>
  <c r="D2377" i="1"/>
  <c r="G2634" i="1"/>
  <c r="L3319" i="1"/>
  <c r="L3114" i="1"/>
  <c r="D1083" i="1"/>
  <c r="O528" i="1"/>
  <c r="Q2034" i="1"/>
  <c r="F659" i="1"/>
  <c r="L659" i="1"/>
  <c r="D4527" i="1"/>
  <c r="K4098" i="1"/>
  <c r="J4353" i="1"/>
  <c r="E4528" i="1"/>
  <c r="M4529" i="1"/>
  <c r="J2088" i="1"/>
  <c r="H2381" i="1"/>
  <c r="M401" i="1"/>
  <c r="D530" i="1"/>
  <c r="O1048" i="1"/>
  <c r="H661" i="1"/>
  <c r="F4274" i="1"/>
  <c r="Q1647" i="1"/>
  <c r="M3972" i="1"/>
  <c r="G1867" i="1"/>
  <c r="K2163" i="1"/>
  <c r="L739" i="1"/>
  <c r="E2160" i="1"/>
  <c r="I144" i="1"/>
  <c r="O3114" i="1"/>
  <c r="K362" i="1"/>
  <c r="F1471" i="1"/>
  <c r="J1045" i="1"/>
  <c r="M143" i="1"/>
  <c r="M1392" i="1"/>
  <c r="J1391" i="1"/>
  <c r="L3712" i="1"/>
  <c r="I3713" i="1"/>
  <c r="K1731" i="1"/>
  <c r="I1903" i="1"/>
  <c r="I2727" i="1"/>
  <c r="N3664" i="1"/>
  <c r="D2814" i="1"/>
  <c r="H1256" i="1"/>
  <c r="G707" i="1"/>
  <c r="L2346" i="1"/>
  <c r="N3804" i="1"/>
  <c r="H885" i="1"/>
  <c r="G1480" i="1"/>
  <c r="I3804" i="1"/>
  <c r="N1866" i="1"/>
  <c r="D151" i="1"/>
  <c r="H3071" i="1"/>
  <c r="H610" i="1"/>
  <c r="F1089" i="1"/>
  <c r="L1392" i="1"/>
  <c r="O3804" i="1"/>
  <c r="O2817" i="1"/>
  <c r="D2634" i="1"/>
  <c r="G3114" i="1"/>
  <c r="E1083" i="1"/>
  <c r="G528" i="1"/>
  <c r="Q701" i="1"/>
  <c r="Q659" i="1"/>
  <c r="Q4528" i="1"/>
  <c r="E4529" i="1"/>
  <c r="L2088" i="1"/>
  <c r="E1732" i="1"/>
  <c r="G401" i="1"/>
  <c r="L530" i="1"/>
  <c r="Q1008" i="1"/>
  <c r="Q439" i="1"/>
  <c r="O4012" i="1"/>
  <c r="J2163" i="1"/>
  <c r="M2160" i="1"/>
  <c r="H144" i="1"/>
  <c r="L362" i="1"/>
  <c r="M1471" i="1"/>
  <c r="E1045" i="1"/>
  <c r="G143" i="1"/>
  <c r="N825" i="1"/>
  <c r="Q3973" i="1"/>
  <c r="F3712" i="1"/>
  <c r="F3713" i="1"/>
  <c r="F1731" i="1"/>
  <c r="K2727" i="1"/>
  <c r="N1178" i="1"/>
  <c r="E4104" i="1"/>
  <c r="J3664" i="1"/>
  <c r="M4098" i="1"/>
  <c r="K2814" i="1"/>
  <c r="E1657" i="1"/>
  <c r="K798" i="1"/>
  <c r="N707" i="1"/>
  <c r="G3804" i="1"/>
  <c r="M885" i="1"/>
  <c r="K4101" i="1"/>
  <c r="I696" i="1"/>
  <c r="D3804" i="1"/>
  <c r="P3804" i="1" s="1"/>
  <c r="G1866" i="1"/>
  <c r="I1949" i="1"/>
  <c r="M3071" i="1"/>
  <c r="L610" i="1"/>
  <c r="K1392" i="1"/>
  <c r="N2088" i="1"/>
  <c r="K1347" i="1"/>
  <c r="M3114" i="1"/>
  <c r="N1083" i="1"/>
  <c r="K528" i="1"/>
  <c r="J659" i="1"/>
  <c r="H2088" i="1"/>
  <c r="D1732" i="1"/>
  <c r="F1349" i="1"/>
  <c r="I401" i="1"/>
  <c r="O530" i="1"/>
  <c r="Q1991" i="1"/>
  <c r="N3879" i="1"/>
  <c r="O1945" i="1"/>
  <c r="D2160" i="1"/>
  <c r="N144" i="1"/>
  <c r="F362" i="1"/>
  <c r="H1471" i="1"/>
  <c r="L1045" i="1"/>
  <c r="F2160" i="1"/>
  <c r="D143" i="1"/>
  <c r="G3712" i="1"/>
  <c r="G4529" i="1"/>
  <c r="K3713" i="1"/>
  <c r="D1686" i="1"/>
  <c r="G2727" i="1"/>
  <c r="H1178" i="1"/>
  <c r="H827" i="1"/>
  <c r="O4098" i="1"/>
  <c r="M2814" i="1"/>
  <c r="D2341" i="1"/>
  <c r="O2341" i="1"/>
  <c r="J1657" i="1"/>
  <c r="H999" i="1"/>
  <c r="L798" i="1"/>
  <c r="D842" i="1"/>
  <c r="P842" i="1" s="1"/>
  <c r="M3804" i="1"/>
  <c r="E885" i="1"/>
  <c r="D2346" i="1"/>
  <c r="P2346" i="1" s="1"/>
  <c r="F3804" i="1"/>
  <c r="D1866" i="1"/>
  <c r="G627" i="1"/>
  <c r="O151" i="1"/>
  <c r="L1949" i="1"/>
  <c r="L3071" i="1"/>
  <c r="I610" i="1"/>
  <c r="J1392" i="1"/>
  <c r="G3497" i="1"/>
  <c r="I2346" i="1"/>
  <c r="I1083" i="1"/>
  <c r="N1991" i="1"/>
  <c r="Q1692" i="1"/>
  <c r="E2088" i="1"/>
  <c r="Q1866" i="1"/>
  <c r="L1865" i="1"/>
  <c r="P1865" i="1" s="1"/>
  <c r="N1732" i="1"/>
  <c r="M1349" i="1"/>
  <c r="K610" i="1"/>
  <c r="L401" i="1"/>
  <c r="E530" i="1"/>
  <c r="D3324" i="1"/>
  <c r="J3879" i="1"/>
  <c r="D843" i="1"/>
  <c r="P843" i="1" s="1"/>
  <c r="H1945" i="1"/>
  <c r="L660" i="1"/>
  <c r="G144" i="1"/>
  <c r="F1170" i="1"/>
  <c r="O1471" i="1"/>
  <c r="I1045" i="1"/>
  <c r="H2384" i="1"/>
  <c r="I1732" i="1"/>
  <c r="K3712" i="1"/>
  <c r="H3713" i="1"/>
  <c r="D661" i="1"/>
  <c r="N2727" i="1"/>
  <c r="Q4098" i="1"/>
  <c r="O404" i="1"/>
  <c r="Q272" i="1"/>
  <c r="L272" i="1"/>
  <c r="G2847" i="1"/>
  <c r="F885" i="1"/>
  <c r="Q4102" i="1"/>
  <c r="O257" i="1"/>
  <c r="P257" i="1" s="1"/>
  <c r="E610" i="1"/>
  <c r="D1392" i="1"/>
  <c r="E4472" i="1"/>
  <c r="K2088" i="1"/>
  <c r="O3497" i="1"/>
  <c r="Q2847" i="1"/>
  <c r="G2030" i="1"/>
  <c r="L1083" i="1"/>
  <c r="F1991" i="1"/>
  <c r="E2033" i="1"/>
  <c r="D2088" i="1"/>
  <c r="P2088" i="1" s="1"/>
  <c r="Q660" i="1"/>
  <c r="K4314" i="1"/>
  <c r="K2681" i="1"/>
  <c r="L4484" i="1"/>
  <c r="G1048" i="1"/>
  <c r="Q1732" i="1"/>
  <c r="I1349" i="1"/>
  <c r="M610" i="1"/>
  <c r="Q401" i="1"/>
  <c r="F530" i="1"/>
  <c r="J3324" i="1"/>
  <c r="E4052" i="1"/>
  <c r="K3879" i="1"/>
  <c r="K1945" i="1"/>
  <c r="F2720" i="1"/>
  <c r="E2029" i="1"/>
  <c r="F144" i="1"/>
  <c r="F1083" i="1"/>
  <c r="L1471" i="1"/>
  <c r="K1045" i="1"/>
  <c r="G2384" i="1"/>
  <c r="N1522" i="1"/>
  <c r="G1988" i="1"/>
  <c r="Q4527" i="1"/>
  <c r="H3752" i="1"/>
  <c r="D3753" i="1"/>
  <c r="F1000" i="1"/>
  <c r="P1376" i="1"/>
  <c r="L1356" i="1" s="1"/>
  <c r="G661" i="1"/>
  <c r="J1606" i="1"/>
  <c r="I658" i="1"/>
  <c r="J3312" i="1"/>
  <c r="J44" i="1" s="1"/>
  <c r="J130" i="1" s="1"/>
  <c r="T3427" i="1"/>
  <c r="S3304" i="1"/>
  <c r="S36" i="1" s="1"/>
  <c r="S122" i="1" s="1"/>
  <c r="R3299" i="1"/>
  <c r="R31" i="1" s="1"/>
  <c r="R117" i="1" s="1"/>
  <c r="T2266" i="1"/>
  <c r="N3309" i="1"/>
  <c r="N41" i="1" s="1"/>
  <c r="N127" i="1" s="1"/>
  <c r="T4200" i="1"/>
  <c r="J1990" i="1"/>
  <c r="D2637" i="1"/>
  <c r="F4050" i="1"/>
  <c r="P4050" i="1" s="1"/>
  <c r="M2819" i="1"/>
  <c r="N3328" i="1"/>
  <c r="D28" i="1"/>
  <c r="D114" i="1" s="1"/>
  <c r="N3325" i="1"/>
  <c r="D4097" i="1"/>
  <c r="K2846" i="1"/>
  <c r="T2139" i="1"/>
  <c r="T979" i="1"/>
  <c r="H1990" i="1"/>
  <c r="O3328" i="1"/>
  <c r="D3325" i="1"/>
  <c r="H4097" i="1"/>
  <c r="M3328" i="1"/>
  <c r="Q3325" i="1"/>
  <c r="L3325" i="1"/>
  <c r="L4097" i="1"/>
  <c r="N4265" i="1"/>
  <c r="L4483" i="1"/>
  <c r="P4483" i="1" s="1"/>
  <c r="D3328" i="1"/>
  <c r="G3325" i="1"/>
  <c r="K4097" i="1"/>
  <c r="K3301" i="1"/>
  <c r="K33" i="1" s="1"/>
  <c r="K119" i="1" s="1"/>
  <c r="T991" i="1"/>
  <c r="T990" i="1"/>
  <c r="T989" i="1"/>
  <c r="T985" i="1"/>
  <c r="T984" i="1"/>
  <c r="T595" i="1"/>
  <c r="Q1990" i="1"/>
  <c r="G4526" i="1"/>
  <c r="N2637" i="1"/>
  <c r="O4097" i="1"/>
  <c r="N2205" i="1"/>
  <c r="Q2633" i="1"/>
  <c r="Q488" i="1"/>
  <c r="Q1688" i="1"/>
  <c r="T4417" i="1"/>
  <c r="L4222" i="1"/>
  <c r="T2614" i="1"/>
  <c r="O3301" i="1"/>
  <c r="H3328" i="1"/>
  <c r="O3325" i="1"/>
  <c r="N4097" i="1"/>
  <c r="F2205" i="1"/>
  <c r="Q1471" i="1"/>
  <c r="T4246" i="1"/>
  <c r="H2205" i="1"/>
  <c r="T4460" i="1"/>
  <c r="T4415" i="1"/>
  <c r="Q4099" i="1"/>
  <c r="T4211" i="1"/>
  <c r="K3303" i="1"/>
  <c r="R3303" i="1"/>
  <c r="R35" i="1" s="1"/>
  <c r="T2147" i="1"/>
  <c r="K1182" i="1"/>
  <c r="F1182" i="1"/>
  <c r="G1182" i="1"/>
  <c r="O1182" i="1"/>
  <c r="D1182" i="1"/>
  <c r="H1182" i="1"/>
  <c r="J1182" i="1"/>
  <c r="M1182" i="1"/>
  <c r="Q1183" i="1"/>
  <c r="E1182" i="1"/>
  <c r="Q1182" i="1"/>
  <c r="L1095" i="1"/>
  <c r="M1095" i="1"/>
  <c r="G1095" i="1"/>
  <c r="Q1095" i="1"/>
  <c r="N1095" i="1"/>
  <c r="E1095" i="1"/>
  <c r="K1095" i="1"/>
  <c r="J1095" i="1"/>
  <c r="H1095" i="1"/>
  <c r="D1095" i="1"/>
  <c r="I1095" i="1"/>
  <c r="F1095" i="1"/>
  <c r="O1158" i="1"/>
  <c r="P1158" i="1" s="1"/>
  <c r="M1138" i="1" s="1"/>
  <c r="O1095" i="1"/>
  <c r="M40" i="1"/>
  <c r="M126" i="1" s="1"/>
  <c r="K665" i="1"/>
  <c r="I665" i="1"/>
  <c r="O665" i="1"/>
  <c r="H665" i="1"/>
  <c r="Q665" i="1"/>
  <c r="J665" i="1"/>
  <c r="L665" i="1"/>
  <c r="E665" i="1"/>
  <c r="M665" i="1"/>
  <c r="N665" i="1"/>
  <c r="G665" i="1"/>
  <c r="D665" i="1"/>
  <c r="F665" i="1"/>
  <c r="O599" i="1"/>
  <c r="I322" i="1"/>
  <c r="F322" i="1"/>
  <c r="N322" i="1"/>
  <c r="L322" i="1"/>
  <c r="M322" i="1"/>
  <c r="H322" i="1"/>
  <c r="O322" i="1"/>
  <c r="D322" i="1"/>
  <c r="J322" i="1"/>
  <c r="K322" i="1"/>
  <c r="G322" i="1"/>
  <c r="D1014" i="1"/>
  <c r="P1014" i="1" s="1"/>
  <c r="L3119" i="1"/>
  <c r="J4584" i="1"/>
  <c r="Q541" i="1"/>
  <c r="P2997" i="1"/>
  <c r="H2978" i="1" s="1"/>
  <c r="F1787" i="1"/>
  <c r="G1787" i="1"/>
  <c r="I1787" i="1"/>
  <c r="M1787" i="1"/>
  <c r="D1787" i="1"/>
  <c r="P1787" i="1" s="1"/>
  <c r="K1787" i="1"/>
  <c r="O1787" i="1"/>
  <c r="H1787" i="1"/>
  <c r="N1787" i="1"/>
  <c r="E1787" i="1"/>
  <c r="E444" i="1"/>
  <c r="D1051" i="1"/>
  <c r="O1051" i="1"/>
  <c r="H1051" i="1"/>
  <c r="F1051" i="1"/>
  <c r="K1051" i="1"/>
  <c r="J1051" i="1"/>
  <c r="N1051" i="1"/>
  <c r="L1051" i="1"/>
  <c r="I1051" i="1"/>
  <c r="G1051" i="1"/>
  <c r="M1051" i="1"/>
  <c r="S3312" i="1"/>
  <c r="S44" i="1" s="1"/>
  <c r="S130" i="1" s="1"/>
  <c r="T3011" i="1"/>
  <c r="Q3192" i="1"/>
  <c r="Q3191" i="1"/>
  <c r="Q1015" i="1"/>
  <c r="P89" i="1"/>
  <c r="I69" i="1" s="1"/>
  <c r="Q540" i="1"/>
  <c r="M2244" i="1"/>
  <c r="F2244" i="1"/>
  <c r="O3764" i="1"/>
  <c r="N3764" i="1"/>
  <c r="H3764" i="1"/>
  <c r="F3764" i="1"/>
  <c r="M3764" i="1"/>
  <c r="K3764" i="1"/>
  <c r="G3764" i="1"/>
  <c r="I3764" i="1"/>
  <c r="D3764" i="1"/>
  <c r="P3764" i="1" s="1"/>
  <c r="H4259" i="1"/>
  <c r="P4216" i="1"/>
  <c r="H4197" i="1" s="1"/>
  <c r="G4258" i="1"/>
  <c r="R4253" i="1"/>
  <c r="T4253" i="1" s="1"/>
  <c r="T4210" i="1"/>
  <c r="R3308" i="1"/>
  <c r="R40" i="1" s="1"/>
  <c r="R126" i="1" s="1"/>
  <c r="I3718" i="1"/>
  <c r="O3466" i="1"/>
  <c r="I3466" i="1"/>
  <c r="E3466" i="1"/>
  <c r="J3466" i="1"/>
  <c r="D3466" i="1"/>
  <c r="P3466" i="1" s="1"/>
  <c r="Q3466" i="1"/>
  <c r="H3466" i="1"/>
  <c r="G3466" i="1"/>
  <c r="L3466" i="1"/>
  <c r="N3466" i="1"/>
  <c r="M81" i="1"/>
  <c r="P81" i="1" s="1"/>
  <c r="F61" i="1" s="1"/>
  <c r="P1844" i="1"/>
  <c r="J1824" i="1" s="1"/>
  <c r="P3528" i="1"/>
  <c r="O3508" i="1" s="1"/>
  <c r="P3656" i="1"/>
  <c r="Q3637" i="1" s="1"/>
  <c r="O3441" i="1"/>
  <c r="P3441" i="1" s="1"/>
  <c r="G3421" i="1" s="1"/>
  <c r="O3443" i="1"/>
  <c r="P3443" i="1" s="1"/>
  <c r="J3423" i="1" s="1"/>
  <c r="P3701" i="1"/>
  <c r="F3681" i="1" s="1"/>
  <c r="S3958" i="1"/>
  <c r="T3958" i="1" s="1"/>
  <c r="T3872" i="1"/>
  <c r="P4086" i="1"/>
  <c r="O4066" i="1" s="1"/>
  <c r="P4300" i="1"/>
  <c r="Q4281" i="1" s="1"/>
  <c r="O4365" i="1"/>
  <c r="E4365" i="1"/>
  <c r="I4365" i="1"/>
  <c r="M4365" i="1"/>
  <c r="K4365" i="1"/>
  <c r="H4365" i="1"/>
  <c r="N4365" i="1"/>
  <c r="D4365" i="1"/>
  <c r="P4365" i="1" s="1"/>
  <c r="L4365" i="1"/>
  <c r="I2863" i="1"/>
  <c r="J1870" i="1"/>
  <c r="D122" i="1"/>
  <c r="F3724" i="1"/>
  <c r="L3724" i="1"/>
  <c r="N3724" i="1"/>
  <c r="K3724" i="1"/>
  <c r="M3724" i="1"/>
  <c r="E3724" i="1"/>
  <c r="I3724" i="1"/>
  <c r="G3724" i="1"/>
  <c r="Q3724" i="1"/>
  <c r="L3793" i="1"/>
  <c r="J3793" i="1"/>
  <c r="G3793" i="1"/>
  <c r="F3793" i="1"/>
  <c r="H3793" i="1"/>
  <c r="N3793" i="1"/>
  <c r="E3793" i="1"/>
  <c r="O3793" i="1"/>
  <c r="E540" i="1"/>
  <c r="F540" i="1"/>
  <c r="K620" i="1"/>
  <c r="D620" i="1"/>
  <c r="G620" i="1"/>
  <c r="H620" i="1"/>
  <c r="I1916" i="1"/>
  <c r="N1916" i="1"/>
  <c r="K452" i="1"/>
  <c r="N452" i="1"/>
  <c r="H2043" i="1"/>
  <c r="L2043" i="1"/>
  <c r="N2043" i="1"/>
  <c r="D2043" i="1"/>
  <c r="G2043" i="1"/>
  <c r="K2082" i="1"/>
  <c r="H2082" i="1"/>
  <c r="H1183" i="1"/>
  <c r="E1183" i="1"/>
  <c r="F1183" i="1"/>
  <c r="M1183" i="1"/>
  <c r="K1183" i="1"/>
  <c r="L1183" i="1"/>
  <c r="P175" i="1"/>
  <c r="O155" i="1" s="1"/>
  <c r="P2925" i="1"/>
  <c r="O2905" i="1" s="1"/>
  <c r="O2968" i="1"/>
  <c r="P2968" i="1" s="1"/>
  <c r="M2948" i="1" s="1"/>
  <c r="P475" i="1"/>
  <c r="Q884" i="1"/>
  <c r="H883" i="1"/>
  <c r="K1781" i="1"/>
  <c r="G1781" i="1"/>
  <c r="P1679" i="1"/>
  <c r="O1659" i="1" s="1"/>
  <c r="Q2208" i="1"/>
  <c r="M2207" i="1"/>
  <c r="I146" i="1"/>
  <c r="M146" i="1"/>
  <c r="J2038" i="1"/>
  <c r="H2038" i="1"/>
  <c r="E2038" i="1"/>
  <c r="Q2205" i="1"/>
  <c r="J2204" i="1"/>
  <c r="O2431" i="1"/>
  <c r="H2509" i="1"/>
  <c r="L2509" i="1"/>
  <c r="O2642" i="1"/>
  <c r="J2642" i="1"/>
  <c r="I2682" i="1"/>
  <c r="F2682" i="1"/>
  <c r="J2682" i="1"/>
  <c r="G2682" i="1"/>
  <c r="N2812" i="1"/>
  <c r="Q2812" i="1"/>
  <c r="N2852" i="1"/>
  <c r="F2852" i="1"/>
  <c r="E2852" i="1"/>
  <c r="O2852" i="1"/>
  <c r="M2852" i="1"/>
  <c r="I2852" i="1"/>
  <c r="J2852" i="1"/>
  <c r="Q2852" i="1"/>
  <c r="D2852" i="1"/>
  <c r="L2852" i="1"/>
  <c r="H2852" i="1"/>
  <c r="K2852" i="1"/>
  <c r="I3027" i="1"/>
  <c r="M3027" i="1"/>
  <c r="K3027" i="1"/>
  <c r="O3027" i="1"/>
  <c r="G3027" i="1"/>
  <c r="L3027" i="1"/>
  <c r="F3027" i="1"/>
  <c r="H3027" i="1"/>
  <c r="P3055" i="1"/>
  <c r="O3035" i="1" s="1"/>
  <c r="G3362" i="1"/>
  <c r="N3362" i="1"/>
  <c r="H3362" i="1"/>
  <c r="M3362" i="1"/>
  <c r="L3362" i="1"/>
  <c r="O3362" i="1"/>
  <c r="Q3363" i="1"/>
  <c r="F3362" i="1"/>
  <c r="K3362" i="1"/>
  <c r="I3362" i="1"/>
  <c r="J3362" i="1"/>
  <c r="D3362" i="1"/>
  <c r="K3372" i="1"/>
  <c r="J3372" i="1"/>
  <c r="I3372" i="1"/>
  <c r="E3372" i="1"/>
  <c r="G3372" i="1"/>
  <c r="N4014" i="1"/>
  <c r="D4014" i="1"/>
  <c r="H4014" i="1"/>
  <c r="J4014" i="1"/>
  <c r="I4014" i="1"/>
  <c r="M4014" i="1"/>
  <c r="O4014" i="1"/>
  <c r="L4014" i="1"/>
  <c r="K4014" i="1"/>
  <c r="K4568" i="1"/>
  <c r="G4568" i="1"/>
  <c r="M4568" i="1"/>
  <c r="K4094" i="1"/>
  <c r="F4094" i="1"/>
  <c r="J4094" i="1"/>
  <c r="H4094" i="1"/>
  <c r="L4094" i="1"/>
  <c r="N4094" i="1"/>
  <c r="O4094" i="1"/>
  <c r="Q4094" i="1"/>
  <c r="I4008" i="1"/>
  <c r="O4008" i="1"/>
  <c r="J4008" i="1"/>
  <c r="E4008" i="1"/>
  <c r="L3968" i="1"/>
  <c r="K3968" i="1"/>
  <c r="I3968" i="1"/>
  <c r="F3968" i="1"/>
  <c r="P3856" i="1"/>
  <c r="I3837" i="1" s="1"/>
  <c r="O4025" i="1"/>
  <c r="K2176" i="1"/>
  <c r="D2044" i="1"/>
  <c r="P2044" i="1" s="1"/>
  <c r="N540" i="1"/>
  <c r="P1116" i="1"/>
  <c r="G1096" i="1" s="1"/>
  <c r="L3764" i="1"/>
  <c r="Q4110" i="1"/>
  <c r="H4110" i="1"/>
  <c r="J4110" i="1"/>
  <c r="Q190" i="1"/>
  <c r="G189" i="1"/>
  <c r="G446" i="1"/>
  <c r="J446" i="1"/>
  <c r="K446" i="1"/>
  <c r="I446" i="1"/>
  <c r="E446" i="1"/>
  <c r="Q446" i="1"/>
  <c r="Q447" i="1"/>
  <c r="H446" i="1"/>
  <c r="O446" i="1"/>
  <c r="J876" i="1"/>
  <c r="N876" i="1"/>
  <c r="I876" i="1"/>
  <c r="E876" i="1"/>
  <c r="L876" i="1"/>
  <c r="Q876" i="1"/>
  <c r="K876" i="1"/>
  <c r="O876" i="1"/>
  <c r="D876" i="1"/>
  <c r="H876" i="1"/>
  <c r="M876" i="1"/>
  <c r="K442" i="1"/>
  <c r="O442" i="1"/>
  <c r="G442" i="1"/>
  <c r="L442" i="1"/>
  <c r="I442" i="1"/>
  <c r="J442" i="1"/>
  <c r="Q443" i="1"/>
  <c r="H1689" i="1"/>
  <c r="I1689" i="1"/>
  <c r="Q1689" i="1"/>
  <c r="J1689" i="1"/>
  <c r="Q1690" i="1"/>
  <c r="I358" i="1"/>
  <c r="J358" i="1"/>
  <c r="M358" i="1"/>
  <c r="H358" i="1"/>
  <c r="G1605" i="1"/>
  <c r="N1605" i="1"/>
  <c r="P1980" i="1"/>
  <c r="O1960" i="1" s="1"/>
  <c r="L540" i="1"/>
  <c r="L4025" i="1"/>
  <c r="N2176" i="1"/>
  <c r="G2044" i="1"/>
  <c r="N2173" i="1"/>
  <c r="I2173" i="1"/>
  <c r="F3668" i="1"/>
  <c r="M2560" i="1"/>
  <c r="J2560" i="1"/>
  <c r="K3718" i="1"/>
  <c r="K540" i="1"/>
  <c r="D3724" i="1"/>
  <c r="P3724" i="1" s="1"/>
  <c r="K3466" i="1"/>
  <c r="K4025" i="1"/>
  <c r="I2176" i="1"/>
  <c r="M540" i="1"/>
  <c r="H3724" i="1"/>
  <c r="M3466" i="1"/>
  <c r="D624" i="1"/>
  <c r="I624" i="1"/>
  <c r="M624" i="1"/>
  <c r="F624" i="1"/>
  <c r="O28" i="1"/>
  <c r="O114" i="1" s="1"/>
  <c r="Q2390" i="1"/>
  <c r="E2777" i="1"/>
  <c r="N2777" i="1"/>
  <c r="D1177" i="1"/>
  <c r="Q1478" i="1"/>
  <c r="M700" i="1"/>
  <c r="O700" i="1"/>
  <c r="H1524" i="1"/>
  <c r="H2379" i="1"/>
  <c r="E4275" i="1"/>
  <c r="L1478" i="1"/>
  <c r="I270" i="1"/>
  <c r="G443" i="1"/>
  <c r="E481" i="1"/>
  <c r="O4104" i="1"/>
  <c r="J658" i="1"/>
  <c r="K1644" i="1"/>
  <c r="K658" i="1"/>
  <c r="N2464" i="1"/>
  <c r="M2547" i="1"/>
  <c r="P2547" i="1" s="1"/>
  <c r="M2717" i="1"/>
  <c r="T3945" i="1"/>
  <c r="Q3793" i="1"/>
  <c r="T3258" i="1"/>
  <c r="D34" i="1"/>
  <c r="D120" i="1" s="1"/>
  <c r="F2389" i="1"/>
  <c r="H2777" i="1"/>
  <c r="J1177" i="1"/>
  <c r="M1478" i="1"/>
  <c r="N700" i="1"/>
  <c r="J1478" i="1"/>
  <c r="F2208" i="1"/>
  <c r="D700" i="1"/>
  <c r="K42" i="1"/>
  <c r="K128" i="1" s="1"/>
  <c r="F1524" i="1"/>
  <c r="D1742" i="1"/>
  <c r="N2379" i="1"/>
  <c r="J1472" i="1"/>
  <c r="L4275" i="1"/>
  <c r="H2296" i="1"/>
  <c r="J443" i="1"/>
  <c r="E746" i="1"/>
  <c r="O481" i="1"/>
  <c r="M658" i="1"/>
  <c r="O658" i="1"/>
  <c r="D1644" i="1"/>
  <c r="Q920" i="1"/>
  <c r="T2277" i="1"/>
  <c r="T2276" i="1"/>
  <c r="K3309" i="1"/>
  <c r="K41" i="1" s="1"/>
  <c r="M1524" i="1"/>
  <c r="O2379" i="1"/>
  <c r="O4275" i="1"/>
  <c r="P4272" i="1"/>
  <c r="D481" i="1"/>
  <c r="D4275" i="1"/>
  <c r="H1644" i="1"/>
  <c r="P385" i="1"/>
  <c r="D365" i="1" s="1"/>
  <c r="E1524" i="1"/>
  <c r="J1524" i="1"/>
  <c r="J2379" i="1"/>
  <c r="K1005" i="1"/>
  <c r="M4275" i="1"/>
  <c r="I481" i="1"/>
  <c r="L4104" i="1"/>
  <c r="J1947" i="1"/>
  <c r="O2717" i="1"/>
  <c r="O1244" i="1"/>
  <c r="P1244" i="1" s="1"/>
  <c r="Q1224" i="1" s="1"/>
  <c r="I44" i="1"/>
  <c r="I130" i="1" s="1"/>
  <c r="O2389" i="1"/>
  <c r="K2389" i="1"/>
  <c r="G2777" i="1"/>
  <c r="Q4276" i="1"/>
  <c r="L700" i="1"/>
  <c r="G1524" i="1"/>
  <c r="M1005" i="1"/>
  <c r="K481" i="1"/>
  <c r="N1644" i="1"/>
  <c r="T2611" i="1"/>
  <c r="S3306" i="1"/>
  <c r="S38" i="1" s="1"/>
  <c r="S124" i="1" s="1"/>
  <c r="S3307" i="1"/>
  <c r="S39" i="1" s="1"/>
  <c r="S125" i="1" s="1"/>
  <c r="D1524" i="1"/>
  <c r="G1215" i="1"/>
  <c r="G1005" i="1"/>
  <c r="Q2209" i="1"/>
  <c r="G481" i="1"/>
  <c r="I3307" i="1"/>
  <c r="I39" i="1" s="1"/>
  <c r="I125" i="1" s="1"/>
  <c r="G3313" i="1"/>
  <c r="G45" i="1" s="1"/>
  <c r="G131" i="1" s="1"/>
  <c r="M3311" i="1"/>
  <c r="M43" i="1" s="1"/>
  <c r="M129" i="1" s="1"/>
  <c r="J3310" i="1"/>
  <c r="J42" i="1" s="1"/>
  <c r="J128" i="1" s="1"/>
  <c r="L38" i="1"/>
  <c r="L124" i="1" s="1"/>
  <c r="K2777" i="1"/>
  <c r="K1742" i="1"/>
  <c r="L39" i="1"/>
  <c r="L125" i="1" s="1"/>
  <c r="Q700" i="1"/>
  <c r="Q1524" i="1"/>
  <c r="O1215" i="1"/>
  <c r="G4275" i="1"/>
  <c r="K4275" i="1"/>
  <c r="Q1523" i="1"/>
  <c r="E443" i="1"/>
  <c r="L2389" i="1"/>
  <c r="K746" i="1"/>
  <c r="F481" i="1"/>
  <c r="F4104" i="1"/>
  <c r="G791" i="1"/>
  <c r="G2717" i="1"/>
  <c r="P4525" i="1"/>
  <c r="T4251" i="1"/>
  <c r="I3314" i="1"/>
  <c r="I46" i="1" s="1"/>
  <c r="I132" i="1" s="1"/>
  <c r="F3313" i="1"/>
  <c r="F45" i="1" s="1"/>
  <c r="F131" i="1" s="1"/>
  <c r="L3311" i="1"/>
  <c r="L43" i="1" s="1"/>
  <c r="L129" i="1" s="1"/>
  <c r="I3310" i="1"/>
  <c r="I42" i="1" s="1"/>
  <c r="I128" i="1" s="1"/>
  <c r="T2999" i="1"/>
  <c r="E3297" i="1"/>
  <c r="E29" i="1" s="1"/>
  <c r="E115" i="1" s="1"/>
  <c r="P2612" i="1"/>
  <c r="O2593" i="1" s="1"/>
  <c r="P2611" i="1"/>
  <c r="N2592" i="1" s="1"/>
  <c r="P2610" i="1"/>
  <c r="I2591" i="1" s="1"/>
  <c r="O2244" i="1"/>
  <c r="P2141" i="1"/>
  <c r="N2122" i="1" s="1"/>
  <c r="P2135" i="1"/>
  <c r="J2116" i="1" s="1"/>
  <c r="P1156" i="1"/>
  <c r="L1136" i="1" s="1"/>
  <c r="P2619" i="1"/>
  <c r="E44" i="1"/>
  <c r="E130" i="1" s="1"/>
  <c r="E42" i="1"/>
  <c r="E128" i="1" s="1"/>
  <c r="T2140" i="1"/>
  <c r="T4424" i="1"/>
  <c r="N3305" i="1"/>
  <c r="N37" i="1" s="1"/>
  <c r="N123" i="1" s="1"/>
  <c r="O4215" i="1"/>
  <c r="P4215" i="1" s="1"/>
  <c r="I1524" i="1"/>
  <c r="D2379" i="1"/>
  <c r="K2379" i="1"/>
  <c r="M2379" i="1"/>
  <c r="D276" i="1"/>
  <c r="I1643" i="1"/>
  <c r="I791" i="1"/>
  <c r="G1644" i="1"/>
  <c r="R4463" i="1"/>
  <c r="T4463" i="1" s="1"/>
  <c r="O3299" i="1"/>
  <c r="O31" i="1" s="1"/>
  <c r="O117" i="1" s="1"/>
  <c r="P1237" i="1"/>
  <c r="H1218" i="1" s="1"/>
  <c r="T1147" i="1"/>
  <c r="T2613" i="1"/>
  <c r="T2969" i="1"/>
  <c r="T2968" i="1"/>
  <c r="T2965" i="1"/>
  <c r="T2964" i="1"/>
  <c r="D3300" i="1"/>
  <c r="D32" i="1" s="1"/>
  <c r="D118" i="1" s="1"/>
  <c r="M3313" i="1"/>
  <c r="M45" i="1" s="1"/>
  <c r="M131" i="1" s="1"/>
  <c r="P3481" i="1"/>
  <c r="K44" i="1"/>
  <c r="K130" i="1" s="1"/>
  <c r="E541" i="1"/>
  <c r="G2389" i="1"/>
  <c r="O1742" i="1"/>
  <c r="K43" i="1"/>
  <c r="K129" i="1" s="1"/>
  <c r="Q2556" i="1"/>
  <c r="K1524" i="1"/>
  <c r="N1005" i="1"/>
  <c r="E2379" i="1"/>
  <c r="N271" i="1"/>
  <c r="S4461" i="1"/>
  <c r="P1073" i="1"/>
  <c r="Q1053" i="1" s="1"/>
  <c r="M541" i="1"/>
  <c r="J2777" i="1"/>
  <c r="P3970" i="1"/>
  <c r="P4358" i="1"/>
  <c r="M1177" i="1"/>
  <c r="I700" i="1"/>
  <c r="F2346" i="1"/>
  <c r="Q2379" i="1"/>
  <c r="G271" i="1"/>
  <c r="L746" i="1"/>
  <c r="H4104" i="1"/>
  <c r="L2768" i="1"/>
  <c r="E658" i="1"/>
  <c r="M2078" i="1"/>
  <c r="Q1346" i="1"/>
  <c r="G1949" i="1"/>
  <c r="O1163" i="1"/>
  <c r="O1849" i="1"/>
  <c r="P1849" i="1" s="1"/>
  <c r="P1145" i="1"/>
  <c r="J1126" i="1" s="1"/>
  <c r="Q484" i="1"/>
  <c r="J3304" i="1"/>
  <c r="J36" i="1" s="1"/>
  <c r="J122" i="1" s="1"/>
  <c r="M3295" i="1"/>
  <c r="M27" i="1" s="1"/>
  <c r="M113" i="1" s="1"/>
  <c r="T1852" i="1"/>
  <c r="T1851" i="1"/>
  <c r="T1850" i="1"/>
  <c r="J3305" i="1"/>
  <c r="J37" i="1" s="1"/>
  <c r="J123" i="1" s="1"/>
  <c r="G3311" i="1"/>
  <c r="G43" i="1" s="1"/>
  <c r="G129" i="1" s="1"/>
  <c r="P4168" i="1"/>
  <c r="G4148" i="1" s="1"/>
  <c r="K3976" i="1"/>
  <c r="E3976" i="1"/>
  <c r="I3976" i="1"/>
  <c r="O3976" i="1"/>
  <c r="M3976" i="1"/>
  <c r="L3976" i="1"/>
  <c r="F3976" i="1"/>
  <c r="D3976" i="1"/>
  <c r="N3976" i="1"/>
  <c r="O4470" i="1"/>
  <c r="T3438" i="1"/>
  <c r="P3437" i="1"/>
  <c r="D3417" i="1" s="1"/>
  <c r="G3308" i="1"/>
  <c r="G40" i="1" s="1"/>
  <c r="G126" i="1" s="1"/>
  <c r="P3610" i="1"/>
  <c r="J3546" i="1"/>
  <c r="O3546" i="1"/>
  <c r="L3546" i="1"/>
  <c r="D3546" i="1"/>
  <c r="K3546" i="1"/>
  <c r="E3546" i="1"/>
  <c r="F3546" i="1"/>
  <c r="N3546" i="1"/>
  <c r="H3546" i="1"/>
  <c r="G3546" i="1"/>
  <c r="I3546" i="1"/>
  <c r="P3094" i="1"/>
  <c r="D3308" i="1"/>
  <c r="D40" i="1" s="1"/>
  <c r="D126" i="1" s="1"/>
  <c r="N3303" i="1"/>
  <c r="L2772" i="1"/>
  <c r="D2772" i="1"/>
  <c r="F2772" i="1"/>
  <c r="J2772" i="1"/>
  <c r="H2772" i="1"/>
  <c r="Q2772" i="1"/>
  <c r="N2772" i="1"/>
  <c r="M2772" i="1"/>
  <c r="E2772" i="1"/>
  <c r="I2772" i="1"/>
  <c r="O3007" i="1"/>
  <c r="O3308" i="1" s="1"/>
  <c r="O2772" i="1"/>
  <c r="D2084" i="1"/>
  <c r="H2084" i="1"/>
  <c r="M2084" i="1"/>
  <c r="Q2084" i="1"/>
  <c r="O2084" i="1"/>
  <c r="K2084" i="1"/>
  <c r="L2084" i="1"/>
  <c r="G2084" i="1"/>
  <c r="I2084" i="1"/>
  <c r="F2084" i="1"/>
  <c r="J2084" i="1"/>
  <c r="P1588" i="1"/>
  <c r="O1568" i="1" s="1"/>
  <c r="O987" i="1"/>
  <c r="P987" i="1" s="1"/>
  <c r="E967" i="1" s="1"/>
  <c r="I364" i="1"/>
  <c r="D537" i="1"/>
  <c r="J537" i="1"/>
  <c r="I537" i="1"/>
  <c r="O600" i="1"/>
  <c r="P600" i="1" s="1"/>
  <c r="K580" i="1" s="1"/>
  <c r="L537" i="1"/>
  <c r="O537" i="1"/>
  <c r="N537" i="1"/>
  <c r="F537" i="1"/>
  <c r="K537" i="1"/>
  <c r="M537" i="1"/>
  <c r="Q537" i="1"/>
  <c r="G537" i="1"/>
  <c r="O2148" i="1"/>
  <c r="P2148" i="1" s="1"/>
  <c r="P1933" i="1"/>
  <c r="G3309" i="1"/>
  <c r="G41" i="1" s="1"/>
  <c r="H3309" i="1"/>
  <c r="H41" i="1" s="1"/>
  <c r="O2621" i="1"/>
  <c r="P2621" i="1" s="1"/>
  <c r="I2601" i="1" s="1"/>
  <c r="T1844" i="1"/>
  <c r="R81" i="1"/>
  <c r="T81" i="1" s="1"/>
  <c r="L1014" i="1"/>
  <c r="H4151" i="1"/>
  <c r="M2041" i="1"/>
  <c r="P533" i="1"/>
  <c r="F1058" i="1"/>
  <c r="J1058" i="1"/>
  <c r="H1058" i="1"/>
  <c r="T4208" i="1"/>
  <c r="E793" i="1"/>
  <c r="N793" i="1"/>
  <c r="J793" i="1"/>
  <c r="H793" i="1"/>
  <c r="D793" i="1"/>
  <c r="G4151" i="1"/>
  <c r="P2405" i="1"/>
  <c r="N2385" i="1" s="1"/>
  <c r="O2620" i="1"/>
  <c r="K148" i="1"/>
  <c r="H148" i="1"/>
  <c r="N148" i="1"/>
  <c r="I148" i="1"/>
  <c r="Q148" i="1"/>
  <c r="F148" i="1"/>
  <c r="O148" i="1"/>
  <c r="E148" i="1"/>
  <c r="J148" i="1"/>
  <c r="G2041" i="1"/>
  <c r="G148" i="1"/>
  <c r="M4151" i="1"/>
  <c r="L4151" i="1"/>
  <c r="D4151" i="1"/>
  <c r="P4151" i="1" s="1"/>
  <c r="N4151" i="1"/>
  <c r="M3975" i="1"/>
  <c r="O3975" i="1"/>
  <c r="D3975" i="1"/>
  <c r="H3975" i="1"/>
  <c r="L3975" i="1"/>
  <c r="Q3975" i="1"/>
  <c r="N3975" i="1"/>
  <c r="E3975" i="1"/>
  <c r="I3975" i="1"/>
  <c r="J3975" i="1"/>
  <c r="K3975" i="1"/>
  <c r="Q3976" i="1"/>
  <c r="G3975" i="1"/>
  <c r="K2863" i="1"/>
  <c r="O3588" i="1"/>
  <c r="K3588" i="1"/>
  <c r="D3588" i="1"/>
  <c r="M3588" i="1"/>
  <c r="N3588" i="1"/>
  <c r="Q3589" i="1"/>
  <c r="E3588" i="1"/>
  <c r="H3588" i="1"/>
  <c r="G3588" i="1"/>
  <c r="L3588" i="1"/>
  <c r="K4151" i="1"/>
  <c r="O3306" i="1"/>
  <c r="O38" i="1" s="1"/>
  <c r="O124" i="1" s="1"/>
  <c r="F4151" i="1"/>
  <c r="D4224" i="1"/>
  <c r="J4151" i="1"/>
  <c r="P2419" i="1"/>
  <c r="O4151" i="1"/>
  <c r="D2041" i="1"/>
  <c r="Q2042" i="1"/>
  <c r="E2041" i="1"/>
  <c r="H2041" i="1"/>
  <c r="I2516" i="1"/>
  <c r="H2516" i="1"/>
  <c r="D2516" i="1"/>
  <c r="J2516" i="1"/>
  <c r="O2516" i="1"/>
  <c r="N2516" i="1"/>
  <c r="G1014" i="1"/>
  <c r="J3588" i="1"/>
  <c r="M148" i="1"/>
  <c r="J4440" i="1"/>
  <c r="F4440" i="1"/>
  <c r="F3407" i="1"/>
  <c r="N1014" i="1"/>
  <c r="Q4151" i="1"/>
  <c r="I3588" i="1"/>
  <c r="D148" i="1"/>
  <c r="N2513" i="1"/>
  <c r="M2513" i="1"/>
  <c r="G3670" i="1"/>
  <c r="M3670" i="1"/>
  <c r="D3670" i="1"/>
  <c r="L3670" i="1"/>
  <c r="H3670" i="1"/>
  <c r="K3670" i="1"/>
  <c r="O3670" i="1"/>
  <c r="N3670" i="1"/>
  <c r="J3670" i="1"/>
  <c r="E3670" i="1"/>
  <c r="M3663" i="1"/>
  <c r="F3663" i="1"/>
  <c r="K3663" i="1"/>
  <c r="I3663" i="1"/>
  <c r="Q3664" i="1"/>
  <c r="E3663" i="1"/>
  <c r="N3663" i="1"/>
  <c r="G3663" i="1"/>
  <c r="P3424" i="1"/>
  <c r="H3663" i="1"/>
  <c r="D3663" i="1"/>
  <c r="I3534" i="1"/>
  <c r="K3534" i="1"/>
  <c r="G3534" i="1"/>
  <c r="N3534" i="1"/>
  <c r="L3534" i="1"/>
  <c r="F3534" i="1"/>
  <c r="P3658" i="1"/>
  <c r="P3822" i="1"/>
  <c r="O3865" i="1"/>
  <c r="O3951" i="1" s="1"/>
  <c r="D3950" i="1"/>
  <c r="D4466" i="1"/>
  <c r="F4061" i="1"/>
  <c r="E4061" i="1"/>
  <c r="J4061" i="1"/>
  <c r="N4061" i="1"/>
  <c r="G4061" i="1"/>
  <c r="I4061" i="1"/>
  <c r="O4061" i="1"/>
  <c r="K4061" i="1"/>
  <c r="L4061" i="1"/>
  <c r="D4061" i="1"/>
  <c r="P4128" i="1"/>
  <c r="O4108" i="1" s="1"/>
  <c r="O4214" i="1"/>
  <c r="D3009" i="1"/>
  <c r="D3310" i="1" s="1"/>
  <c r="D42" i="1" s="1"/>
  <c r="D128" i="1" s="1"/>
  <c r="D4471" i="1"/>
  <c r="P2618" i="1"/>
  <c r="E2598" i="1" s="1"/>
  <c r="O3663" i="1"/>
  <c r="T2998" i="1"/>
  <c r="K3751" i="1"/>
  <c r="M3751" i="1"/>
  <c r="H3751" i="1"/>
  <c r="O3751" i="1"/>
  <c r="Q3751" i="1"/>
  <c r="I3751" i="1"/>
  <c r="Q3752" i="1"/>
  <c r="J3751" i="1"/>
  <c r="N3751" i="1"/>
  <c r="E3751" i="1"/>
  <c r="G3751" i="1"/>
  <c r="G3711" i="1"/>
  <c r="I3711" i="1"/>
  <c r="O3711" i="1"/>
  <c r="K3711" i="1"/>
  <c r="J3711" i="1"/>
  <c r="H3711" i="1"/>
  <c r="E3711" i="1"/>
  <c r="D3711" i="1"/>
  <c r="Q3712" i="1"/>
  <c r="F3711" i="1"/>
  <c r="M3711" i="1"/>
  <c r="O3624" i="1"/>
  <c r="N3624" i="1"/>
  <c r="J3624" i="1"/>
  <c r="E3624" i="1"/>
  <c r="K3624" i="1"/>
  <c r="G3624" i="1"/>
  <c r="T2953" i="1"/>
  <c r="R2996" i="1"/>
  <c r="P2267" i="1"/>
  <c r="H2248" i="1" s="1"/>
  <c r="L45" i="1"/>
  <c r="L131" i="1" s="1"/>
  <c r="F43" i="1"/>
  <c r="F129" i="1" s="1"/>
  <c r="T1593" i="1"/>
  <c r="T1592" i="1"/>
  <c r="T1591" i="1"/>
  <c r="T1590" i="1"/>
  <c r="T1589" i="1"/>
  <c r="T1588" i="1"/>
  <c r="T1587" i="1"/>
  <c r="T1586" i="1"/>
  <c r="T1585" i="1"/>
  <c r="E82" i="1"/>
  <c r="P82" i="1" s="1"/>
  <c r="P1845" i="1"/>
  <c r="N1825" i="1" s="1"/>
  <c r="S80" i="1"/>
  <c r="T80" i="1" s="1"/>
  <c r="T1843" i="1"/>
  <c r="T2970" i="1"/>
  <c r="S4475" i="1"/>
  <c r="T4475" i="1" s="1"/>
  <c r="T3442" i="1"/>
  <c r="P3787" i="1"/>
  <c r="O3873" i="1"/>
  <c r="O3959" i="1" s="1"/>
  <c r="O4475" i="1"/>
  <c r="R3950" i="1"/>
  <c r="T3950" i="1" s="1"/>
  <c r="T3864" i="1"/>
  <c r="S3946" i="1"/>
  <c r="T3946" i="1" s="1"/>
  <c r="S4462" i="1"/>
  <c r="T4462" i="1" s="1"/>
  <c r="T3860" i="1"/>
  <c r="G4017" i="1"/>
  <c r="Q4017" i="1"/>
  <c r="J4017" i="1"/>
  <c r="N4017" i="1"/>
  <c r="F4017" i="1"/>
  <c r="I4017" i="1"/>
  <c r="D4017" i="1"/>
  <c r="K4017" i="1"/>
  <c r="L4017" i="1"/>
  <c r="P3998" i="1"/>
  <c r="O3978" i="1" s="1"/>
  <c r="O4432" i="1"/>
  <c r="O4431" i="1"/>
  <c r="P4431" i="1" s="1"/>
  <c r="K4411" i="1" s="1"/>
  <c r="O4429" i="1"/>
  <c r="P4429" i="1" s="1"/>
  <c r="D4409" i="1" s="1"/>
  <c r="P4409" i="1" s="1"/>
  <c r="O4428" i="1"/>
  <c r="P4428" i="1" s="1"/>
  <c r="T4423" i="1"/>
  <c r="J1740" i="1"/>
  <c r="I2513" i="1"/>
  <c r="N4282" i="1"/>
  <c r="J3663" i="1"/>
  <c r="E2764" i="1"/>
  <c r="N2764" i="1"/>
  <c r="G2764" i="1"/>
  <c r="H2764" i="1"/>
  <c r="M2764" i="1"/>
  <c r="L2764" i="1"/>
  <c r="O2764" i="1"/>
  <c r="I2764" i="1"/>
  <c r="P3140" i="1"/>
  <c r="O3120" i="1" s="1"/>
  <c r="L3122" i="1"/>
  <c r="M3122" i="1"/>
  <c r="D3122" i="1"/>
  <c r="P3122" i="1" s="1"/>
  <c r="H3122" i="1"/>
  <c r="K3756" i="1"/>
  <c r="G3756" i="1"/>
  <c r="O3756" i="1"/>
  <c r="F3756" i="1"/>
  <c r="J3756" i="1"/>
  <c r="I3756" i="1"/>
  <c r="H3756" i="1"/>
  <c r="L3756" i="1"/>
  <c r="M3756" i="1"/>
  <c r="E3756" i="1"/>
  <c r="O4570" i="1"/>
  <c r="G4570" i="1"/>
  <c r="D4570" i="1"/>
  <c r="N4570" i="1"/>
  <c r="E4570" i="1"/>
  <c r="K4570" i="1"/>
  <c r="H4570" i="1"/>
  <c r="Q4571" i="1"/>
  <c r="F4570" i="1"/>
  <c r="Q4570" i="1"/>
  <c r="M4570" i="1"/>
  <c r="L4570" i="1"/>
  <c r="I4570" i="1"/>
  <c r="N4488" i="1"/>
  <c r="D4488" i="1"/>
  <c r="I4488" i="1"/>
  <c r="G4488" i="1"/>
  <c r="H4488" i="1"/>
  <c r="K4488" i="1"/>
  <c r="L4488" i="1"/>
  <c r="M4488" i="1"/>
  <c r="E4488" i="1"/>
  <c r="F4488" i="1"/>
  <c r="L4481" i="1"/>
  <c r="O4481" i="1"/>
  <c r="I4481" i="1"/>
  <c r="Q4482" i="1"/>
  <c r="N4481" i="1"/>
  <c r="G4481" i="1"/>
  <c r="D4481" i="1"/>
  <c r="Q4481" i="1"/>
  <c r="K4481" i="1"/>
  <c r="M4481" i="1"/>
  <c r="F4481" i="1"/>
  <c r="H4481" i="1"/>
  <c r="G4312" i="1"/>
  <c r="L4312" i="1"/>
  <c r="F4312" i="1"/>
  <c r="E4312" i="1"/>
  <c r="D4312" i="1"/>
  <c r="I4312" i="1"/>
  <c r="M4312" i="1"/>
  <c r="D3969" i="1"/>
  <c r="M3969" i="1"/>
  <c r="R3949" i="1"/>
  <c r="T3949" i="1" s="1"/>
  <c r="T3863" i="1"/>
  <c r="D4465" i="1"/>
  <c r="D3949" i="1"/>
  <c r="E3750" i="1"/>
  <c r="N3750" i="1"/>
  <c r="G3750" i="1"/>
  <c r="F3750" i="1"/>
  <c r="K3750" i="1"/>
  <c r="J3750" i="1"/>
  <c r="D3750" i="1"/>
  <c r="O3750" i="1"/>
  <c r="L3750" i="1"/>
  <c r="H3750" i="1"/>
  <c r="I3750" i="1"/>
  <c r="Q3750" i="1"/>
  <c r="R3298" i="1"/>
  <c r="R30" i="1" s="1"/>
  <c r="R116" i="1" s="1"/>
  <c r="P4011" i="1"/>
  <c r="O2278" i="1"/>
  <c r="P2278" i="1" s="1"/>
  <c r="P2235" i="1"/>
  <c r="O280" i="1"/>
  <c r="H324" i="1"/>
  <c r="L324" i="1"/>
  <c r="E324" i="1"/>
  <c r="M324" i="1"/>
  <c r="I324" i="1"/>
  <c r="I2647" i="1"/>
  <c r="P1331" i="1"/>
  <c r="Q1311" i="1" s="1"/>
  <c r="O1245" i="1"/>
  <c r="P2796" i="1"/>
  <c r="O3011" i="1"/>
  <c r="P3011" i="1" s="1"/>
  <c r="F2991" i="1" s="1"/>
  <c r="G836" i="1"/>
  <c r="M836" i="1"/>
  <c r="L1176" i="1"/>
  <c r="I1176" i="1"/>
  <c r="J524" i="1"/>
  <c r="Q525" i="1"/>
  <c r="N524" i="1"/>
  <c r="I524" i="1"/>
  <c r="O524" i="1"/>
  <c r="F524" i="1"/>
  <c r="O485" i="1"/>
  <c r="L485" i="1"/>
  <c r="K402" i="1"/>
  <c r="H402" i="1"/>
  <c r="M402" i="1"/>
  <c r="N402" i="1"/>
  <c r="E402" i="1"/>
  <c r="E915" i="1"/>
  <c r="K915" i="1"/>
  <c r="L915" i="1"/>
  <c r="G1647" i="1"/>
  <c r="J1647" i="1"/>
  <c r="Q1648" i="1"/>
  <c r="O1647" i="1"/>
  <c r="D1647" i="1"/>
  <c r="L1647" i="1"/>
  <c r="M1647" i="1"/>
  <c r="J1729" i="1"/>
  <c r="H1729" i="1"/>
  <c r="D1729" i="1"/>
  <c r="Q1730" i="1"/>
  <c r="M1729" i="1"/>
  <c r="K1729" i="1"/>
  <c r="Q1729" i="1"/>
  <c r="L1729" i="1"/>
  <c r="I1729" i="1"/>
  <c r="G1729" i="1"/>
  <c r="F1729" i="1"/>
  <c r="O1729" i="1"/>
  <c r="I1944" i="1"/>
  <c r="Q1944" i="1"/>
  <c r="K1944" i="1"/>
  <c r="D1944" i="1"/>
  <c r="M2294" i="1"/>
  <c r="G2294" i="1"/>
  <c r="O2294" i="1"/>
  <c r="K2294" i="1"/>
  <c r="I2294" i="1"/>
  <c r="J2294" i="1"/>
  <c r="Q2294" i="1"/>
  <c r="N2294" i="1"/>
  <c r="H2294" i="1"/>
  <c r="F2294" i="1"/>
  <c r="E2294" i="1"/>
  <c r="F2512" i="1"/>
  <c r="D2512" i="1"/>
  <c r="K2512" i="1"/>
  <c r="G2512" i="1"/>
  <c r="E2512" i="1"/>
  <c r="N2512" i="1"/>
  <c r="I2512" i="1"/>
  <c r="L2512" i="1"/>
  <c r="N2808" i="1"/>
  <c r="G2808" i="1"/>
  <c r="K2808" i="1"/>
  <c r="O2808" i="1"/>
  <c r="M2808" i="1"/>
  <c r="E2808" i="1"/>
  <c r="Q2809" i="1"/>
  <c r="O2806" i="1"/>
  <c r="I2806" i="1"/>
  <c r="P3044" i="1"/>
  <c r="O3259" i="1"/>
  <c r="E3326" i="1"/>
  <c r="G3326" i="1"/>
  <c r="D3326" i="1"/>
  <c r="I3326" i="1"/>
  <c r="J3326" i="1"/>
  <c r="M3326" i="1"/>
  <c r="Q3326" i="1"/>
  <c r="J3971" i="1"/>
  <c r="E3971" i="1"/>
  <c r="N3971" i="1"/>
  <c r="F3971" i="1"/>
  <c r="M3971" i="1"/>
  <c r="O3971" i="1"/>
  <c r="I4569" i="1"/>
  <c r="D4569" i="1"/>
  <c r="H4569" i="1"/>
  <c r="L4569" i="1"/>
  <c r="G4569" i="1"/>
  <c r="F4569" i="1"/>
  <c r="N4569" i="1"/>
  <c r="E4569" i="1"/>
  <c r="M4569" i="1"/>
  <c r="J4569" i="1"/>
  <c r="K4569" i="1"/>
  <c r="F4480" i="1"/>
  <c r="H4480" i="1"/>
  <c r="K4480" i="1"/>
  <c r="O4480" i="1"/>
  <c r="I4356" i="1"/>
  <c r="L4356" i="1"/>
  <c r="J4356" i="1"/>
  <c r="O4356" i="1"/>
  <c r="E4356" i="1"/>
  <c r="G4356" i="1"/>
  <c r="K4356" i="1"/>
  <c r="Q4357" i="1"/>
  <c r="G4270" i="1"/>
  <c r="L4270" i="1"/>
  <c r="J4270" i="1"/>
  <c r="Q4271" i="1"/>
  <c r="Q4270" i="1"/>
  <c r="H4270" i="1"/>
  <c r="N4270" i="1"/>
  <c r="E4270" i="1"/>
  <c r="F4270" i="1"/>
  <c r="M4270" i="1"/>
  <c r="E4095" i="1"/>
  <c r="N4095" i="1"/>
  <c r="Q4096" i="1"/>
  <c r="H4095" i="1"/>
  <c r="Q4095" i="1"/>
  <c r="J4055" i="1"/>
  <c r="E4055" i="1"/>
  <c r="Q4056" i="1"/>
  <c r="H3882" i="1"/>
  <c r="L3882" i="1"/>
  <c r="J3882" i="1"/>
  <c r="M3882" i="1"/>
  <c r="K3882" i="1"/>
  <c r="F3882" i="1"/>
  <c r="D3882" i="1"/>
  <c r="O3882" i="1"/>
  <c r="I3882" i="1"/>
  <c r="P244" i="1"/>
  <c r="G225" i="1" s="1"/>
  <c r="N1740" i="1"/>
  <c r="E2858" i="1"/>
  <c r="J2513" i="1"/>
  <c r="G4282" i="1"/>
  <c r="N3711" i="1"/>
  <c r="F3670" i="1"/>
  <c r="E2633" i="1"/>
  <c r="Q2634" i="1"/>
  <c r="F2633" i="1"/>
  <c r="N2633" i="1"/>
  <c r="O2633" i="1"/>
  <c r="L2633" i="1"/>
  <c r="G2633" i="1"/>
  <c r="H2633" i="1"/>
  <c r="I2461" i="1"/>
  <c r="H2461" i="1"/>
  <c r="N2461" i="1"/>
  <c r="E2461" i="1"/>
  <c r="M2043" i="1"/>
  <c r="J2043" i="1"/>
  <c r="E2082" i="1"/>
  <c r="G2082" i="1"/>
  <c r="D2082" i="1"/>
  <c r="M2082" i="1"/>
  <c r="O2082" i="1"/>
  <c r="J2082" i="1"/>
  <c r="N2082" i="1"/>
  <c r="F2082" i="1"/>
  <c r="P1551" i="1"/>
  <c r="E1531" i="1" s="1"/>
  <c r="O1594" i="1"/>
  <c r="P1594" i="1" s="1"/>
  <c r="N1574" i="1" s="1"/>
  <c r="O2960" i="1"/>
  <c r="O3003" i="1" s="1"/>
  <c r="O3304" i="1" s="1"/>
  <c r="O36" i="1" s="1"/>
  <c r="P2917" i="1"/>
  <c r="M275" i="1"/>
  <c r="L275" i="1"/>
  <c r="Q276" i="1"/>
  <c r="H275" i="1"/>
  <c r="Q275" i="1"/>
  <c r="K275" i="1"/>
  <c r="O1781" i="1"/>
  <c r="L1781" i="1"/>
  <c r="E1781" i="1"/>
  <c r="H1781" i="1"/>
  <c r="Q1782" i="1"/>
  <c r="N1781" i="1"/>
  <c r="D1781" i="1"/>
  <c r="I1781" i="1"/>
  <c r="F1781" i="1"/>
  <c r="J1781" i="1"/>
  <c r="M1781" i="1"/>
  <c r="P172" i="1"/>
  <c r="O258" i="1"/>
  <c r="P258" i="1" s="1"/>
  <c r="O238" i="1" s="1"/>
  <c r="F1214" i="1"/>
  <c r="H1214" i="1"/>
  <c r="D146" i="1"/>
  <c r="G146" i="1"/>
  <c r="L146" i="1"/>
  <c r="Q704" i="1"/>
  <c r="N703" i="1"/>
  <c r="N657" i="1"/>
  <c r="F657" i="1"/>
  <c r="J657" i="1"/>
  <c r="I657" i="1"/>
  <c r="L657" i="1"/>
  <c r="E1688" i="1"/>
  <c r="D1688" i="1"/>
  <c r="G1688" i="1"/>
  <c r="I2638" i="1"/>
  <c r="G2638" i="1"/>
  <c r="L2638" i="1"/>
  <c r="O2638" i="1"/>
  <c r="Q2638" i="1"/>
  <c r="F1649" i="1"/>
  <c r="K1649" i="1"/>
  <c r="Q1650" i="1"/>
  <c r="L1649" i="1"/>
  <c r="O1649" i="1"/>
  <c r="H1649" i="1"/>
  <c r="G1649" i="1"/>
  <c r="I1649" i="1"/>
  <c r="N1649" i="1"/>
  <c r="M1649" i="1"/>
  <c r="E1649" i="1"/>
  <c r="D1649" i="1"/>
  <c r="Q1649" i="1"/>
  <c r="D1174" i="1"/>
  <c r="G1174" i="1"/>
  <c r="I1174" i="1"/>
  <c r="M1174" i="1"/>
  <c r="H1174" i="1"/>
  <c r="P1374" i="1"/>
  <c r="Q1354" i="1" s="1"/>
  <c r="O1288" i="1"/>
  <c r="P1288" i="1" s="1"/>
  <c r="K1520" i="1"/>
  <c r="Q1520" i="1"/>
  <c r="N1520" i="1"/>
  <c r="E1520" i="1"/>
  <c r="I1520" i="1"/>
  <c r="J1520" i="1"/>
  <c r="O1520" i="1"/>
  <c r="G1520" i="1"/>
  <c r="I1785" i="1"/>
  <c r="H1785" i="1"/>
  <c r="J1995" i="1"/>
  <c r="N1995" i="1"/>
  <c r="F2038" i="1"/>
  <c r="L2038" i="1"/>
  <c r="I2038" i="1"/>
  <c r="G2038" i="1"/>
  <c r="N2038" i="1"/>
  <c r="O2038" i="1"/>
  <c r="K2038" i="1"/>
  <c r="D2038" i="1"/>
  <c r="M2038" i="1"/>
  <c r="Q2039" i="1"/>
  <c r="O2204" i="1"/>
  <c r="N2204" i="1"/>
  <c r="L2204" i="1"/>
  <c r="M2204" i="1"/>
  <c r="F2204" i="1"/>
  <c r="D2204" i="1"/>
  <c r="E2204" i="1"/>
  <c r="K2204" i="1"/>
  <c r="G2204" i="1"/>
  <c r="I2204" i="1"/>
  <c r="H2204" i="1"/>
  <c r="J2459" i="1"/>
  <c r="Q2460" i="1"/>
  <c r="F2640" i="1"/>
  <c r="Q2640" i="1"/>
  <c r="G2642" i="1"/>
  <c r="K2642" i="1"/>
  <c r="N2642" i="1"/>
  <c r="I2642" i="1"/>
  <c r="D2642" i="1"/>
  <c r="E2642" i="1"/>
  <c r="H2642" i="1"/>
  <c r="M2642" i="1"/>
  <c r="L2642" i="1"/>
  <c r="F2642" i="1"/>
  <c r="N2682" i="1"/>
  <c r="E2682" i="1"/>
  <c r="D2682" i="1"/>
  <c r="L2682" i="1"/>
  <c r="K2682" i="1"/>
  <c r="H2682" i="1"/>
  <c r="O2682" i="1"/>
  <c r="Q1740" i="1"/>
  <c r="L3452" i="1"/>
  <c r="E2513" i="1"/>
  <c r="S46" i="1"/>
  <c r="S132" i="1" s="1"/>
  <c r="L3711" i="1"/>
  <c r="M3624" i="1"/>
  <c r="P4172" i="1"/>
  <c r="Q4153" i="1" s="1"/>
  <c r="I3670" i="1"/>
  <c r="J2338" i="1"/>
  <c r="E2338" i="1"/>
  <c r="Q3757" i="1"/>
  <c r="D3757" i="1"/>
  <c r="H3757" i="1"/>
  <c r="F3757" i="1"/>
  <c r="E3757" i="1"/>
  <c r="L1303" i="1"/>
  <c r="E1303" i="1"/>
  <c r="O1213" i="1"/>
  <c r="J1213" i="1"/>
  <c r="N411" i="1"/>
  <c r="E411" i="1"/>
  <c r="L785" i="1"/>
  <c r="K785" i="1"/>
  <c r="E785" i="1"/>
  <c r="N785" i="1"/>
  <c r="I785" i="1"/>
  <c r="F785" i="1"/>
  <c r="G785" i="1"/>
  <c r="J785" i="1"/>
  <c r="N2165" i="1"/>
  <c r="I2165" i="1"/>
  <c r="O2165" i="1"/>
  <c r="L2165" i="1"/>
  <c r="E2165" i="1"/>
  <c r="K2165" i="1"/>
  <c r="F2165" i="1"/>
  <c r="F1948" i="1"/>
  <c r="Q1948" i="1"/>
  <c r="N1948" i="1"/>
  <c r="O1948" i="1"/>
  <c r="E613" i="1"/>
  <c r="O613" i="1"/>
  <c r="M613" i="1"/>
  <c r="I613" i="1"/>
  <c r="J613" i="1"/>
  <c r="L613" i="1"/>
  <c r="F613" i="1"/>
  <c r="Q613" i="1"/>
  <c r="N613" i="1"/>
  <c r="H613" i="1"/>
  <c r="G613" i="1"/>
  <c r="M319" i="1"/>
  <c r="F319" i="1"/>
  <c r="D319" i="1"/>
  <c r="J319" i="1"/>
  <c r="Q319" i="1"/>
  <c r="G2848" i="1"/>
  <c r="K2848" i="1"/>
  <c r="J2848" i="1"/>
  <c r="N2848" i="1"/>
  <c r="H2848" i="1"/>
  <c r="L2848" i="1"/>
  <c r="I2848" i="1"/>
  <c r="D873" i="1"/>
  <c r="N873" i="1"/>
  <c r="J873" i="1"/>
  <c r="G873" i="1"/>
  <c r="N3070" i="1"/>
  <c r="O3070" i="1"/>
  <c r="P2195" i="1"/>
  <c r="Q2176" i="1" s="1"/>
  <c r="O2281" i="1"/>
  <c r="P2281" i="1" s="1"/>
  <c r="H29" i="1"/>
  <c r="H115" i="1" s="1"/>
  <c r="O1740" i="1"/>
  <c r="F31" i="1"/>
  <c r="F117" i="1" s="1"/>
  <c r="L3751" i="1"/>
  <c r="R3000" i="1"/>
  <c r="P4213" i="1"/>
  <c r="N4194" i="1" s="1"/>
  <c r="I3624" i="1"/>
  <c r="F3544" i="1"/>
  <c r="N3544" i="1"/>
  <c r="H3544" i="1"/>
  <c r="G3544" i="1"/>
  <c r="E3544" i="1"/>
  <c r="L3544" i="1"/>
  <c r="M147" i="1"/>
  <c r="N147" i="1"/>
  <c r="Q147" i="1"/>
  <c r="G1652" i="1"/>
  <c r="E1652" i="1"/>
  <c r="D1652" i="1"/>
  <c r="D2855" i="1"/>
  <c r="N2855" i="1"/>
  <c r="P4466" i="1"/>
  <c r="O2855" i="1"/>
  <c r="H532" i="1"/>
  <c r="I532" i="1"/>
  <c r="E532" i="1"/>
  <c r="N532" i="1"/>
  <c r="F532" i="1"/>
  <c r="K532" i="1"/>
  <c r="D532" i="1"/>
  <c r="L1429" i="1"/>
  <c r="N1429" i="1"/>
  <c r="G1429" i="1"/>
  <c r="D1429" i="1"/>
  <c r="J1429" i="1"/>
  <c r="Q1429" i="1"/>
  <c r="O1429" i="1"/>
  <c r="I1429" i="1"/>
  <c r="F1429" i="1"/>
  <c r="H1429" i="1"/>
  <c r="D140" i="1"/>
  <c r="G140" i="1"/>
  <c r="I140" i="1"/>
  <c r="H140" i="1"/>
  <c r="L140" i="1"/>
  <c r="J140" i="1"/>
  <c r="N140" i="1"/>
  <c r="K140" i="1"/>
  <c r="M140" i="1"/>
  <c r="I2297" i="1"/>
  <c r="K2297" i="1"/>
  <c r="F2297" i="1"/>
  <c r="H2297" i="1"/>
  <c r="O2297" i="1"/>
  <c r="Q2298" i="1"/>
  <c r="N2297" i="1"/>
  <c r="G2297" i="1"/>
  <c r="L2297" i="1"/>
  <c r="Q2297" i="1"/>
  <c r="M2297" i="1"/>
  <c r="J1090" i="1"/>
  <c r="N1090" i="1"/>
  <c r="E1090" i="1"/>
  <c r="G1090" i="1"/>
  <c r="I1090" i="1"/>
  <c r="O1090" i="1"/>
  <c r="F1090" i="1"/>
  <c r="H1090" i="1"/>
  <c r="L1090" i="1"/>
  <c r="L1740" i="1"/>
  <c r="R44" i="1"/>
  <c r="R130" i="1" s="1"/>
  <c r="K1740" i="1"/>
  <c r="P2164" i="1"/>
  <c r="P1852" i="1"/>
  <c r="F1740" i="1"/>
  <c r="T2955" i="1"/>
  <c r="P1077" i="1"/>
  <c r="K2633" i="1"/>
  <c r="H4061" i="1"/>
  <c r="Q622" i="1"/>
  <c r="T4422" i="1"/>
  <c r="M3301" i="1"/>
  <c r="M33" i="1" s="1"/>
  <c r="N3299" i="1"/>
  <c r="N31" i="1" s="1"/>
  <c r="N117" i="1" s="1"/>
  <c r="N3298" i="1"/>
  <c r="N30" i="1" s="1"/>
  <c r="O3297" i="1"/>
  <c r="O29" i="1" s="1"/>
  <c r="T2143" i="1"/>
  <c r="T2141" i="1"/>
  <c r="T2138" i="1"/>
  <c r="P2137" i="1"/>
  <c r="J2118" i="1" s="1"/>
  <c r="L3299" i="1"/>
  <c r="L31" i="1" s="1"/>
  <c r="L117" i="1" s="1"/>
  <c r="L3301" i="1"/>
  <c r="L33" i="1" s="1"/>
  <c r="L119" i="1" s="1"/>
  <c r="L2244" i="1"/>
  <c r="T2136" i="1"/>
  <c r="T2268" i="1"/>
  <c r="O3439" i="1"/>
  <c r="P3439" i="1" s="1"/>
  <c r="M3312" i="1"/>
  <c r="M44" i="1" s="1"/>
  <c r="M130" i="1" s="1"/>
  <c r="P2274" i="1"/>
  <c r="I2254" i="1" s="1"/>
  <c r="D38" i="1"/>
  <c r="D124" i="1" s="1"/>
  <c r="L3308" i="1"/>
  <c r="P3717" i="1"/>
  <c r="P4420" i="1"/>
  <c r="I4401" i="1" s="1"/>
  <c r="P4415" i="1"/>
  <c r="F4396" i="1" s="1"/>
  <c r="I4222" i="1"/>
  <c r="P3253" i="1"/>
  <c r="P3256" i="1"/>
  <c r="R4474" i="1"/>
  <c r="T4474" i="1" s="1"/>
  <c r="T4467" i="1"/>
  <c r="T3006" i="1"/>
  <c r="Q4315" i="1"/>
  <c r="O1162" i="1"/>
  <c r="P1162" i="1" s="1"/>
  <c r="Q2087" i="1"/>
  <c r="T4420" i="1"/>
  <c r="T1164" i="1"/>
  <c r="T1163" i="1"/>
  <c r="T1162" i="1"/>
  <c r="T1161" i="1"/>
  <c r="T1160" i="1"/>
  <c r="T4202" i="1"/>
  <c r="T1279" i="1"/>
  <c r="T4203" i="1"/>
  <c r="D1052" i="1"/>
  <c r="H1052" i="1"/>
  <c r="M1052" i="1"/>
  <c r="J1052" i="1"/>
  <c r="L1052" i="1"/>
  <c r="O1052" i="1"/>
  <c r="E1052" i="1"/>
  <c r="G1052" i="1"/>
  <c r="K1052" i="1"/>
  <c r="F1052" i="1"/>
  <c r="N1052" i="1"/>
  <c r="F1438" i="1"/>
  <c r="E1438" i="1"/>
  <c r="D1438" i="1"/>
  <c r="J1438" i="1"/>
  <c r="I1438" i="1"/>
  <c r="K1438" i="1"/>
  <c r="N1438" i="1"/>
  <c r="O1438" i="1"/>
  <c r="M1438" i="1"/>
  <c r="L1438" i="1"/>
  <c r="H1438" i="1"/>
  <c r="G1438" i="1"/>
  <c r="Q1439" i="1"/>
  <c r="Q1438" i="1"/>
  <c r="J570" i="1"/>
  <c r="G46" i="1"/>
  <c r="G132" i="1" s="1"/>
  <c r="P169" i="1"/>
  <c r="F149" i="1" s="1"/>
  <c r="O255" i="1"/>
  <c r="P255" i="1" s="1"/>
  <c r="G235" i="1" s="1"/>
  <c r="P901" i="1"/>
  <c r="O881" i="1" s="1"/>
  <c r="P686" i="1"/>
  <c r="O3008" i="1"/>
  <c r="D2124" i="1"/>
  <c r="H2124" i="1"/>
  <c r="O3839" i="1"/>
  <c r="E3839" i="1"/>
  <c r="L79" i="1"/>
  <c r="P79" i="1" s="1"/>
  <c r="G59" i="1" s="1"/>
  <c r="P1842" i="1"/>
  <c r="D1822" i="1" s="1"/>
  <c r="K77" i="1"/>
  <c r="P77" i="1" s="1"/>
  <c r="L58" i="1" s="1"/>
  <c r="P1840" i="1"/>
  <c r="O1821" i="1" s="1"/>
  <c r="T1240" i="1"/>
  <c r="T1283" i="1"/>
  <c r="P1157" i="1"/>
  <c r="P1155" i="1"/>
  <c r="G1135" i="1" s="1"/>
  <c r="P1154" i="1"/>
  <c r="J1134" i="1" s="1"/>
  <c r="P1150" i="1"/>
  <c r="P984" i="1"/>
  <c r="J964" i="1" s="1"/>
  <c r="P261" i="1"/>
  <c r="K241" i="1" s="1"/>
  <c r="T89" i="1"/>
  <c r="D2863" i="1"/>
  <c r="P2863" i="1" s="1"/>
  <c r="E3408" i="1"/>
  <c r="F954" i="1"/>
  <c r="K954" i="1"/>
  <c r="Q1185" i="1"/>
  <c r="L1184" i="1"/>
  <c r="F1184" i="1"/>
  <c r="N1184" i="1"/>
  <c r="O1184" i="1"/>
  <c r="H1184" i="1"/>
  <c r="J1184" i="1"/>
  <c r="E1184" i="1"/>
  <c r="D1184" i="1"/>
  <c r="P1184" i="1" s="1"/>
  <c r="Q1184" i="1"/>
  <c r="G2904" i="1"/>
  <c r="E2904" i="1"/>
  <c r="Q2904" i="1"/>
  <c r="J2904" i="1"/>
  <c r="N4584" i="1"/>
  <c r="G4584" i="1"/>
  <c r="D4584" i="1"/>
  <c r="P4584" i="1" s="1"/>
  <c r="K4584" i="1"/>
  <c r="F4584" i="1"/>
  <c r="I4584" i="1"/>
  <c r="I3761" i="1"/>
  <c r="H3761" i="1"/>
  <c r="G38" i="1"/>
  <c r="G124" i="1" s="1"/>
  <c r="D3118" i="1"/>
  <c r="L3118" i="1"/>
  <c r="M3118" i="1"/>
  <c r="E3118" i="1"/>
  <c r="J3118" i="1"/>
  <c r="H3118" i="1"/>
  <c r="I3118" i="1"/>
  <c r="F3118" i="1"/>
  <c r="G3118" i="1"/>
  <c r="N3118" i="1"/>
  <c r="F3506" i="1"/>
  <c r="H797" i="1"/>
  <c r="I797" i="1"/>
  <c r="F797" i="1"/>
  <c r="E3593" i="1"/>
  <c r="I3593" i="1"/>
  <c r="F3593" i="1"/>
  <c r="L3593" i="1"/>
  <c r="J3593" i="1"/>
  <c r="G3593" i="1"/>
  <c r="K3593" i="1"/>
  <c r="M3593" i="1"/>
  <c r="H3593" i="1"/>
  <c r="M4441" i="1"/>
  <c r="M3506" i="1"/>
  <c r="K3506" i="1"/>
  <c r="F570" i="1"/>
  <c r="Q1703" i="1"/>
  <c r="I1702" i="1"/>
  <c r="Q3506" i="1"/>
  <c r="I1052" i="1"/>
  <c r="O3506" i="1"/>
  <c r="Q1052" i="1"/>
  <c r="J3506" i="1"/>
  <c r="E3506" i="1"/>
  <c r="E2863" i="1"/>
  <c r="G2863" i="1"/>
  <c r="P1152" i="1"/>
  <c r="I28" i="1"/>
  <c r="I114" i="1" s="1"/>
  <c r="F3203" i="1"/>
  <c r="E3203" i="1"/>
  <c r="L3203" i="1"/>
  <c r="O3203" i="1"/>
  <c r="M3203" i="1"/>
  <c r="Q3204" i="1"/>
  <c r="N3203" i="1"/>
  <c r="K3203" i="1"/>
  <c r="I3203" i="1"/>
  <c r="G3203" i="1"/>
  <c r="H3203" i="1"/>
  <c r="O256" i="1"/>
  <c r="P256" i="1" s="1"/>
  <c r="K236" i="1" s="1"/>
  <c r="N2815" i="1"/>
  <c r="M4492" i="1"/>
  <c r="M4062" i="1"/>
  <c r="L4449" i="1"/>
  <c r="O622" i="1"/>
  <c r="F40" i="1"/>
  <c r="F126" i="1" s="1"/>
  <c r="L3589" i="1"/>
  <c r="I2815" i="1"/>
  <c r="O4492" i="1"/>
  <c r="E4492" i="1"/>
  <c r="H4062" i="1"/>
  <c r="E28" i="1"/>
  <c r="E114" i="1" s="1"/>
  <c r="N622" i="1"/>
  <c r="G3589" i="1"/>
  <c r="J3203" i="1"/>
  <c r="F1873" i="1"/>
  <c r="O1873" i="1"/>
  <c r="L1873" i="1"/>
  <c r="E1873" i="1"/>
  <c r="Q1874" i="1"/>
  <c r="O1785" i="1"/>
  <c r="L1785" i="1"/>
  <c r="M1785" i="1"/>
  <c r="E1785" i="1"/>
  <c r="J1785" i="1"/>
  <c r="G1785" i="1"/>
  <c r="D1785" i="1"/>
  <c r="E3710" i="1"/>
  <c r="J3710" i="1"/>
  <c r="L3710" i="1"/>
  <c r="I3710" i="1"/>
  <c r="D3710" i="1"/>
  <c r="N3710" i="1"/>
  <c r="K3710" i="1"/>
  <c r="G3710" i="1"/>
  <c r="F3710" i="1"/>
  <c r="H3710" i="1"/>
  <c r="O3710" i="1"/>
  <c r="M3710" i="1"/>
  <c r="Q3711" i="1"/>
  <c r="I3623" i="1"/>
  <c r="Q3623" i="1"/>
  <c r="N3623" i="1"/>
  <c r="K3623" i="1"/>
  <c r="F3623" i="1"/>
  <c r="D3623" i="1"/>
  <c r="G3623" i="1"/>
  <c r="L3623" i="1"/>
  <c r="M3623" i="1"/>
  <c r="L2999" i="1"/>
  <c r="P2999" i="1" s="1"/>
  <c r="H2980" i="1" s="1"/>
  <c r="P2956" i="1"/>
  <c r="G2937" i="1" s="1"/>
  <c r="M2998" i="1"/>
  <c r="P2955" i="1"/>
  <c r="Q2936" i="1" s="1"/>
  <c r="M3298" i="1"/>
  <c r="M30" i="1" s="1"/>
  <c r="P2270" i="1"/>
  <c r="E2251" i="1" s="1"/>
  <c r="T2137" i="1"/>
  <c r="K622" i="1"/>
  <c r="F622" i="1"/>
  <c r="N3589" i="1"/>
  <c r="O540" i="1"/>
  <c r="I540" i="1"/>
  <c r="D3203" i="1"/>
  <c r="G27" i="1"/>
  <c r="G113" i="1" s="1"/>
  <c r="O2212" i="1"/>
  <c r="K2212" i="1"/>
  <c r="N2212" i="1"/>
  <c r="G2212" i="1"/>
  <c r="F2212" i="1"/>
  <c r="E2212" i="1"/>
  <c r="D2212" i="1"/>
  <c r="J2212" i="1"/>
  <c r="L2212" i="1"/>
  <c r="I2212" i="1"/>
  <c r="H2212" i="1"/>
  <c r="H2631" i="1"/>
  <c r="L2631" i="1"/>
  <c r="E2631" i="1"/>
  <c r="G2631" i="1"/>
  <c r="D2631" i="1"/>
  <c r="I2631" i="1"/>
  <c r="J2631" i="1"/>
  <c r="K2631" i="1"/>
  <c r="Q2632" i="1"/>
  <c r="H2719" i="1"/>
  <c r="D2719" i="1"/>
  <c r="G2719" i="1"/>
  <c r="P2794" i="1"/>
  <c r="O2774" i="1" s="1"/>
  <c r="K2807" i="1"/>
  <c r="M2807" i="1"/>
  <c r="Q2808" i="1"/>
  <c r="P2915" i="1"/>
  <c r="O2958" i="1"/>
  <c r="I2890" i="1"/>
  <c r="O2890" i="1"/>
  <c r="P2952" i="1"/>
  <c r="Q2933" i="1" s="1"/>
  <c r="E2890" i="1"/>
  <c r="G2890" i="1"/>
  <c r="Q2891" i="1"/>
  <c r="K2890" i="1"/>
  <c r="D2890" i="1"/>
  <c r="L2890" i="1"/>
  <c r="N2890" i="1"/>
  <c r="M2890" i="1"/>
  <c r="D3320" i="1"/>
  <c r="O3320" i="1"/>
  <c r="J3320" i="1"/>
  <c r="I3320" i="1"/>
  <c r="F3320" i="1"/>
  <c r="G3320" i="1"/>
  <c r="Q3321" i="1"/>
  <c r="Q3320" i="1"/>
  <c r="H3320" i="1"/>
  <c r="E3320" i="1"/>
  <c r="M3320" i="1"/>
  <c r="N3320" i="1"/>
  <c r="L3320" i="1"/>
  <c r="N3335" i="1"/>
  <c r="L3335" i="1"/>
  <c r="Q3336" i="1"/>
  <c r="H3335" i="1"/>
  <c r="D3371" i="1"/>
  <c r="O3371" i="1"/>
  <c r="K3371" i="1"/>
  <c r="I4487" i="1"/>
  <c r="F4487" i="1"/>
  <c r="H4487" i="1"/>
  <c r="K4487" i="1"/>
  <c r="G4487" i="1"/>
  <c r="J4487" i="1"/>
  <c r="O4487" i="1"/>
  <c r="Q4488" i="1"/>
  <c r="D4487" i="1"/>
  <c r="L4487" i="1"/>
  <c r="Q4487" i="1"/>
  <c r="N4487" i="1"/>
  <c r="K4310" i="1"/>
  <c r="N4310" i="1"/>
  <c r="G4310" i="1"/>
  <c r="I4310" i="1"/>
  <c r="O4310" i="1"/>
  <c r="H4310" i="1"/>
  <c r="J4310" i="1"/>
  <c r="M4310" i="1"/>
  <c r="E4310" i="1"/>
  <c r="F4310" i="1"/>
  <c r="P4458" i="1"/>
  <c r="I4439" i="1" s="1"/>
  <c r="D4310" i="1"/>
  <c r="Q4311" i="1"/>
  <c r="K4100" i="1"/>
  <c r="I4100" i="1"/>
  <c r="Q4100" i="1"/>
  <c r="J4100" i="1"/>
  <c r="G4100" i="1"/>
  <c r="Q4101" i="1"/>
  <c r="M4100" i="1"/>
  <c r="E4100" i="1"/>
  <c r="D4100" i="1"/>
  <c r="H3967" i="1"/>
  <c r="L3967" i="1"/>
  <c r="J3967" i="1"/>
  <c r="O3967" i="1"/>
  <c r="I3967" i="1"/>
  <c r="D3945" i="1"/>
  <c r="P3945" i="1" s="1"/>
  <c r="H3926" i="1" s="1"/>
  <c r="P3859" i="1"/>
  <c r="P3818" i="1"/>
  <c r="O3861" i="1"/>
  <c r="O3947" i="1" s="1"/>
  <c r="F3755" i="1"/>
  <c r="K3755" i="1"/>
  <c r="L3755" i="1"/>
  <c r="G3755" i="1"/>
  <c r="D3755" i="1"/>
  <c r="O3755" i="1"/>
  <c r="P4462" i="1"/>
  <c r="I4443" i="1" s="1"/>
  <c r="M3755" i="1"/>
  <c r="J3755" i="1"/>
  <c r="H3755" i="1"/>
  <c r="E3755" i="1"/>
  <c r="Q3756" i="1"/>
  <c r="I3755" i="1"/>
  <c r="N3755" i="1"/>
  <c r="E3668" i="1"/>
  <c r="D3668" i="1"/>
  <c r="I3668" i="1"/>
  <c r="Q3668" i="1"/>
  <c r="J3668" i="1"/>
  <c r="O3668" i="1"/>
  <c r="G3668" i="1"/>
  <c r="L3668" i="1"/>
  <c r="N3668" i="1"/>
  <c r="L3539" i="1"/>
  <c r="Q3539" i="1"/>
  <c r="E3539" i="1"/>
  <c r="O3539" i="1"/>
  <c r="K3539" i="1"/>
  <c r="H3539" i="1"/>
  <c r="Q3540" i="1"/>
  <c r="N3539" i="1"/>
  <c r="G3539" i="1"/>
  <c r="M3539" i="1"/>
  <c r="D3539" i="1"/>
  <c r="F3539" i="1"/>
  <c r="J3539" i="1"/>
  <c r="D3450" i="1"/>
  <c r="G3450" i="1"/>
  <c r="H3450" i="1"/>
  <c r="J3450" i="1"/>
  <c r="I3302" i="1"/>
  <c r="I34" i="1" s="1"/>
  <c r="I120" i="1" s="1"/>
  <c r="P3431" i="1"/>
  <c r="P3430" i="1"/>
  <c r="P3429" i="1"/>
  <c r="P3428" i="1"/>
  <c r="F3409" i="1" s="1"/>
  <c r="K3299" i="1"/>
  <c r="M29" i="1"/>
  <c r="M115" i="1" s="1"/>
  <c r="L28" i="1"/>
  <c r="L114" i="1" s="1"/>
  <c r="L3295" i="1"/>
  <c r="L27" i="1" s="1"/>
  <c r="L113" i="1" s="1"/>
  <c r="L3003" i="1"/>
  <c r="L3304" i="1" s="1"/>
  <c r="L3001" i="1"/>
  <c r="P2514" i="1"/>
  <c r="F1399" i="1"/>
  <c r="O1399" i="1"/>
  <c r="H1399" i="1"/>
  <c r="L1399" i="1"/>
  <c r="J1399" i="1"/>
  <c r="I1399" i="1"/>
  <c r="N1399" i="1"/>
  <c r="M1399" i="1"/>
  <c r="E1399" i="1"/>
  <c r="G1399" i="1"/>
  <c r="D1399" i="1"/>
  <c r="P1399" i="1" s="1"/>
  <c r="H1906" i="1"/>
  <c r="E1906" i="1"/>
  <c r="D1906" i="1"/>
  <c r="F1906" i="1"/>
  <c r="O1906" i="1"/>
  <c r="I1906" i="1"/>
  <c r="K1906" i="1"/>
  <c r="L1906" i="1"/>
  <c r="N1906" i="1"/>
  <c r="J1906" i="1"/>
  <c r="M1906" i="1"/>
  <c r="J2000" i="1"/>
  <c r="L2000" i="1"/>
  <c r="F2000" i="1"/>
  <c r="E2000" i="1"/>
  <c r="I2000" i="1"/>
  <c r="N2000" i="1"/>
  <c r="G2000" i="1"/>
  <c r="M2000" i="1"/>
  <c r="D2000" i="1"/>
  <c r="H2000" i="1"/>
  <c r="K2077" i="1"/>
  <c r="E2077" i="1"/>
  <c r="N2077" i="1"/>
  <c r="O2077" i="1"/>
  <c r="J2077" i="1"/>
  <c r="F2077" i="1"/>
  <c r="Q2077" i="1"/>
  <c r="I2077" i="1"/>
  <c r="F2289" i="1"/>
  <c r="K2289" i="1"/>
  <c r="Q2290" i="1"/>
  <c r="O2289" i="1"/>
  <c r="M2289" i="1"/>
  <c r="I2426" i="1"/>
  <c r="G2426" i="1"/>
  <c r="O2426" i="1"/>
  <c r="F2426" i="1"/>
  <c r="D2426" i="1"/>
  <c r="N2426" i="1"/>
  <c r="L2426" i="1"/>
  <c r="H2426" i="1"/>
  <c r="J2426" i="1"/>
  <c r="E2426" i="1"/>
  <c r="M2426" i="1"/>
  <c r="Q2427" i="1"/>
  <c r="Q2426" i="1"/>
  <c r="P2579" i="1"/>
  <c r="G2559" i="1" s="1"/>
  <c r="O2622" i="1"/>
  <c r="P2622" i="1" s="1"/>
  <c r="L2602" i="1" s="1"/>
  <c r="L2679" i="1"/>
  <c r="N2679" i="1"/>
  <c r="H2679" i="1"/>
  <c r="Q2680" i="1"/>
  <c r="Q3322" i="1"/>
  <c r="J3322" i="1"/>
  <c r="G3322" i="1"/>
  <c r="H3322" i="1"/>
  <c r="O3322" i="1"/>
  <c r="E3322" i="1"/>
  <c r="D3322" i="1"/>
  <c r="K3322" i="1"/>
  <c r="L3322" i="1"/>
  <c r="M3322" i="1"/>
  <c r="P3353" i="1"/>
  <c r="O3333" i="1" s="1"/>
  <c r="E3364" i="1"/>
  <c r="O3364" i="1"/>
  <c r="E3369" i="1"/>
  <c r="J3369" i="1"/>
  <c r="Q3369" i="1"/>
  <c r="I3369" i="1"/>
  <c r="K3369" i="1"/>
  <c r="D3369" i="1"/>
  <c r="L3369" i="1"/>
  <c r="H3369" i="1"/>
  <c r="O3369" i="1"/>
  <c r="Q3370" i="1"/>
  <c r="Q4486" i="1"/>
  <c r="F4485" i="1"/>
  <c r="M4485" i="1"/>
  <c r="E4485" i="1"/>
  <c r="P4418" i="1"/>
  <c r="M4399" i="1" s="1"/>
  <c r="P4414" i="1"/>
  <c r="F4395" i="1" s="1"/>
  <c r="M4309" i="1"/>
  <c r="Q4309" i="1"/>
  <c r="P4457" i="1"/>
  <c r="H4268" i="1"/>
  <c r="M4268" i="1"/>
  <c r="E4268" i="1"/>
  <c r="Q4268" i="1"/>
  <c r="Q4269" i="1"/>
  <c r="P4242" i="1"/>
  <c r="I4223" i="1" s="1"/>
  <c r="J4053" i="1"/>
  <c r="D4053" i="1"/>
  <c r="H4053" i="1"/>
  <c r="Q4053" i="1"/>
  <c r="N4013" i="1"/>
  <c r="F4013" i="1"/>
  <c r="H4013" i="1"/>
  <c r="I4013" i="1"/>
  <c r="O4013" i="1"/>
  <c r="Q4014" i="1"/>
  <c r="L4013" i="1"/>
  <c r="M4013" i="1"/>
  <c r="J3886" i="1"/>
  <c r="Q3886" i="1"/>
  <c r="O3880" i="1"/>
  <c r="Q3880" i="1"/>
  <c r="L3880" i="1"/>
  <c r="H3880" i="1"/>
  <c r="F3880" i="1"/>
  <c r="S3944" i="1"/>
  <c r="T3944" i="1" s="1"/>
  <c r="T3858" i="1"/>
  <c r="G3941" i="1"/>
  <c r="P3855" i="1"/>
  <c r="H3836" i="1" s="1"/>
  <c r="P2428" i="1"/>
  <c r="K4062" i="1"/>
  <c r="M622" i="1"/>
  <c r="J3589" i="1"/>
  <c r="D540" i="1"/>
  <c r="P540" i="1" s="1"/>
  <c r="M3637" i="1"/>
  <c r="H3637" i="1"/>
  <c r="L3637" i="1"/>
  <c r="G3637" i="1"/>
  <c r="D3637" i="1"/>
  <c r="P3637" i="1" s="1"/>
  <c r="J3637" i="1"/>
  <c r="N3637" i="1"/>
  <c r="E3637" i="1"/>
  <c r="F3637" i="1"/>
  <c r="O3720" i="1"/>
  <c r="D3720" i="1"/>
  <c r="G3720" i="1"/>
  <c r="F3634" i="1"/>
  <c r="H3634" i="1"/>
  <c r="M3634" i="1"/>
  <c r="L3634" i="1"/>
  <c r="O3634" i="1"/>
  <c r="E3634" i="1"/>
  <c r="K3634" i="1"/>
  <c r="D3634" i="1"/>
  <c r="G3634" i="1"/>
  <c r="N3634" i="1"/>
  <c r="H622" i="1"/>
  <c r="M3589" i="1"/>
  <c r="I1743" i="1"/>
  <c r="Q1744" i="1"/>
  <c r="K1743" i="1"/>
  <c r="N1743" i="1"/>
  <c r="M1743" i="1"/>
  <c r="J1743" i="1"/>
  <c r="Q1743" i="1"/>
  <c r="D1743" i="1"/>
  <c r="P1743" i="1" s="1"/>
  <c r="G1743" i="1"/>
  <c r="O1743" i="1"/>
  <c r="J2120" i="1"/>
  <c r="P2550" i="1"/>
  <c r="G2815" i="1"/>
  <c r="D4492" i="1"/>
  <c r="J4062" i="1"/>
  <c r="O4062" i="1"/>
  <c r="M2596" i="1"/>
  <c r="L622" i="1"/>
  <c r="D923" i="1"/>
  <c r="O3589" i="1"/>
  <c r="R132" i="1"/>
  <c r="G4062" i="1"/>
  <c r="G622" i="1"/>
  <c r="D3589" i="1"/>
  <c r="P591" i="1"/>
  <c r="E572" i="1" s="1"/>
  <c r="O2347" i="1"/>
  <c r="G2347" i="1"/>
  <c r="Q2347" i="1"/>
  <c r="L2347" i="1"/>
  <c r="K2347" i="1"/>
  <c r="M34" i="1"/>
  <c r="M120" i="1" s="1"/>
  <c r="D622" i="1"/>
  <c r="F3589" i="1"/>
  <c r="N34" i="1"/>
  <c r="N120" i="1" s="1"/>
  <c r="M32" i="1"/>
  <c r="M118" i="1" s="1"/>
  <c r="G33" i="1"/>
  <c r="J2044" i="1"/>
  <c r="K3589" i="1"/>
  <c r="G42" i="1"/>
  <c r="G128" i="1" s="1"/>
  <c r="L3407" i="1"/>
  <c r="Q1316" i="1"/>
  <c r="H3376" i="1"/>
  <c r="J3376" i="1"/>
  <c r="D3376" i="1"/>
  <c r="E539" i="1"/>
  <c r="I2211" i="1"/>
  <c r="E2211" i="1"/>
  <c r="G617" i="1"/>
  <c r="D617" i="1"/>
  <c r="N617" i="1"/>
  <c r="M617" i="1"/>
  <c r="O617" i="1"/>
  <c r="H617" i="1"/>
  <c r="E617" i="1"/>
  <c r="F617" i="1"/>
  <c r="M660" i="1"/>
  <c r="G660" i="1"/>
  <c r="F660" i="1"/>
  <c r="H660" i="1"/>
  <c r="E660" i="1"/>
  <c r="O660" i="1"/>
  <c r="Q661" i="1"/>
  <c r="I660" i="1"/>
  <c r="K660" i="1"/>
  <c r="J1604" i="1"/>
  <c r="I1604" i="1"/>
  <c r="K1604" i="1"/>
  <c r="G1178" i="1"/>
  <c r="K1178" i="1"/>
  <c r="L1178" i="1"/>
  <c r="O1178" i="1"/>
  <c r="M1178" i="1"/>
  <c r="D1178" i="1"/>
  <c r="E1178" i="1"/>
  <c r="F1515" i="1"/>
  <c r="I1515" i="1"/>
  <c r="G1515" i="1"/>
  <c r="J1515" i="1"/>
  <c r="M1515" i="1"/>
  <c r="H1515" i="1"/>
  <c r="K1515" i="1"/>
  <c r="E1515" i="1"/>
  <c r="F2469" i="1"/>
  <c r="I2469" i="1"/>
  <c r="E3377" i="1"/>
  <c r="I3377" i="1"/>
  <c r="F4529" i="1"/>
  <c r="K4529" i="1"/>
  <c r="F3966" i="1"/>
  <c r="O3966" i="1"/>
  <c r="E3966" i="1"/>
  <c r="P1525" i="1"/>
  <c r="J998" i="1"/>
  <c r="E998" i="1"/>
  <c r="O998" i="1"/>
  <c r="F998" i="1"/>
  <c r="K998" i="1"/>
  <c r="I998" i="1"/>
  <c r="D998" i="1"/>
  <c r="N998" i="1"/>
  <c r="G998" i="1"/>
  <c r="O699" i="1"/>
  <c r="F699" i="1"/>
  <c r="L699" i="1"/>
  <c r="E699" i="1"/>
  <c r="H699" i="1"/>
  <c r="J699" i="1"/>
  <c r="M699" i="1"/>
  <c r="D699" i="1"/>
  <c r="N699" i="1"/>
  <c r="K1692" i="1"/>
  <c r="G1692" i="1"/>
  <c r="J1692" i="1"/>
  <c r="E1692" i="1"/>
  <c r="M1692" i="1"/>
  <c r="I1692" i="1"/>
  <c r="O1692" i="1"/>
  <c r="H1692" i="1"/>
  <c r="Q656" i="1"/>
  <c r="I655" i="1"/>
  <c r="Q655" i="1"/>
  <c r="F655" i="1"/>
  <c r="M655" i="1"/>
  <c r="D655" i="1"/>
  <c r="L655" i="1"/>
  <c r="O655" i="1"/>
  <c r="K655" i="1"/>
  <c r="J655" i="1"/>
  <c r="E698" i="1"/>
  <c r="G698" i="1"/>
  <c r="F698" i="1"/>
  <c r="L698" i="1"/>
  <c r="N698" i="1"/>
  <c r="J698" i="1"/>
  <c r="I698" i="1"/>
  <c r="D2293" i="1"/>
  <c r="M2293" i="1"/>
  <c r="P1463" i="1"/>
  <c r="G1443" i="1" s="1"/>
  <c r="G2161" i="1"/>
  <c r="Q2161" i="1"/>
  <c r="K2422" i="1"/>
  <c r="G2422" i="1"/>
  <c r="J2422" i="1"/>
  <c r="L2422" i="1"/>
  <c r="M2551" i="1"/>
  <c r="E2551" i="1"/>
  <c r="L2551" i="1"/>
  <c r="R82" i="1"/>
  <c r="T82" i="1" s="1"/>
  <c r="T1845" i="1"/>
  <c r="J3501" i="1"/>
  <c r="M3501" i="1"/>
  <c r="F3501" i="1"/>
  <c r="L3501" i="1"/>
  <c r="G3501" i="1"/>
  <c r="H3501" i="1"/>
  <c r="D3501" i="1"/>
  <c r="I3501" i="1"/>
  <c r="E3501" i="1"/>
  <c r="I3760" i="1"/>
  <c r="G3760" i="1"/>
  <c r="M3760" i="1"/>
  <c r="J3760" i="1"/>
  <c r="D3760" i="1"/>
  <c r="O3760" i="1"/>
  <c r="F3760" i="1"/>
  <c r="K3760" i="1"/>
  <c r="O4016" i="1"/>
  <c r="N4016" i="1"/>
  <c r="G4016" i="1"/>
  <c r="J4016" i="1"/>
  <c r="K4016" i="1"/>
  <c r="E4016" i="1"/>
  <c r="L4016" i="1"/>
  <c r="D4016" i="1"/>
  <c r="M4016" i="1"/>
  <c r="H4016" i="1"/>
  <c r="I4016" i="1"/>
  <c r="P3997" i="1"/>
  <c r="M3977" i="1" s="1"/>
  <c r="I4319" i="1"/>
  <c r="F4319" i="1"/>
  <c r="E4319" i="1"/>
  <c r="M4319" i="1"/>
  <c r="L4319" i="1"/>
  <c r="J4319" i="1"/>
  <c r="G4319" i="1"/>
  <c r="J4497" i="1"/>
  <c r="F4497" i="1"/>
  <c r="H4497" i="1"/>
  <c r="D4497" i="1"/>
  <c r="P4497" i="1" s="1"/>
  <c r="O1256" i="1"/>
  <c r="F1256" i="1"/>
  <c r="N1256" i="1"/>
  <c r="I1256" i="1"/>
  <c r="L1256" i="1"/>
  <c r="G1256" i="1"/>
  <c r="D1256" i="1"/>
  <c r="K1256" i="1"/>
  <c r="O663" i="1"/>
  <c r="K663" i="1"/>
  <c r="M663" i="1"/>
  <c r="I663" i="1"/>
  <c r="N663" i="1"/>
  <c r="D663" i="1"/>
  <c r="H663" i="1"/>
  <c r="J663" i="1"/>
  <c r="L663" i="1"/>
  <c r="M38" i="1"/>
  <c r="H1216" i="1"/>
  <c r="D1216" i="1"/>
  <c r="F1216" i="1"/>
  <c r="J1216" i="1"/>
  <c r="N1216" i="1"/>
  <c r="L1216" i="1"/>
  <c r="J914" i="1"/>
  <c r="I914" i="1"/>
  <c r="L914" i="1"/>
  <c r="G914" i="1"/>
  <c r="N914" i="1"/>
  <c r="E742" i="1"/>
  <c r="I742" i="1"/>
  <c r="M2201" i="1"/>
  <c r="O2201" i="1"/>
  <c r="G2201" i="1"/>
  <c r="I2201" i="1"/>
  <c r="H2201" i="1"/>
  <c r="L1169" i="1"/>
  <c r="N1169" i="1"/>
  <c r="K1169" i="1"/>
  <c r="J1169" i="1"/>
  <c r="G1169" i="1"/>
  <c r="D1169" i="1"/>
  <c r="F1169" i="1"/>
  <c r="P217" i="1"/>
  <c r="Q197" i="1" s="1"/>
  <c r="O260" i="1"/>
  <c r="P260" i="1" s="1"/>
  <c r="D1305" i="1"/>
  <c r="L1305" i="1"/>
  <c r="N1305" i="1"/>
  <c r="J2331" i="1"/>
  <c r="L2331" i="1"/>
  <c r="H2331" i="1"/>
  <c r="D2331" i="1"/>
  <c r="O1431" i="1"/>
  <c r="E1431" i="1"/>
  <c r="J1431" i="1"/>
  <c r="I4489" i="1"/>
  <c r="L4489" i="1"/>
  <c r="N3591" i="1"/>
  <c r="F3591" i="1"/>
  <c r="F39" i="1"/>
  <c r="F125" i="1" s="1"/>
  <c r="K784" i="1"/>
  <c r="J784" i="1"/>
  <c r="M784" i="1"/>
  <c r="L784" i="1"/>
  <c r="N784" i="1"/>
  <c r="Q785" i="1"/>
  <c r="F784" i="1"/>
  <c r="N2423" i="1"/>
  <c r="O2423" i="1"/>
  <c r="H2423" i="1"/>
  <c r="M2506" i="1"/>
  <c r="N2506" i="1"/>
  <c r="J2506" i="1"/>
  <c r="K2506" i="1"/>
  <c r="H1393" i="1"/>
  <c r="N1393" i="1"/>
  <c r="G1393" i="1"/>
  <c r="Q1394" i="1"/>
  <c r="G1997" i="1"/>
  <c r="N1997" i="1"/>
  <c r="K1997" i="1"/>
  <c r="L1997" i="1"/>
  <c r="J317" i="1"/>
  <c r="L317" i="1"/>
  <c r="G317" i="1"/>
  <c r="I317" i="1"/>
  <c r="K317" i="1"/>
  <c r="M317" i="1"/>
  <c r="N317" i="1"/>
  <c r="F317" i="1"/>
  <c r="H317" i="1"/>
  <c r="L2078" i="1"/>
  <c r="G2078" i="1"/>
  <c r="N2078" i="1"/>
  <c r="H2078" i="1"/>
  <c r="J2078" i="1"/>
  <c r="D2078" i="1"/>
  <c r="I2078" i="1"/>
  <c r="E1346" i="1"/>
  <c r="I1346" i="1"/>
  <c r="H1346" i="1"/>
  <c r="G2334" i="1"/>
  <c r="O2334" i="1"/>
  <c r="F2334" i="1"/>
  <c r="L2334" i="1"/>
  <c r="D3957" i="1"/>
  <c r="D4473" i="1"/>
  <c r="L3889" i="1"/>
  <c r="J3889" i="1"/>
  <c r="O3889" i="1"/>
  <c r="I3889" i="1"/>
  <c r="M3889" i="1"/>
  <c r="K3889" i="1"/>
  <c r="N3889" i="1"/>
  <c r="H3889" i="1"/>
  <c r="D3889" i="1"/>
  <c r="M4022" i="1"/>
  <c r="H4022" i="1"/>
  <c r="H4324" i="1"/>
  <c r="N4324" i="1"/>
  <c r="F4324" i="1"/>
  <c r="L4324" i="1"/>
  <c r="D4324" i="1"/>
  <c r="P4324" i="1" s="1"/>
  <c r="M4324" i="1"/>
  <c r="K4324" i="1"/>
  <c r="J4324" i="1"/>
  <c r="Q1345" i="1"/>
  <c r="T4216" i="1"/>
  <c r="G37" i="1"/>
  <c r="G123" i="1" s="1"/>
  <c r="F37" i="1"/>
  <c r="F123" i="1" s="1"/>
  <c r="P3887" i="1"/>
  <c r="K698" i="1"/>
  <c r="O1346" i="1"/>
  <c r="D317" i="1"/>
  <c r="I2423" i="1"/>
  <c r="L141" i="1"/>
  <c r="F914" i="1"/>
  <c r="K2551" i="1"/>
  <c r="N2766" i="1"/>
  <c r="L2423" i="1"/>
  <c r="O2425" i="1"/>
  <c r="I2425" i="1"/>
  <c r="N1479" i="1"/>
  <c r="O1479" i="1"/>
  <c r="D1479" i="1"/>
  <c r="J1479" i="1"/>
  <c r="Q1476" i="1"/>
  <c r="G1475" i="1"/>
  <c r="Q829" i="1"/>
  <c r="D829" i="1"/>
  <c r="H829" i="1"/>
  <c r="J829" i="1"/>
  <c r="J531" i="1"/>
  <c r="O531" i="1"/>
  <c r="N531" i="1"/>
  <c r="L1087" i="1"/>
  <c r="Q1088" i="1"/>
  <c r="K1087" i="1"/>
  <c r="F1087" i="1"/>
  <c r="I1087" i="1"/>
  <c r="D1087" i="1"/>
  <c r="F441" i="1"/>
  <c r="H441" i="1"/>
  <c r="G441" i="1"/>
  <c r="L441" i="1"/>
  <c r="D441" i="1"/>
  <c r="J441" i="1"/>
  <c r="J911" i="1"/>
  <c r="M911" i="1"/>
  <c r="D911" i="1"/>
  <c r="G911" i="1"/>
  <c r="O911" i="1"/>
  <c r="I2035" i="1"/>
  <c r="L2035" i="1"/>
  <c r="O249" i="1"/>
  <c r="P249" i="1" s="1"/>
  <c r="G230" i="1" s="1"/>
  <c r="P206" i="1"/>
  <c r="G139" i="1"/>
  <c r="Q140" i="1"/>
  <c r="L139" i="1"/>
  <c r="E139" i="1"/>
  <c r="D139" i="1"/>
  <c r="F139" i="1"/>
  <c r="M139" i="1"/>
  <c r="J1861" i="1"/>
  <c r="G1861" i="1"/>
  <c r="G489" i="1"/>
  <c r="H489" i="1"/>
  <c r="F489" i="1"/>
  <c r="E489" i="1"/>
  <c r="D489" i="1"/>
  <c r="N2168" i="1"/>
  <c r="O2168" i="1"/>
  <c r="M2168" i="1"/>
  <c r="K2168" i="1"/>
  <c r="E2168" i="1"/>
  <c r="J2168" i="1"/>
  <c r="I2168" i="1"/>
  <c r="F2168" i="1"/>
  <c r="L2168" i="1"/>
  <c r="H2168" i="1"/>
  <c r="E1043" i="1"/>
  <c r="J1043" i="1"/>
  <c r="H1043" i="1"/>
  <c r="L1043" i="1"/>
  <c r="J399" i="1"/>
  <c r="E399" i="1"/>
  <c r="N399" i="1"/>
  <c r="F399" i="1"/>
  <c r="G399" i="1"/>
  <c r="I399" i="1"/>
  <c r="D1430" i="1"/>
  <c r="F1430" i="1"/>
  <c r="G1430" i="1"/>
  <c r="K1430" i="1"/>
  <c r="H1430" i="1"/>
  <c r="I1430" i="1"/>
  <c r="L1430" i="1"/>
  <c r="O1430" i="1"/>
  <c r="J1430" i="1"/>
  <c r="O1047" i="1"/>
  <c r="J1047" i="1"/>
  <c r="F1047" i="1"/>
  <c r="Q1047" i="1"/>
  <c r="M1047" i="1"/>
  <c r="N2287" i="1"/>
  <c r="L2287" i="1"/>
  <c r="K2287" i="1"/>
  <c r="Q2288" i="1"/>
  <c r="I2287" i="1"/>
  <c r="F2287" i="1"/>
  <c r="D314" i="1"/>
  <c r="J314" i="1"/>
  <c r="E37" i="1"/>
  <c r="E123" i="1" s="1"/>
  <c r="K34" i="1"/>
  <c r="P3964" i="1"/>
  <c r="K1393" i="1"/>
  <c r="M42" i="1"/>
  <c r="M128" i="1" s="1"/>
  <c r="D698" i="1"/>
  <c r="Q699" i="1"/>
  <c r="M698" i="1"/>
  <c r="E2423" i="1"/>
  <c r="K914" i="1"/>
  <c r="J2293" i="1"/>
  <c r="J2766" i="1"/>
  <c r="K793" i="1"/>
  <c r="F793" i="1"/>
  <c r="L793" i="1"/>
  <c r="O1689" i="1"/>
  <c r="D1689" i="1"/>
  <c r="G1689" i="1"/>
  <c r="N1689" i="1"/>
  <c r="M1689" i="1"/>
  <c r="O2805" i="1"/>
  <c r="K2805" i="1"/>
  <c r="L2805" i="1"/>
  <c r="F620" i="1"/>
  <c r="O620" i="1"/>
  <c r="I620" i="1"/>
  <c r="N1993" i="1"/>
  <c r="Q1994" i="1"/>
  <c r="M1993" i="1"/>
  <c r="J1993" i="1"/>
  <c r="F1993" i="1"/>
  <c r="E1864" i="1"/>
  <c r="F1864" i="1"/>
  <c r="Q1865" i="1"/>
  <c r="I1864" i="1"/>
  <c r="O1864" i="1"/>
  <c r="J1864" i="1"/>
  <c r="K1864" i="1"/>
  <c r="M1864" i="1"/>
  <c r="L1864" i="1"/>
  <c r="Q1864" i="1"/>
  <c r="K745" i="1"/>
  <c r="G745" i="1"/>
  <c r="J612" i="1"/>
  <c r="Q612" i="1"/>
  <c r="K612" i="1"/>
  <c r="L612" i="1"/>
  <c r="O612" i="1"/>
  <c r="I612" i="1"/>
  <c r="G612" i="1"/>
  <c r="N612" i="1"/>
  <c r="E138" i="1"/>
  <c r="M138" i="1"/>
  <c r="L138" i="1"/>
  <c r="G138" i="1"/>
  <c r="N138" i="1"/>
  <c r="D138" i="1"/>
  <c r="O138" i="1"/>
  <c r="E38" i="1"/>
  <c r="E124" i="1" s="1"/>
  <c r="I1393" i="1"/>
  <c r="Q2506" i="1"/>
  <c r="H2211" i="1"/>
  <c r="G699" i="1"/>
  <c r="H698" i="1"/>
  <c r="P1076" i="1"/>
  <c r="I1056" i="1" s="1"/>
  <c r="D914" i="1"/>
  <c r="N1346" i="1"/>
  <c r="D2423" i="1"/>
  <c r="M1305" i="1"/>
  <c r="E1997" i="1"/>
  <c r="G4531" i="1"/>
  <c r="J3757" i="1"/>
  <c r="N3757" i="1"/>
  <c r="M3757" i="1"/>
  <c r="J2803" i="1"/>
  <c r="O2803" i="1"/>
  <c r="N2803" i="1"/>
  <c r="L3298" i="1"/>
  <c r="L30" i="1" s="1"/>
  <c r="L116" i="1" s="1"/>
  <c r="O1393" i="1"/>
  <c r="D2506" i="1"/>
  <c r="D2211" i="1"/>
  <c r="L1393" i="1"/>
  <c r="I699" i="1"/>
  <c r="D1692" i="1"/>
  <c r="O698" i="1"/>
  <c r="F1346" i="1"/>
  <c r="H1305" i="1"/>
  <c r="M2423" i="1"/>
  <c r="J2201" i="1"/>
  <c r="E441" i="1"/>
  <c r="K3300" i="1"/>
  <c r="K32" i="1" s="1"/>
  <c r="K118" i="1" s="1"/>
  <c r="J2211" i="1"/>
  <c r="F1393" i="1"/>
  <c r="K699" i="1"/>
  <c r="N1692" i="1"/>
  <c r="E655" i="1"/>
  <c r="I2334" i="1"/>
  <c r="I784" i="1"/>
  <c r="N441" i="1"/>
  <c r="K2423" i="1"/>
  <c r="O784" i="1"/>
  <c r="N33" i="1"/>
  <c r="N119" i="1" s="1"/>
  <c r="F38" i="1"/>
  <c r="F124" i="1" s="1"/>
  <c r="P2076" i="1"/>
  <c r="K3793" i="1"/>
  <c r="M3793" i="1"/>
  <c r="Q3670" i="1"/>
  <c r="F3669" i="1"/>
  <c r="M3669" i="1"/>
  <c r="L3669" i="1"/>
  <c r="G3669" i="1"/>
  <c r="O3669" i="1"/>
  <c r="K3669" i="1"/>
  <c r="N3669" i="1"/>
  <c r="Q3669" i="1"/>
  <c r="D3669" i="1"/>
  <c r="P76" i="1"/>
  <c r="E57" i="1" s="1"/>
  <c r="T1158" i="1"/>
  <c r="P1151" i="1"/>
  <c r="H1132" i="1" s="1"/>
  <c r="T1149" i="1"/>
  <c r="T3012" i="1"/>
  <c r="R3313" i="1"/>
  <c r="R45" i="1" s="1"/>
  <c r="R131" i="1" s="1"/>
  <c r="D4274" i="1"/>
  <c r="F402" i="1"/>
  <c r="G402" i="1"/>
  <c r="G657" i="1"/>
  <c r="Q3755" i="1"/>
  <c r="T1581" i="1"/>
  <c r="T3268" i="1"/>
  <c r="K4274" i="1"/>
  <c r="G782" i="1"/>
  <c r="I402" i="1"/>
  <c r="H1481" i="1"/>
  <c r="K1688" i="1"/>
  <c r="F1949" i="1"/>
  <c r="I4526" i="1"/>
  <c r="R4259" i="1"/>
  <c r="T4259" i="1" s="1"/>
  <c r="J1003" i="1"/>
  <c r="P1003" i="1" s="1"/>
  <c r="J3300" i="1"/>
  <c r="P1804" i="1"/>
  <c r="I3301" i="1"/>
  <c r="I33" i="1" s="1"/>
  <c r="I119" i="1" s="1"/>
  <c r="J4101" i="1"/>
  <c r="E4274" i="1"/>
  <c r="E782" i="1"/>
  <c r="J2846" i="1"/>
  <c r="H657" i="1"/>
  <c r="N1688" i="1"/>
  <c r="F1688" i="1"/>
  <c r="J1949" i="1"/>
  <c r="H3301" i="1"/>
  <c r="H33" i="1" s="1"/>
  <c r="H119" i="1" s="1"/>
  <c r="T1236" i="1"/>
  <c r="M4101" i="1"/>
  <c r="P4423" i="1"/>
  <c r="E45" i="1"/>
  <c r="E131" i="1" s="1"/>
  <c r="D2507" i="1"/>
  <c r="F782" i="1"/>
  <c r="O657" i="1"/>
  <c r="L1688" i="1"/>
  <c r="J1688" i="1"/>
  <c r="G2721" i="1"/>
  <c r="Q181" i="1"/>
  <c r="Q3106" i="1"/>
  <c r="L3303" i="1"/>
  <c r="L35" i="1" s="1"/>
  <c r="P4205" i="1"/>
  <c r="K4186" i="1" s="1"/>
  <c r="P4199" i="1"/>
  <c r="F4180" i="1" s="1"/>
  <c r="P1280" i="1"/>
  <c r="S1280" i="1" s="1"/>
  <c r="T1280" i="1" s="1"/>
  <c r="P1281" i="1"/>
  <c r="P1283" i="1"/>
  <c r="E3303" i="1"/>
  <c r="E35" i="1" s="1"/>
  <c r="E121" i="1" s="1"/>
  <c r="I3308" i="1"/>
  <c r="I40" i="1" s="1"/>
  <c r="I126" i="1" s="1"/>
  <c r="L3314" i="1"/>
  <c r="L46" i="1" s="1"/>
  <c r="L132" i="1" s="1"/>
  <c r="Q3150" i="1"/>
  <c r="O916" i="1"/>
  <c r="P916" i="1" s="1"/>
  <c r="M782" i="1"/>
  <c r="O1688" i="1"/>
  <c r="M1688" i="1"/>
  <c r="O1848" i="1"/>
  <c r="J3308" i="1"/>
  <c r="J40" i="1" s="1"/>
  <c r="J126" i="1" s="1"/>
  <c r="Q2507" i="1"/>
  <c r="Q402" i="1"/>
  <c r="K782" i="1"/>
  <c r="H2638" i="1"/>
  <c r="H1688" i="1"/>
  <c r="I1688" i="1"/>
  <c r="L3312" i="1"/>
  <c r="L44" i="1" s="1"/>
  <c r="L130" i="1" s="1"/>
  <c r="J3311" i="1"/>
  <c r="J43" i="1" s="1"/>
  <c r="J129" i="1" s="1"/>
  <c r="I917" i="1"/>
  <c r="L2507" i="1"/>
  <c r="J782" i="1"/>
  <c r="L402" i="1"/>
  <c r="D402" i="1"/>
  <c r="G1514" i="1"/>
  <c r="K146" i="1"/>
  <c r="P2105" i="1"/>
  <c r="D782" i="1"/>
  <c r="O402" i="1"/>
  <c r="K657" i="1"/>
  <c r="T3257" i="1"/>
  <c r="T3264" i="1"/>
  <c r="N3308" i="1"/>
  <c r="N40" i="1" s="1"/>
  <c r="P170" i="1"/>
  <c r="O150" i="1" s="1"/>
  <c r="L2935" i="1"/>
  <c r="G2935" i="1"/>
  <c r="K2935" i="1"/>
  <c r="E2935" i="1"/>
  <c r="N3595" i="1"/>
  <c r="K3595" i="1"/>
  <c r="L3595" i="1"/>
  <c r="I3595" i="1"/>
  <c r="G3595" i="1"/>
  <c r="J3595" i="1"/>
  <c r="F3595" i="1"/>
  <c r="H3595" i="1"/>
  <c r="O3595" i="1"/>
  <c r="E3595" i="1"/>
  <c r="D3595" i="1"/>
  <c r="P3595" i="1" s="1"/>
  <c r="M3595" i="1"/>
  <c r="D618" i="1"/>
  <c r="I618" i="1"/>
  <c r="O618" i="1"/>
  <c r="G618" i="1"/>
  <c r="K618" i="1"/>
  <c r="H618" i="1"/>
  <c r="L618" i="1"/>
  <c r="N618" i="1"/>
  <c r="M618" i="1"/>
  <c r="J618" i="1"/>
  <c r="E618" i="1"/>
  <c r="Q618" i="1"/>
  <c r="F618" i="1"/>
  <c r="E4144" i="1"/>
  <c r="G4144" i="1"/>
  <c r="J4144" i="1"/>
  <c r="K4144" i="1"/>
  <c r="N4144" i="1"/>
  <c r="I4144" i="1"/>
  <c r="F4144" i="1"/>
  <c r="H4144" i="1"/>
  <c r="L4144" i="1"/>
  <c r="M4144" i="1"/>
  <c r="D4144" i="1"/>
  <c r="O4144" i="1"/>
  <c r="J1901" i="1"/>
  <c r="F1901" i="1"/>
  <c r="N1901" i="1"/>
  <c r="H1901" i="1"/>
  <c r="M1901" i="1"/>
  <c r="G1901" i="1"/>
  <c r="Q1901" i="1"/>
  <c r="L1901" i="1"/>
  <c r="D1901" i="1"/>
  <c r="E1901" i="1"/>
  <c r="K1901" i="1"/>
  <c r="O1901" i="1"/>
  <c r="I1901" i="1"/>
  <c r="G4145" i="1"/>
  <c r="J4145" i="1"/>
  <c r="N4145" i="1"/>
  <c r="Q4146" i="1"/>
  <c r="I4145" i="1"/>
  <c r="M4145" i="1"/>
  <c r="Q4145" i="1"/>
  <c r="E4145" i="1"/>
  <c r="F4145" i="1"/>
  <c r="O4145" i="1"/>
  <c r="H4145" i="1"/>
  <c r="K4145" i="1"/>
  <c r="L4145" i="1"/>
  <c r="D4145" i="1"/>
  <c r="L2330" i="1"/>
  <c r="J2330" i="1"/>
  <c r="H2330" i="1"/>
  <c r="O2330" i="1"/>
  <c r="F2330" i="1"/>
  <c r="I2330" i="1"/>
  <c r="M2330" i="1"/>
  <c r="P2607" i="1"/>
  <c r="G2330" i="1"/>
  <c r="N2330" i="1"/>
  <c r="E2330" i="1"/>
  <c r="D2330" i="1"/>
  <c r="Q2331" i="1"/>
  <c r="M1776" i="1"/>
  <c r="L1776" i="1"/>
  <c r="I1776" i="1"/>
  <c r="F1776" i="1"/>
  <c r="H1776" i="1"/>
  <c r="D1776" i="1"/>
  <c r="O1776" i="1"/>
  <c r="N1776" i="1"/>
  <c r="K1776" i="1"/>
  <c r="J1776" i="1"/>
  <c r="G1776" i="1"/>
  <c r="M1986" i="1"/>
  <c r="D1986" i="1"/>
  <c r="I1986" i="1"/>
  <c r="H1986" i="1"/>
  <c r="F1986" i="1"/>
  <c r="O1986" i="1"/>
  <c r="J1986" i="1"/>
  <c r="K1600" i="1"/>
  <c r="N1600" i="1"/>
  <c r="J1600" i="1"/>
  <c r="M1600" i="1"/>
  <c r="H1600" i="1"/>
  <c r="G1600" i="1"/>
  <c r="E1600" i="1"/>
  <c r="L1600" i="1"/>
  <c r="F1600" i="1"/>
  <c r="D1600" i="1"/>
  <c r="Q1600" i="1"/>
  <c r="I1600" i="1"/>
  <c r="J1771" i="1"/>
  <c r="O1771" i="1"/>
  <c r="I1771" i="1"/>
  <c r="M1771" i="1"/>
  <c r="E1771" i="1"/>
  <c r="F1771" i="1"/>
  <c r="H871" i="1"/>
  <c r="J871" i="1"/>
  <c r="I871" i="1"/>
  <c r="M871" i="1"/>
  <c r="N871" i="1"/>
  <c r="L871" i="1"/>
  <c r="Q872" i="1"/>
  <c r="O871" i="1"/>
  <c r="K871" i="1"/>
  <c r="G871" i="1"/>
  <c r="D871" i="1"/>
  <c r="E871" i="1"/>
  <c r="F1987" i="1"/>
  <c r="J1987" i="1"/>
  <c r="M1987" i="1"/>
  <c r="K1987" i="1"/>
  <c r="Q1987" i="1"/>
  <c r="D1987" i="1"/>
  <c r="L1987" i="1"/>
  <c r="I1987" i="1"/>
  <c r="I2075" i="1"/>
  <c r="E2075" i="1"/>
  <c r="N2075" i="1"/>
  <c r="G2075" i="1"/>
  <c r="F2075" i="1"/>
  <c r="D2075" i="1"/>
  <c r="O2075" i="1"/>
  <c r="K2075" i="1"/>
  <c r="J2075" i="1"/>
  <c r="H2075" i="1"/>
  <c r="M2075" i="1"/>
  <c r="Q2076" i="1"/>
  <c r="N3947" i="1"/>
  <c r="L75" i="1"/>
  <c r="P1838" i="1"/>
  <c r="L1819" i="1" s="1"/>
  <c r="H3955" i="1"/>
  <c r="I3954" i="1"/>
  <c r="K3952" i="1"/>
  <c r="P3952" i="1" s="1"/>
  <c r="P3866" i="1"/>
  <c r="P3916" i="1"/>
  <c r="O3896" i="1" s="1"/>
  <c r="T3437" i="1"/>
  <c r="S3308" i="1"/>
  <c r="S40" i="1" s="1"/>
  <c r="S126" i="1" s="1"/>
  <c r="K4441" i="1"/>
  <c r="Q1702" i="1"/>
  <c r="E1987" i="1"/>
  <c r="K3890" i="1"/>
  <c r="N3890" i="1"/>
  <c r="H4578" i="1"/>
  <c r="L4578" i="1"/>
  <c r="K4578" i="1"/>
  <c r="I4578" i="1"/>
  <c r="N4578" i="1"/>
  <c r="D4578" i="1"/>
  <c r="M4578" i="1"/>
  <c r="F4578" i="1"/>
  <c r="Q195" i="1"/>
  <c r="Q196" i="1"/>
  <c r="M3808" i="1"/>
  <c r="J3808" i="1"/>
  <c r="I3808" i="1"/>
  <c r="H3808" i="1"/>
  <c r="N3808" i="1"/>
  <c r="L3808" i="1"/>
  <c r="O3808" i="1"/>
  <c r="K3808" i="1"/>
  <c r="G3808" i="1"/>
  <c r="M1702" i="1"/>
  <c r="D3718" i="1"/>
  <c r="M2935" i="1"/>
  <c r="H3718" i="1"/>
  <c r="G3718" i="1"/>
  <c r="N3718" i="1"/>
  <c r="D1703" i="1"/>
  <c r="P1703" i="1" s="1"/>
  <c r="L1703" i="1"/>
  <c r="G1703" i="1"/>
  <c r="H1703" i="1"/>
  <c r="K1703" i="1"/>
  <c r="J1703" i="1"/>
  <c r="M1703" i="1"/>
  <c r="E1703" i="1"/>
  <c r="F1703" i="1"/>
  <c r="O1703" i="1"/>
  <c r="I1703" i="1"/>
  <c r="N1703" i="1"/>
  <c r="F871" i="1"/>
  <c r="F4441" i="1"/>
  <c r="N1702" i="1"/>
  <c r="O4441" i="1"/>
  <c r="J1702" i="1"/>
  <c r="I1014" i="1"/>
  <c r="F3718" i="1"/>
  <c r="D2176" i="1"/>
  <c r="P2176" i="1" s="1"/>
  <c r="D2935" i="1"/>
  <c r="H2596" i="1"/>
  <c r="Q183" i="1"/>
  <c r="L3718" i="1"/>
  <c r="J4441" i="1"/>
  <c r="K1702" i="1"/>
  <c r="E2596" i="1"/>
  <c r="K2821" i="1"/>
  <c r="F2821" i="1"/>
  <c r="G4441" i="1"/>
  <c r="O1702" i="1"/>
  <c r="Q1014" i="1"/>
  <c r="N2863" i="1"/>
  <c r="H2176" i="1"/>
  <c r="T3859" i="1"/>
  <c r="K2330" i="1"/>
  <c r="E1776" i="1"/>
  <c r="O2935" i="1"/>
  <c r="J2935" i="1"/>
  <c r="Q4144" i="1"/>
  <c r="N2947" i="1"/>
  <c r="L2075" i="1"/>
  <c r="H2935" i="1"/>
  <c r="N4441" i="1"/>
  <c r="F1702" i="1"/>
  <c r="L4441" i="1"/>
  <c r="G1702" i="1"/>
  <c r="K2947" i="1"/>
  <c r="Q2075" i="1"/>
  <c r="O3718" i="1"/>
  <c r="Q871" i="1"/>
  <c r="P1050" i="1"/>
  <c r="L2217" i="1"/>
  <c r="E2217" i="1"/>
  <c r="G1986" i="1"/>
  <c r="Q1902" i="1"/>
  <c r="E4441" i="1"/>
  <c r="L1702" i="1"/>
  <c r="N1771" i="1"/>
  <c r="N1986" i="1"/>
  <c r="D1355" i="1"/>
  <c r="P1355" i="1" s="1"/>
  <c r="J1355" i="1"/>
  <c r="I1355" i="1"/>
  <c r="N1355" i="1"/>
  <c r="F1355" i="1"/>
  <c r="K1355" i="1"/>
  <c r="H1355" i="1"/>
  <c r="E1355" i="1"/>
  <c r="M1355" i="1"/>
  <c r="G1355" i="1"/>
  <c r="O1355" i="1"/>
  <c r="L1355" i="1"/>
  <c r="H2733" i="1"/>
  <c r="F2733" i="1"/>
  <c r="Q2733" i="1"/>
  <c r="N2733" i="1"/>
  <c r="O2733" i="1"/>
  <c r="Q2734" i="1"/>
  <c r="I2733" i="1"/>
  <c r="L2733" i="1"/>
  <c r="M2733" i="1"/>
  <c r="J2733" i="1"/>
  <c r="D4150" i="1"/>
  <c r="Q4150" i="1"/>
  <c r="N4150" i="1"/>
  <c r="I4150" i="1"/>
  <c r="H4150" i="1"/>
  <c r="G4150" i="1"/>
  <c r="O4150" i="1"/>
  <c r="L4150" i="1"/>
  <c r="M4150" i="1"/>
  <c r="K4150" i="1"/>
  <c r="J4150" i="1"/>
  <c r="F4150" i="1"/>
  <c r="E4150" i="1"/>
  <c r="D1702" i="1"/>
  <c r="P1702" i="1" s="1"/>
  <c r="D4441" i="1"/>
  <c r="H1702" i="1"/>
  <c r="J3718" i="1"/>
  <c r="E3718" i="1"/>
  <c r="Q3718" i="1"/>
  <c r="D2596" i="1"/>
  <c r="K2596" i="1"/>
  <c r="I2596" i="1"/>
  <c r="H1987" i="1"/>
  <c r="N2935" i="1"/>
  <c r="O1600" i="1"/>
  <c r="D1870" i="1"/>
  <c r="P3029" i="1"/>
  <c r="P3884" i="1"/>
  <c r="F1652" i="1"/>
  <c r="Q1652" i="1"/>
  <c r="D189" i="1"/>
  <c r="H189" i="1"/>
  <c r="F189" i="1"/>
  <c r="L189" i="1"/>
  <c r="K189" i="1"/>
  <c r="M189" i="1"/>
  <c r="N189" i="1"/>
  <c r="O189" i="1"/>
  <c r="E189" i="1"/>
  <c r="J189" i="1"/>
  <c r="I189" i="1"/>
  <c r="L446" i="1"/>
  <c r="D446" i="1"/>
  <c r="G876" i="1"/>
  <c r="F876" i="1"/>
  <c r="L1475" i="1"/>
  <c r="E1475" i="1"/>
  <c r="N1475" i="1"/>
  <c r="K1475" i="1"/>
  <c r="Q1475" i="1"/>
  <c r="F1475" i="1"/>
  <c r="M1475" i="1"/>
  <c r="I1475" i="1"/>
  <c r="I829" i="1"/>
  <c r="G829" i="1"/>
  <c r="L829" i="1"/>
  <c r="K829" i="1"/>
  <c r="N829" i="1"/>
  <c r="O829" i="1"/>
  <c r="E829" i="1"/>
  <c r="M829" i="1"/>
  <c r="G141" i="1"/>
  <c r="J141" i="1"/>
  <c r="I141" i="1"/>
  <c r="Q141" i="1"/>
  <c r="M141" i="1"/>
  <c r="H141" i="1"/>
  <c r="K2293" i="1"/>
  <c r="G2293" i="1"/>
  <c r="O2293" i="1"/>
  <c r="I2293" i="1"/>
  <c r="L2293" i="1"/>
  <c r="E2293" i="1"/>
  <c r="H2293" i="1"/>
  <c r="N2293" i="1"/>
  <c r="F2293" i="1"/>
  <c r="F1905" i="1"/>
  <c r="H1905" i="1"/>
  <c r="K1905" i="1"/>
  <c r="I1905" i="1"/>
  <c r="G1905" i="1"/>
  <c r="J1905" i="1"/>
  <c r="D1905" i="1"/>
  <c r="N1905" i="1"/>
  <c r="L1905" i="1"/>
  <c r="E1905" i="1"/>
  <c r="Q1906" i="1"/>
  <c r="E2332" i="1"/>
  <c r="L2332" i="1"/>
  <c r="Q2332" i="1"/>
  <c r="O2332" i="1"/>
  <c r="N2332" i="1"/>
  <c r="I2332" i="1"/>
  <c r="H2332" i="1"/>
  <c r="M2332" i="1"/>
  <c r="M2469" i="1"/>
  <c r="H2469" i="1"/>
  <c r="O2469" i="1"/>
  <c r="L2469" i="1"/>
  <c r="D2469" i="1"/>
  <c r="G2469" i="1"/>
  <c r="K2469" i="1"/>
  <c r="E2469" i="1"/>
  <c r="P2751" i="1"/>
  <c r="O2731" i="1" s="1"/>
  <c r="G3364" i="1"/>
  <c r="L3364" i="1"/>
  <c r="J3364" i="1"/>
  <c r="D3364" i="1"/>
  <c r="Q3364" i="1"/>
  <c r="M3364" i="1"/>
  <c r="N3364" i="1"/>
  <c r="H3364" i="1"/>
  <c r="I3364" i="1"/>
  <c r="F3364" i="1"/>
  <c r="K3364" i="1"/>
  <c r="Q3365" i="1"/>
  <c r="N3369" i="1"/>
  <c r="F3369" i="1"/>
  <c r="M3369" i="1"/>
  <c r="J4485" i="1"/>
  <c r="O4485" i="1"/>
  <c r="H4485" i="1"/>
  <c r="I4485" i="1"/>
  <c r="Q4485" i="1"/>
  <c r="N4485" i="1"/>
  <c r="L4485" i="1"/>
  <c r="K4485" i="1"/>
  <c r="G4485" i="1"/>
  <c r="D4485" i="1"/>
  <c r="P4373" i="1"/>
  <c r="Q4354" i="1" s="1"/>
  <c r="O4416" i="1"/>
  <c r="P4416" i="1" s="1"/>
  <c r="I4268" i="1"/>
  <c r="K4268" i="1"/>
  <c r="G4268" i="1"/>
  <c r="J4268" i="1"/>
  <c r="O4268" i="1"/>
  <c r="D4268" i="1"/>
  <c r="F4268" i="1"/>
  <c r="N4268" i="1"/>
  <c r="G4099" i="1"/>
  <c r="E4099" i="1"/>
  <c r="J4099" i="1"/>
  <c r="L4099" i="1"/>
  <c r="O4099" i="1"/>
  <c r="I4099" i="1"/>
  <c r="H4099" i="1"/>
  <c r="F4099" i="1"/>
  <c r="D4099" i="1"/>
  <c r="M4099" i="1"/>
  <c r="N4099" i="1"/>
  <c r="M4053" i="1"/>
  <c r="N4053" i="1"/>
  <c r="I4053" i="1"/>
  <c r="O4053" i="1"/>
  <c r="G4053" i="1"/>
  <c r="K4053" i="1"/>
  <c r="L4053" i="1"/>
  <c r="Q4054" i="1"/>
  <c r="F4053" i="1"/>
  <c r="E4053" i="1"/>
  <c r="E4013" i="1"/>
  <c r="D4013" i="1"/>
  <c r="G4013" i="1"/>
  <c r="J4013" i="1"/>
  <c r="G3886" i="1"/>
  <c r="O3886" i="1"/>
  <c r="N3886" i="1"/>
  <c r="M3886" i="1"/>
  <c r="Q3887" i="1"/>
  <c r="I3886" i="1"/>
  <c r="E3886" i="1"/>
  <c r="L3886" i="1"/>
  <c r="H3886" i="1"/>
  <c r="K3886" i="1"/>
  <c r="D3886" i="1"/>
  <c r="F3886" i="1"/>
  <c r="J3880" i="1"/>
  <c r="I3880" i="1"/>
  <c r="E3880" i="1"/>
  <c r="M3880" i="1"/>
  <c r="N3880" i="1"/>
  <c r="G3880" i="1"/>
  <c r="D3880" i="1"/>
  <c r="K3880" i="1"/>
  <c r="I3071" i="1"/>
  <c r="N3071" i="1"/>
  <c r="E3071" i="1"/>
  <c r="I1384" i="1"/>
  <c r="H1384" i="1"/>
  <c r="G1384" i="1"/>
  <c r="K1384" i="1"/>
  <c r="J1384" i="1"/>
  <c r="F1384" i="1"/>
  <c r="N1384" i="1"/>
  <c r="O1384" i="1"/>
  <c r="D1384" i="1"/>
  <c r="E1384" i="1"/>
  <c r="M314" i="1"/>
  <c r="I314" i="1"/>
  <c r="L314" i="1"/>
  <c r="K314" i="1"/>
  <c r="O314" i="1"/>
  <c r="H314" i="1"/>
  <c r="E314" i="1"/>
  <c r="G314" i="1"/>
  <c r="F314" i="1"/>
  <c r="N314" i="1"/>
  <c r="F1730" i="1"/>
  <c r="N1730" i="1"/>
  <c r="Q1731" i="1"/>
  <c r="H1870" i="1"/>
  <c r="L1736" i="1"/>
  <c r="H1736" i="1"/>
  <c r="D1736" i="1"/>
  <c r="N1736" i="1"/>
  <c r="F1736" i="1"/>
  <c r="K1736" i="1"/>
  <c r="G1736" i="1"/>
  <c r="I1736" i="1"/>
  <c r="O1736" i="1"/>
  <c r="M1736" i="1"/>
  <c r="E1736" i="1"/>
  <c r="I1953" i="1"/>
  <c r="E1953" i="1"/>
  <c r="J1953" i="1"/>
  <c r="G1695" i="1"/>
  <c r="J1695" i="1"/>
  <c r="O1695" i="1"/>
  <c r="H1695" i="1"/>
  <c r="K1695" i="1"/>
  <c r="I1695" i="1"/>
  <c r="E1695" i="1"/>
  <c r="N1695" i="1"/>
  <c r="D1085" i="1"/>
  <c r="G1085" i="1"/>
  <c r="Q1085" i="1"/>
  <c r="H1085" i="1"/>
  <c r="M486" i="1"/>
  <c r="F486" i="1"/>
  <c r="H486" i="1"/>
  <c r="E486" i="1"/>
  <c r="G486" i="1"/>
  <c r="K486" i="1"/>
  <c r="I486" i="1"/>
  <c r="O486" i="1"/>
  <c r="P2643" i="1"/>
  <c r="P2678" i="1"/>
  <c r="L1870" i="1"/>
  <c r="P2804" i="1"/>
  <c r="D2767" i="1"/>
  <c r="O275" i="1"/>
  <c r="J275" i="1"/>
  <c r="N275" i="1"/>
  <c r="I275" i="1"/>
  <c r="D275" i="1"/>
  <c r="G275" i="1"/>
  <c r="F275" i="1"/>
  <c r="M1870" i="1"/>
  <c r="G1911" i="1"/>
  <c r="N1911" i="1"/>
  <c r="K1911" i="1"/>
  <c r="E1911" i="1"/>
  <c r="O1911" i="1"/>
  <c r="J1911" i="1"/>
  <c r="F1911" i="1"/>
  <c r="M1911" i="1"/>
  <c r="G2858" i="1"/>
  <c r="E626" i="1"/>
  <c r="M539" i="1"/>
  <c r="E1057" i="1"/>
  <c r="M1953" i="1"/>
  <c r="J1085" i="1"/>
  <c r="F1695" i="1"/>
  <c r="G2246" i="1"/>
  <c r="N756" i="1"/>
  <c r="J2858" i="1"/>
  <c r="O86" i="1"/>
  <c r="I2683" i="1"/>
  <c r="E3796" i="1"/>
  <c r="K3796" i="1"/>
  <c r="D3796" i="1"/>
  <c r="F3796" i="1"/>
  <c r="G3796" i="1"/>
  <c r="I3796" i="1"/>
  <c r="J3796" i="1"/>
  <c r="H3796" i="1"/>
  <c r="L3796" i="1"/>
  <c r="M3796" i="1"/>
  <c r="F3752" i="1"/>
  <c r="Q3753" i="1"/>
  <c r="O3752" i="1"/>
  <c r="D3752" i="1"/>
  <c r="K3752" i="1"/>
  <c r="I3752" i="1"/>
  <c r="L3752" i="1"/>
  <c r="M3752" i="1"/>
  <c r="N3752" i="1"/>
  <c r="K3706" i="1"/>
  <c r="D3706" i="1"/>
  <c r="F3706" i="1"/>
  <c r="I3706" i="1"/>
  <c r="L3706" i="1"/>
  <c r="J3706" i="1"/>
  <c r="O3706" i="1"/>
  <c r="E3706" i="1"/>
  <c r="H3706" i="1"/>
  <c r="Q3707" i="1"/>
  <c r="N3706" i="1"/>
  <c r="J4449" i="1"/>
  <c r="E2123" i="1"/>
  <c r="O2858" i="1"/>
  <c r="Q3077" i="1"/>
  <c r="J3077" i="1"/>
  <c r="H3077" i="1"/>
  <c r="H2032" i="1"/>
  <c r="N2032" i="1"/>
  <c r="K2032" i="1"/>
  <c r="L2032" i="1"/>
  <c r="I2032" i="1"/>
  <c r="J3892" i="1"/>
  <c r="H3892" i="1"/>
  <c r="M3892" i="1"/>
  <c r="D3892" i="1"/>
  <c r="E3892" i="1"/>
  <c r="N3892" i="1"/>
  <c r="G3892" i="1"/>
  <c r="I3892" i="1"/>
  <c r="O3892" i="1"/>
  <c r="K3892" i="1"/>
  <c r="N1089" i="1"/>
  <c r="H1089" i="1"/>
  <c r="Q1090" i="1"/>
  <c r="D1089" i="1"/>
  <c r="J1089" i="1"/>
  <c r="E1089" i="1"/>
  <c r="L1089" i="1"/>
  <c r="K1089" i="1"/>
  <c r="I1089" i="1"/>
  <c r="G1089" i="1"/>
  <c r="Q1089" i="1"/>
  <c r="P3543" i="1"/>
  <c r="K4582" i="1"/>
  <c r="Q4583" i="1"/>
  <c r="F4582" i="1"/>
  <c r="N4582" i="1"/>
  <c r="L4582" i="1"/>
  <c r="H2604" i="1"/>
  <c r="L1384" i="1"/>
  <c r="G2767" i="1"/>
  <c r="M2767" i="1"/>
  <c r="I2767" i="1"/>
  <c r="K2767" i="1"/>
  <c r="J2767" i="1"/>
  <c r="E2767" i="1"/>
  <c r="F2767" i="1"/>
  <c r="N2767" i="1"/>
  <c r="Q2767" i="1"/>
  <c r="H2767" i="1"/>
  <c r="D2463" i="1"/>
  <c r="F2463" i="1"/>
  <c r="M2463" i="1"/>
  <c r="O2463" i="1"/>
  <c r="L783" i="1"/>
  <c r="K783" i="1"/>
  <c r="D783" i="1"/>
  <c r="F783" i="1"/>
  <c r="Q783" i="1"/>
  <c r="O783" i="1"/>
  <c r="J783" i="1"/>
  <c r="I783" i="1"/>
  <c r="E783" i="1"/>
  <c r="H783" i="1"/>
  <c r="Q740" i="1"/>
  <c r="J740" i="1"/>
  <c r="O740" i="1"/>
  <c r="F740" i="1"/>
  <c r="I740" i="1"/>
  <c r="E740" i="1"/>
  <c r="K740" i="1"/>
  <c r="D740" i="1"/>
  <c r="H740" i="1"/>
  <c r="N1518" i="1"/>
  <c r="D1518" i="1"/>
  <c r="O1518" i="1"/>
  <c r="Q1518" i="1"/>
  <c r="F1518" i="1"/>
  <c r="E1518" i="1"/>
  <c r="H1518" i="1"/>
  <c r="L1518" i="1"/>
  <c r="I1518" i="1"/>
  <c r="K1518" i="1"/>
  <c r="G1518" i="1"/>
  <c r="O366" i="1"/>
  <c r="L4060" i="1"/>
  <c r="M4060" i="1"/>
  <c r="J4060" i="1"/>
  <c r="P4127" i="1"/>
  <c r="O4107" i="1" s="1"/>
  <c r="H3295" i="1"/>
  <c r="H27" i="1" s="1"/>
  <c r="H113" i="1" s="1"/>
  <c r="P1582" i="1"/>
  <c r="F1563" i="1" s="1"/>
  <c r="P1579" i="1"/>
  <c r="H1560" i="1" s="1"/>
  <c r="P1238" i="1"/>
  <c r="P1236" i="1"/>
  <c r="P1149" i="1"/>
  <c r="P1148" i="1"/>
  <c r="D1129" i="1" s="1"/>
  <c r="P1147" i="1"/>
  <c r="F1128" i="1" s="1"/>
  <c r="P1146" i="1"/>
  <c r="G1127" i="1" s="1"/>
  <c r="H42" i="1"/>
  <c r="H128" i="1" s="1"/>
  <c r="P983" i="1"/>
  <c r="N963" i="1" s="1"/>
  <c r="P980" i="1"/>
  <c r="J961" i="1" s="1"/>
  <c r="P976" i="1"/>
  <c r="D957" i="1" s="1"/>
  <c r="K29" i="1"/>
  <c r="K115" i="1" s="1"/>
  <c r="P974" i="1"/>
  <c r="M955" i="1" s="1"/>
  <c r="P598" i="1"/>
  <c r="D578" i="1" s="1"/>
  <c r="P596" i="1"/>
  <c r="H576" i="1" s="1"/>
  <c r="P595" i="1"/>
  <c r="D575" i="1" s="1"/>
  <c r="P588" i="1"/>
  <c r="J569" i="1" s="1"/>
  <c r="P253" i="1"/>
  <c r="G233" i="1" s="1"/>
  <c r="P252" i="1"/>
  <c r="K232" i="1" s="1"/>
  <c r="P251" i="1"/>
  <c r="L231" i="1" s="1"/>
  <c r="P243" i="1"/>
  <c r="T2275" i="1"/>
  <c r="T2274" i="1"/>
  <c r="T2273" i="1"/>
  <c r="J1305" i="1"/>
  <c r="F1431" i="1"/>
  <c r="G1686" i="1"/>
  <c r="P1686" i="1" s="1"/>
  <c r="I2681" i="1"/>
  <c r="H2551" i="1"/>
  <c r="N2331" i="1"/>
  <c r="D352" i="1"/>
  <c r="H2505" i="1"/>
  <c r="P2134" i="1"/>
  <c r="P1834" i="1"/>
  <c r="F1815" i="1" s="1"/>
  <c r="H487" i="1"/>
  <c r="F487" i="1"/>
  <c r="P4422" i="1"/>
  <c r="E524" i="1"/>
  <c r="J1517" i="1"/>
  <c r="F1305" i="1"/>
  <c r="H1431" i="1"/>
  <c r="L2681" i="1"/>
  <c r="N2551" i="1"/>
  <c r="N352" i="1"/>
  <c r="O1517" i="1"/>
  <c r="O1591" i="1"/>
  <c r="P1591" i="1" s="1"/>
  <c r="T3269" i="1"/>
  <c r="O487" i="1"/>
  <c r="P1676" i="1"/>
  <c r="N1656" i="1" s="1"/>
  <c r="L487" i="1"/>
  <c r="P4576" i="1"/>
  <c r="Q4530" i="1"/>
  <c r="H3712" i="1"/>
  <c r="N1601" i="1"/>
  <c r="M3966" i="1"/>
  <c r="N2211" i="1"/>
  <c r="E1305" i="1"/>
  <c r="J2681" i="1"/>
  <c r="G2331" i="1"/>
  <c r="O2551" i="1"/>
  <c r="Q3665" i="1"/>
  <c r="K1176" i="1"/>
  <c r="K1517" i="1"/>
  <c r="L352" i="1"/>
  <c r="D1517" i="1"/>
  <c r="E3301" i="1"/>
  <c r="E33" i="1" s="1"/>
  <c r="E119" i="1" s="1"/>
  <c r="T4212" i="1"/>
  <c r="P3653" i="1"/>
  <c r="F2331" i="1"/>
  <c r="O1305" i="1"/>
  <c r="G1517" i="1"/>
  <c r="Q2212" i="1"/>
  <c r="F2505" i="1"/>
  <c r="E4471" i="1"/>
  <c r="J487" i="1"/>
  <c r="O1005" i="1"/>
  <c r="D2817" i="1"/>
  <c r="D3712" i="1"/>
  <c r="L4529" i="1"/>
  <c r="Q1431" i="1"/>
  <c r="G524" i="1"/>
  <c r="K3966" i="1"/>
  <c r="G2211" i="1"/>
  <c r="I1305" i="1"/>
  <c r="L1431" i="1"/>
  <c r="G2551" i="1"/>
  <c r="I1517" i="1"/>
  <c r="I2505" i="1"/>
  <c r="I788" i="1"/>
  <c r="H2161" i="1"/>
  <c r="Q1686" i="1"/>
  <c r="T600" i="1"/>
  <c r="T591" i="1"/>
  <c r="O3868" i="1"/>
  <c r="O3954" i="1" s="1"/>
  <c r="D4469" i="1"/>
  <c r="E4470" i="1"/>
  <c r="I487" i="1"/>
  <c r="L1005" i="1"/>
  <c r="E487" i="1"/>
  <c r="O4259" i="1"/>
  <c r="E3712" i="1"/>
  <c r="I4529" i="1"/>
  <c r="L524" i="1"/>
  <c r="N3966" i="1"/>
  <c r="M2331" i="1"/>
  <c r="G1305" i="1"/>
  <c r="N1431" i="1"/>
  <c r="E2331" i="1"/>
  <c r="I2551" i="1"/>
  <c r="J2505" i="1"/>
  <c r="T2956" i="1"/>
  <c r="T1841" i="1"/>
  <c r="F1005" i="1"/>
  <c r="O2331" i="1"/>
  <c r="J3712" i="1"/>
  <c r="M524" i="1"/>
  <c r="I1431" i="1"/>
  <c r="G1431" i="1"/>
  <c r="F2551" i="1"/>
  <c r="L2505" i="1"/>
  <c r="O2151" i="1"/>
  <c r="P2793" i="1"/>
  <c r="K2331" i="1"/>
  <c r="P586" i="1"/>
  <c r="J567" i="1" s="1"/>
  <c r="L2211" i="1"/>
  <c r="Q2505" i="1"/>
  <c r="Q3804" i="1"/>
  <c r="J1005" i="1"/>
  <c r="K1305" i="1"/>
  <c r="K524" i="1"/>
  <c r="D4529" i="1"/>
  <c r="M1431" i="1"/>
  <c r="O1247" i="1"/>
  <c r="P1247" i="1" s="1"/>
  <c r="L1227" i="1" s="1"/>
  <c r="D2681" i="1"/>
  <c r="D2551" i="1"/>
  <c r="L3329" i="1"/>
  <c r="G3879" i="1"/>
  <c r="I1867" i="1"/>
  <c r="K2211" i="1"/>
  <c r="N2505" i="1"/>
  <c r="T84" i="1"/>
  <c r="P4413" i="1"/>
  <c r="O2153" i="1"/>
  <c r="N2422" i="1"/>
  <c r="O3712" i="1"/>
  <c r="M1517" i="1"/>
  <c r="D1431" i="1"/>
  <c r="N1867" i="1"/>
  <c r="L3879" i="1"/>
  <c r="O2211" i="1"/>
  <c r="M2505" i="1"/>
  <c r="I2161" i="1"/>
  <c r="Q3193" i="1"/>
  <c r="T1151" i="1"/>
  <c r="S33" i="1"/>
  <c r="P1279" i="1"/>
  <c r="D1260" i="1" s="1"/>
  <c r="I3313" i="1"/>
  <c r="I45" i="1" s="1"/>
  <c r="I131" i="1" s="1"/>
  <c r="F3312" i="1"/>
  <c r="F44" i="1" s="1"/>
  <c r="F130" i="1" s="1"/>
  <c r="L3310" i="1"/>
  <c r="I3309" i="1"/>
  <c r="T3009" i="1"/>
  <c r="S3310" i="1"/>
  <c r="P3262" i="1"/>
  <c r="H3242" i="1" s="1"/>
  <c r="P3785" i="1"/>
  <c r="O3765" i="1" s="1"/>
  <c r="O3871" i="1"/>
  <c r="O4473" i="1"/>
  <c r="P3006" i="1"/>
  <c r="H2986" i="1" s="1"/>
  <c r="G3307" i="1"/>
  <c r="G39" i="1" s="1"/>
  <c r="G125" i="1" s="1"/>
  <c r="D3506" i="1"/>
  <c r="P3506" i="1" s="1"/>
  <c r="N3500" i="1"/>
  <c r="L3500" i="1"/>
  <c r="D3500" i="1"/>
  <c r="E3500" i="1"/>
  <c r="J3500" i="1"/>
  <c r="Q3501" i="1"/>
  <c r="O3500" i="1"/>
  <c r="I3500" i="1"/>
  <c r="G3500" i="1"/>
  <c r="K3500" i="1"/>
  <c r="F3500" i="1"/>
  <c r="H3500" i="1"/>
  <c r="M3500" i="1"/>
  <c r="Q3500" i="1"/>
  <c r="H3004" i="1"/>
  <c r="P2961" i="1"/>
  <c r="H2941" i="1" s="1"/>
  <c r="N3959" i="1"/>
  <c r="P3873" i="1"/>
  <c r="H3853" i="1" s="1"/>
  <c r="G4250" i="1"/>
  <c r="P3261" i="1"/>
  <c r="G3241" i="1" s="1"/>
  <c r="P3482" i="1"/>
  <c r="O3462" i="1" s="1"/>
  <c r="R3311" i="1"/>
  <c r="T3440" i="1"/>
  <c r="H4252" i="1"/>
  <c r="H4251" i="1"/>
  <c r="P4251" i="1" s="1"/>
  <c r="D4231" i="1" s="1"/>
  <c r="P4208" i="1"/>
  <c r="H4189" i="1" s="1"/>
  <c r="S4256" i="1"/>
  <c r="T4256" i="1" s="1"/>
  <c r="T4213" i="1"/>
  <c r="O3594" i="1"/>
  <c r="K3594" i="1"/>
  <c r="H3594" i="1"/>
  <c r="M3594" i="1"/>
  <c r="E3594" i="1"/>
  <c r="J3594" i="1"/>
  <c r="L3594" i="1"/>
  <c r="N3594" i="1"/>
  <c r="I3594" i="1"/>
  <c r="F3594" i="1"/>
  <c r="Q3595" i="1"/>
  <c r="D3594" i="1"/>
  <c r="P3594" i="1" s="1"/>
  <c r="Q3594" i="1"/>
  <c r="G3594" i="1"/>
  <c r="P3255" i="1"/>
  <c r="O1359" i="1"/>
  <c r="N1359" i="1"/>
  <c r="G3506" i="1"/>
  <c r="L3506" i="1"/>
  <c r="I3506" i="1"/>
  <c r="H3506" i="1"/>
  <c r="F2863" i="1"/>
  <c r="L2863" i="1"/>
  <c r="M2863" i="1"/>
  <c r="J2863" i="1"/>
  <c r="H2863" i="1"/>
  <c r="O2863" i="1"/>
  <c r="H4441" i="1"/>
  <c r="E1702" i="1"/>
  <c r="J1014" i="1"/>
  <c r="G926" i="1"/>
  <c r="P2276" i="1"/>
  <c r="O2256" i="1" s="1"/>
  <c r="F2176" i="1"/>
  <c r="P1006" i="1"/>
  <c r="Q4025" i="1"/>
  <c r="J2176" i="1"/>
  <c r="O2904" i="1"/>
  <c r="K2904" i="1"/>
  <c r="K2857" i="1"/>
  <c r="J2857" i="1"/>
  <c r="N2857" i="1"/>
  <c r="O2857" i="1"/>
  <c r="G2857" i="1"/>
  <c r="F2857" i="1"/>
  <c r="M2857" i="1"/>
  <c r="G2932" i="1"/>
  <c r="D2932" i="1"/>
  <c r="P2994" i="1"/>
  <c r="F2932" i="1"/>
  <c r="N2932" i="1"/>
  <c r="H2932" i="1"/>
  <c r="L2932" i="1"/>
  <c r="M2932" i="1"/>
  <c r="M3028" i="1"/>
  <c r="D3028" i="1"/>
  <c r="Q3028" i="1"/>
  <c r="L3028" i="1"/>
  <c r="E3028" i="1"/>
  <c r="K3028" i="1"/>
  <c r="N3028" i="1"/>
  <c r="F3028" i="1"/>
  <c r="I3028" i="1"/>
  <c r="Q3029" i="1"/>
  <c r="H3028" i="1"/>
  <c r="G3028" i="1"/>
  <c r="Q3063" i="1"/>
  <c r="Q3064" i="1"/>
  <c r="N73" i="1"/>
  <c r="O72" i="1"/>
  <c r="P1835" i="1"/>
  <c r="O1816" i="1" s="1"/>
  <c r="P71" i="1"/>
  <c r="N52" i="1" s="1"/>
  <c r="P1581" i="1"/>
  <c r="M1562" i="1" s="1"/>
  <c r="P1580" i="1"/>
  <c r="N1561" i="1" s="1"/>
  <c r="P1578" i="1"/>
  <c r="N1559" i="1" s="1"/>
  <c r="P1577" i="1"/>
  <c r="N1558" i="1" s="1"/>
  <c r="P1576" i="1"/>
  <c r="M1557" i="1" s="1"/>
  <c r="N45" i="1"/>
  <c r="N131" i="1" s="1"/>
  <c r="P1163" i="1"/>
  <c r="J1143" i="1" s="1"/>
  <c r="N42" i="1"/>
  <c r="N128" i="1" s="1"/>
  <c r="P982" i="1"/>
  <c r="G962" i="1" s="1"/>
  <c r="P979" i="1"/>
  <c r="G960" i="1" s="1"/>
  <c r="P978" i="1"/>
  <c r="P977" i="1"/>
  <c r="I958" i="1" s="1"/>
  <c r="P597" i="1"/>
  <c r="P592" i="1"/>
  <c r="P254" i="1"/>
  <c r="H234" i="1" s="1"/>
  <c r="F33" i="1"/>
  <c r="F119" i="1" s="1"/>
  <c r="P246" i="1"/>
  <c r="E227" i="1" s="1"/>
  <c r="G31" i="1"/>
  <c r="G117" i="1" s="1"/>
  <c r="P3527" i="1"/>
  <c r="O3507" i="1" s="1"/>
  <c r="P3655" i="1"/>
  <c r="O3635" i="1" s="1"/>
  <c r="O3440" i="1"/>
  <c r="O3442" i="1"/>
  <c r="P3700" i="1"/>
  <c r="H4253" i="1"/>
  <c r="P4210" i="1"/>
  <c r="H4191" i="1" s="1"/>
  <c r="G4252" i="1"/>
  <c r="P4209" i="1"/>
  <c r="H4190" i="1" s="1"/>
  <c r="F4250" i="1"/>
  <c r="P4207" i="1"/>
  <c r="P4204" i="1"/>
  <c r="P4203" i="1"/>
  <c r="G4184" i="1" s="1"/>
  <c r="P4202" i="1"/>
  <c r="F4183" i="1" s="1"/>
  <c r="P4201" i="1"/>
  <c r="F4182" i="1" s="1"/>
  <c r="P4200" i="1"/>
  <c r="F4181" i="1" s="1"/>
  <c r="P4198" i="1"/>
  <c r="G4179" i="1" s="1"/>
  <c r="T3435" i="1"/>
  <c r="R3306" i="1"/>
  <c r="R3307" i="1"/>
  <c r="T3436" i="1"/>
  <c r="H3307" i="1"/>
  <c r="H39" i="1" s="1"/>
  <c r="H125" i="1" s="1"/>
  <c r="P2406" i="1"/>
  <c r="H4449" i="1"/>
  <c r="M4449" i="1"/>
  <c r="D711" i="1"/>
  <c r="P711" i="1" s="1"/>
  <c r="I711" i="1"/>
  <c r="J711" i="1"/>
  <c r="L711" i="1"/>
  <c r="H711" i="1"/>
  <c r="F711" i="1"/>
  <c r="M711" i="1"/>
  <c r="G711" i="1"/>
  <c r="N711" i="1"/>
  <c r="O711" i="1"/>
  <c r="E711" i="1"/>
  <c r="I2646" i="1"/>
  <c r="L2646" i="1"/>
  <c r="F2646" i="1"/>
  <c r="N2646" i="1"/>
  <c r="E2646" i="1"/>
  <c r="K2646" i="1"/>
  <c r="J2646" i="1"/>
  <c r="D2646" i="1"/>
  <c r="P2646" i="1" s="1"/>
  <c r="Q2647" i="1"/>
  <c r="Q2646" i="1"/>
  <c r="H2646" i="1"/>
  <c r="O2646" i="1"/>
  <c r="G2646" i="1"/>
  <c r="M2646" i="1"/>
  <c r="P4530" i="1"/>
  <c r="L1820" i="1"/>
  <c r="J2558" i="1"/>
  <c r="P1694" i="1"/>
  <c r="D4449" i="1"/>
  <c r="I154" i="1"/>
  <c r="M154" i="1"/>
  <c r="H154" i="1"/>
  <c r="E154" i="1"/>
  <c r="O154" i="1"/>
  <c r="N154" i="1"/>
  <c r="G154" i="1"/>
  <c r="D154" i="1"/>
  <c r="P154" i="1" s="1"/>
  <c r="F154" i="1"/>
  <c r="K154" i="1"/>
  <c r="L154" i="1"/>
  <c r="P400" i="1"/>
  <c r="G4449" i="1"/>
  <c r="P3367" i="1"/>
  <c r="D3163" i="1"/>
  <c r="P3163" i="1" s="1"/>
  <c r="N3163" i="1"/>
  <c r="M3163" i="1"/>
  <c r="G3163" i="1"/>
  <c r="Q3163" i="1"/>
  <c r="H3763" i="1"/>
  <c r="M3763" i="1"/>
  <c r="J3763" i="1"/>
  <c r="L3763" i="1"/>
  <c r="E3763" i="1"/>
  <c r="K3763" i="1"/>
  <c r="D3763" i="1"/>
  <c r="N3763" i="1"/>
  <c r="I3763" i="1"/>
  <c r="Q3764" i="1"/>
  <c r="F3763" i="1"/>
  <c r="G1229" i="1"/>
  <c r="P751" i="1"/>
  <c r="D1229" i="1"/>
  <c r="P1229" i="1" s="1"/>
  <c r="P4009" i="1"/>
  <c r="H4111" i="1"/>
  <c r="L4111" i="1"/>
  <c r="F4111" i="1"/>
  <c r="G4111" i="1"/>
  <c r="Q4111" i="1"/>
  <c r="E4111" i="1"/>
  <c r="D4111" i="1"/>
  <c r="P4111" i="1" s="1"/>
  <c r="N4111" i="1"/>
  <c r="I4111" i="1"/>
  <c r="M4111" i="1"/>
  <c r="O4111" i="1"/>
  <c r="J28" i="1"/>
  <c r="J114" i="1" s="1"/>
  <c r="P1955" i="1"/>
  <c r="I2821" i="1"/>
  <c r="O2821" i="1"/>
  <c r="Q2821" i="1"/>
  <c r="E2821" i="1"/>
  <c r="D2821" i="1"/>
  <c r="P2821" i="1" s="1"/>
  <c r="J2821" i="1"/>
  <c r="H2821" i="1"/>
  <c r="N2821" i="1"/>
  <c r="O927" i="1"/>
  <c r="J927" i="1"/>
  <c r="D927" i="1"/>
  <c r="P927" i="1" s="1"/>
  <c r="L1485" i="1"/>
  <c r="H1485" i="1"/>
  <c r="E369" i="1"/>
  <c r="K369" i="1"/>
  <c r="L369" i="1"/>
  <c r="I369" i="1"/>
  <c r="G369" i="1"/>
  <c r="J369" i="1"/>
  <c r="F2805" i="1"/>
  <c r="M2805" i="1"/>
  <c r="D2805" i="1"/>
  <c r="E2805" i="1"/>
  <c r="Q2805" i="1"/>
  <c r="H2805" i="1"/>
  <c r="I2805" i="1"/>
  <c r="J2805" i="1"/>
  <c r="G2805" i="1"/>
  <c r="N2805" i="1"/>
  <c r="N358" i="1"/>
  <c r="D358" i="1"/>
  <c r="O358" i="1"/>
  <c r="F358" i="1"/>
  <c r="L358" i="1"/>
  <c r="Q359" i="1"/>
  <c r="K358" i="1"/>
  <c r="G358" i="1"/>
  <c r="E358" i="1"/>
  <c r="Q358" i="1"/>
  <c r="J2556" i="1"/>
  <c r="K2556" i="1"/>
  <c r="D2556" i="1"/>
  <c r="L2556" i="1"/>
  <c r="I2556" i="1"/>
  <c r="N2556" i="1"/>
  <c r="M2556" i="1"/>
  <c r="G2556" i="1"/>
  <c r="O2556" i="1"/>
  <c r="H2556" i="1"/>
  <c r="F2556" i="1"/>
  <c r="L1172" i="1"/>
  <c r="N1172" i="1"/>
  <c r="K1172" i="1"/>
  <c r="E1172" i="1"/>
  <c r="I1172" i="1"/>
  <c r="H1172" i="1"/>
  <c r="J1172" i="1"/>
  <c r="M918" i="1"/>
  <c r="F918" i="1"/>
  <c r="J918" i="1"/>
  <c r="Q918" i="1"/>
  <c r="L918" i="1"/>
  <c r="N918" i="1"/>
  <c r="E918" i="1"/>
  <c r="I918" i="1"/>
  <c r="H918" i="1"/>
  <c r="G918" i="1"/>
  <c r="O918" i="1"/>
  <c r="D918" i="1"/>
  <c r="K918" i="1"/>
  <c r="E2854" i="1"/>
  <c r="K2854" i="1"/>
  <c r="F2854" i="1"/>
  <c r="Q2854" i="1"/>
  <c r="H2893" i="1"/>
  <c r="F2893" i="1"/>
  <c r="M2893" i="1"/>
  <c r="I2893" i="1"/>
  <c r="E2893" i="1"/>
  <c r="L2996" i="1"/>
  <c r="P2953" i="1"/>
  <c r="I2934" i="1" s="1"/>
  <c r="P2995" i="1"/>
  <c r="P1837" i="1"/>
  <c r="M73" i="1"/>
  <c r="P1836" i="1"/>
  <c r="H1817" i="1" s="1"/>
  <c r="N72" i="1"/>
  <c r="N46" i="1"/>
  <c r="N132" i="1" s="1"/>
  <c r="Q670" i="1"/>
  <c r="O670" i="1"/>
  <c r="H713" i="1"/>
  <c r="Q714" i="1"/>
  <c r="E403" i="1"/>
  <c r="Q404" i="1"/>
  <c r="Q2295" i="1"/>
  <c r="L2295" i="1"/>
  <c r="E2295" i="1"/>
  <c r="J2295" i="1"/>
  <c r="O2295" i="1"/>
  <c r="F2295" i="1"/>
  <c r="M2295" i="1"/>
  <c r="K2295" i="1"/>
  <c r="D2295" i="1"/>
  <c r="I2295" i="1"/>
  <c r="G2295" i="1"/>
  <c r="N2295" i="1"/>
  <c r="L1693" i="1"/>
  <c r="M1693" i="1"/>
  <c r="E1693" i="1"/>
  <c r="I1693" i="1"/>
  <c r="O1693" i="1"/>
  <c r="K1693" i="1"/>
  <c r="N1693" i="1"/>
  <c r="F1693" i="1"/>
  <c r="D1693" i="1"/>
  <c r="J1693" i="1"/>
  <c r="H1693" i="1"/>
  <c r="G1693" i="1"/>
  <c r="J1303" i="1"/>
  <c r="N1303" i="1"/>
  <c r="O1303" i="1"/>
  <c r="F1303" i="1"/>
  <c r="D1303" i="1"/>
  <c r="K1303" i="1"/>
  <c r="G1303" i="1"/>
  <c r="I1303" i="1"/>
  <c r="H1303" i="1"/>
  <c r="M1303" i="1"/>
  <c r="D283" i="1"/>
  <c r="P283" i="1" s="1"/>
  <c r="G283" i="1"/>
  <c r="J283" i="1"/>
  <c r="F283" i="1"/>
  <c r="Q284" i="1"/>
  <c r="M283" i="1"/>
  <c r="H283" i="1"/>
  <c r="L283" i="1"/>
  <c r="N283" i="1"/>
  <c r="Q283" i="1"/>
  <c r="E283" i="1"/>
  <c r="H1213" i="1"/>
  <c r="E1213" i="1"/>
  <c r="I1213" i="1"/>
  <c r="D1213" i="1"/>
  <c r="F1213" i="1"/>
  <c r="K1213" i="1"/>
  <c r="M1213" i="1"/>
  <c r="L1213" i="1"/>
  <c r="Q1213" i="1"/>
  <c r="N1213" i="1"/>
  <c r="G1213" i="1"/>
  <c r="M1733" i="1"/>
  <c r="E1733" i="1"/>
  <c r="Q1734" i="1"/>
  <c r="H1733" i="1"/>
  <c r="Q1733" i="1"/>
  <c r="O4110" i="1"/>
  <c r="D4110" i="1"/>
  <c r="P4110" i="1" s="1"/>
  <c r="F4110" i="1"/>
  <c r="K4110" i="1"/>
  <c r="E4110" i="1"/>
  <c r="I4110" i="1"/>
  <c r="N4110" i="1"/>
  <c r="L4110" i="1"/>
  <c r="G4110" i="1"/>
  <c r="M4110" i="1"/>
  <c r="P603" i="1"/>
  <c r="N583" i="1" s="1"/>
  <c r="K30" i="1"/>
  <c r="K116" i="1" s="1"/>
  <c r="D3982" i="1"/>
  <c r="P3982" i="1" s="1"/>
  <c r="G3982" i="1"/>
  <c r="I3982" i="1"/>
  <c r="L3982" i="1"/>
  <c r="H3982" i="1"/>
  <c r="J3982" i="1"/>
  <c r="F3982" i="1"/>
  <c r="E3982" i="1"/>
  <c r="N3982" i="1"/>
  <c r="O3982" i="1"/>
  <c r="K3982" i="1"/>
  <c r="O3810" i="1"/>
  <c r="G3810" i="1"/>
  <c r="I3810" i="1"/>
  <c r="F3810" i="1"/>
  <c r="M3810" i="1"/>
  <c r="N3810" i="1"/>
  <c r="D3810" i="1"/>
  <c r="P3810" i="1" s="1"/>
  <c r="J3810" i="1"/>
  <c r="P1779" i="1"/>
  <c r="I927" i="1"/>
  <c r="D3808" i="1"/>
  <c r="P3808" i="1" s="1"/>
  <c r="E3808" i="1"/>
  <c r="F3808" i="1"/>
  <c r="P1093" i="1"/>
  <c r="F927" i="1"/>
  <c r="H34" i="1"/>
  <c r="H120" i="1" s="1"/>
  <c r="J30" i="1"/>
  <c r="J116" i="1" s="1"/>
  <c r="G2561" i="1"/>
  <c r="Q2562" i="1"/>
  <c r="Q2044" i="1"/>
  <c r="G36" i="1"/>
  <c r="P2718" i="1"/>
  <c r="J3921" i="1"/>
  <c r="K3921" i="1"/>
  <c r="D3921" i="1"/>
  <c r="O3921" i="1"/>
  <c r="L3921" i="1"/>
  <c r="N3921" i="1"/>
  <c r="M3921" i="1"/>
  <c r="H3921" i="1"/>
  <c r="I3921" i="1"/>
  <c r="M919" i="1"/>
  <c r="Q919" i="1"/>
  <c r="D2850" i="1"/>
  <c r="F2850" i="1"/>
  <c r="Q2851" i="1"/>
  <c r="E3309" i="1"/>
  <c r="Q4275" i="1"/>
  <c r="N4275" i="1"/>
  <c r="J4275" i="1"/>
  <c r="O1523" i="1"/>
  <c r="F1523" i="1"/>
  <c r="M1523" i="1"/>
  <c r="N1523" i="1"/>
  <c r="I1523" i="1"/>
  <c r="K1523" i="1"/>
  <c r="K2721" i="1"/>
  <c r="O2721" i="1"/>
  <c r="D2721" i="1"/>
  <c r="M2721" i="1"/>
  <c r="J2721" i="1"/>
  <c r="E2721" i="1"/>
  <c r="N2721" i="1"/>
  <c r="P2795" i="1"/>
  <c r="O2775" i="1" s="1"/>
  <c r="P3395" i="1"/>
  <c r="N2073" i="1"/>
  <c r="I2073" i="1"/>
  <c r="O2073" i="1"/>
  <c r="F2073" i="1"/>
  <c r="K2073" i="1"/>
  <c r="P204" i="1"/>
  <c r="O247" i="1"/>
  <c r="M483" i="1"/>
  <c r="F483" i="1"/>
  <c r="Q483" i="1"/>
  <c r="H483" i="1"/>
  <c r="N483" i="1"/>
  <c r="L483" i="1"/>
  <c r="G483" i="1"/>
  <c r="E483" i="1"/>
  <c r="O483" i="1"/>
  <c r="D483" i="1"/>
  <c r="K483" i="1"/>
  <c r="J483" i="1"/>
  <c r="M1696" i="1"/>
  <c r="O1696" i="1"/>
  <c r="H2034" i="1"/>
  <c r="J2034" i="1"/>
  <c r="Q2035" i="1"/>
  <c r="N2034" i="1"/>
  <c r="H2380" i="1"/>
  <c r="J2380" i="1"/>
  <c r="P2535" i="1"/>
  <c r="N32" i="1"/>
  <c r="N118" i="1" s="1"/>
  <c r="L541" i="1"/>
  <c r="F1520" i="1"/>
  <c r="M1520" i="1"/>
  <c r="R3003" i="1"/>
  <c r="T2960" i="1"/>
  <c r="R3001" i="1"/>
  <c r="T2958" i="1"/>
  <c r="O3678" i="1"/>
  <c r="N3678" i="1"/>
  <c r="I3888" i="1"/>
  <c r="J3888" i="1"/>
  <c r="D3888" i="1"/>
  <c r="O3888" i="1"/>
  <c r="M3888" i="1"/>
  <c r="G3888" i="1"/>
  <c r="Q3889" i="1"/>
  <c r="E3888" i="1"/>
  <c r="N3888" i="1"/>
  <c r="F3888" i="1"/>
  <c r="M4102" i="1"/>
  <c r="K4102" i="1"/>
  <c r="G4102" i="1"/>
  <c r="L4102" i="1"/>
  <c r="E4102" i="1"/>
  <c r="K4317" i="1"/>
  <c r="J4317" i="1"/>
  <c r="G4317" i="1"/>
  <c r="D4317" i="1"/>
  <c r="N4317" i="1"/>
  <c r="I4317" i="1"/>
  <c r="O4317" i="1"/>
  <c r="F4317" i="1"/>
  <c r="L4317" i="1"/>
  <c r="E4317" i="1"/>
  <c r="P4384" i="1"/>
  <c r="O4364" i="1" s="1"/>
  <c r="T4430" i="1"/>
  <c r="R4473" i="1"/>
  <c r="T4473" i="1" s="1"/>
  <c r="E4541" i="1"/>
  <c r="G4541" i="1"/>
  <c r="K4534" i="1"/>
  <c r="I4534" i="1"/>
  <c r="H4534" i="1"/>
  <c r="F4534" i="1"/>
  <c r="O4534" i="1"/>
  <c r="M4534" i="1"/>
  <c r="G4534" i="1"/>
  <c r="J4534" i="1"/>
  <c r="D4534" i="1"/>
  <c r="L4534" i="1"/>
  <c r="N541" i="1"/>
  <c r="N43" i="1"/>
  <c r="N129" i="1" s="1"/>
  <c r="N999" i="1"/>
  <c r="K999" i="1"/>
  <c r="Q1000" i="1"/>
  <c r="L3974" i="1"/>
  <c r="H3974" i="1"/>
  <c r="T4428" i="1"/>
  <c r="S4471" i="1"/>
  <c r="T4471" i="1" s="1"/>
  <c r="D3295" i="1"/>
  <c r="L2073" i="1"/>
  <c r="J917" i="1"/>
  <c r="M917" i="1"/>
  <c r="D917" i="1"/>
  <c r="H917" i="1"/>
  <c r="K917" i="1"/>
  <c r="G917" i="1"/>
  <c r="E917" i="1"/>
  <c r="O917" i="1"/>
  <c r="H319" i="1"/>
  <c r="K319" i="1"/>
  <c r="L319" i="1"/>
  <c r="E319" i="1"/>
  <c r="N319" i="1"/>
  <c r="O319" i="1"/>
  <c r="I319" i="1"/>
  <c r="P558" i="1"/>
  <c r="O601" i="1"/>
  <c r="K139" i="1"/>
  <c r="N139" i="1"/>
  <c r="J1393" i="1"/>
  <c r="E1393" i="1"/>
  <c r="D1393" i="1"/>
  <c r="P428" i="1"/>
  <c r="I2685" i="1"/>
  <c r="N2685" i="1"/>
  <c r="N1180" i="1"/>
  <c r="K1180" i="1"/>
  <c r="E1180" i="1"/>
  <c r="J1180" i="1"/>
  <c r="D1180" i="1"/>
  <c r="G1180" i="1"/>
  <c r="F320" i="1"/>
  <c r="I320" i="1"/>
  <c r="M320" i="1"/>
  <c r="J320" i="1"/>
  <c r="G320" i="1"/>
  <c r="L320" i="1"/>
  <c r="N320" i="1"/>
  <c r="E320" i="1"/>
  <c r="K320" i="1"/>
  <c r="O320" i="1"/>
  <c r="H843" i="1"/>
  <c r="E843" i="1"/>
  <c r="M3709" i="1"/>
  <c r="J3709" i="1"/>
  <c r="H32" i="1"/>
  <c r="H118" i="1" s="1"/>
  <c r="H38" i="1"/>
  <c r="H124" i="1" s="1"/>
  <c r="H541" i="1"/>
  <c r="F2504" i="1"/>
  <c r="P1377" i="1"/>
  <c r="O1248" i="1"/>
  <c r="P1248" i="1" s="1"/>
  <c r="E1228" i="1" s="1"/>
  <c r="M873" i="1"/>
  <c r="H873" i="1"/>
  <c r="E873" i="1"/>
  <c r="K873" i="1"/>
  <c r="I873" i="1"/>
  <c r="Q874" i="1"/>
  <c r="H363" i="1"/>
  <c r="I363" i="1"/>
  <c r="L363" i="1"/>
  <c r="G363" i="1"/>
  <c r="O363" i="1"/>
  <c r="D363" i="1"/>
  <c r="F363" i="1"/>
  <c r="J363" i="1"/>
  <c r="E363" i="1"/>
  <c r="N363" i="1"/>
  <c r="P1460" i="1"/>
  <c r="D318" i="1"/>
  <c r="L318" i="1"/>
  <c r="O318" i="1"/>
  <c r="H872" i="1"/>
  <c r="E872" i="1"/>
  <c r="E1903" i="1"/>
  <c r="L1903" i="1"/>
  <c r="H1903" i="1"/>
  <c r="F1903" i="1"/>
  <c r="J1903" i="1"/>
  <c r="K1903" i="1"/>
  <c r="O1903" i="1"/>
  <c r="M1903" i="1"/>
  <c r="N1903" i="1"/>
  <c r="G1903" i="1"/>
  <c r="Q4568" i="1"/>
  <c r="L4568" i="1"/>
  <c r="O4568" i="1"/>
  <c r="Q4569" i="1"/>
  <c r="J4568" i="1"/>
  <c r="D4568" i="1"/>
  <c r="H4568" i="1"/>
  <c r="F4568" i="1"/>
  <c r="N4568" i="1"/>
  <c r="E4568" i="1"/>
  <c r="I4568" i="1"/>
  <c r="G4094" i="1"/>
  <c r="I4094" i="1"/>
  <c r="N4008" i="1"/>
  <c r="K4008" i="1"/>
  <c r="G4008" i="1"/>
  <c r="H4008" i="1"/>
  <c r="M4008" i="1"/>
  <c r="L4008" i="1"/>
  <c r="F4008" i="1"/>
  <c r="D4008" i="1"/>
  <c r="O3968" i="1"/>
  <c r="D3968" i="1"/>
  <c r="M3968" i="1"/>
  <c r="J3968" i="1"/>
  <c r="N3968" i="1"/>
  <c r="E3968" i="1"/>
  <c r="G3968" i="1"/>
  <c r="H3968" i="1"/>
  <c r="P1164" i="1"/>
  <c r="G1144" i="1" s="1"/>
  <c r="E31" i="1"/>
  <c r="E117" i="1" s="1"/>
  <c r="F541" i="1"/>
  <c r="M2073" i="1"/>
  <c r="I483" i="1"/>
  <c r="L2634" i="1"/>
  <c r="J2634" i="1"/>
  <c r="O2634" i="1"/>
  <c r="F2634" i="1"/>
  <c r="H2634" i="1"/>
  <c r="I3365" i="1"/>
  <c r="M3365" i="1"/>
  <c r="F3365" i="1"/>
  <c r="L3365" i="1"/>
  <c r="K3365" i="1"/>
  <c r="D3365" i="1"/>
  <c r="J3365" i="1"/>
  <c r="N3368" i="1"/>
  <c r="H3368" i="1"/>
  <c r="L3368" i="1"/>
  <c r="F4355" i="1"/>
  <c r="K4355" i="1"/>
  <c r="L4355" i="1"/>
  <c r="M4355" i="1"/>
  <c r="J4355" i="1"/>
  <c r="N4355" i="1"/>
  <c r="I4355" i="1"/>
  <c r="D4269" i="1"/>
  <c r="K4269" i="1"/>
  <c r="I4269" i="1"/>
  <c r="H4269" i="1"/>
  <c r="F4093" i="1"/>
  <c r="H4093" i="1"/>
  <c r="G4093" i="1"/>
  <c r="K4093" i="1"/>
  <c r="N4093" i="1"/>
  <c r="I4093" i="1"/>
  <c r="D4093" i="1"/>
  <c r="L4093" i="1"/>
  <c r="J4093" i="1"/>
  <c r="L4054" i="1"/>
  <c r="F4054" i="1"/>
  <c r="G4054" i="1"/>
  <c r="M4054" i="1"/>
  <c r="I4054" i="1"/>
  <c r="Q4055" i="1"/>
  <c r="D4054" i="1"/>
  <c r="F3881" i="1"/>
  <c r="E3881" i="1"/>
  <c r="E3959" i="1"/>
  <c r="E4475" i="1"/>
  <c r="H44" i="1"/>
  <c r="H130" i="1" s="1"/>
  <c r="H36" i="1"/>
  <c r="Q741" i="1"/>
  <c r="G740" i="1"/>
  <c r="M740" i="1"/>
  <c r="I2292" i="1"/>
  <c r="F2292" i="1"/>
  <c r="E2292" i="1"/>
  <c r="M2292" i="1"/>
  <c r="K2292" i="1"/>
  <c r="Q2293" i="1"/>
  <c r="D3959" i="1"/>
  <c r="D4475" i="1"/>
  <c r="D541" i="1"/>
  <c r="P541" i="1" s="1"/>
  <c r="Q2894" i="1"/>
  <c r="P2927" i="1"/>
  <c r="O2970" i="1"/>
  <c r="P2970" i="1" s="1"/>
  <c r="J2950" i="1" s="1"/>
  <c r="F3322" i="1"/>
  <c r="I3322" i="1"/>
  <c r="T1157" i="1"/>
  <c r="T1156" i="1"/>
  <c r="T1155" i="1"/>
  <c r="T1154" i="1"/>
  <c r="T1152" i="1"/>
  <c r="T1150" i="1"/>
  <c r="P985" i="1"/>
  <c r="H965" i="1" s="1"/>
  <c r="R3959" i="1"/>
  <c r="T3959" i="1" s="1"/>
  <c r="T3873" i="1"/>
  <c r="K1782" i="1"/>
  <c r="N1782" i="1"/>
  <c r="L1782" i="1"/>
  <c r="G1782" i="1"/>
  <c r="O1782" i="1"/>
  <c r="J1782" i="1"/>
  <c r="I1782" i="1"/>
  <c r="F1782" i="1"/>
  <c r="E1782" i="1"/>
  <c r="H1993" i="1"/>
  <c r="G2766" i="1"/>
  <c r="O4426" i="1"/>
  <c r="P4426" i="1" s="1"/>
  <c r="O4406" i="1" s="1"/>
  <c r="P729" i="1"/>
  <c r="T3260" i="1"/>
  <c r="P2449" i="1"/>
  <c r="Q2430" i="1" s="1"/>
  <c r="J2341" i="1"/>
  <c r="E2341" i="1"/>
  <c r="P3434" i="1"/>
  <c r="Q2073" i="1"/>
  <c r="P2879" i="1"/>
  <c r="P4470" i="1" s="1"/>
  <c r="I4451" i="1" s="1"/>
  <c r="O885" i="1"/>
  <c r="T3434" i="1"/>
  <c r="Q923" i="1"/>
  <c r="P772" i="1"/>
  <c r="P3137" i="1"/>
  <c r="I271" i="1"/>
  <c r="J481" i="1"/>
  <c r="P3758" i="1"/>
  <c r="F3071" i="1"/>
  <c r="D1993" i="1"/>
  <c r="O2814" i="1"/>
  <c r="M657" i="1"/>
  <c r="J1087" i="1"/>
  <c r="E352" i="1"/>
  <c r="K2505" i="1"/>
  <c r="N2724" i="1"/>
  <c r="D657" i="1"/>
  <c r="T74" i="1"/>
  <c r="D1949" i="1"/>
  <c r="Q2421" i="1"/>
  <c r="T2954" i="1"/>
  <c r="P2664" i="1"/>
  <c r="L481" i="1"/>
  <c r="M481" i="1"/>
  <c r="I3370" i="1"/>
  <c r="I2814" i="1"/>
  <c r="N1087" i="1"/>
  <c r="P2275" i="1"/>
  <c r="L2255" i="1" s="1"/>
  <c r="H2341" i="1"/>
  <c r="N3370" i="1"/>
  <c r="Q1214" i="1"/>
  <c r="T2609" i="1"/>
  <c r="P213" i="1"/>
  <c r="P4513" i="1"/>
  <c r="J3504" i="1"/>
  <c r="P2279" i="1"/>
  <c r="O2505" i="1"/>
  <c r="L3305" i="1"/>
  <c r="L37" i="1" s="1"/>
  <c r="L123" i="1" s="1"/>
  <c r="T3271" i="1"/>
  <c r="P3180" i="1"/>
  <c r="P3739" i="1"/>
  <c r="Q3719" i="1" s="1"/>
  <c r="P2707" i="1"/>
  <c r="O2687" i="1" s="1"/>
  <c r="T3266" i="1"/>
  <c r="E1087" i="1"/>
  <c r="T4421" i="1"/>
  <c r="P2836" i="1"/>
  <c r="P3567" i="1"/>
  <c r="P2750" i="1"/>
  <c r="N2341" i="1"/>
  <c r="T3954" i="1"/>
  <c r="T3867" i="1"/>
  <c r="P2492" i="1"/>
  <c r="P2363" i="1"/>
  <c r="I4531" i="1"/>
  <c r="Q146" i="1"/>
  <c r="I2341" i="1"/>
  <c r="O1993" i="1"/>
  <c r="G1087" i="1"/>
  <c r="E657" i="1"/>
  <c r="Q1306" i="1"/>
  <c r="T1159" i="1"/>
  <c r="E40" i="1"/>
  <c r="E126" i="1" s="1"/>
  <c r="P2146" i="1"/>
  <c r="L2126" i="1" s="1"/>
  <c r="T2282" i="1"/>
  <c r="T2281" i="1"/>
  <c r="T2280" i="1"/>
  <c r="T2279" i="1"/>
  <c r="T2278" i="1"/>
  <c r="O4217" i="1"/>
  <c r="P3051" i="1"/>
  <c r="D3031" i="1" s="1"/>
  <c r="P3352" i="1"/>
  <c r="L4579" i="1"/>
  <c r="Q4579" i="1"/>
  <c r="H4579" i="1"/>
  <c r="F4579" i="1"/>
  <c r="E4579" i="1"/>
  <c r="I4579" i="1"/>
  <c r="M4579" i="1"/>
  <c r="K4579" i="1"/>
  <c r="Q4580" i="1"/>
  <c r="D4579" i="1"/>
  <c r="O4579" i="1"/>
  <c r="N4579" i="1"/>
  <c r="G4579" i="1"/>
  <c r="J4579" i="1"/>
  <c r="E4469" i="1"/>
  <c r="O4427" i="1"/>
  <c r="P4427" i="1" s="1"/>
  <c r="E4407" i="1" s="1"/>
  <c r="P4421" i="1"/>
  <c r="J4277" i="1"/>
  <c r="N4277" i="1"/>
  <c r="F4277" i="1"/>
  <c r="O4277" i="1"/>
  <c r="L4277" i="1"/>
  <c r="Q4278" i="1"/>
  <c r="K4277" i="1"/>
  <c r="E4277" i="1"/>
  <c r="H4277" i="1"/>
  <c r="D4277" i="1"/>
  <c r="G4277" i="1"/>
  <c r="P4149" i="1"/>
  <c r="P4211" i="1"/>
  <c r="M4192" i="1" s="1"/>
  <c r="T4249" i="1"/>
  <c r="O4063" i="1"/>
  <c r="N4063" i="1"/>
  <c r="J4063" i="1"/>
  <c r="Q4063" i="1"/>
  <c r="K4063" i="1"/>
  <c r="D4063" i="1"/>
  <c r="M4063" i="1"/>
  <c r="I4063" i="1"/>
  <c r="Q4064" i="1"/>
  <c r="G4063" i="1"/>
  <c r="E4063" i="1"/>
  <c r="F4063" i="1"/>
  <c r="H4063" i="1"/>
  <c r="L4063" i="1"/>
  <c r="J4020" i="1"/>
  <c r="K4020" i="1"/>
  <c r="M4020" i="1"/>
  <c r="E4020" i="1"/>
  <c r="O4020" i="1"/>
  <c r="H4020" i="1"/>
  <c r="I4020" i="1"/>
  <c r="N4020" i="1"/>
  <c r="D4020" i="1"/>
  <c r="Q4021" i="1"/>
  <c r="F4020" i="1"/>
  <c r="L4020" i="1"/>
  <c r="G4020" i="1"/>
  <c r="L3762" i="1"/>
  <c r="Q3762" i="1"/>
  <c r="J3761" i="1"/>
  <c r="P3867" i="1"/>
  <c r="G3761" i="1"/>
  <c r="D3953" i="1"/>
  <c r="E3761" i="1"/>
  <c r="L3761" i="1"/>
  <c r="D3762" i="1"/>
  <c r="T3868" i="1"/>
  <c r="M3761" i="1"/>
  <c r="S3953" i="1"/>
  <c r="T3953" i="1" s="1"/>
  <c r="F3762" i="1"/>
  <c r="F3761" i="1"/>
  <c r="I3762" i="1"/>
  <c r="Q3761" i="1"/>
  <c r="P4469" i="1"/>
  <c r="D3761" i="1"/>
  <c r="O3761" i="1"/>
  <c r="N3761" i="1"/>
  <c r="K3761" i="1"/>
  <c r="T2142" i="1"/>
  <c r="P1783" i="1"/>
  <c r="P83" i="1"/>
  <c r="I63" i="1" s="1"/>
  <c r="H1654" i="1"/>
  <c r="Q1654" i="1"/>
  <c r="Q1655" i="1"/>
  <c r="N1654" i="1"/>
  <c r="O1654" i="1"/>
  <c r="L1654" i="1"/>
  <c r="D1654" i="1"/>
  <c r="I1654" i="1"/>
  <c r="E1654" i="1"/>
  <c r="M1654" i="1"/>
  <c r="J1654" i="1"/>
  <c r="K1654" i="1"/>
  <c r="G1654" i="1"/>
  <c r="F1654" i="1"/>
  <c r="P1846" i="1"/>
  <c r="N1826" i="1" s="1"/>
  <c r="P1655" i="1"/>
  <c r="H1396" i="1"/>
  <c r="Q1397" i="1"/>
  <c r="J1396" i="1"/>
  <c r="G1396" i="1"/>
  <c r="K1396" i="1"/>
  <c r="M1396" i="1"/>
  <c r="Q1396" i="1"/>
  <c r="N1396" i="1"/>
  <c r="L1396" i="1"/>
  <c r="E1396" i="1"/>
  <c r="F1396" i="1"/>
  <c r="O1396" i="1"/>
  <c r="I1396" i="1"/>
  <c r="D1396" i="1"/>
  <c r="P1397" i="1"/>
  <c r="P1159" i="1"/>
  <c r="P1153" i="1"/>
  <c r="G923" i="1"/>
  <c r="E923" i="1"/>
  <c r="M923" i="1"/>
  <c r="N923" i="1"/>
  <c r="L923" i="1"/>
  <c r="I923" i="1"/>
  <c r="H923" i="1"/>
  <c r="O986" i="1"/>
  <c r="P986" i="1" s="1"/>
  <c r="K923" i="1"/>
  <c r="F923" i="1"/>
  <c r="Q924" i="1"/>
  <c r="O923" i="1"/>
  <c r="E708" i="1"/>
  <c r="H708" i="1"/>
  <c r="J708" i="1"/>
  <c r="N708" i="1"/>
  <c r="F708" i="1"/>
  <c r="M708" i="1"/>
  <c r="O708" i="1"/>
  <c r="L708" i="1"/>
  <c r="D708" i="1"/>
  <c r="K493" i="1"/>
  <c r="G493" i="1"/>
  <c r="H493" i="1"/>
  <c r="E493" i="1"/>
  <c r="N493" i="1"/>
  <c r="L493" i="1"/>
  <c r="F493" i="1"/>
  <c r="J493" i="1"/>
  <c r="I493" i="1"/>
  <c r="D493" i="1"/>
  <c r="Q493" i="1"/>
  <c r="O493" i="1"/>
  <c r="M493" i="1"/>
  <c r="L41" i="1"/>
  <c r="Q494" i="1"/>
  <c r="G364" i="1"/>
  <c r="K364" i="1"/>
  <c r="M364" i="1"/>
  <c r="L364" i="1"/>
  <c r="D364" i="1"/>
  <c r="F364" i="1"/>
  <c r="O364" i="1"/>
  <c r="H364" i="1"/>
  <c r="N364" i="1"/>
  <c r="J364" i="1"/>
  <c r="Q364" i="1"/>
  <c r="P1546" i="1"/>
  <c r="Q1526" i="1" s="1"/>
  <c r="P1503" i="1"/>
  <c r="O1589" i="1"/>
  <c r="T2148" i="1"/>
  <c r="I4445" i="1"/>
  <c r="P4206" i="1"/>
  <c r="J4187" i="1" s="1"/>
  <c r="J4249" i="1"/>
  <c r="T4206" i="1"/>
  <c r="H4249" i="1"/>
  <c r="P3862" i="1"/>
  <c r="P3432" i="1"/>
  <c r="G3303" i="1"/>
  <c r="H3303" i="1"/>
  <c r="H35" i="1" s="1"/>
  <c r="H121" i="1" s="1"/>
  <c r="I3303" i="1"/>
  <c r="I35" i="1" s="1"/>
  <c r="I121" i="1" s="1"/>
  <c r="S3303" i="1"/>
  <c r="T3303" i="1" s="1"/>
  <c r="O3303" i="1"/>
  <c r="D3303" i="1"/>
  <c r="D35" i="1" s="1"/>
  <c r="D121" i="1" s="1"/>
  <c r="P3260" i="1"/>
  <c r="L4445" i="1"/>
  <c r="D4445" i="1"/>
  <c r="O4445" i="1"/>
  <c r="J4445" i="1"/>
  <c r="F4445" i="1"/>
  <c r="E4445" i="1"/>
  <c r="P2959" i="1"/>
  <c r="F3303" i="1"/>
  <c r="F35" i="1" s="1"/>
  <c r="F121" i="1" s="1"/>
  <c r="P2615" i="1"/>
  <c r="P2271" i="1"/>
  <c r="P2142" i="1"/>
  <c r="R78" i="1"/>
  <c r="T78" i="1" s="1"/>
  <c r="T1583" i="1"/>
  <c r="P1583" i="1"/>
  <c r="T1153" i="1"/>
  <c r="P981" i="1"/>
  <c r="J35" i="1"/>
  <c r="J121" i="1" s="1"/>
  <c r="P594" i="1"/>
  <c r="G2978" i="1"/>
  <c r="I4405" i="1"/>
  <c r="E3119" i="1"/>
  <c r="G956" i="1"/>
  <c r="T3314" i="1"/>
  <c r="D2733" i="1"/>
  <c r="P2733" i="1" s="1"/>
  <c r="G2733" i="1"/>
  <c r="I3337" i="1"/>
  <c r="F3337" i="1"/>
  <c r="N3337" i="1"/>
  <c r="M3337" i="1"/>
  <c r="E3337" i="1"/>
  <c r="L3337" i="1"/>
  <c r="J3337" i="1"/>
  <c r="D3337" i="1"/>
  <c r="P3337" i="1" s="1"/>
  <c r="O3337" i="1"/>
  <c r="H3337" i="1"/>
  <c r="I3119" i="1"/>
  <c r="G2252" i="1"/>
  <c r="P611" i="1"/>
  <c r="I956" i="1"/>
  <c r="E1358" i="1"/>
  <c r="H540" i="1"/>
  <c r="F670" i="1"/>
  <c r="H670" i="1"/>
  <c r="O713" i="1"/>
  <c r="N713" i="1"/>
  <c r="F713" i="1"/>
  <c r="D713" i="1"/>
  <c r="P713" i="1" s="1"/>
  <c r="K713" i="1"/>
  <c r="M713" i="1"/>
  <c r="I713" i="1"/>
  <c r="G713" i="1"/>
  <c r="L713" i="1"/>
  <c r="J713" i="1"/>
  <c r="E713" i="1"/>
  <c r="Q3119" i="1"/>
  <c r="K2123" i="1"/>
  <c r="H956" i="1"/>
  <c r="P2853" i="1"/>
  <c r="P3073" i="1"/>
  <c r="P3460" i="1"/>
  <c r="O1126" i="1"/>
  <c r="H1126" i="1"/>
  <c r="M1126" i="1"/>
  <c r="F1126" i="1"/>
  <c r="D1126" i="1"/>
  <c r="K1126" i="1"/>
  <c r="E1126" i="1"/>
  <c r="G1126" i="1"/>
  <c r="O3119" i="1"/>
  <c r="L2252" i="1"/>
  <c r="F2123" i="1"/>
  <c r="P3116" i="1"/>
  <c r="E2003" i="1"/>
  <c r="F2003" i="1"/>
  <c r="K2003" i="1"/>
  <c r="N2645" i="1"/>
  <c r="G2645" i="1"/>
  <c r="K2645" i="1"/>
  <c r="D2645" i="1"/>
  <c r="M3464" i="1"/>
  <c r="N3464" i="1"/>
  <c r="G3464" i="1"/>
  <c r="D3119" i="1"/>
  <c r="P3119" i="1" s="1"/>
  <c r="P3323" i="1"/>
  <c r="M2252" i="1"/>
  <c r="O2260" i="1"/>
  <c r="O3958" i="1"/>
  <c r="L1699" i="1"/>
  <c r="G1699" i="1"/>
  <c r="D1699" i="1"/>
  <c r="H1699" i="1"/>
  <c r="N1699" i="1"/>
  <c r="O1699" i="1"/>
  <c r="F1699" i="1"/>
  <c r="E1699" i="1"/>
  <c r="K1699" i="1"/>
  <c r="M1699" i="1"/>
  <c r="J1699" i="1"/>
  <c r="I1699" i="1"/>
  <c r="E3895" i="1"/>
  <c r="H3895" i="1"/>
  <c r="Q3895" i="1"/>
  <c r="M3895" i="1"/>
  <c r="I3895" i="1"/>
  <c r="F4405" i="1"/>
  <c r="F3119" i="1"/>
  <c r="O1014" i="1"/>
  <c r="H2252" i="1"/>
  <c r="H2260" i="1"/>
  <c r="N2123" i="1"/>
  <c r="O886" i="1"/>
  <c r="N886" i="1"/>
  <c r="I886" i="1"/>
  <c r="M886" i="1"/>
  <c r="G886" i="1"/>
  <c r="D886" i="1"/>
  <c r="P886" i="1" s="1"/>
  <c r="J886" i="1"/>
  <c r="H886" i="1"/>
  <c r="L886" i="1"/>
  <c r="F886" i="1"/>
  <c r="K886" i="1"/>
  <c r="N368" i="1"/>
  <c r="J368" i="1"/>
  <c r="J4405" i="1"/>
  <c r="M28" i="1"/>
  <c r="M114" i="1" s="1"/>
  <c r="H1358" i="1"/>
  <c r="O2123" i="1"/>
  <c r="D1055" i="1"/>
  <c r="P1055" i="1" s="1"/>
  <c r="I1055" i="1"/>
  <c r="J1055" i="1"/>
  <c r="O1055" i="1"/>
  <c r="M1055" i="1"/>
  <c r="H1055" i="1"/>
  <c r="N1055" i="1"/>
  <c r="L1055" i="1"/>
  <c r="F1617" i="1"/>
  <c r="M1617" i="1"/>
  <c r="D1617" i="1"/>
  <c r="P1617" i="1" s="1"/>
  <c r="J1617" i="1"/>
  <c r="L4405" i="1"/>
  <c r="M3119" i="1"/>
  <c r="J3119" i="1"/>
  <c r="P3366" i="1"/>
  <c r="P2036" i="1"/>
  <c r="J1358" i="1"/>
  <c r="G1358" i="1"/>
  <c r="D1358" i="1"/>
  <c r="P1358" i="1" s="1"/>
  <c r="J2123" i="1"/>
  <c r="H4405" i="1"/>
  <c r="G3119" i="1"/>
  <c r="N3119" i="1"/>
  <c r="H2123" i="1"/>
  <c r="F1358" i="1"/>
  <c r="P653" i="1"/>
  <c r="L1358" i="1"/>
  <c r="N28" i="1"/>
  <c r="N114" i="1" s="1"/>
  <c r="I2123" i="1"/>
  <c r="Q3810" i="1"/>
  <c r="E3809" i="1"/>
  <c r="K3809" i="1"/>
  <c r="F3809" i="1"/>
  <c r="H3809" i="1"/>
  <c r="M3809" i="1"/>
  <c r="G3809" i="1"/>
  <c r="J3809" i="1"/>
  <c r="I3809" i="1"/>
  <c r="L3809" i="1"/>
  <c r="O3809" i="1"/>
  <c r="N3809" i="1"/>
  <c r="K4021" i="1"/>
  <c r="F4021" i="1"/>
  <c r="G1961" i="1"/>
  <c r="O3946" i="1"/>
  <c r="P3946" i="1" s="1"/>
  <c r="P3860" i="1"/>
  <c r="M4405" i="1"/>
  <c r="K3119" i="1"/>
  <c r="D2123" i="1"/>
  <c r="I1358" i="1"/>
  <c r="M1358" i="1"/>
  <c r="E2089" i="1"/>
  <c r="Q2089" i="1"/>
  <c r="H3805" i="1"/>
  <c r="Q3805" i="1"/>
  <c r="G3805" i="1"/>
  <c r="O3805" i="1"/>
  <c r="J3805" i="1"/>
  <c r="I3805" i="1"/>
  <c r="M3805" i="1"/>
  <c r="N3805" i="1"/>
  <c r="K3805" i="1"/>
  <c r="L3805" i="1"/>
  <c r="E3805" i="1"/>
  <c r="F3805" i="1"/>
  <c r="O1358" i="1"/>
  <c r="P830" i="1"/>
  <c r="P3452" i="1"/>
  <c r="O3307" i="1"/>
  <c r="P3436" i="1"/>
  <c r="F3416" i="1" s="1"/>
  <c r="D840" i="1"/>
  <c r="P840" i="1" s="1"/>
  <c r="J840" i="1"/>
  <c r="J2172" i="1"/>
  <c r="K2172" i="1"/>
  <c r="D2172" i="1"/>
  <c r="N2172" i="1"/>
  <c r="G2172" i="1"/>
  <c r="I2172" i="1"/>
  <c r="O2172" i="1"/>
  <c r="L2172" i="1"/>
  <c r="F2172" i="1"/>
  <c r="H2172" i="1"/>
  <c r="M2172" i="1"/>
  <c r="H2510" i="1"/>
  <c r="F1653" i="1"/>
  <c r="H2373" i="1"/>
  <c r="H2219" i="1"/>
  <c r="O2152" i="1"/>
  <c r="M1685" i="1"/>
  <c r="H1777" i="1"/>
  <c r="M922" i="1"/>
  <c r="M3070" i="1"/>
  <c r="Q2030" i="1"/>
  <c r="J1170" i="1"/>
  <c r="L2760" i="1"/>
  <c r="J361" i="1"/>
  <c r="Q3969" i="1"/>
  <c r="I2728" i="1"/>
  <c r="I3709" i="1"/>
  <c r="M2806" i="1"/>
  <c r="K2380" i="1"/>
  <c r="Q2762" i="1"/>
  <c r="G2338" i="1"/>
  <c r="Q3329" i="1"/>
  <c r="M2761" i="1"/>
  <c r="F2728" i="1"/>
  <c r="J1304" i="1"/>
  <c r="L1481" i="1"/>
  <c r="P2236" i="1"/>
  <c r="S2997" i="1"/>
  <c r="G1304" i="1"/>
  <c r="L2420" i="1"/>
  <c r="N1481" i="1"/>
  <c r="E2510" i="1"/>
  <c r="E1653" i="1"/>
  <c r="M361" i="1"/>
  <c r="D444" i="1"/>
  <c r="L2030" i="1"/>
  <c r="I1685" i="1"/>
  <c r="I1777" i="1"/>
  <c r="K3754" i="1"/>
  <c r="O1214" i="1"/>
  <c r="Q3071" i="1"/>
  <c r="N922" i="1"/>
  <c r="L3070" i="1"/>
  <c r="D2030" i="1"/>
  <c r="D1170" i="1"/>
  <c r="M2760" i="1"/>
  <c r="H1861" i="1"/>
  <c r="G1653" i="1"/>
  <c r="K444" i="1"/>
  <c r="L1601" i="1"/>
  <c r="Q444" i="1"/>
  <c r="O3709" i="1"/>
  <c r="N2072" i="1"/>
  <c r="O2380" i="1"/>
  <c r="J3319" i="1"/>
  <c r="L2761" i="1"/>
  <c r="J2761" i="1"/>
  <c r="M4095" i="1"/>
  <c r="M1304" i="1"/>
  <c r="P3459" i="1"/>
  <c r="K1481" i="1"/>
  <c r="H2302" i="1"/>
  <c r="P2617" i="1"/>
  <c r="T4432" i="1"/>
  <c r="J403" i="1"/>
  <c r="O1653" i="1"/>
  <c r="G444" i="1"/>
  <c r="F1685" i="1"/>
  <c r="K2462" i="1"/>
  <c r="O396" i="1"/>
  <c r="N1777" i="1"/>
  <c r="N2302" i="1"/>
  <c r="D2462" i="1"/>
  <c r="P3817" i="1"/>
  <c r="J922" i="1"/>
  <c r="H922" i="1"/>
  <c r="G3070" i="1"/>
  <c r="M2030" i="1"/>
  <c r="M1170" i="1"/>
  <c r="H2760" i="1"/>
  <c r="Q1862" i="1"/>
  <c r="D2761" i="1"/>
  <c r="J444" i="1"/>
  <c r="O259" i="1"/>
  <c r="F1601" i="1"/>
  <c r="N2420" i="1"/>
  <c r="H3540" i="1"/>
  <c r="D3709" i="1"/>
  <c r="I2072" i="1"/>
  <c r="Q2551" i="1"/>
  <c r="G3319" i="1"/>
  <c r="E4486" i="1"/>
  <c r="I2761" i="1"/>
  <c r="O2219" i="1"/>
  <c r="G792" i="1"/>
  <c r="O1590" i="1"/>
  <c r="P1590" i="1" s="1"/>
  <c r="J1570" i="1" s="1"/>
  <c r="Q793" i="1"/>
  <c r="N1304" i="1"/>
  <c r="T2610" i="1"/>
  <c r="T2270" i="1"/>
  <c r="P2268" i="1"/>
  <c r="P2266" i="1"/>
  <c r="T2269" i="1"/>
  <c r="P3252" i="1"/>
  <c r="Q3234" i="1" s="1"/>
  <c r="P3254" i="1"/>
  <c r="P3264" i="1"/>
  <c r="N403" i="1"/>
  <c r="Q445" i="1"/>
  <c r="F2462" i="1"/>
  <c r="L396" i="1"/>
  <c r="E396" i="1"/>
  <c r="Q4319" i="1"/>
  <c r="G2462" i="1"/>
  <c r="I2847" i="1"/>
  <c r="L1861" i="1"/>
  <c r="L922" i="1"/>
  <c r="D3070" i="1"/>
  <c r="K2030" i="1"/>
  <c r="K1170" i="1"/>
  <c r="E2760" i="1"/>
  <c r="N1861" i="1"/>
  <c r="H3969" i="1"/>
  <c r="M2548" i="1"/>
  <c r="J1601" i="1"/>
  <c r="D2420" i="1"/>
  <c r="K3540" i="1"/>
  <c r="O2761" i="1"/>
  <c r="F3709" i="1"/>
  <c r="Q2848" i="1"/>
  <c r="M2072" i="1"/>
  <c r="M2462" i="1"/>
  <c r="F3319" i="1"/>
  <c r="F2761" i="1"/>
  <c r="I792" i="1"/>
  <c r="O792" i="1"/>
  <c r="I4095" i="1"/>
  <c r="F4095" i="1"/>
  <c r="D4095" i="1"/>
  <c r="E792" i="1"/>
  <c r="O403" i="1"/>
  <c r="Q3809" i="1"/>
  <c r="F444" i="1"/>
  <c r="H662" i="1"/>
  <c r="J2462" i="1"/>
  <c r="M396" i="1"/>
  <c r="M4318" i="1"/>
  <c r="T4258" i="1"/>
  <c r="L2847" i="1"/>
  <c r="Q922" i="1"/>
  <c r="F3070" i="1"/>
  <c r="O2030" i="1"/>
  <c r="O1170" i="1"/>
  <c r="I2760" i="1"/>
  <c r="Q1861" i="1"/>
  <c r="J3969" i="1"/>
  <c r="H2548" i="1"/>
  <c r="D1601" i="1"/>
  <c r="E2420" i="1"/>
  <c r="N3540" i="1"/>
  <c r="Q3710" i="1"/>
  <c r="K3709" i="1"/>
  <c r="T4207" i="1"/>
  <c r="K2072" i="1"/>
  <c r="E2462" i="1"/>
  <c r="L3709" i="1"/>
  <c r="I3319" i="1"/>
  <c r="H2761" i="1"/>
  <c r="I3628" i="1"/>
  <c r="I1304" i="1"/>
  <c r="N792" i="1"/>
  <c r="F2337" i="1"/>
  <c r="T3439" i="1"/>
  <c r="K403" i="1"/>
  <c r="H1653" i="1"/>
  <c r="D4318" i="1"/>
  <c r="H444" i="1"/>
  <c r="D662" i="1"/>
  <c r="L2462" i="1"/>
  <c r="Q3709" i="1"/>
  <c r="J3070" i="1"/>
  <c r="H2030" i="1"/>
  <c r="G1170" i="1"/>
  <c r="D2760" i="1"/>
  <c r="F1861" i="1"/>
  <c r="O2548" i="1"/>
  <c r="O1601" i="1"/>
  <c r="K2420" i="1"/>
  <c r="G3540" i="1"/>
  <c r="E3709" i="1"/>
  <c r="N2462" i="1"/>
  <c r="K2761" i="1"/>
  <c r="N2761" i="1"/>
  <c r="H3628" i="1"/>
  <c r="F1304" i="1"/>
  <c r="N2083" i="1"/>
  <c r="D403" i="1"/>
  <c r="J1653" i="1"/>
  <c r="N444" i="1"/>
  <c r="O1291" i="1"/>
  <c r="P1291" i="1" s="1"/>
  <c r="O1271" i="1" s="1"/>
  <c r="E3070" i="1"/>
  <c r="J2030" i="1"/>
  <c r="Q1170" i="1"/>
  <c r="G2760" i="1"/>
  <c r="M1861" i="1"/>
  <c r="Q1863" i="1"/>
  <c r="Q1601" i="1"/>
  <c r="J2420" i="1"/>
  <c r="Q3629" i="1"/>
  <c r="H2462" i="1"/>
  <c r="K3628" i="1"/>
  <c r="I2548" i="1"/>
  <c r="M403" i="1"/>
  <c r="D1653" i="1"/>
  <c r="O444" i="1"/>
  <c r="K1777" i="1"/>
  <c r="I1861" i="1"/>
  <c r="H3070" i="1"/>
  <c r="Q2761" i="1"/>
  <c r="Q1602" i="1"/>
  <c r="N2030" i="1"/>
  <c r="L1170" i="1"/>
  <c r="J2760" i="1"/>
  <c r="K1861" i="1"/>
  <c r="I1601" i="1"/>
  <c r="O2420" i="1"/>
  <c r="O3257" i="1"/>
  <c r="P3257" i="1" s="1"/>
  <c r="I2462" i="1"/>
  <c r="E534" i="1"/>
  <c r="D1304" i="1"/>
  <c r="G4095" i="1"/>
  <c r="E2373" i="1"/>
  <c r="J3302" i="1"/>
  <c r="F403" i="1"/>
  <c r="N1653" i="1"/>
  <c r="I2373" i="1"/>
  <c r="I444" i="1"/>
  <c r="K1685" i="1"/>
  <c r="J1777" i="1"/>
  <c r="L2338" i="1"/>
  <c r="E922" i="1"/>
  <c r="G922" i="1"/>
  <c r="K3070" i="1"/>
  <c r="D1861" i="1"/>
  <c r="I2030" i="1"/>
  <c r="E1170" i="1"/>
  <c r="O2760" i="1"/>
  <c r="E1861" i="1"/>
  <c r="Q1305" i="1"/>
  <c r="D534" i="1"/>
  <c r="K792" i="1"/>
  <c r="H1304" i="1"/>
  <c r="K2373" i="1"/>
  <c r="O2373" i="1"/>
  <c r="T1840" i="1"/>
  <c r="G403" i="1"/>
  <c r="L1653" i="1"/>
  <c r="F2373" i="1"/>
  <c r="P2333" i="1"/>
  <c r="Q2219" i="1"/>
  <c r="P1833" i="1"/>
  <c r="E1814" i="1" s="1"/>
  <c r="E1777" i="1"/>
  <c r="K2302" i="1"/>
  <c r="F2338" i="1"/>
  <c r="F922" i="1"/>
  <c r="D922" i="1"/>
  <c r="I3070" i="1"/>
  <c r="Q2380" i="1"/>
  <c r="E2030" i="1"/>
  <c r="Q1171" i="1"/>
  <c r="N1170" i="1"/>
  <c r="F2760" i="1"/>
  <c r="P2911" i="1"/>
  <c r="Q2892" i="1" s="1"/>
  <c r="E2380" i="1"/>
  <c r="N3709" i="1"/>
  <c r="K4095" i="1"/>
  <c r="D4270" i="1"/>
  <c r="E1304" i="1"/>
  <c r="K1304" i="1"/>
  <c r="L2470" i="1"/>
  <c r="L2373" i="1"/>
  <c r="E1601" i="1"/>
  <c r="D4319" i="1"/>
  <c r="P4245" i="1"/>
  <c r="T4243" i="1"/>
  <c r="K1653" i="1"/>
  <c r="J2373" i="1"/>
  <c r="D1777" i="1"/>
  <c r="O922" i="1"/>
  <c r="H1170" i="1"/>
  <c r="Q1304" i="1"/>
  <c r="H3709" i="1"/>
  <c r="G3709" i="1"/>
  <c r="L2380" i="1"/>
  <c r="I2380" i="1"/>
  <c r="O1304" i="1"/>
  <c r="T4254" i="1"/>
  <c r="D838" i="1"/>
  <c r="L838" i="1"/>
  <c r="O838" i="1"/>
  <c r="I838" i="1"/>
  <c r="E838" i="1"/>
  <c r="J838" i="1"/>
  <c r="G838" i="1"/>
  <c r="Q839" i="1"/>
  <c r="Q838" i="1"/>
  <c r="K838" i="1"/>
  <c r="F838" i="1"/>
  <c r="M838" i="1"/>
  <c r="H838" i="1"/>
  <c r="K926" i="1"/>
  <c r="N926" i="1"/>
  <c r="E926" i="1"/>
  <c r="H926" i="1"/>
  <c r="F926" i="1"/>
  <c r="M926" i="1"/>
  <c r="J926" i="1"/>
  <c r="I926" i="1"/>
  <c r="L926" i="1"/>
  <c r="Q927" i="1"/>
  <c r="D926" i="1"/>
  <c r="P926" i="1" s="1"/>
  <c r="F3807" i="1"/>
  <c r="J3807" i="1"/>
  <c r="D2947" i="1"/>
  <c r="P2947" i="1" s="1"/>
  <c r="L2947" i="1"/>
  <c r="E2938" i="1"/>
  <c r="M2938" i="1"/>
  <c r="L2938" i="1"/>
  <c r="M789" i="1"/>
  <c r="E789" i="1"/>
  <c r="O789" i="1"/>
  <c r="L789" i="1"/>
  <c r="G789" i="1"/>
  <c r="F789" i="1"/>
  <c r="D789" i="1"/>
  <c r="I789" i="1"/>
  <c r="K789" i="1"/>
  <c r="Q789" i="1"/>
  <c r="N789" i="1"/>
  <c r="J789" i="1"/>
  <c r="Q790" i="1"/>
  <c r="H789" i="1"/>
  <c r="N1775" i="1"/>
  <c r="H1775" i="1"/>
  <c r="J1775" i="1"/>
  <c r="L1775" i="1"/>
  <c r="Q1776" i="1"/>
  <c r="M1775" i="1"/>
  <c r="D1775" i="1"/>
  <c r="I1775" i="1"/>
  <c r="O1775" i="1"/>
  <c r="E1775" i="1"/>
  <c r="Q1775" i="1"/>
  <c r="F1775" i="1"/>
  <c r="G1775" i="1"/>
  <c r="K1775" i="1"/>
  <c r="J3301" i="1"/>
  <c r="K3807" i="1"/>
  <c r="Q3808" i="1"/>
  <c r="F2947" i="1"/>
  <c r="P623" i="1"/>
  <c r="P2170" i="1"/>
  <c r="Q1529" i="1"/>
  <c r="F1529" i="1"/>
  <c r="G1529" i="1"/>
  <c r="N1529" i="1"/>
  <c r="I1529" i="1"/>
  <c r="K1529" i="1"/>
  <c r="J1529" i="1"/>
  <c r="Q1530" i="1"/>
  <c r="D1529" i="1"/>
  <c r="P1529" i="1" s="1"/>
  <c r="E1529" i="1"/>
  <c r="M3504" i="1"/>
  <c r="K3504" i="1"/>
  <c r="H3504" i="1"/>
  <c r="Q3505" i="1"/>
  <c r="D3504" i="1"/>
  <c r="O3504" i="1"/>
  <c r="I3504" i="1"/>
  <c r="G3504" i="1"/>
  <c r="E3504" i="1"/>
  <c r="N3504" i="1"/>
  <c r="Q3504" i="1"/>
  <c r="O37" i="1"/>
  <c r="O797" i="1"/>
  <c r="D797" i="1"/>
  <c r="P797" i="1" s="1"/>
  <c r="J797" i="1"/>
  <c r="L797" i="1"/>
  <c r="E797" i="1"/>
  <c r="O1556" i="1"/>
  <c r="F3504" i="1"/>
  <c r="P2503" i="1"/>
  <c r="P1697" i="1"/>
  <c r="I3807" i="1"/>
  <c r="P832" i="1"/>
  <c r="P1516" i="1"/>
  <c r="Q798" i="1"/>
  <c r="P2471" i="1"/>
  <c r="K797" i="1"/>
  <c r="P4254" i="1"/>
  <c r="O4234" i="1" s="1"/>
  <c r="D3807" i="1"/>
  <c r="P3807" i="1" s="1"/>
  <c r="M797" i="1"/>
  <c r="P3696" i="1"/>
  <c r="O3438" i="1"/>
  <c r="P3438" i="1" s="1"/>
  <c r="H3807" i="1"/>
  <c r="N797" i="1"/>
  <c r="P188" i="1"/>
  <c r="F28" i="1"/>
  <c r="F114" i="1" s="1"/>
  <c r="G3807" i="1"/>
  <c r="P3675" i="1"/>
  <c r="L3807" i="1"/>
  <c r="J2947" i="1"/>
  <c r="M954" i="1"/>
  <c r="L954" i="1"/>
  <c r="P1956" i="1"/>
  <c r="P2042" i="1"/>
  <c r="F2124" i="1"/>
  <c r="G2124" i="1"/>
  <c r="N2124" i="1"/>
  <c r="L2124" i="1"/>
  <c r="E2124" i="1"/>
  <c r="J2124" i="1"/>
  <c r="I2124" i="1"/>
  <c r="M2124" i="1"/>
  <c r="O2124" i="1"/>
  <c r="P3632" i="1"/>
  <c r="E3807" i="1"/>
  <c r="F494" i="1"/>
  <c r="E567" i="1"/>
  <c r="I1614" i="1"/>
  <c r="N1614" i="1"/>
  <c r="Q1615" i="1"/>
  <c r="E1614" i="1"/>
  <c r="J1614" i="1"/>
  <c r="F1614" i="1"/>
  <c r="O1614" i="1"/>
  <c r="G1614" i="1"/>
  <c r="Q1614" i="1"/>
  <c r="H1614" i="1"/>
  <c r="M1614" i="1"/>
  <c r="D1614" i="1"/>
  <c r="P1614" i="1" s="1"/>
  <c r="O535" i="1"/>
  <c r="F535" i="1"/>
  <c r="G535" i="1"/>
  <c r="K535" i="1"/>
  <c r="N535" i="1"/>
  <c r="Q535" i="1"/>
  <c r="I1348" i="1"/>
  <c r="E1348" i="1"/>
  <c r="M1348" i="1"/>
  <c r="N1348" i="1"/>
  <c r="Q1349" i="1"/>
  <c r="F1348" i="1"/>
  <c r="D1348" i="1"/>
  <c r="K1348" i="1"/>
  <c r="O1348" i="1"/>
  <c r="L1348" i="1"/>
  <c r="H1348" i="1"/>
  <c r="K841" i="1"/>
  <c r="H841" i="1"/>
  <c r="O841" i="1"/>
  <c r="N841" i="1"/>
  <c r="L841" i="1"/>
  <c r="I841" i="1"/>
  <c r="E841" i="1"/>
  <c r="F841" i="1"/>
  <c r="D841" i="1"/>
  <c r="P841" i="1" s="1"/>
  <c r="J841" i="1"/>
  <c r="G841" i="1"/>
  <c r="Q842" i="1"/>
  <c r="E1737" i="1"/>
  <c r="N1737" i="1"/>
  <c r="F1737" i="1"/>
  <c r="Q1738" i="1"/>
  <c r="M1737" i="1"/>
  <c r="O1737" i="1"/>
  <c r="J1737" i="1"/>
  <c r="I1737" i="1"/>
  <c r="H1737" i="1"/>
  <c r="K1737" i="1"/>
  <c r="Q1737" i="1"/>
  <c r="G1737" i="1"/>
  <c r="D1737" i="1"/>
  <c r="L1737" i="1"/>
  <c r="G406" i="1"/>
  <c r="Q406" i="1"/>
  <c r="H406" i="1"/>
  <c r="E406" i="1"/>
  <c r="I406" i="1"/>
  <c r="N406" i="1"/>
  <c r="J406" i="1"/>
  <c r="M406" i="1"/>
  <c r="L406" i="1"/>
  <c r="K406" i="1"/>
  <c r="P1934" i="1"/>
  <c r="O1914" i="1" s="1"/>
  <c r="O2149" i="1"/>
  <c r="P819" i="1"/>
  <c r="O991" i="1"/>
  <c r="J1868" i="1"/>
  <c r="F1868" i="1"/>
  <c r="G1868" i="1"/>
  <c r="N1868" i="1"/>
  <c r="H1868" i="1"/>
  <c r="D1868" i="1"/>
  <c r="I1868" i="1"/>
  <c r="Q1868" i="1"/>
  <c r="L1868" i="1"/>
  <c r="K1868" i="1"/>
  <c r="O1868" i="1"/>
  <c r="M1868" i="1"/>
  <c r="J1432" i="1"/>
  <c r="G1432" i="1"/>
  <c r="K1432" i="1"/>
  <c r="H1432" i="1"/>
  <c r="I1432" i="1"/>
  <c r="M1432" i="1"/>
  <c r="O1432" i="1"/>
  <c r="Q1433" i="1"/>
  <c r="F1432" i="1"/>
  <c r="Q1432" i="1"/>
  <c r="D1432" i="1"/>
  <c r="H913" i="1"/>
  <c r="I913" i="1"/>
  <c r="L913" i="1"/>
  <c r="O913" i="1"/>
  <c r="K913" i="1"/>
  <c r="I353" i="1"/>
  <c r="J353" i="1"/>
  <c r="D353" i="1"/>
  <c r="G353" i="1"/>
  <c r="N353" i="1"/>
  <c r="O353" i="1"/>
  <c r="K353" i="1"/>
  <c r="H353" i="1"/>
  <c r="F353" i="1"/>
  <c r="M353" i="1"/>
  <c r="P4265" i="1"/>
  <c r="E1822" i="1"/>
  <c r="P2729" i="1"/>
  <c r="P4278" i="1"/>
  <c r="L3840" i="1"/>
  <c r="E3840" i="1"/>
  <c r="Q757" i="1"/>
  <c r="M756" i="1"/>
  <c r="F756" i="1"/>
  <c r="Q756" i="1"/>
  <c r="E756" i="1"/>
  <c r="J756" i="1"/>
  <c r="H756" i="1"/>
  <c r="O4539" i="1"/>
  <c r="E4539" i="1"/>
  <c r="M4539" i="1"/>
  <c r="Q4540" i="1"/>
  <c r="F4539" i="1"/>
  <c r="J4539" i="1"/>
  <c r="K4539" i="1"/>
  <c r="G4539" i="1"/>
  <c r="I4539" i="1"/>
  <c r="H4539" i="1"/>
  <c r="D4539" i="1"/>
  <c r="P4539" i="1" s="1"/>
  <c r="E494" i="1"/>
  <c r="I494" i="1"/>
  <c r="P1008" i="1"/>
  <c r="O1400" i="1"/>
  <c r="Q1400" i="1"/>
  <c r="E1400" i="1"/>
  <c r="F1400" i="1"/>
  <c r="I1400" i="1"/>
  <c r="D1400" i="1"/>
  <c r="P1400" i="1" s="1"/>
  <c r="K1400" i="1"/>
  <c r="J1400" i="1"/>
  <c r="H1400" i="1"/>
  <c r="G1400" i="1"/>
  <c r="P3542" i="1"/>
  <c r="P1181" i="1"/>
  <c r="P278" i="1"/>
  <c r="P279" i="1"/>
  <c r="L1614" i="1"/>
  <c r="P2171" i="1"/>
  <c r="P1698" i="1"/>
  <c r="J2937" i="1"/>
  <c r="D2937" i="1"/>
  <c r="I2937" i="1"/>
  <c r="L2937" i="1"/>
  <c r="G494" i="1"/>
  <c r="J494" i="1"/>
  <c r="N494" i="1"/>
  <c r="P3536" i="1"/>
  <c r="P1257" i="1"/>
  <c r="P536" i="1"/>
  <c r="P794" i="1"/>
  <c r="P837" i="1"/>
  <c r="P4320" i="1"/>
  <c r="P245" i="1"/>
  <c r="P1642" i="1"/>
  <c r="G4105" i="1"/>
  <c r="I4105" i="1"/>
  <c r="L4105" i="1"/>
  <c r="M4105" i="1"/>
  <c r="E4105" i="1"/>
  <c r="F4105" i="1"/>
  <c r="P4533" i="1"/>
  <c r="L1057" i="1"/>
  <c r="N1057" i="1"/>
  <c r="M1057" i="1"/>
  <c r="D1057" i="1"/>
  <c r="P1057" i="1" s="1"/>
  <c r="F1057" i="1"/>
  <c r="L3163" i="1"/>
  <c r="K3163" i="1"/>
  <c r="J3163" i="1"/>
  <c r="I3163" i="1"/>
  <c r="H3163" i="1"/>
  <c r="F3163" i="1"/>
  <c r="E3163" i="1"/>
  <c r="O3163" i="1"/>
  <c r="M2508" i="1"/>
  <c r="G2508" i="1"/>
  <c r="Q2508" i="1"/>
  <c r="N2508" i="1"/>
  <c r="D2508" i="1"/>
  <c r="L2508" i="1"/>
  <c r="O2508" i="1"/>
  <c r="F2679" i="1"/>
  <c r="I2679" i="1"/>
  <c r="O2679" i="1"/>
  <c r="E2679" i="1"/>
  <c r="M2679" i="1"/>
  <c r="K2679" i="1"/>
  <c r="J2679" i="1"/>
  <c r="D2679" i="1"/>
  <c r="Q2679" i="1"/>
  <c r="G2679" i="1"/>
  <c r="P2922" i="1"/>
  <c r="O2965" i="1"/>
  <c r="O3026" i="1"/>
  <c r="K3026" i="1"/>
  <c r="G3026" i="1"/>
  <c r="J3026" i="1"/>
  <c r="I3026" i="1"/>
  <c r="L3026" i="1"/>
  <c r="M3026" i="1"/>
  <c r="N3026" i="1"/>
  <c r="E3026" i="1"/>
  <c r="Q3027" i="1"/>
  <c r="D3026" i="1"/>
  <c r="O1616" i="1"/>
  <c r="K1616" i="1"/>
  <c r="L1616" i="1"/>
  <c r="J1616" i="1"/>
  <c r="N1616" i="1"/>
  <c r="I1616" i="1"/>
  <c r="M1616" i="1"/>
  <c r="H1616" i="1"/>
  <c r="O1445" i="1"/>
  <c r="I1445" i="1"/>
  <c r="M1445" i="1"/>
  <c r="K1445" i="1"/>
  <c r="O2645" i="1"/>
  <c r="F2645" i="1"/>
  <c r="I2645" i="1"/>
  <c r="M2645" i="1"/>
  <c r="J2645" i="1"/>
  <c r="E2645" i="1"/>
  <c r="L2645" i="1"/>
  <c r="H2645" i="1"/>
  <c r="N1904" i="1"/>
  <c r="K1904" i="1"/>
  <c r="M1904" i="1"/>
  <c r="J1904" i="1"/>
  <c r="I1904" i="1"/>
  <c r="Q1904" i="1"/>
  <c r="L1904" i="1"/>
  <c r="O1904" i="1"/>
  <c r="H1904" i="1"/>
  <c r="F1904" i="1"/>
  <c r="Q1905" i="1"/>
  <c r="K1771" i="1"/>
  <c r="Q1772" i="1"/>
  <c r="D1771" i="1"/>
  <c r="G1771" i="1"/>
  <c r="L1771" i="1"/>
  <c r="H1771" i="1"/>
  <c r="F706" i="1"/>
  <c r="D706" i="1"/>
  <c r="O706" i="1"/>
  <c r="G706" i="1"/>
  <c r="N706" i="1"/>
  <c r="J706" i="1"/>
  <c r="Q706" i="1"/>
  <c r="L706" i="1"/>
  <c r="F619" i="1"/>
  <c r="Q620" i="1"/>
  <c r="I619" i="1"/>
  <c r="L619" i="1"/>
  <c r="H619" i="1"/>
  <c r="O619" i="1"/>
  <c r="K619" i="1"/>
  <c r="Q619" i="1"/>
  <c r="M619" i="1"/>
  <c r="D619" i="1"/>
  <c r="E619" i="1"/>
  <c r="P2264" i="1"/>
  <c r="E2245" i="1" s="1"/>
  <c r="L4103" i="1"/>
  <c r="D4103" i="1"/>
  <c r="G4103" i="1"/>
  <c r="J4103" i="1"/>
  <c r="F4103" i="1"/>
  <c r="M4103" i="1"/>
  <c r="Q4104" i="1"/>
  <c r="K4103" i="1"/>
  <c r="N4103" i="1"/>
  <c r="Q4103" i="1"/>
  <c r="H4103" i="1"/>
  <c r="M4496" i="1"/>
  <c r="O4496" i="1"/>
  <c r="I4496" i="1"/>
  <c r="J4496" i="1"/>
  <c r="D4496" i="1"/>
  <c r="P4496" i="1" s="1"/>
  <c r="Q4497" i="1"/>
  <c r="G4496" i="1"/>
  <c r="L4496" i="1"/>
  <c r="K4496" i="1"/>
  <c r="N4496" i="1"/>
  <c r="H4496" i="1"/>
  <c r="G2821" i="1"/>
  <c r="M366" i="1"/>
  <c r="D366" i="1"/>
  <c r="I366" i="1"/>
  <c r="G366" i="1"/>
  <c r="J366" i="1"/>
  <c r="H366" i="1"/>
  <c r="F366" i="1"/>
  <c r="F498" i="1"/>
  <c r="I498" i="1"/>
  <c r="J498" i="1"/>
  <c r="O498" i="1"/>
  <c r="H498" i="1"/>
  <c r="M498" i="1"/>
  <c r="E498" i="1"/>
  <c r="N498" i="1"/>
  <c r="G498" i="1"/>
  <c r="F1607" i="1"/>
  <c r="L1607" i="1"/>
  <c r="Q1607" i="1"/>
  <c r="O842" i="1"/>
  <c r="Q843" i="1"/>
  <c r="N842" i="1"/>
  <c r="G842" i="1"/>
  <c r="I842" i="1"/>
  <c r="J842" i="1"/>
  <c r="H842" i="1"/>
  <c r="F842" i="1"/>
  <c r="M842" i="1"/>
  <c r="P3002" i="1"/>
  <c r="P2771" i="1"/>
  <c r="P4311" i="1"/>
  <c r="O80" i="1"/>
  <c r="P1843" i="1"/>
  <c r="O1823" i="1" s="1"/>
  <c r="Q1048" i="1"/>
  <c r="E1048" i="1"/>
  <c r="K1048" i="1"/>
  <c r="F1048" i="1"/>
  <c r="N1048" i="1"/>
  <c r="D1048" i="1"/>
  <c r="L1048" i="1"/>
  <c r="I1048" i="1"/>
  <c r="H1048" i="1"/>
  <c r="P2269" i="1"/>
  <c r="M2250" i="1" s="1"/>
  <c r="P2138" i="1"/>
  <c r="P3072" i="1"/>
  <c r="D3335" i="1"/>
  <c r="P3335" i="1" s="1"/>
  <c r="M3335" i="1"/>
  <c r="G3335" i="1"/>
  <c r="O3335" i="1"/>
  <c r="E3335" i="1"/>
  <c r="J3335" i="1"/>
  <c r="I3335" i="1"/>
  <c r="K3335" i="1"/>
  <c r="F3335" i="1"/>
  <c r="J3380" i="1"/>
  <c r="D3380" i="1"/>
  <c r="P3380" i="1" s="1"/>
  <c r="G3380" i="1"/>
  <c r="K3380" i="1"/>
  <c r="L3380" i="1"/>
  <c r="O3380" i="1"/>
  <c r="H3380" i="1"/>
  <c r="F3380" i="1"/>
  <c r="N3380" i="1"/>
  <c r="P2765" i="1"/>
  <c r="P2769" i="1"/>
  <c r="K4363" i="1"/>
  <c r="M4363" i="1"/>
  <c r="J4363" i="1"/>
  <c r="Q4363" i="1"/>
  <c r="I4363" i="1"/>
  <c r="F4363" i="1"/>
  <c r="D4363" i="1"/>
  <c r="P4363" i="1" s="1"/>
  <c r="O4363" i="1"/>
  <c r="H4363" i="1"/>
  <c r="O3943" i="1"/>
  <c r="P3857" i="1"/>
  <c r="F3077" i="1"/>
  <c r="J1056" i="1"/>
  <c r="M1056" i="1"/>
  <c r="G1700" i="1"/>
  <c r="K1700" i="1"/>
  <c r="M1700" i="1"/>
  <c r="J1700" i="1"/>
  <c r="Q1313" i="1"/>
  <c r="N2474" i="1"/>
  <c r="E2474" i="1"/>
  <c r="O624" i="1"/>
  <c r="G624" i="1"/>
  <c r="H624" i="1"/>
  <c r="J624" i="1"/>
  <c r="E624" i="1"/>
  <c r="K624" i="1"/>
  <c r="Q625" i="1"/>
  <c r="H4058" i="1"/>
  <c r="I4058" i="1"/>
  <c r="J4058" i="1"/>
  <c r="E4058" i="1"/>
  <c r="M4058" i="1"/>
  <c r="O4058" i="1"/>
  <c r="F4058" i="1"/>
  <c r="N4058" i="1"/>
  <c r="K4058" i="1"/>
  <c r="L4058" i="1"/>
  <c r="D4058" i="1"/>
  <c r="G4058" i="1"/>
  <c r="F3965" i="1"/>
  <c r="J3965" i="1"/>
  <c r="H3965" i="1"/>
  <c r="Q3966" i="1"/>
  <c r="E3965" i="1"/>
  <c r="O3965" i="1"/>
  <c r="M3965" i="1"/>
  <c r="N3965" i="1"/>
  <c r="K3965" i="1"/>
  <c r="L3965" i="1"/>
  <c r="N4313" i="1"/>
  <c r="J4313" i="1"/>
  <c r="K4313" i="1"/>
  <c r="O4313" i="1"/>
  <c r="P4461" i="1"/>
  <c r="I4442" i="1" s="1"/>
  <c r="D4313" i="1"/>
  <c r="L4313" i="1"/>
  <c r="H4313" i="1"/>
  <c r="F4313" i="1"/>
  <c r="M4313" i="1"/>
  <c r="G4313" i="1"/>
  <c r="Q4314" i="1"/>
  <c r="E4313" i="1"/>
  <c r="K3077" i="1"/>
  <c r="P3056" i="1"/>
  <c r="O3271" i="1"/>
  <c r="I3974" i="1"/>
  <c r="Q4356" i="1"/>
  <c r="O1905" i="1"/>
  <c r="Q1515" i="1"/>
  <c r="G4480" i="1"/>
  <c r="D4480" i="1"/>
  <c r="G1992" i="1"/>
  <c r="F1992" i="1"/>
  <c r="J2289" i="1"/>
  <c r="P1584" i="1"/>
  <c r="N2347" i="1"/>
  <c r="M1094" i="1"/>
  <c r="F34" i="1"/>
  <c r="F120" i="1" s="1"/>
  <c r="L1007" i="1"/>
  <c r="L1094" i="1"/>
  <c r="E2549" i="1"/>
  <c r="F2390" i="1"/>
  <c r="E3454" i="1"/>
  <c r="N1733" i="1"/>
  <c r="D3974" i="1"/>
  <c r="G3757" i="1"/>
  <c r="K3757" i="1"/>
  <c r="L1777" i="1"/>
  <c r="I793" i="1"/>
  <c r="D1992" i="1"/>
  <c r="F4356" i="1"/>
  <c r="I4480" i="1"/>
  <c r="P2919" i="1"/>
  <c r="Q2899" i="1" s="1"/>
  <c r="F2347" i="1"/>
  <c r="G1094" i="1"/>
  <c r="O1007" i="1"/>
  <c r="D1094" i="1"/>
  <c r="M3208" i="1"/>
  <c r="Q2550" i="1"/>
  <c r="E1007" i="1"/>
  <c r="J1733" i="1"/>
  <c r="Q3758" i="1"/>
  <c r="M1905" i="1"/>
  <c r="M2032" i="1"/>
  <c r="D2502" i="1"/>
  <c r="O3879" i="1"/>
  <c r="H1514" i="1"/>
  <c r="H784" i="1"/>
  <c r="E2205" i="1"/>
  <c r="F1433" i="1"/>
  <c r="H1433" i="1"/>
  <c r="T3430" i="1"/>
  <c r="P4276" i="1"/>
  <c r="N1094" i="1"/>
  <c r="H1007" i="1"/>
  <c r="L2549" i="1"/>
  <c r="J1007" i="1"/>
  <c r="D2390" i="1"/>
  <c r="P2390" i="1" s="1"/>
  <c r="F1733" i="1"/>
  <c r="G2032" i="1"/>
  <c r="N4356" i="1"/>
  <c r="J4480" i="1"/>
  <c r="H2502" i="1"/>
  <c r="K1007" i="1"/>
  <c r="K2549" i="1"/>
  <c r="O2390" i="1"/>
  <c r="Q2549" i="1"/>
  <c r="M4480" i="1"/>
  <c r="I3454" i="1"/>
  <c r="M2502" i="1"/>
  <c r="N1174" i="1"/>
  <c r="M2347" i="1"/>
  <c r="G1007" i="1"/>
  <c r="O2549" i="1"/>
  <c r="E2390" i="1"/>
  <c r="L3454" i="1"/>
  <c r="G1733" i="1"/>
  <c r="N4480" i="1"/>
  <c r="N3454" i="1"/>
  <c r="L2502" i="1"/>
  <c r="Q879" i="1"/>
  <c r="N2289" i="1"/>
  <c r="G2289" i="1"/>
  <c r="J3534" i="1"/>
  <c r="D3534" i="1"/>
  <c r="H3534" i="1"/>
  <c r="M3534" i="1"/>
  <c r="O3534" i="1"/>
  <c r="E3534" i="1"/>
  <c r="E2347" i="1"/>
  <c r="J2549" i="1"/>
  <c r="I1733" i="1"/>
  <c r="F2502" i="1"/>
  <c r="K2161" i="1"/>
  <c r="M2161" i="1"/>
  <c r="F2161" i="1"/>
  <c r="D2347" i="1"/>
  <c r="P2347" i="1" s="1"/>
  <c r="G2549" i="1"/>
  <c r="M3454" i="1"/>
  <c r="D1733" i="1"/>
  <c r="L3757" i="1"/>
  <c r="H4356" i="1"/>
  <c r="G2502" i="1"/>
  <c r="I2205" i="1"/>
  <c r="O2205" i="1"/>
  <c r="I2347" i="1"/>
  <c r="P3259" i="1"/>
  <c r="F2549" i="1"/>
  <c r="I2390" i="1"/>
  <c r="H3454" i="1"/>
  <c r="L1733" i="1"/>
  <c r="O1240" i="1"/>
  <c r="P1240" i="1" s="1"/>
  <c r="N1220" i="1" s="1"/>
  <c r="E4480" i="1"/>
  <c r="L4480" i="1"/>
  <c r="K2464" i="1"/>
  <c r="O2464" i="1"/>
  <c r="J2464" i="1"/>
  <c r="G2464" i="1"/>
  <c r="O1733" i="1"/>
  <c r="P2273" i="1"/>
  <c r="O3298" i="1"/>
  <c r="O30" i="1" s="1"/>
  <c r="O116" i="1" s="1"/>
  <c r="P2613" i="1"/>
  <c r="Q2594" i="1" s="1"/>
  <c r="P2609" i="1"/>
  <c r="P2608" i="1"/>
  <c r="P590" i="1"/>
  <c r="T3267" i="1"/>
  <c r="O4424" i="1"/>
  <c r="D3301" i="1"/>
  <c r="D33" i="1" s="1"/>
  <c r="D119" i="1" s="1"/>
  <c r="K3305" i="1"/>
  <c r="P3948" i="1"/>
  <c r="S3302" i="1"/>
  <c r="R3309" i="1"/>
  <c r="N3312" i="1"/>
  <c r="N44" i="1" s="1"/>
  <c r="N130" i="1" s="1"/>
  <c r="P3263" i="1"/>
  <c r="T250" i="1"/>
  <c r="P250" i="1"/>
  <c r="K35" i="1"/>
  <c r="K121" i="1" s="1"/>
  <c r="G4224" i="1"/>
  <c r="J4224" i="1"/>
  <c r="E4224" i="1"/>
  <c r="M4224" i="1"/>
  <c r="N29" i="1"/>
  <c r="O3950" i="1"/>
  <c r="P3864" i="1"/>
  <c r="O3844" i="1" s="1"/>
  <c r="L78" i="1"/>
  <c r="P78" i="1" s="1"/>
  <c r="P1841" i="1"/>
  <c r="P74" i="1"/>
  <c r="D55" i="1" s="1"/>
  <c r="J3314" i="1"/>
  <c r="G3312" i="1"/>
  <c r="M3309" i="1"/>
  <c r="K4153" i="1"/>
  <c r="E4153" i="1"/>
  <c r="G4153" i="1"/>
  <c r="I4153" i="1"/>
  <c r="L4153" i="1"/>
  <c r="O4153" i="1"/>
  <c r="M4153" i="1"/>
  <c r="N4153" i="1"/>
  <c r="H4153" i="1"/>
  <c r="D4153" i="1"/>
  <c r="P4153" i="1" s="1"/>
  <c r="J4153" i="1"/>
  <c r="F4153" i="1"/>
  <c r="Q4154" i="1"/>
  <c r="N795" i="1"/>
  <c r="I795" i="1"/>
  <c r="E795" i="1"/>
  <c r="D795" i="1"/>
  <c r="G795" i="1"/>
  <c r="Q796" i="1"/>
  <c r="L795" i="1"/>
  <c r="M795" i="1"/>
  <c r="F795" i="1"/>
  <c r="J795" i="1"/>
  <c r="O795" i="1"/>
  <c r="Q795" i="1"/>
  <c r="H795" i="1"/>
  <c r="K795" i="1"/>
  <c r="D4405" i="1"/>
  <c r="M3078" i="1"/>
  <c r="N3078" i="1"/>
  <c r="E3078" i="1"/>
  <c r="F3078" i="1"/>
  <c r="H3078" i="1"/>
  <c r="J3078" i="1"/>
  <c r="I3078" i="1"/>
  <c r="G3078" i="1"/>
  <c r="L3078" i="1"/>
  <c r="Q3078" i="1"/>
  <c r="D3078" i="1"/>
  <c r="P3078" i="1" s="1"/>
  <c r="K3078" i="1"/>
  <c r="O3078" i="1"/>
  <c r="H3313" i="1"/>
  <c r="E3311" i="1"/>
  <c r="P4256" i="1"/>
  <c r="L4236" i="1" s="1"/>
  <c r="G3207" i="1"/>
  <c r="E3207" i="1"/>
  <c r="N3207" i="1"/>
  <c r="M3207" i="1"/>
  <c r="I3207" i="1"/>
  <c r="Q3208" i="1"/>
  <c r="H3207" i="1"/>
  <c r="F3207" i="1"/>
  <c r="J3207" i="1"/>
  <c r="Q3207" i="1"/>
  <c r="L3207" i="1"/>
  <c r="D3207" i="1"/>
  <c r="P3207" i="1" s="1"/>
  <c r="K3207" i="1"/>
  <c r="O3207" i="1"/>
  <c r="J149" i="1"/>
  <c r="N4405" i="1"/>
  <c r="P4532" i="1"/>
  <c r="E1566" i="1"/>
  <c r="G1566" i="1"/>
  <c r="I1566" i="1"/>
  <c r="L1566" i="1"/>
  <c r="D1566" i="1"/>
  <c r="M1566" i="1"/>
  <c r="K1566" i="1"/>
  <c r="J2342" i="1"/>
  <c r="M2342" i="1"/>
  <c r="I2342" i="1"/>
  <c r="L2342" i="1"/>
  <c r="H2342" i="1"/>
  <c r="Q2342" i="1"/>
  <c r="K2342" i="1"/>
  <c r="O2342" i="1"/>
  <c r="D2342" i="1"/>
  <c r="N2342" i="1"/>
  <c r="E2342" i="1"/>
  <c r="G2342" i="1"/>
  <c r="F2342" i="1"/>
  <c r="O4405" i="1"/>
  <c r="E4405" i="1"/>
  <c r="G4405" i="1"/>
  <c r="P1434" i="1"/>
  <c r="E3853" i="1"/>
  <c r="G114" i="1"/>
  <c r="P88" i="1"/>
  <c r="G119" i="1"/>
  <c r="N838" i="1"/>
  <c r="P274" i="1"/>
  <c r="F30" i="1"/>
  <c r="H132" i="1"/>
  <c r="P529" i="1"/>
  <c r="H1014" i="1"/>
  <c r="M1014" i="1"/>
  <c r="K1014" i="1"/>
  <c r="G4025" i="1"/>
  <c r="D2904" i="1"/>
  <c r="P2904" i="1" s="1"/>
  <c r="P1912" i="1"/>
  <c r="N3807" i="1"/>
  <c r="Q2864" i="1"/>
  <c r="I2947" i="1"/>
  <c r="M4025" i="1"/>
  <c r="H2904" i="1"/>
  <c r="J4025" i="1"/>
  <c r="H2947" i="1"/>
  <c r="N4025" i="1"/>
  <c r="P3331" i="1"/>
  <c r="K28" i="1"/>
  <c r="G2947" i="1"/>
  <c r="I4025" i="1"/>
  <c r="P1049" i="1"/>
  <c r="D4025" i="1"/>
  <c r="P4025" i="1" s="1"/>
  <c r="M2947" i="1"/>
  <c r="E2947" i="1"/>
  <c r="E4025" i="1"/>
  <c r="N2904" i="1"/>
  <c r="P2686" i="1"/>
  <c r="P2162" i="1"/>
  <c r="O494" i="1"/>
  <c r="M494" i="1"/>
  <c r="H494" i="1"/>
  <c r="L494" i="1"/>
  <c r="K494" i="1"/>
  <c r="Q495" i="1"/>
  <c r="P1044" i="1"/>
  <c r="P599" i="1"/>
  <c r="O579" i="1" s="1"/>
  <c r="F4025" i="1"/>
  <c r="I2904" i="1"/>
  <c r="P1084" i="1"/>
  <c r="N4445" i="1"/>
  <c r="G4445" i="1"/>
  <c r="M4445" i="1"/>
  <c r="K4445" i="1"/>
  <c r="D1612" i="1"/>
  <c r="O1612" i="1"/>
  <c r="Q1612" i="1"/>
  <c r="N1612" i="1"/>
  <c r="E1612" i="1"/>
  <c r="Q1613" i="1"/>
  <c r="I1612" i="1"/>
  <c r="J1612" i="1"/>
  <c r="G1612" i="1"/>
  <c r="M1612" i="1"/>
  <c r="L1612" i="1"/>
  <c r="K1612" i="1"/>
  <c r="H1612" i="1"/>
  <c r="P3503" i="1"/>
  <c r="I2593" i="1"/>
  <c r="H2593" i="1"/>
  <c r="M2593" i="1"/>
  <c r="L2593" i="1"/>
  <c r="J2593" i="1"/>
  <c r="N2125" i="1"/>
  <c r="I2125" i="1"/>
  <c r="O2125" i="1"/>
  <c r="G2125" i="1"/>
  <c r="E2125" i="1"/>
  <c r="H2125" i="1"/>
  <c r="D2125" i="1"/>
  <c r="J2125" i="1"/>
  <c r="M2125" i="1"/>
  <c r="H3762" i="1"/>
  <c r="D4197" i="1"/>
  <c r="L1529" i="1"/>
  <c r="N2217" i="1"/>
  <c r="N3762" i="1"/>
  <c r="L2821" i="1"/>
  <c r="K231" i="1"/>
  <c r="J231" i="1"/>
  <c r="G231" i="1"/>
  <c r="I231" i="1"/>
  <c r="N231" i="1"/>
  <c r="L750" i="1"/>
  <c r="G750" i="1"/>
  <c r="N750" i="1"/>
  <c r="D750" i="1"/>
  <c r="M750" i="1"/>
  <c r="I750" i="1"/>
  <c r="J750" i="1"/>
  <c r="E750" i="1"/>
  <c r="O750" i="1"/>
  <c r="K750" i="1"/>
  <c r="H750" i="1"/>
  <c r="F750" i="1"/>
  <c r="N3714" i="1"/>
  <c r="H3714" i="1"/>
  <c r="Q3715" i="1"/>
  <c r="K3714" i="1"/>
  <c r="I3714" i="1"/>
  <c r="L3714" i="1"/>
  <c r="E3714" i="1"/>
  <c r="G3714" i="1"/>
  <c r="O3714" i="1"/>
  <c r="M3714" i="1"/>
  <c r="D3714" i="1"/>
  <c r="J3714" i="1"/>
  <c r="F3714" i="1"/>
  <c r="O1987" i="1"/>
  <c r="Q1988" i="1"/>
  <c r="G1987" i="1"/>
  <c r="G2001" i="1"/>
  <c r="I2001" i="1"/>
  <c r="H2001" i="1"/>
  <c r="D2001" i="1"/>
  <c r="P2001" i="1" s="1"/>
  <c r="Q2001" i="1"/>
  <c r="E2001" i="1"/>
  <c r="K2001" i="1"/>
  <c r="F2001" i="1"/>
  <c r="L2001" i="1"/>
  <c r="O2001" i="1"/>
  <c r="Q2002" i="1"/>
  <c r="J2001" i="1"/>
  <c r="M2001" i="1"/>
  <c r="Q2047" i="1"/>
  <c r="N2047" i="1"/>
  <c r="L2047" i="1"/>
  <c r="M1529" i="1"/>
  <c r="K2217" i="1"/>
  <c r="J3762" i="1"/>
  <c r="M2821" i="1"/>
  <c r="K4281" i="1"/>
  <c r="N4281" i="1"/>
  <c r="D4281" i="1"/>
  <c r="P4281" i="1" s="1"/>
  <c r="I4281" i="1"/>
  <c r="Q4282" i="1"/>
  <c r="M4281" i="1"/>
  <c r="F4281" i="1"/>
  <c r="G3762" i="1"/>
  <c r="F2935" i="1"/>
  <c r="N928" i="1"/>
  <c r="I928" i="1"/>
  <c r="K928" i="1"/>
  <c r="Q928" i="1"/>
  <c r="M928" i="1"/>
  <c r="D928" i="1"/>
  <c r="P928" i="1" s="1"/>
  <c r="E928" i="1"/>
  <c r="F928" i="1"/>
  <c r="J928" i="1"/>
  <c r="O928" i="1"/>
  <c r="G928" i="1"/>
  <c r="K3762" i="1"/>
  <c r="I2935" i="1"/>
  <c r="I1530" i="1"/>
  <c r="J1530" i="1"/>
  <c r="K1530" i="1"/>
  <c r="D1530" i="1"/>
  <c r="P1530" i="1" s="1"/>
  <c r="M1530" i="1"/>
  <c r="G1530" i="1"/>
  <c r="E1530" i="1"/>
  <c r="F1530" i="1"/>
  <c r="E3762" i="1"/>
  <c r="L2596" i="1"/>
  <c r="F2044" i="1"/>
  <c r="N2041" i="1"/>
  <c r="G2596" i="1"/>
  <c r="N1358" i="1"/>
  <c r="O3762" i="1"/>
  <c r="Q3763" i="1"/>
  <c r="Q1395" i="1"/>
  <c r="I1395" i="1"/>
  <c r="M1004" i="1"/>
  <c r="J1004" i="1"/>
  <c r="E326" i="1"/>
  <c r="M326" i="1"/>
  <c r="I2604" i="1"/>
  <c r="L615" i="1"/>
  <c r="M615" i="1"/>
  <c r="G615" i="1"/>
  <c r="F615" i="1"/>
  <c r="L1986" i="1"/>
  <c r="E1986" i="1"/>
  <c r="K1986" i="1"/>
  <c r="J4315" i="1"/>
  <c r="L4315" i="1"/>
  <c r="E4315" i="1"/>
  <c r="K4315" i="1"/>
  <c r="N4315" i="1"/>
  <c r="O4315" i="1"/>
  <c r="I4315" i="1"/>
  <c r="M4315" i="1"/>
  <c r="Q4316" i="1"/>
  <c r="D4315" i="1"/>
  <c r="G4315" i="1"/>
  <c r="H4315" i="1"/>
  <c r="Q4310" i="1"/>
  <c r="N4309" i="1"/>
  <c r="L4309" i="1"/>
  <c r="F4309" i="1"/>
  <c r="H4309" i="1"/>
  <c r="D4309" i="1"/>
  <c r="G4309" i="1"/>
  <c r="K4309" i="1"/>
  <c r="I4309" i="1"/>
  <c r="O4309" i="1"/>
  <c r="J4309" i="1"/>
  <c r="E4309" i="1"/>
  <c r="I756" i="1"/>
  <c r="Q1952" i="1"/>
  <c r="O1952" i="1"/>
  <c r="M273" i="1"/>
  <c r="H273" i="1"/>
  <c r="N273" i="1"/>
  <c r="K273" i="1"/>
  <c r="I1436" i="1"/>
  <c r="Q1436" i="1"/>
  <c r="H1436" i="1"/>
  <c r="G1436" i="1"/>
  <c r="F1436" i="1"/>
  <c r="L1436" i="1"/>
  <c r="M1436" i="1"/>
  <c r="D1436" i="1"/>
  <c r="E1436" i="1"/>
  <c r="N1436" i="1"/>
  <c r="J1436" i="1"/>
  <c r="K1436" i="1"/>
  <c r="N1996" i="1"/>
  <c r="P1996" i="1" s="1"/>
  <c r="Q1997" i="1"/>
  <c r="P1461" i="1"/>
  <c r="O1441" i="1" s="1"/>
  <c r="E1353" i="1"/>
  <c r="N1353" i="1"/>
  <c r="Q1353" i="1"/>
  <c r="O3269" i="1"/>
  <c r="P3054" i="1"/>
  <c r="L3674" i="1"/>
  <c r="D3674" i="1"/>
  <c r="F3674" i="1"/>
  <c r="G3502" i="1"/>
  <c r="O3502" i="1"/>
  <c r="N3502" i="1"/>
  <c r="L3502" i="1"/>
  <c r="D3502" i="1"/>
  <c r="F3502" i="1"/>
  <c r="Q3502" i="1"/>
  <c r="K3502" i="1"/>
  <c r="J3502" i="1"/>
  <c r="H3502" i="1"/>
  <c r="K3457" i="1"/>
  <c r="H3457" i="1"/>
  <c r="J3457" i="1"/>
  <c r="O1435" i="1"/>
  <c r="H1435" i="1"/>
  <c r="D1435" i="1"/>
  <c r="E1435" i="1"/>
  <c r="F1435" i="1"/>
  <c r="M1435" i="1"/>
  <c r="K1435" i="1"/>
  <c r="J1435" i="1"/>
  <c r="L1435" i="1"/>
  <c r="N1435" i="1"/>
  <c r="I1435" i="1"/>
  <c r="O1284" i="1"/>
  <c r="P1284" i="1" s="1"/>
  <c r="P1370" i="1"/>
  <c r="J1660" i="1"/>
  <c r="F1660" i="1"/>
  <c r="H1660" i="1"/>
  <c r="L1660" i="1"/>
  <c r="D1660" i="1"/>
  <c r="P1660" i="1" s="1"/>
  <c r="N1660" i="1"/>
  <c r="L1617" i="1"/>
  <c r="G1617" i="1"/>
  <c r="K1617" i="1"/>
  <c r="D3112" i="1"/>
  <c r="E3112" i="1"/>
  <c r="I3112" i="1"/>
  <c r="K3112" i="1"/>
  <c r="H3112" i="1"/>
  <c r="L3112" i="1"/>
  <c r="N3112" i="1"/>
  <c r="F3112" i="1"/>
  <c r="G3112" i="1"/>
  <c r="J3112" i="1"/>
  <c r="O3112" i="1"/>
  <c r="P2493" i="1"/>
  <c r="O2473" i="1" s="1"/>
  <c r="D2031" i="1"/>
  <c r="Q2031" i="1"/>
  <c r="I2031" i="1"/>
  <c r="D325" i="1"/>
  <c r="P325" i="1" s="1"/>
  <c r="L325" i="1"/>
  <c r="J325" i="1"/>
  <c r="G2604" i="1"/>
  <c r="L2604" i="1"/>
  <c r="Q1314" i="1"/>
  <c r="O3679" i="1"/>
  <c r="M3679" i="1"/>
  <c r="E3679" i="1"/>
  <c r="F3679" i="1"/>
  <c r="L3679" i="1"/>
  <c r="Q3679" i="1"/>
  <c r="I3679" i="1"/>
  <c r="K3679" i="1"/>
  <c r="N3679" i="1"/>
  <c r="J3679" i="1"/>
  <c r="G3679" i="1"/>
  <c r="F2418" i="1"/>
  <c r="Q2418" i="1"/>
  <c r="F2431" i="1"/>
  <c r="I2206" i="1"/>
  <c r="N2206" i="1"/>
  <c r="H2206" i="1"/>
  <c r="K2206" i="1"/>
  <c r="O2206" i="1"/>
  <c r="Q2207" i="1"/>
  <c r="F2206" i="1"/>
  <c r="Q2206" i="1"/>
  <c r="M2206" i="1"/>
  <c r="E2206" i="1"/>
  <c r="L2206" i="1"/>
  <c r="J2206" i="1"/>
  <c r="G2206" i="1"/>
  <c r="I367" i="1"/>
  <c r="M367" i="1"/>
  <c r="O367" i="1"/>
  <c r="K367" i="1"/>
  <c r="N367" i="1"/>
  <c r="H367" i="1"/>
  <c r="G367" i="1"/>
  <c r="L367" i="1"/>
  <c r="D367" i="1"/>
  <c r="P367" i="1" s="1"/>
  <c r="F367" i="1"/>
  <c r="Q441" i="1"/>
  <c r="D440" i="1"/>
  <c r="H440" i="1"/>
  <c r="E440" i="1"/>
  <c r="Q440" i="1"/>
  <c r="I440" i="1"/>
  <c r="O440" i="1"/>
  <c r="K440" i="1"/>
  <c r="J440" i="1"/>
  <c r="G440" i="1"/>
  <c r="F440" i="1"/>
  <c r="L440" i="1"/>
  <c r="N440" i="1"/>
  <c r="O1850" i="1"/>
  <c r="P1678" i="1"/>
  <c r="O1658" i="1" s="1"/>
  <c r="Q4068" i="1"/>
  <c r="D4067" i="1"/>
  <c r="P4067" i="1" s="1"/>
  <c r="G1609" i="1"/>
  <c r="D1609" i="1"/>
  <c r="O2510" i="1"/>
  <c r="F2510" i="1"/>
  <c r="D2510" i="1"/>
  <c r="N2510" i="1"/>
  <c r="I2510" i="1"/>
  <c r="K2510" i="1"/>
  <c r="D525" i="1"/>
  <c r="J525" i="1"/>
  <c r="F525" i="1"/>
  <c r="I525" i="1"/>
  <c r="O786" i="1"/>
  <c r="I786" i="1"/>
  <c r="J786" i="1"/>
  <c r="G786" i="1"/>
  <c r="N786" i="1"/>
  <c r="L786" i="1"/>
  <c r="E786" i="1"/>
  <c r="M786" i="1"/>
  <c r="D786" i="1"/>
  <c r="K786" i="1"/>
  <c r="F786" i="1"/>
  <c r="Q786" i="1"/>
  <c r="G697" i="1"/>
  <c r="O697" i="1"/>
  <c r="L697" i="1"/>
  <c r="N697" i="1"/>
  <c r="M697" i="1"/>
  <c r="D697" i="1"/>
  <c r="H697" i="1"/>
  <c r="Q698" i="1"/>
  <c r="E697" i="1"/>
  <c r="K697" i="1"/>
  <c r="J697" i="1"/>
  <c r="F697" i="1"/>
  <c r="I743" i="1"/>
  <c r="O743" i="1"/>
  <c r="M743" i="1"/>
  <c r="L743" i="1"/>
  <c r="E743" i="1"/>
  <c r="H1907" i="1"/>
  <c r="K1907" i="1"/>
  <c r="I1907" i="1"/>
  <c r="F1907" i="1"/>
  <c r="Q1907" i="1"/>
  <c r="O1907" i="1"/>
  <c r="D1907" i="1"/>
  <c r="G1907" i="1"/>
  <c r="J1907" i="1"/>
  <c r="M1907" i="1"/>
  <c r="E1907" i="1"/>
  <c r="N1907" i="1"/>
  <c r="Q1908" i="1"/>
  <c r="F395" i="1"/>
  <c r="N395" i="1"/>
  <c r="G395" i="1"/>
  <c r="K395" i="1"/>
  <c r="M395" i="1"/>
  <c r="J395" i="1"/>
  <c r="E395" i="1"/>
  <c r="H395" i="1"/>
  <c r="D395" i="1"/>
  <c r="I395" i="1"/>
  <c r="Q396" i="1"/>
  <c r="L395" i="1"/>
  <c r="J32" i="1"/>
  <c r="O242" i="1"/>
  <c r="P156" i="1"/>
  <c r="O137" i="1" s="1"/>
  <c r="F3295" i="1"/>
  <c r="L40" i="1"/>
  <c r="O1486" i="1"/>
  <c r="P3634" i="1" l="1"/>
  <c r="P3203" i="1"/>
  <c r="M3246" i="1"/>
  <c r="F3246" i="1"/>
  <c r="P2817" i="1"/>
  <c r="P2688" i="1"/>
  <c r="P2645" i="1"/>
  <c r="P2516" i="1"/>
  <c r="P2430" i="1"/>
  <c r="P2387" i="1"/>
  <c r="P1785" i="1"/>
  <c r="P366" i="1"/>
  <c r="P2172" i="1"/>
  <c r="E2257" i="1"/>
  <c r="N2257" i="1"/>
  <c r="I2257" i="1"/>
  <c r="Q4537" i="1"/>
  <c r="P1699" i="1"/>
  <c r="P1011" i="1"/>
  <c r="F1096" i="1"/>
  <c r="E1096" i="1"/>
  <c r="P1097" i="1"/>
  <c r="P1054" i="1"/>
  <c r="P624" i="1"/>
  <c r="P2086" i="1"/>
  <c r="P2043" i="1"/>
  <c r="P2000" i="1"/>
  <c r="P1957" i="1"/>
  <c r="P1871" i="1"/>
  <c r="P667" i="1"/>
  <c r="P1847" i="1"/>
  <c r="K1827" i="1" s="1"/>
  <c r="D3464" i="1"/>
  <c r="P3464" i="1" s="1"/>
  <c r="D4229" i="1"/>
  <c r="J2244" i="1"/>
  <c r="E3464" i="1"/>
  <c r="O1820" i="1"/>
  <c r="H3406" i="1"/>
  <c r="H1820" i="1"/>
  <c r="I1820" i="1"/>
  <c r="E1229" i="1"/>
  <c r="N568" i="1"/>
  <c r="L2123" i="1"/>
  <c r="F3464" i="1"/>
  <c r="O2900" i="1"/>
  <c r="P3863" i="1"/>
  <c r="M3843" i="1" s="1"/>
  <c r="Q3464" i="1"/>
  <c r="H3464" i="1"/>
  <c r="D1820" i="1"/>
  <c r="F2647" i="1"/>
  <c r="Q1186" i="1"/>
  <c r="N1820" i="1"/>
  <c r="M1820" i="1"/>
  <c r="D2647" i="1"/>
  <c r="P2647" i="1" s="1"/>
  <c r="D4440" i="1"/>
  <c r="K3464" i="1"/>
  <c r="K1820" i="1"/>
  <c r="P1851" i="1"/>
  <c r="G1831" i="1" s="1"/>
  <c r="K2647" i="1"/>
  <c r="P3949" i="1"/>
  <c r="J3929" i="1" s="1"/>
  <c r="G1820" i="1"/>
  <c r="F1700" i="1"/>
  <c r="G2123" i="1"/>
  <c r="Q2124" i="1"/>
  <c r="J3464" i="1"/>
  <c r="L1229" i="1"/>
  <c r="J1820" i="1"/>
  <c r="G2647" i="1"/>
  <c r="D1700" i="1"/>
  <c r="P1700" i="1" s="1"/>
  <c r="I3464" i="1"/>
  <c r="E1820" i="1"/>
  <c r="J4229" i="1"/>
  <c r="Q3465" i="1"/>
  <c r="P2674" i="1"/>
  <c r="Q1187" i="1"/>
  <c r="Q2648" i="1"/>
  <c r="I3853" i="1"/>
  <c r="P1002" i="1"/>
  <c r="G964" i="1"/>
  <c r="J233" i="1"/>
  <c r="Q1056" i="1"/>
  <c r="N2244" i="1"/>
  <c r="P3115" i="1"/>
  <c r="P3883" i="1"/>
  <c r="P3449" i="1"/>
  <c r="P1258" i="1"/>
  <c r="D2244" i="1"/>
  <c r="J3853" i="1"/>
  <c r="D3853" i="1"/>
  <c r="P3853" i="1" s="1"/>
  <c r="P2335" i="1"/>
  <c r="P1863" i="1"/>
  <c r="O4583" i="1"/>
  <c r="P1427" i="1"/>
  <c r="P1690" i="1"/>
  <c r="P4357" i="1"/>
  <c r="P3749" i="1"/>
  <c r="P2382" i="1"/>
  <c r="P870" i="1"/>
  <c r="P875" i="1"/>
  <c r="P4056" i="1"/>
  <c r="P4490" i="1"/>
  <c r="P2545" i="1"/>
  <c r="P4573" i="1"/>
  <c r="P445" i="1"/>
  <c r="P1513" i="1"/>
  <c r="P405" i="1"/>
  <c r="P4574" i="1"/>
  <c r="P2296" i="1"/>
  <c r="P3373" i="1"/>
  <c r="P1869" i="1"/>
  <c r="P2770" i="1"/>
  <c r="P1179" i="1"/>
  <c r="P2851" i="1"/>
  <c r="P315" i="1"/>
  <c r="J308" i="1" s="1"/>
  <c r="P877" i="1"/>
  <c r="P2040" i="1"/>
  <c r="P450" i="1"/>
  <c r="P2546" i="1"/>
  <c r="P4482" i="1"/>
  <c r="F231" i="1"/>
  <c r="P2208" i="1"/>
  <c r="P1171" i="1"/>
  <c r="P3716" i="1"/>
  <c r="P741" i="1"/>
  <c r="P3321" i="1"/>
  <c r="P355" i="1"/>
  <c r="P2213" i="1"/>
  <c r="P1910" i="1"/>
  <c r="P4571" i="1"/>
  <c r="P1943" i="1"/>
  <c r="P1778" i="1"/>
  <c r="Q2518" i="1"/>
  <c r="P1476" i="1"/>
  <c r="P4096" i="1"/>
  <c r="P2210" i="1"/>
  <c r="P2726" i="1"/>
  <c r="P1473" i="1"/>
  <c r="P4010" i="1"/>
  <c r="P3541" i="1"/>
  <c r="P2383" i="1"/>
  <c r="P3545" i="1"/>
  <c r="P831" i="1"/>
  <c r="P2722" i="1"/>
  <c r="P3327" i="1"/>
  <c r="P3451" i="1"/>
  <c r="P142" i="1"/>
  <c r="P1691" i="1"/>
  <c r="E4538" i="1"/>
  <c r="K4538" i="1"/>
  <c r="G4538" i="1"/>
  <c r="J4538" i="1"/>
  <c r="L4538" i="1"/>
  <c r="M4367" i="1"/>
  <c r="G4367" i="1"/>
  <c r="L4367" i="1"/>
  <c r="E4367" i="1"/>
  <c r="Q4368" i="1"/>
  <c r="J4367" i="1"/>
  <c r="H4367" i="1"/>
  <c r="I4367" i="1"/>
  <c r="K882" i="1"/>
  <c r="H882" i="1"/>
  <c r="J882" i="1"/>
  <c r="I882" i="1"/>
  <c r="M882" i="1"/>
  <c r="L882" i="1"/>
  <c r="F882" i="1"/>
  <c r="N882" i="1"/>
  <c r="D882" i="1"/>
  <c r="G882" i="1"/>
  <c r="E882" i="1"/>
  <c r="I241" i="1"/>
  <c r="F574" i="1"/>
  <c r="H2861" i="1"/>
  <c r="D2861" i="1"/>
  <c r="P2861" i="1" s="1"/>
  <c r="J454" i="1"/>
  <c r="I1959" i="1"/>
  <c r="H1959" i="1"/>
  <c r="J1959" i="1"/>
  <c r="K1959" i="1"/>
  <c r="M1959" i="1"/>
  <c r="G1959" i="1"/>
  <c r="D1959" i="1"/>
  <c r="P1959" i="1" s="1"/>
  <c r="E1959" i="1"/>
  <c r="F1959" i="1"/>
  <c r="L1959" i="1"/>
  <c r="N1959" i="1"/>
  <c r="L964" i="1"/>
  <c r="J2978" i="1"/>
  <c r="P2504" i="1"/>
  <c r="O3313" i="1"/>
  <c r="K4367" i="1"/>
  <c r="Q2862" i="1"/>
  <c r="P744" i="1"/>
  <c r="P997" i="1"/>
  <c r="N454" i="1"/>
  <c r="D3723" i="1"/>
  <c r="P3723" i="1" s="1"/>
  <c r="M3723" i="1"/>
  <c r="J3723" i="1"/>
  <c r="G3723" i="1"/>
  <c r="E3723" i="1"/>
  <c r="L3723" i="1"/>
  <c r="N3723" i="1"/>
  <c r="I3723" i="1"/>
  <c r="K3723" i="1"/>
  <c r="H3723" i="1"/>
  <c r="F3723" i="1"/>
  <c r="M2595" i="1"/>
  <c r="N4367" i="1"/>
  <c r="G4440" i="1"/>
  <c r="H4538" i="1"/>
  <c r="P4472" i="1"/>
  <c r="Q4452" i="1" s="1"/>
  <c r="J495" i="1"/>
  <c r="F495" i="1"/>
  <c r="E495" i="1"/>
  <c r="G495" i="1"/>
  <c r="M495" i="1"/>
  <c r="I495" i="1"/>
  <c r="H495" i="1"/>
  <c r="K495" i="1"/>
  <c r="D495" i="1"/>
  <c r="N495" i="1"/>
  <c r="L495" i="1"/>
  <c r="Q4539" i="1"/>
  <c r="H574" i="1"/>
  <c r="L574" i="1"/>
  <c r="M3923" i="1"/>
  <c r="D2978" i="1"/>
  <c r="Q4441" i="1"/>
  <c r="L2246" i="1"/>
  <c r="M4538" i="1"/>
  <c r="L4440" i="1"/>
  <c r="I4437" i="1"/>
  <c r="M3806" i="1"/>
  <c r="Q1959" i="1"/>
  <c r="J2861" i="1"/>
  <c r="M2861" i="1"/>
  <c r="I884" i="1"/>
  <c r="H884" i="1"/>
  <c r="E884" i="1"/>
  <c r="N884" i="1"/>
  <c r="M884" i="1"/>
  <c r="K884" i="1"/>
  <c r="D884" i="1"/>
  <c r="P884" i="1" s="1"/>
  <c r="J884" i="1"/>
  <c r="F884" i="1"/>
  <c r="Q885" i="1"/>
  <c r="L884" i="1"/>
  <c r="G884" i="1"/>
  <c r="D2906" i="1"/>
  <c r="P2906" i="1" s="1"/>
  <c r="F2906" i="1"/>
  <c r="H2906" i="1"/>
  <c r="L2906" i="1"/>
  <c r="N2906" i="1"/>
  <c r="M2906" i="1"/>
  <c r="E2906" i="1"/>
  <c r="I2906" i="1"/>
  <c r="J2906" i="1"/>
  <c r="K2906" i="1"/>
  <c r="G2906" i="1"/>
  <c r="L241" i="1"/>
  <c r="D241" i="1"/>
  <c r="P241" i="1" s="1"/>
  <c r="N2978" i="1"/>
  <c r="E241" i="1"/>
  <c r="H4400" i="1"/>
  <c r="D574" i="1"/>
  <c r="K2252" i="1"/>
  <c r="O4446" i="1"/>
  <c r="F2978" i="1"/>
  <c r="I1825" i="1"/>
  <c r="F2517" i="1"/>
  <c r="D4367" i="1"/>
  <c r="P4367" i="1" s="1"/>
  <c r="M4440" i="1"/>
  <c r="L3806" i="1"/>
  <c r="P1990" i="1"/>
  <c r="I4538" i="1"/>
  <c r="Q4538" i="1"/>
  <c r="J2518" i="1"/>
  <c r="E2861" i="1"/>
  <c r="I2861" i="1"/>
  <c r="K2861" i="1"/>
  <c r="P2203" i="1"/>
  <c r="P3069" i="1"/>
  <c r="P4106" i="1"/>
  <c r="L3552" i="1"/>
  <c r="N3552" i="1"/>
  <c r="F3552" i="1"/>
  <c r="K3552" i="1"/>
  <c r="D3552" i="1"/>
  <c r="P3552" i="1" s="1"/>
  <c r="G3552" i="1"/>
  <c r="J3552" i="1"/>
  <c r="E3552" i="1"/>
  <c r="I3552" i="1"/>
  <c r="M3552" i="1"/>
  <c r="Q3552" i="1"/>
  <c r="H3552" i="1"/>
  <c r="E2901" i="1"/>
  <c r="N2901" i="1"/>
  <c r="F2901" i="1"/>
  <c r="H2901" i="1"/>
  <c r="M2901" i="1"/>
  <c r="J2901" i="1"/>
  <c r="G2901" i="1"/>
  <c r="D2901" i="1"/>
  <c r="P2901" i="1" s="1"/>
  <c r="K2901" i="1"/>
  <c r="I2901" i="1"/>
  <c r="L2901" i="1"/>
  <c r="M2047" i="1"/>
  <c r="G2047" i="1"/>
  <c r="D2047" i="1"/>
  <c r="P2047" i="1" s="1"/>
  <c r="K2047" i="1"/>
  <c r="J2047" i="1"/>
  <c r="I2047" i="1"/>
  <c r="E2047" i="1"/>
  <c r="F2047" i="1"/>
  <c r="H2047" i="1"/>
  <c r="J2778" i="1"/>
  <c r="H2778" i="1"/>
  <c r="K2778" i="1"/>
  <c r="N2778" i="1"/>
  <c r="I2778" i="1"/>
  <c r="E2778" i="1"/>
  <c r="M2778" i="1"/>
  <c r="D2778" i="1"/>
  <c r="P2778" i="1" s="1"/>
  <c r="G2778" i="1"/>
  <c r="L2778" i="1"/>
  <c r="F2778" i="1"/>
  <c r="M4400" i="1"/>
  <c r="K574" i="1"/>
  <c r="O574" i="1"/>
  <c r="G574" i="1"/>
  <c r="N2252" i="1"/>
  <c r="O2978" i="1"/>
  <c r="O35" i="1"/>
  <c r="O121" i="1" s="1"/>
  <c r="F1825" i="1"/>
  <c r="P788" i="1"/>
  <c r="E281" i="1"/>
  <c r="I574" i="1"/>
  <c r="T4461" i="1"/>
  <c r="G3806" i="1"/>
  <c r="H2518" i="1"/>
  <c r="P4279" i="1"/>
  <c r="O2861" i="1"/>
  <c r="G2861" i="1"/>
  <c r="G2434" i="1"/>
  <c r="F2434" i="1"/>
  <c r="N2434" i="1"/>
  <c r="I2434" i="1"/>
  <c r="E2434" i="1"/>
  <c r="H2434" i="1"/>
  <c r="L2434" i="1"/>
  <c r="M2434" i="1"/>
  <c r="H753" i="1"/>
  <c r="I753" i="1"/>
  <c r="G753" i="1"/>
  <c r="K753" i="1"/>
  <c r="N753" i="1"/>
  <c r="F753" i="1"/>
  <c r="J753" i="1"/>
  <c r="M753" i="1"/>
  <c r="L753" i="1"/>
  <c r="D753" i="1"/>
  <c r="E753" i="1"/>
  <c r="G839" i="1"/>
  <c r="M839" i="1"/>
  <c r="F839" i="1"/>
  <c r="J839" i="1"/>
  <c r="E839" i="1"/>
  <c r="L839" i="1"/>
  <c r="H839" i="1"/>
  <c r="N839" i="1"/>
  <c r="D839" i="1"/>
  <c r="I839" i="1"/>
  <c r="K839" i="1"/>
  <c r="N2517" i="1"/>
  <c r="E2517" i="1"/>
  <c r="I2517" i="1"/>
  <c r="K2517" i="1"/>
  <c r="D2517" i="1"/>
  <c r="P2517" i="1" s="1"/>
  <c r="L2517" i="1"/>
  <c r="M2517" i="1"/>
  <c r="H241" i="1"/>
  <c r="D4538" i="1"/>
  <c r="P4538" i="1" s="1"/>
  <c r="D2252" i="1"/>
  <c r="L4446" i="1"/>
  <c r="E2978" i="1"/>
  <c r="J1825" i="1"/>
  <c r="G2517" i="1"/>
  <c r="F281" i="1"/>
  <c r="M574" i="1"/>
  <c r="L3549" i="1"/>
  <c r="P1947" i="1"/>
  <c r="Q3806" i="1"/>
  <c r="F2861" i="1"/>
  <c r="L2861" i="1"/>
  <c r="Q2517" i="1"/>
  <c r="D1485" i="1"/>
  <c r="P1485" i="1" s="1"/>
  <c r="N1485" i="1"/>
  <c r="Q1486" i="1"/>
  <c r="I1485" i="1"/>
  <c r="K1485" i="1"/>
  <c r="J1485" i="1"/>
  <c r="F1485" i="1"/>
  <c r="G1485" i="1"/>
  <c r="M1485" i="1"/>
  <c r="E1485" i="1"/>
  <c r="N2218" i="1"/>
  <c r="E2218" i="1"/>
  <c r="L2218" i="1"/>
  <c r="F2218" i="1"/>
  <c r="M2218" i="1"/>
  <c r="I2218" i="1"/>
  <c r="G2218" i="1"/>
  <c r="J2218" i="1"/>
  <c r="D2218" i="1"/>
  <c r="P2218" i="1" s="1"/>
  <c r="H2218" i="1"/>
  <c r="K2218" i="1"/>
  <c r="G453" i="1"/>
  <c r="N453" i="1"/>
  <c r="K453" i="1"/>
  <c r="J453" i="1"/>
  <c r="M453" i="1"/>
  <c r="D453" i="1"/>
  <c r="P453" i="1" s="1"/>
  <c r="F453" i="1"/>
  <c r="L453" i="1"/>
  <c r="H453" i="1"/>
  <c r="E453" i="1"/>
  <c r="I453" i="1"/>
  <c r="K2518" i="1"/>
  <c r="G2518" i="1"/>
  <c r="L2518" i="1"/>
  <c r="K2978" i="1"/>
  <c r="L4400" i="1"/>
  <c r="D231" i="1"/>
  <c r="G4400" i="1"/>
  <c r="H4411" i="1"/>
  <c r="I2978" i="1"/>
  <c r="J2517" i="1"/>
  <c r="N2595" i="1"/>
  <c r="F4367" i="1"/>
  <c r="J2595" i="1"/>
  <c r="N4440" i="1"/>
  <c r="N4538" i="1"/>
  <c r="N3549" i="1"/>
  <c r="H4440" i="1"/>
  <c r="M2518" i="1"/>
  <c r="P3113" i="1"/>
  <c r="I2518" i="1"/>
  <c r="Q282" i="1"/>
  <c r="I2348" i="1"/>
  <c r="G2348" i="1"/>
  <c r="N2348" i="1"/>
  <c r="Q2348" i="1"/>
  <c r="M2348" i="1"/>
  <c r="K2348" i="1"/>
  <c r="L2348" i="1"/>
  <c r="E2348" i="1"/>
  <c r="F2348" i="1"/>
  <c r="H2348" i="1"/>
  <c r="J2348" i="1"/>
  <c r="D2348" i="1"/>
  <c r="P2348" i="1" s="1"/>
  <c r="F2476" i="1"/>
  <c r="H2476" i="1"/>
  <c r="K2476" i="1"/>
  <c r="E2476" i="1"/>
  <c r="M2476" i="1"/>
  <c r="N2476" i="1"/>
  <c r="Q2477" i="1"/>
  <c r="D2476" i="1"/>
  <c r="P2476" i="1" s="1"/>
  <c r="J2476" i="1"/>
  <c r="L2476" i="1"/>
  <c r="I2476" i="1"/>
  <c r="G2476" i="1"/>
  <c r="I4400" i="1"/>
  <c r="N574" i="1"/>
  <c r="J2252" i="1"/>
  <c r="F2252" i="1"/>
  <c r="L2978" i="1"/>
  <c r="P3720" i="1"/>
  <c r="G3549" i="1"/>
  <c r="E4440" i="1"/>
  <c r="G2431" i="1"/>
  <c r="F4538" i="1"/>
  <c r="P3671" i="1"/>
  <c r="E2518" i="1"/>
  <c r="I2649" i="1"/>
  <c r="E2649" i="1"/>
  <c r="M2649" i="1"/>
  <c r="Q2649" i="1"/>
  <c r="L2649" i="1"/>
  <c r="F2649" i="1"/>
  <c r="N2649" i="1"/>
  <c r="D2649" i="1"/>
  <c r="P2649" i="1" s="1"/>
  <c r="G2649" i="1"/>
  <c r="J2649" i="1"/>
  <c r="K2649" i="1"/>
  <c r="H2649" i="1"/>
  <c r="N241" i="1"/>
  <c r="G4411" i="1"/>
  <c r="I964" i="1"/>
  <c r="E2595" i="1"/>
  <c r="Q3721" i="1"/>
  <c r="K4440" i="1"/>
  <c r="N2246" i="1"/>
  <c r="L2431" i="1"/>
  <c r="Q4366" i="1"/>
  <c r="P2339" i="1"/>
  <c r="N2518" i="1"/>
  <c r="D2518" i="1"/>
  <c r="P2518" i="1" s="1"/>
  <c r="P2725" i="1"/>
  <c r="Q2861" i="1"/>
  <c r="J1012" i="1"/>
  <c r="M1012" i="1"/>
  <c r="Q1012" i="1"/>
  <c r="H1012" i="1"/>
  <c r="I1012" i="1"/>
  <c r="D1012" i="1"/>
  <c r="P1012" i="1" s="1"/>
  <c r="E1012" i="1"/>
  <c r="F2561" i="1"/>
  <c r="D2561" i="1"/>
  <c r="P2561" i="1" s="1"/>
  <c r="E2561" i="1"/>
  <c r="K2561" i="1"/>
  <c r="H2561" i="1"/>
  <c r="J2561" i="1"/>
  <c r="M2561" i="1"/>
  <c r="N2561" i="1"/>
  <c r="L2561" i="1"/>
  <c r="I2561" i="1"/>
  <c r="J241" i="1"/>
  <c r="E574" i="1"/>
  <c r="J2260" i="1"/>
  <c r="Q574" i="1"/>
  <c r="Q281" i="1"/>
  <c r="O4440" i="1"/>
  <c r="F2518" i="1"/>
  <c r="J2432" i="1"/>
  <c r="Q2433" i="1"/>
  <c r="H2432" i="1"/>
  <c r="M2432" i="1"/>
  <c r="L2432" i="1"/>
  <c r="I2432" i="1"/>
  <c r="N2432" i="1"/>
  <c r="K2432" i="1"/>
  <c r="E2432" i="1"/>
  <c r="D2432" i="1"/>
  <c r="P2432" i="1" s="1"/>
  <c r="G2432" i="1"/>
  <c r="F2432" i="1"/>
  <c r="M1101" i="1"/>
  <c r="G1101" i="1"/>
  <c r="H1101" i="1"/>
  <c r="K1101" i="1"/>
  <c r="I1101" i="1"/>
  <c r="D1101" i="1"/>
  <c r="P1101" i="1" s="1"/>
  <c r="L1101" i="1"/>
  <c r="F1101" i="1"/>
  <c r="J1101" i="1"/>
  <c r="E1101" i="1"/>
  <c r="N1101" i="1"/>
  <c r="K1186" i="1"/>
  <c r="I1186" i="1"/>
  <c r="M1186" i="1"/>
  <c r="D1186" i="1"/>
  <c r="P1186" i="1" s="1"/>
  <c r="L1186" i="1"/>
  <c r="H1186" i="1"/>
  <c r="E1186" i="1"/>
  <c r="N1186" i="1"/>
  <c r="F1186" i="1"/>
  <c r="J1186" i="1"/>
  <c r="G1186" i="1"/>
  <c r="O4538" i="1"/>
  <c r="O2517" i="1"/>
  <c r="E3336" i="1"/>
  <c r="I3336" i="1"/>
  <c r="D3336" i="1"/>
  <c r="P3336" i="1" s="1"/>
  <c r="K3336" i="1"/>
  <c r="H3336" i="1"/>
  <c r="N3336" i="1"/>
  <c r="F3336" i="1"/>
  <c r="L3336" i="1"/>
  <c r="G3336" i="1"/>
  <c r="M3336" i="1"/>
  <c r="J3336" i="1"/>
  <c r="Q3337" i="1"/>
  <c r="O4367" i="1"/>
  <c r="O882" i="1"/>
  <c r="O2518" i="1"/>
  <c r="P3118" i="1"/>
  <c r="P3032" i="1"/>
  <c r="P4150" i="1"/>
  <c r="E4194" i="1"/>
  <c r="P4212" i="1"/>
  <c r="M4193" i="1" s="1"/>
  <c r="P452" i="1"/>
  <c r="P1613" i="1"/>
  <c r="N2946" i="1"/>
  <c r="P3892" i="1"/>
  <c r="P3869" i="1"/>
  <c r="H3849" i="1" s="1"/>
  <c r="P3763" i="1"/>
  <c r="N4452" i="1"/>
  <c r="E4452" i="1"/>
  <c r="H4452" i="1"/>
  <c r="F4452" i="1"/>
  <c r="G4452" i="1"/>
  <c r="P1742" i="1"/>
  <c r="P796" i="1"/>
  <c r="P280" i="1"/>
  <c r="P151" i="1"/>
  <c r="P4021" i="1"/>
  <c r="S32" i="1"/>
  <c r="S118" i="1" s="1"/>
  <c r="L1056" i="1"/>
  <c r="M2385" i="1"/>
  <c r="H3079" i="1"/>
  <c r="P1041" i="1"/>
  <c r="Q1565" i="1"/>
  <c r="F1056" i="1"/>
  <c r="O2949" i="1"/>
  <c r="F3079" i="1"/>
  <c r="P790" i="1"/>
  <c r="P835" i="1"/>
  <c r="P2812" i="1"/>
  <c r="P3456" i="1"/>
  <c r="P2763" i="1"/>
  <c r="P2209" i="1"/>
  <c r="L2385" i="1"/>
  <c r="K4444" i="1"/>
  <c r="N4444" i="1"/>
  <c r="P1042" i="1"/>
  <c r="P1738" i="1"/>
  <c r="P2635" i="1"/>
  <c r="P1212" i="1"/>
  <c r="P3499" i="1"/>
  <c r="P2555" i="1"/>
  <c r="P4015" i="1"/>
  <c r="P1040" i="1"/>
  <c r="K3853" i="1"/>
  <c r="D1226" i="1"/>
  <c r="P1226" i="1" s="1"/>
  <c r="M3853" i="1"/>
  <c r="Q3079" i="1"/>
  <c r="M4444" i="1"/>
  <c r="P1521" i="1"/>
  <c r="J4444" i="1"/>
  <c r="D4444" i="1"/>
  <c r="P2158" i="1"/>
  <c r="P4535" i="1"/>
  <c r="I4444" i="1"/>
  <c r="P3535" i="1"/>
  <c r="F3853" i="1"/>
  <c r="H1056" i="1"/>
  <c r="K1656" i="1"/>
  <c r="L3853" i="1"/>
  <c r="N1056" i="1"/>
  <c r="P3958" i="1"/>
  <c r="M3938" i="1" s="1"/>
  <c r="O4444" i="1"/>
  <c r="Q3335" i="1"/>
  <c r="E1872" i="1"/>
  <c r="F233" i="1"/>
  <c r="G3843" i="1"/>
  <c r="K365" i="1"/>
  <c r="F365" i="1"/>
  <c r="J3843" i="1"/>
  <c r="H1821" i="1"/>
  <c r="K956" i="1"/>
  <c r="T3307" i="1"/>
  <c r="K1872" i="1"/>
  <c r="L956" i="1"/>
  <c r="N956" i="1"/>
  <c r="O956" i="1"/>
  <c r="F3843" i="1"/>
  <c r="I4225" i="1"/>
  <c r="H365" i="1"/>
  <c r="P2511" i="1"/>
  <c r="F1872" i="1"/>
  <c r="N4401" i="1"/>
  <c r="D4401" i="1"/>
  <c r="T3299" i="1"/>
  <c r="M956" i="1"/>
  <c r="Q366" i="1"/>
  <c r="Q370" i="1"/>
  <c r="D956" i="1"/>
  <c r="J4401" i="1"/>
  <c r="G1821" i="1"/>
  <c r="N4225" i="1"/>
  <c r="J4225" i="1"/>
  <c r="E4225" i="1"/>
  <c r="L365" i="1"/>
  <c r="E365" i="1"/>
  <c r="J956" i="1"/>
  <c r="P2461" i="1"/>
  <c r="P1643" i="1"/>
  <c r="Q1872" i="1"/>
  <c r="F956" i="1"/>
  <c r="O3314" i="1"/>
  <c r="Q1873" i="1"/>
  <c r="H4401" i="1"/>
  <c r="F4225" i="1"/>
  <c r="Q365" i="1"/>
  <c r="F4401" i="1"/>
  <c r="M1821" i="1"/>
  <c r="Q3235" i="1"/>
  <c r="I3843" i="1"/>
  <c r="M4225" i="1"/>
  <c r="I1126" i="1"/>
  <c r="I365" i="1"/>
  <c r="O365" i="1"/>
  <c r="Q4225" i="1"/>
  <c r="D4225" i="1"/>
  <c r="K4401" i="1"/>
  <c r="N1218" i="1"/>
  <c r="J1821" i="1"/>
  <c r="O4225" i="1"/>
  <c r="H3843" i="1"/>
  <c r="M3164" i="1"/>
  <c r="P1472" i="1"/>
  <c r="Q1100" i="1"/>
  <c r="O1218" i="1"/>
  <c r="J365" i="1"/>
  <c r="O4401" i="1"/>
  <c r="E4401" i="1"/>
  <c r="G4225" i="1"/>
  <c r="M365" i="1"/>
  <c r="P2724" i="1"/>
  <c r="P2846" i="1"/>
  <c r="P4147" i="1"/>
  <c r="P488" i="1"/>
  <c r="P2290" i="1"/>
  <c r="P2081" i="1"/>
  <c r="P3622" i="1"/>
  <c r="P1175" i="1"/>
  <c r="D1218" i="1"/>
  <c r="N233" i="1"/>
  <c r="L4225" i="1"/>
  <c r="O1573" i="1"/>
  <c r="E1573" i="1"/>
  <c r="J1573" i="1"/>
  <c r="L1573" i="1"/>
  <c r="I1573" i="1"/>
  <c r="M1573" i="1"/>
  <c r="L2125" i="1"/>
  <c r="L69" i="1"/>
  <c r="G149" i="1"/>
  <c r="Q149" i="1"/>
  <c r="J3409" i="1"/>
  <c r="M2978" i="1"/>
  <c r="Q2125" i="1"/>
  <c r="N3408" i="1"/>
  <c r="N3415" i="1"/>
  <c r="I149" i="1"/>
  <c r="F4411" i="1"/>
  <c r="O69" i="1"/>
  <c r="F3415" i="1"/>
  <c r="Q3408" i="1"/>
  <c r="P664" i="1"/>
  <c r="H69" i="1"/>
  <c r="L149" i="1"/>
  <c r="O4411" i="1"/>
  <c r="D69" i="1"/>
  <c r="P69" i="1" s="1"/>
  <c r="L3300" i="1"/>
  <c r="P1176" i="1"/>
  <c r="M3415" i="1"/>
  <c r="I568" i="1"/>
  <c r="O568" i="1"/>
  <c r="P1605" i="1"/>
  <c r="I3415" i="1"/>
  <c r="Q150" i="1"/>
  <c r="N149" i="1"/>
  <c r="N1563" i="1"/>
  <c r="E4411" i="1"/>
  <c r="F69" i="1"/>
  <c r="M568" i="1"/>
  <c r="F568" i="1"/>
  <c r="N4411" i="1"/>
  <c r="E149" i="1"/>
  <c r="D4411" i="1"/>
  <c r="P4411" i="1" s="1"/>
  <c r="E69" i="1"/>
  <c r="O3311" i="1"/>
  <c r="P3311" i="1" s="1"/>
  <c r="O3291" i="1" s="1"/>
  <c r="P2640" i="1"/>
  <c r="G3677" i="1"/>
  <c r="K149" i="1"/>
  <c r="O149" i="1"/>
  <c r="L4411" i="1"/>
  <c r="P1092" i="1"/>
  <c r="J69" i="1"/>
  <c r="M149" i="1"/>
  <c r="M4411" i="1"/>
  <c r="P2459" i="1"/>
  <c r="D3677" i="1"/>
  <c r="P2768" i="1"/>
  <c r="J4411" i="1"/>
  <c r="N3677" i="1"/>
  <c r="H149" i="1"/>
  <c r="Q69" i="1"/>
  <c r="D149" i="1"/>
  <c r="I4411" i="1"/>
  <c r="E3677" i="1"/>
  <c r="M3408" i="1"/>
  <c r="L3408" i="1"/>
  <c r="K3408" i="1"/>
  <c r="Q711" i="1"/>
  <c r="O3415" i="1"/>
  <c r="E3120" i="1"/>
  <c r="O3409" i="1"/>
  <c r="M1218" i="1"/>
  <c r="M2946" i="1"/>
  <c r="Q1219" i="1"/>
  <c r="Q3550" i="1"/>
  <c r="L3120" i="1"/>
  <c r="K52" i="1"/>
  <c r="K3926" i="1"/>
  <c r="I3409" i="1"/>
  <c r="E2946" i="1"/>
  <c r="G3413" i="1"/>
  <c r="P878" i="1"/>
  <c r="I3120" i="1"/>
  <c r="Q2593" i="1"/>
  <c r="E3409" i="1"/>
  <c r="L2946" i="1"/>
  <c r="Q3120" i="1"/>
  <c r="M3409" i="1"/>
  <c r="I3926" i="1"/>
  <c r="I1218" i="1"/>
  <c r="K3413" i="1"/>
  <c r="P3625" i="1"/>
  <c r="Q3892" i="1"/>
  <c r="E1218" i="1"/>
  <c r="N3413" i="1"/>
  <c r="D3120" i="1"/>
  <c r="P3120" i="1" s="1"/>
  <c r="J3120" i="1"/>
  <c r="F3120" i="1"/>
  <c r="S1237" i="1"/>
  <c r="T1237" i="1" s="1"/>
  <c r="L52" i="1"/>
  <c r="P1214" i="1"/>
  <c r="L1218" i="1"/>
  <c r="D3413" i="1"/>
  <c r="N3120" i="1"/>
  <c r="Q1531" i="1"/>
  <c r="H3409" i="1"/>
  <c r="F1531" i="1"/>
  <c r="K1218" i="1"/>
  <c r="P4146" i="1"/>
  <c r="K3409" i="1"/>
  <c r="F3926" i="1"/>
  <c r="N3409" i="1"/>
  <c r="M1531" i="1"/>
  <c r="D3409" i="1"/>
  <c r="J3926" i="1"/>
  <c r="O3413" i="1"/>
  <c r="L3409" i="1"/>
  <c r="G1218" i="1"/>
  <c r="G1531" i="1"/>
  <c r="G3926" i="1"/>
  <c r="G3409" i="1"/>
  <c r="H1531" i="1"/>
  <c r="F1218" i="1"/>
  <c r="F3413" i="1"/>
  <c r="P269" i="1"/>
  <c r="P3629" i="1"/>
  <c r="Q2604" i="1"/>
  <c r="M2603" i="1"/>
  <c r="D2603" i="1"/>
  <c r="P2603" i="1" s="1"/>
  <c r="E2603" i="1"/>
  <c r="J2603" i="1"/>
  <c r="F2603" i="1"/>
  <c r="H2603" i="1"/>
  <c r="I2603" i="1"/>
  <c r="K2603" i="1"/>
  <c r="L2603" i="1"/>
  <c r="O2603" i="1"/>
  <c r="N2603" i="1"/>
  <c r="G2603" i="1"/>
  <c r="Q2603" i="1"/>
  <c r="G69" i="1"/>
  <c r="G2595" i="1"/>
  <c r="I954" i="1"/>
  <c r="E2431" i="1"/>
  <c r="H2431" i="1"/>
  <c r="I2431" i="1"/>
  <c r="M2431" i="1"/>
  <c r="D2431" i="1"/>
  <c r="P2431" i="1" s="1"/>
  <c r="Q2432" i="1"/>
  <c r="J2431" i="1"/>
  <c r="N2431" i="1"/>
  <c r="K2431" i="1"/>
  <c r="I3376" i="1"/>
  <c r="G3376" i="1"/>
  <c r="E3376" i="1"/>
  <c r="K3376" i="1"/>
  <c r="N3376" i="1"/>
  <c r="M3376" i="1"/>
  <c r="F3376" i="1"/>
  <c r="L3376" i="1"/>
  <c r="O954" i="1"/>
  <c r="N69" i="1"/>
  <c r="N954" i="1"/>
  <c r="K1099" i="1"/>
  <c r="J1099" i="1"/>
  <c r="G1099" i="1"/>
  <c r="L1099" i="1"/>
  <c r="N1099" i="1"/>
  <c r="D1099" i="1"/>
  <c r="P1099" i="1" s="1"/>
  <c r="M1099" i="1"/>
  <c r="E1099" i="1"/>
  <c r="F1099" i="1"/>
  <c r="H1099" i="1"/>
  <c r="I1099" i="1"/>
  <c r="H3891" i="1"/>
  <c r="M3891" i="1"/>
  <c r="J3891" i="1"/>
  <c r="E3891" i="1"/>
  <c r="I3891" i="1"/>
  <c r="N3891" i="1"/>
  <c r="F3891" i="1"/>
  <c r="K3891" i="1"/>
  <c r="L3891" i="1"/>
  <c r="D3891" i="1"/>
  <c r="G3891" i="1"/>
  <c r="P2169" i="1"/>
  <c r="P1603" i="1"/>
  <c r="P2376" i="1"/>
  <c r="P1173" i="1"/>
  <c r="P2552" i="1"/>
  <c r="P1519" i="1"/>
  <c r="N2647" i="1"/>
  <c r="M2647" i="1"/>
  <c r="L2647" i="1"/>
  <c r="H2647" i="1"/>
  <c r="E2647" i="1"/>
  <c r="J2647" i="1"/>
  <c r="O231" i="1"/>
  <c r="G241" i="1"/>
  <c r="O3853" i="1"/>
  <c r="K69" i="1"/>
  <c r="M69" i="1"/>
  <c r="K1056" i="1"/>
  <c r="M241" i="1"/>
  <c r="Q2981" i="1"/>
  <c r="I4446" i="1"/>
  <c r="D4446" i="1"/>
  <c r="J1531" i="1"/>
  <c r="F2595" i="1"/>
  <c r="L4229" i="1"/>
  <c r="L3413" i="1"/>
  <c r="P270" i="1"/>
  <c r="H3806" i="1"/>
  <c r="J2596" i="1"/>
  <c r="P2374" i="1"/>
  <c r="P2039" i="1"/>
  <c r="P879" i="1"/>
  <c r="P4536" i="1"/>
  <c r="P1439" i="1"/>
  <c r="P360" i="1"/>
  <c r="P1386" i="1"/>
  <c r="P1086" i="1"/>
  <c r="P2676" i="1"/>
  <c r="P2684" i="1"/>
  <c r="P2166" i="1"/>
  <c r="P356" i="1"/>
  <c r="P656" i="1"/>
  <c r="P359" i="1"/>
  <c r="P3621" i="1"/>
  <c r="P1009" i="1"/>
  <c r="P921" i="1"/>
  <c r="P3667" i="1"/>
  <c r="Q325" i="1"/>
  <c r="D324" i="1"/>
  <c r="P324" i="1" s="1"/>
  <c r="K324" i="1"/>
  <c r="J324" i="1"/>
  <c r="F324" i="1"/>
  <c r="N324" i="1"/>
  <c r="G324" i="1"/>
  <c r="E2122" i="1"/>
  <c r="I2595" i="1"/>
  <c r="P2207" i="1"/>
  <c r="P3453" i="1"/>
  <c r="P614" i="1"/>
  <c r="J2732" i="1"/>
  <c r="N2732" i="1"/>
  <c r="D2732" i="1"/>
  <c r="P2732" i="1" s="1"/>
  <c r="L2732" i="1"/>
  <c r="F2732" i="1"/>
  <c r="G2732" i="1"/>
  <c r="M2732" i="1"/>
  <c r="E2732" i="1"/>
  <c r="I2732" i="1"/>
  <c r="H2732" i="1"/>
  <c r="K2732" i="1"/>
  <c r="F1442" i="1"/>
  <c r="J1442" i="1"/>
  <c r="I1442" i="1"/>
  <c r="M1442" i="1"/>
  <c r="E1442" i="1"/>
  <c r="L1442" i="1"/>
  <c r="G1442" i="1"/>
  <c r="N1442" i="1"/>
  <c r="K1442" i="1"/>
  <c r="D1442" i="1"/>
  <c r="P1442" i="1" s="1"/>
  <c r="H1442" i="1"/>
  <c r="E1817" i="1"/>
  <c r="O1817" i="1"/>
  <c r="E2602" i="1"/>
  <c r="D2595" i="1"/>
  <c r="E4449" i="1"/>
  <c r="P702" i="1"/>
  <c r="J1487" i="1"/>
  <c r="N1487" i="1"/>
  <c r="M1487" i="1"/>
  <c r="I1487" i="1"/>
  <c r="F1487" i="1"/>
  <c r="E1487" i="1"/>
  <c r="G1487" i="1"/>
  <c r="Q1488" i="1"/>
  <c r="Q1487" i="1"/>
  <c r="L1487" i="1"/>
  <c r="D1487" i="1"/>
  <c r="P1487" i="1" s="1"/>
  <c r="K1487" i="1"/>
  <c r="H1487" i="1"/>
  <c r="L454" i="1"/>
  <c r="G454" i="1"/>
  <c r="I454" i="1"/>
  <c r="H454" i="1"/>
  <c r="F454" i="1"/>
  <c r="E454" i="1"/>
  <c r="D454" i="1"/>
  <c r="P454" i="1" s="1"/>
  <c r="M454" i="1"/>
  <c r="Q454" i="1"/>
  <c r="K454" i="1"/>
  <c r="I4537" i="1"/>
  <c r="H4537" i="1"/>
  <c r="F4537" i="1"/>
  <c r="J4537" i="1"/>
  <c r="G4537" i="1"/>
  <c r="L4537" i="1"/>
  <c r="K4537" i="1"/>
  <c r="M4537" i="1"/>
  <c r="N4537" i="1"/>
  <c r="E4537" i="1"/>
  <c r="D4537" i="1"/>
  <c r="F1817" i="1"/>
  <c r="H954" i="1"/>
  <c r="O33" i="1"/>
  <c r="O119" i="1" s="1"/>
  <c r="E954" i="1"/>
  <c r="L3677" i="1"/>
  <c r="F3677" i="1"/>
  <c r="J3677" i="1"/>
  <c r="M3677" i="1"/>
  <c r="H3677" i="1"/>
  <c r="Q3678" i="1"/>
  <c r="I3677" i="1"/>
  <c r="K3677" i="1"/>
  <c r="L2122" i="1"/>
  <c r="I1817" i="1"/>
  <c r="M231" i="1"/>
  <c r="E4400" i="1"/>
  <c r="F2950" i="1"/>
  <c r="Q2123" i="1"/>
  <c r="K3806" i="1"/>
  <c r="L4366" i="1"/>
  <c r="D4366" i="1"/>
  <c r="P4366" i="1" s="1"/>
  <c r="I4366" i="1"/>
  <c r="J4366" i="1"/>
  <c r="K4366" i="1"/>
  <c r="H4366" i="1"/>
  <c r="G4366" i="1"/>
  <c r="N4366" i="1"/>
  <c r="E4366" i="1"/>
  <c r="Q4367" i="1"/>
  <c r="M4366" i="1"/>
  <c r="F4366" i="1"/>
  <c r="D929" i="1"/>
  <c r="P929" i="1" s="1"/>
  <c r="F929" i="1"/>
  <c r="H929" i="1"/>
  <c r="L929" i="1"/>
  <c r="D3592" i="1"/>
  <c r="P3592" i="1" s="1"/>
  <c r="I3592" i="1"/>
  <c r="F3592" i="1"/>
  <c r="Q3592" i="1"/>
  <c r="E3592" i="1"/>
  <c r="J3592" i="1"/>
  <c r="G3592" i="1"/>
  <c r="M3592" i="1"/>
  <c r="H3592" i="1"/>
  <c r="K3592" i="1"/>
  <c r="L3592" i="1"/>
  <c r="N3592" i="1"/>
  <c r="F4229" i="1"/>
  <c r="Q323" i="1"/>
  <c r="N1961" i="1"/>
  <c r="D1961" i="1"/>
  <c r="P1961" i="1" s="1"/>
  <c r="E1961" i="1"/>
  <c r="L1961" i="1"/>
  <c r="I1961" i="1"/>
  <c r="F1961" i="1"/>
  <c r="K1961" i="1"/>
  <c r="M1961" i="1"/>
  <c r="J1961" i="1"/>
  <c r="H1961" i="1"/>
  <c r="O4229" i="1"/>
  <c r="M4229" i="1"/>
  <c r="L281" i="1"/>
  <c r="D281" i="1"/>
  <c r="P281" i="1" s="1"/>
  <c r="K281" i="1"/>
  <c r="M281" i="1"/>
  <c r="N281" i="1"/>
  <c r="H281" i="1"/>
  <c r="I281" i="1"/>
  <c r="J281" i="1"/>
  <c r="G281" i="1"/>
  <c r="E4067" i="1"/>
  <c r="H4067" i="1"/>
  <c r="K4067" i="1"/>
  <c r="M4067" i="1"/>
  <c r="F4067" i="1"/>
  <c r="J4067" i="1"/>
  <c r="N4067" i="1"/>
  <c r="G4067" i="1"/>
  <c r="L4067" i="1"/>
  <c r="I4067" i="1"/>
  <c r="Q1745" i="1"/>
  <c r="M1745" i="1"/>
  <c r="H1745" i="1"/>
  <c r="G1745" i="1"/>
  <c r="D1745" i="1"/>
  <c r="P1745" i="1" s="1"/>
  <c r="L1745" i="1"/>
  <c r="F1745" i="1"/>
  <c r="I1745" i="1"/>
  <c r="K1745" i="1"/>
  <c r="N1745" i="1"/>
  <c r="E1745" i="1"/>
  <c r="J1745" i="1"/>
  <c r="G2120" i="1"/>
  <c r="O2120" i="1"/>
  <c r="M1556" i="1"/>
  <c r="J3923" i="1"/>
  <c r="L3923" i="1"/>
  <c r="H3923" i="1"/>
  <c r="O4007" i="1"/>
  <c r="E1224" i="1"/>
  <c r="N4449" i="1"/>
  <c r="P2641" i="1"/>
  <c r="H4444" i="1"/>
  <c r="Q1788" i="1"/>
  <c r="M4197" i="1"/>
  <c r="L1656" i="1"/>
  <c r="K4197" i="1"/>
  <c r="F1656" i="1"/>
  <c r="M2120" i="1"/>
  <c r="D1556" i="1"/>
  <c r="H4227" i="1"/>
  <c r="F1831" i="1"/>
  <c r="G2598" i="1"/>
  <c r="N2120" i="1"/>
  <c r="K1556" i="1"/>
  <c r="E3923" i="1"/>
  <c r="D3923" i="1"/>
  <c r="K3923" i="1"/>
  <c r="O4227" i="1"/>
  <c r="M4227" i="1"/>
  <c r="N153" i="1"/>
  <c r="D2120" i="1"/>
  <c r="N4227" i="1"/>
  <c r="G153" i="1"/>
  <c r="K2120" i="1"/>
  <c r="I2120" i="1"/>
  <c r="F4227" i="1"/>
  <c r="M2598" i="1"/>
  <c r="E2120" i="1"/>
  <c r="Q4227" i="1"/>
  <c r="I3923" i="1"/>
  <c r="J4227" i="1"/>
  <c r="K4227" i="1"/>
  <c r="L153" i="1"/>
  <c r="O2598" i="1"/>
  <c r="E4197" i="1"/>
  <c r="I2598" i="1"/>
  <c r="L2120" i="1"/>
  <c r="O3956" i="1"/>
  <c r="F3923" i="1"/>
  <c r="E4410" i="1"/>
  <c r="G4227" i="1"/>
  <c r="E153" i="1"/>
  <c r="E1556" i="1"/>
  <c r="O4197" i="1"/>
  <c r="I1831" i="1"/>
  <c r="G3923" i="1"/>
  <c r="M153" i="1"/>
  <c r="N3806" i="1"/>
  <c r="G4197" i="1"/>
  <c r="M1656" i="1"/>
  <c r="Q154" i="1"/>
  <c r="K153" i="1"/>
  <c r="H2120" i="1"/>
  <c r="I4197" i="1"/>
  <c r="E1831" i="1"/>
  <c r="P1514" i="1"/>
  <c r="D1656" i="1"/>
  <c r="D2950" i="1"/>
  <c r="P2950" i="1" s="1"/>
  <c r="J1831" i="1"/>
  <c r="E58" i="1"/>
  <c r="G1556" i="1"/>
  <c r="I153" i="1"/>
  <c r="P2418" i="1"/>
  <c r="P1395" i="1"/>
  <c r="L4197" i="1"/>
  <c r="Q2120" i="1"/>
  <c r="E1656" i="1"/>
  <c r="J1556" i="1"/>
  <c r="J2251" i="1"/>
  <c r="P248" i="1"/>
  <c r="K229" i="1" s="1"/>
  <c r="I4227" i="1"/>
  <c r="H153" i="1"/>
  <c r="J4197" i="1"/>
  <c r="I1556" i="1"/>
  <c r="P2337" i="1"/>
  <c r="P4486" i="1"/>
  <c r="N3923" i="1"/>
  <c r="K3164" i="1"/>
  <c r="D1531" i="1"/>
  <c r="P1531" i="1" s="1"/>
  <c r="P1948" i="1"/>
  <c r="P2509" i="1"/>
  <c r="E4444" i="1"/>
  <c r="P2037" i="1"/>
  <c r="P1734" i="1"/>
  <c r="Q955" i="1"/>
  <c r="T3312" i="1"/>
  <c r="N2937" i="1"/>
  <c r="G4444" i="1"/>
  <c r="M1825" i="1"/>
  <c r="I1136" i="1"/>
  <c r="H4225" i="1"/>
  <c r="E1825" i="1"/>
  <c r="N4409" i="1"/>
  <c r="Q1218" i="1"/>
  <c r="I1872" i="1"/>
  <c r="G58" i="1"/>
  <c r="Q232" i="1"/>
  <c r="N1143" i="1"/>
  <c r="M58" i="1"/>
  <c r="P1470" i="1"/>
  <c r="P447" i="1"/>
  <c r="P1259" i="1"/>
  <c r="F58" i="1"/>
  <c r="P1387" i="1"/>
  <c r="P3631" i="1"/>
  <c r="P3328" i="1"/>
  <c r="P2680" i="1"/>
  <c r="P2167" i="1"/>
  <c r="P492" i="1"/>
  <c r="J58" i="1"/>
  <c r="P1394" i="1"/>
  <c r="P1215" i="1"/>
  <c r="H58" i="1"/>
  <c r="P532" i="1"/>
  <c r="O227" i="1"/>
  <c r="G2251" i="1"/>
  <c r="G2257" i="1"/>
  <c r="D2257" i="1"/>
  <c r="I2948" i="1"/>
  <c r="D1359" i="1"/>
  <c r="P1359" i="1" s="1"/>
  <c r="E1574" i="1"/>
  <c r="P1995" i="1"/>
  <c r="I4398" i="1"/>
  <c r="M2045" i="1"/>
  <c r="P1950" i="1"/>
  <c r="P920" i="1"/>
  <c r="F4444" i="1"/>
  <c r="Q1096" i="1"/>
  <c r="D4452" i="1"/>
  <c r="F2260" i="1"/>
  <c r="H1359" i="1"/>
  <c r="F2045" i="1"/>
  <c r="P1858" i="1"/>
  <c r="I1359" i="1"/>
  <c r="K1230" i="1"/>
  <c r="J1574" i="1"/>
  <c r="E2045" i="1"/>
  <c r="N1096" i="1"/>
  <c r="M1096" i="1"/>
  <c r="O2257" i="1"/>
  <c r="I1096" i="1"/>
  <c r="G2260" i="1"/>
  <c r="Q1359" i="1"/>
  <c r="M1359" i="1"/>
  <c r="G2045" i="1"/>
  <c r="P3672" i="1"/>
  <c r="P2856" i="1"/>
  <c r="L4453" i="1"/>
  <c r="P3673" i="1"/>
  <c r="P2639" i="1"/>
  <c r="P3448" i="1"/>
  <c r="P2466" i="1"/>
  <c r="P3759" i="1"/>
  <c r="P2553" i="1"/>
  <c r="P277" i="1"/>
  <c r="Q575" i="1"/>
  <c r="O1096" i="1"/>
  <c r="J4452" i="1"/>
  <c r="Q2260" i="1"/>
  <c r="K1359" i="1"/>
  <c r="L4398" i="1"/>
  <c r="K2045" i="1"/>
  <c r="O4452" i="1"/>
  <c r="P316" i="1"/>
  <c r="F309" i="1" s="1"/>
  <c r="P1735" i="1"/>
  <c r="P616" i="1"/>
  <c r="P2677" i="1"/>
  <c r="P2378" i="1"/>
  <c r="P1908" i="1"/>
  <c r="P1610" i="1"/>
  <c r="P2336" i="1"/>
  <c r="P4057" i="1"/>
  <c r="P1902" i="1"/>
  <c r="P2080" i="1"/>
  <c r="P1687" i="1"/>
  <c r="P2298" i="1"/>
  <c r="P1482" i="1"/>
  <c r="P3538" i="1"/>
  <c r="P313" i="1"/>
  <c r="H306" i="1" s="1"/>
  <c r="N1134" i="1"/>
  <c r="E575" i="1"/>
  <c r="K1096" i="1"/>
  <c r="D1096" i="1"/>
  <c r="K2260" i="1"/>
  <c r="L1359" i="1"/>
  <c r="Q2046" i="1"/>
  <c r="P787" i="1"/>
  <c r="Q1787" i="1"/>
  <c r="Q2045" i="1"/>
  <c r="H2257" i="1"/>
  <c r="M4452" i="1"/>
  <c r="J2257" i="1"/>
  <c r="I1134" i="1"/>
  <c r="F1359" i="1"/>
  <c r="P3007" i="1"/>
  <c r="J2987" i="1" s="1"/>
  <c r="Q2261" i="1"/>
  <c r="L2045" i="1"/>
  <c r="P3626" i="1"/>
  <c r="K2257" i="1"/>
  <c r="L2260" i="1"/>
  <c r="N2260" i="1"/>
  <c r="D2260" i="1"/>
  <c r="P2260" i="1" s="1"/>
  <c r="N2248" i="1"/>
  <c r="D1134" i="1"/>
  <c r="J1359" i="1"/>
  <c r="P3329" i="1"/>
  <c r="P3976" i="1"/>
  <c r="H2045" i="1"/>
  <c r="Q628" i="1"/>
  <c r="M2257" i="1"/>
  <c r="I4452" i="1"/>
  <c r="K4452" i="1"/>
  <c r="E1134" i="1"/>
  <c r="Q1786" i="1"/>
  <c r="N2045" i="1"/>
  <c r="P704" i="1"/>
  <c r="F2257" i="1"/>
  <c r="D2948" i="1"/>
  <c r="P2948" i="1" s="1"/>
  <c r="E2260" i="1"/>
  <c r="M2260" i="1"/>
  <c r="Q2258" i="1"/>
  <c r="O1134" i="1"/>
  <c r="E1359" i="1"/>
  <c r="E2949" i="1"/>
  <c r="P919" i="1"/>
  <c r="E2248" i="1"/>
  <c r="G3406" i="1"/>
  <c r="P620" i="1"/>
  <c r="M4194" i="1"/>
  <c r="O2981" i="1"/>
  <c r="K4446" i="1"/>
  <c r="G2248" i="1"/>
  <c r="P2248" i="1" s="1"/>
  <c r="P3861" i="1"/>
  <c r="D3842" i="1" s="1"/>
  <c r="Q1821" i="1"/>
  <c r="O3807" i="1"/>
  <c r="G4194" i="1"/>
  <c r="F225" i="1"/>
  <c r="Q4446" i="1"/>
  <c r="L4186" i="1"/>
  <c r="K2248" i="1"/>
  <c r="P3947" i="1"/>
  <c r="H3928" i="1" s="1"/>
  <c r="Q1401" i="1"/>
  <c r="F4437" i="1"/>
  <c r="D4437" i="1"/>
  <c r="L4194" i="1"/>
  <c r="I225" i="1"/>
  <c r="Q4364" i="1"/>
  <c r="Q4445" i="1"/>
  <c r="I2248" i="1"/>
  <c r="J3406" i="1"/>
  <c r="L3406" i="1"/>
  <c r="P147" i="1"/>
  <c r="P1650" i="1"/>
  <c r="H4194" i="1"/>
  <c r="D225" i="1"/>
  <c r="Q1357" i="1"/>
  <c r="D2248" i="1"/>
  <c r="N3406" i="1"/>
  <c r="K4437" i="1"/>
  <c r="N4437" i="1"/>
  <c r="Q1701" i="1"/>
  <c r="I4194" i="1"/>
  <c r="N225" i="1"/>
  <c r="N2981" i="1"/>
  <c r="L2248" i="1"/>
  <c r="J2248" i="1"/>
  <c r="K3406" i="1"/>
  <c r="Q3407" i="1"/>
  <c r="Q3406" i="1"/>
  <c r="P3363" i="1"/>
  <c r="G4437" i="1"/>
  <c r="E1700" i="1"/>
  <c r="J4194" i="1"/>
  <c r="J225" i="1"/>
  <c r="M4446" i="1"/>
  <c r="O2248" i="1"/>
  <c r="P3296" i="1"/>
  <c r="Q225" i="1"/>
  <c r="J4437" i="1"/>
  <c r="I3406" i="1"/>
  <c r="F3406" i="1"/>
  <c r="M3406" i="1"/>
  <c r="E3415" i="1"/>
  <c r="N1918" i="1"/>
  <c r="F2596" i="1"/>
  <c r="Q2690" i="1"/>
  <c r="Q1700" i="1"/>
  <c r="F4194" i="1"/>
  <c r="D4194" i="1"/>
  <c r="M225" i="1"/>
  <c r="K225" i="1"/>
  <c r="F1227" i="1"/>
  <c r="M2981" i="1"/>
  <c r="F4446" i="1"/>
  <c r="O3406" i="1"/>
  <c r="P276" i="1"/>
  <c r="H4437" i="1"/>
  <c r="M4437" i="1"/>
  <c r="L1700" i="1"/>
  <c r="O4194" i="1"/>
  <c r="E225" i="1"/>
  <c r="H225" i="1"/>
  <c r="Q226" i="1"/>
  <c r="L3250" i="1"/>
  <c r="P703" i="1"/>
  <c r="Q2596" i="1"/>
  <c r="K3415" i="1"/>
  <c r="Q1961" i="1"/>
  <c r="E3406" i="1"/>
  <c r="I4154" i="1"/>
  <c r="K4194" i="1"/>
  <c r="Q2905" i="1"/>
  <c r="M1273" i="1"/>
  <c r="J4446" i="1"/>
  <c r="E4446" i="1"/>
  <c r="H4446" i="1"/>
  <c r="P4446" i="1" s="1"/>
  <c r="F2248" i="1"/>
  <c r="E4437" i="1"/>
  <c r="H4154" i="1"/>
  <c r="K3852" i="1"/>
  <c r="E3852" i="1"/>
  <c r="F3852" i="1"/>
  <c r="I3852" i="1"/>
  <c r="L3852" i="1"/>
  <c r="G3852" i="1"/>
  <c r="J3852" i="1"/>
  <c r="N3852" i="1"/>
  <c r="O3852" i="1"/>
  <c r="M3852" i="1"/>
  <c r="H3852" i="1"/>
  <c r="D3852" i="1"/>
  <c r="P3852" i="1" s="1"/>
  <c r="I4186" i="1"/>
  <c r="F4186" i="1"/>
  <c r="N1831" i="1"/>
  <c r="O1563" i="1"/>
  <c r="O2251" i="1"/>
  <c r="Q4186" i="1"/>
  <c r="G2122" i="1"/>
  <c r="D3079" i="1"/>
  <c r="P3079" i="1" s="1"/>
  <c r="L568" i="1"/>
  <c r="F3921" i="1"/>
  <c r="O3408" i="1"/>
  <c r="J568" i="1"/>
  <c r="G1563" i="1"/>
  <c r="D57" i="1"/>
  <c r="D4186" i="1"/>
  <c r="F2251" i="1"/>
  <c r="J2122" i="1"/>
  <c r="D2122" i="1"/>
  <c r="E570" i="1"/>
  <c r="E3921" i="1"/>
  <c r="I3408" i="1"/>
  <c r="Q2735" i="1"/>
  <c r="K1831" i="1"/>
  <c r="G4186" i="1"/>
  <c r="K2251" i="1"/>
  <c r="Q3853" i="1"/>
  <c r="L1572" i="1"/>
  <c r="O570" i="1"/>
  <c r="D568" i="1"/>
  <c r="K3839" i="1"/>
  <c r="I570" i="1"/>
  <c r="D3408" i="1"/>
  <c r="L1226" i="1"/>
  <c r="K570" i="1"/>
  <c r="O4437" i="1"/>
  <c r="M4186" i="1"/>
  <c r="K2122" i="1"/>
  <c r="J3408" i="1"/>
  <c r="H4186" i="1"/>
  <c r="L1831" i="1"/>
  <c r="J3839" i="1"/>
  <c r="H570" i="1"/>
  <c r="K568" i="1"/>
  <c r="N3839" i="1"/>
  <c r="O4186" i="1"/>
  <c r="J4186" i="1"/>
  <c r="N4197" i="1"/>
  <c r="E1572" i="1"/>
  <c r="N570" i="1"/>
  <c r="E568" i="1"/>
  <c r="G3839" i="1"/>
  <c r="O4449" i="1"/>
  <c r="I4449" i="1"/>
  <c r="N4186" i="1"/>
  <c r="P793" i="1"/>
  <c r="F2122" i="1"/>
  <c r="I2122" i="1"/>
  <c r="O970" i="1"/>
  <c r="O1572" i="1"/>
  <c r="G568" i="1"/>
  <c r="F3408" i="1"/>
  <c r="H3839" i="1"/>
  <c r="F2604" i="1"/>
  <c r="F4449" i="1"/>
  <c r="P3442" i="1"/>
  <c r="H3422" i="1" s="1"/>
  <c r="M1831" i="1"/>
  <c r="D1831" i="1"/>
  <c r="P1831" i="1" s="1"/>
  <c r="M3926" i="1"/>
  <c r="H2122" i="1"/>
  <c r="P2074" i="1"/>
  <c r="L2251" i="1"/>
  <c r="J572" i="1"/>
  <c r="P2723" i="1"/>
  <c r="P4491" i="1"/>
  <c r="G456" i="1"/>
  <c r="E456" i="1"/>
  <c r="K456" i="1"/>
  <c r="J456" i="1"/>
  <c r="L456" i="1"/>
  <c r="D456" i="1"/>
  <c r="P456" i="1" s="1"/>
  <c r="M456" i="1"/>
  <c r="I456" i="1"/>
  <c r="H456" i="1"/>
  <c r="N456" i="1"/>
  <c r="F456" i="1"/>
  <c r="L2864" i="1"/>
  <c r="D2864" i="1"/>
  <c r="P2864" i="1" s="1"/>
  <c r="I2864" i="1"/>
  <c r="N2864" i="1"/>
  <c r="K2864" i="1"/>
  <c r="F2864" i="1"/>
  <c r="E2864" i="1"/>
  <c r="M2864" i="1"/>
  <c r="H2864" i="1"/>
  <c r="G2864" i="1"/>
  <c r="J2864" i="1"/>
  <c r="N1741" i="1"/>
  <c r="J1741" i="1"/>
  <c r="M1741" i="1"/>
  <c r="Q1742" i="1"/>
  <c r="I1741" i="1"/>
  <c r="H1741" i="1"/>
  <c r="E1741" i="1"/>
  <c r="F1741" i="1"/>
  <c r="D1741" i="1"/>
  <c r="G1741" i="1"/>
  <c r="Q1741" i="1"/>
  <c r="L1741" i="1"/>
  <c r="K1741" i="1"/>
  <c r="O3464" i="1"/>
  <c r="I883" i="1"/>
  <c r="Q883" i="1"/>
  <c r="G883" i="1"/>
  <c r="E883" i="1"/>
  <c r="J883" i="1"/>
  <c r="K883" i="1"/>
  <c r="N883" i="1"/>
  <c r="F883" i="1"/>
  <c r="D883" i="1"/>
  <c r="P883" i="1" s="1"/>
  <c r="L883" i="1"/>
  <c r="M883" i="1"/>
  <c r="H1700" i="1"/>
  <c r="I1700" i="1"/>
  <c r="N1700" i="1"/>
  <c r="P4273" i="1"/>
  <c r="F1701" i="1"/>
  <c r="G1701" i="1"/>
  <c r="N1701" i="1"/>
  <c r="D1701" i="1"/>
  <c r="P1701" i="1" s="1"/>
  <c r="M1701" i="1"/>
  <c r="E1701" i="1"/>
  <c r="H1701" i="1"/>
  <c r="I1701" i="1"/>
  <c r="J1701" i="1"/>
  <c r="L1701" i="1"/>
  <c r="K1701" i="1"/>
  <c r="E2344" i="1"/>
  <c r="K2344" i="1"/>
  <c r="L2344" i="1"/>
  <c r="I2344" i="1"/>
  <c r="M2344" i="1"/>
  <c r="Q2345" i="1"/>
  <c r="G2344" i="1"/>
  <c r="H2344" i="1"/>
  <c r="D2344" i="1"/>
  <c r="P2344" i="1" s="1"/>
  <c r="J2344" i="1"/>
  <c r="N2344" i="1"/>
  <c r="F2344" i="1"/>
  <c r="J1872" i="1"/>
  <c r="D1872" i="1"/>
  <c r="P1872" i="1" s="1"/>
  <c r="H1872" i="1"/>
  <c r="N1872" i="1"/>
  <c r="G1872" i="1"/>
  <c r="M1872" i="1"/>
  <c r="I1183" i="1"/>
  <c r="D1183" i="1"/>
  <c r="N1183" i="1"/>
  <c r="G1183" i="1"/>
  <c r="J1183" i="1"/>
  <c r="K3334" i="1"/>
  <c r="G3334" i="1"/>
  <c r="H3334" i="1"/>
  <c r="M3334" i="1"/>
  <c r="I3334" i="1"/>
  <c r="N3334" i="1"/>
  <c r="J3334" i="1"/>
  <c r="L3334" i="1"/>
  <c r="E3334" i="1"/>
  <c r="D3334" i="1"/>
  <c r="P3334" i="1" s="1"/>
  <c r="F3334" i="1"/>
  <c r="H4229" i="1"/>
  <c r="E1788" i="1"/>
  <c r="J1788" i="1"/>
  <c r="F1788" i="1"/>
  <c r="G1788" i="1"/>
  <c r="M1788" i="1"/>
  <c r="D1788" i="1"/>
  <c r="P1788" i="1" s="1"/>
  <c r="L1788" i="1"/>
  <c r="H1788" i="1"/>
  <c r="I1788" i="1"/>
  <c r="K1788" i="1"/>
  <c r="N1788" i="1"/>
  <c r="K4229" i="1"/>
  <c r="E1918" i="1"/>
  <c r="J1918" i="1"/>
  <c r="K1918" i="1"/>
  <c r="H1918" i="1"/>
  <c r="M1918" i="1"/>
  <c r="D1918" i="1"/>
  <c r="P1918" i="1" s="1"/>
  <c r="G1918" i="1"/>
  <c r="L1918" i="1"/>
  <c r="F1918" i="1"/>
  <c r="I1918" i="1"/>
  <c r="D2251" i="1"/>
  <c r="I2385" i="1"/>
  <c r="G4229" i="1"/>
  <c r="N1789" i="1"/>
  <c r="D1789" i="1"/>
  <c r="P1789" i="1" s="1"/>
  <c r="G1789" i="1"/>
  <c r="Q1789" i="1"/>
  <c r="E1789" i="1"/>
  <c r="H1789" i="1"/>
  <c r="L1789" i="1"/>
  <c r="K1789" i="1"/>
  <c r="J1789" i="1"/>
  <c r="I1789" i="1"/>
  <c r="M1789" i="1"/>
  <c r="F1789" i="1"/>
  <c r="I2300" i="1"/>
  <c r="L2300" i="1"/>
  <c r="K2300" i="1"/>
  <c r="G2300" i="1"/>
  <c r="M2300" i="1"/>
  <c r="E2300" i="1"/>
  <c r="F2300" i="1"/>
  <c r="J2300" i="1"/>
  <c r="D2300" i="1"/>
  <c r="N2300" i="1"/>
  <c r="Q2301" i="1"/>
  <c r="H2300" i="1"/>
  <c r="F1786" i="1"/>
  <c r="L1786" i="1"/>
  <c r="K1786" i="1"/>
  <c r="J1786" i="1"/>
  <c r="D1786" i="1"/>
  <c r="P1786" i="1" s="1"/>
  <c r="M1786" i="1"/>
  <c r="G1786" i="1"/>
  <c r="H1786" i="1"/>
  <c r="I1786" i="1"/>
  <c r="N1786" i="1"/>
  <c r="E1786" i="1"/>
  <c r="E3721" i="1"/>
  <c r="M3721" i="1"/>
  <c r="F3721" i="1"/>
  <c r="H3721" i="1"/>
  <c r="D3721" i="1"/>
  <c r="P3721" i="1" s="1"/>
  <c r="N3721" i="1"/>
  <c r="J3721" i="1"/>
  <c r="L3721" i="1"/>
  <c r="I3721" i="1"/>
  <c r="G3721" i="1"/>
  <c r="K3721" i="1"/>
  <c r="P1900" i="1"/>
  <c r="K3637" i="1"/>
  <c r="I3637" i="1"/>
  <c r="K671" i="1"/>
  <c r="M671" i="1"/>
  <c r="N671" i="1"/>
  <c r="F671" i="1"/>
  <c r="E671" i="1"/>
  <c r="D671" i="1"/>
  <c r="P671" i="1" s="1"/>
  <c r="L671" i="1"/>
  <c r="Q671" i="1"/>
  <c r="G671" i="1"/>
  <c r="J671" i="1"/>
  <c r="I671" i="1"/>
  <c r="H671" i="1"/>
  <c r="Q2385" i="1"/>
  <c r="D1010" i="1"/>
  <c r="G1010" i="1"/>
  <c r="N1010" i="1"/>
  <c r="M1010" i="1"/>
  <c r="J1010" i="1"/>
  <c r="Q1010" i="1"/>
  <c r="I1010" i="1"/>
  <c r="K1010" i="1"/>
  <c r="F1010" i="1"/>
  <c r="E1010" i="1"/>
  <c r="H1010" i="1"/>
  <c r="Q1011" i="1"/>
  <c r="L1010" i="1"/>
  <c r="D954" i="1"/>
  <c r="J954" i="1"/>
  <c r="P954" i="1" s="1"/>
  <c r="D2045" i="1"/>
  <c r="P2045" i="1" s="1"/>
  <c r="I2045" i="1"/>
  <c r="J2045" i="1"/>
  <c r="L1527" i="1"/>
  <c r="K1527" i="1"/>
  <c r="J1527" i="1"/>
  <c r="M1527" i="1"/>
  <c r="G1527" i="1"/>
  <c r="Q1528" i="1"/>
  <c r="E1527" i="1"/>
  <c r="H1527" i="1"/>
  <c r="N1527" i="1"/>
  <c r="I1527" i="1"/>
  <c r="F1527" i="1"/>
  <c r="D1527" i="1"/>
  <c r="H2385" i="1"/>
  <c r="D153" i="1"/>
  <c r="P153" i="1" s="1"/>
  <c r="F153" i="1"/>
  <c r="J153" i="1"/>
  <c r="M1660" i="1"/>
  <c r="I1660" i="1"/>
  <c r="K1660" i="1"/>
  <c r="E1660" i="1"/>
  <c r="G1660" i="1"/>
  <c r="J3165" i="1"/>
  <c r="H3165" i="1"/>
  <c r="K3165" i="1"/>
  <c r="I3165" i="1"/>
  <c r="F3165" i="1"/>
  <c r="E3165" i="1"/>
  <c r="N3165" i="1"/>
  <c r="D3165" i="1"/>
  <c r="P3165" i="1" s="1"/>
  <c r="M3165" i="1"/>
  <c r="L3165" i="1"/>
  <c r="G3165" i="1"/>
  <c r="P4055" i="1"/>
  <c r="L3206" i="1"/>
  <c r="F3206" i="1"/>
  <c r="G3206" i="1"/>
  <c r="K3206" i="1"/>
  <c r="E3206" i="1"/>
  <c r="J3206" i="1"/>
  <c r="I3206" i="1"/>
  <c r="D3206" i="1"/>
  <c r="P3206" i="1" s="1"/>
  <c r="M3206" i="1"/>
  <c r="H3206" i="1"/>
  <c r="N3206" i="1"/>
  <c r="I3549" i="1"/>
  <c r="F3549" i="1"/>
  <c r="K3549" i="1"/>
  <c r="H3549" i="1"/>
  <c r="D3549" i="1"/>
  <c r="P3549" i="1" s="1"/>
  <c r="J3549" i="1"/>
  <c r="E3549" i="1"/>
  <c r="M3549" i="1"/>
  <c r="I3076" i="1"/>
  <c r="N3076" i="1"/>
  <c r="K3076" i="1"/>
  <c r="L3076" i="1"/>
  <c r="J3076" i="1"/>
  <c r="E3076" i="1"/>
  <c r="G3076" i="1"/>
  <c r="M3076" i="1"/>
  <c r="F3076" i="1"/>
  <c r="H3076" i="1"/>
  <c r="D3076" i="1"/>
  <c r="P3076" i="1" s="1"/>
  <c r="H4148" i="1"/>
  <c r="Q4019" i="1"/>
  <c r="Q4020" i="1"/>
  <c r="L3245" i="1"/>
  <c r="Q3246" i="1"/>
  <c r="I3245" i="1"/>
  <c r="D3245" i="1"/>
  <c r="M3245" i="1"/>
  <c r="K3245" i="1"/>
  <c r="E3245" i="1"/>
  <c r="G3245" i="1"/>
  <c r="H3245" i="1"/>
  <c r="F3245" i="1"/>
  <c r="J3245" i="1"/>
  <c r="N3245" i="1"/>
  <c r="O3245" i="1"/>
  <c r="Q3245" i="1"/>
  <c r="K2262" i="1"/>
  <c r="J2262" i="1"/>
  <c r="H2262" i="1"/>
  <c r="I2262" i="1"/>
  <c r="D2262" i="1"/>
  <c r="P2262" i="1" s="1"/>
  <c r="G2262" i="1"/>
  <c r="O2262" i="1"/>
  <c r="L2262" i="1"/>
  <c r="N2262" i="1"/>
  <c r="M2262" i="1"/>
  <c r="E2262" i="1"/>
  <c r="F2262" i="1"/>
  <c r="I2130" i="1"/>
  <c r="F2130" i="1"/>
  <c r="N2130" i="1"/>
  <c r="G2130" i="1"/>
  <c r="L2130" i="1"/>
  <c r="D2130" i="1"/>
  <c r="P2130" i="1" s="1"/>
  <c r="H2130" i="1"/>
  <c r="M2130" i="1"/>
  <c r="J2130" i="1"/>
  <c r="E2130" i="1"/>
  <c r="O2130" i="1"/>
  <c r="K2130" i="1"/>
  <c r="H2255" i="1"/>
  <c r="L4409" i="1"/>
  <c r="P2506" i="1"/>
  <c r="K4409" i="1"/>
  <c r="P442" i="1"/>
  <c r="P3372" i="1"/>
  <c r="E2246" i="1"/>
  <c r="G570" i="1"/>
  <c r="O4398" i="1"/>
  <c r="O4409" i="1"/>
  <c r="P700" i="1"/>
  <c r="J4398" i="1"/>
  <c r="Q2255" i="1"/>
  <c r="O52" i="1"/>
  <c r="M1227" i="1"/>
  <c r="N2255" i="1"/>
  <c r="Q1822" i="1"/>
  <c r="N58" i="1"/>
  <c r="K61" i="1"/>
  <c r="P3955" i="1"/>
  <c r="M3935" i="1" s="1"/>
  <c r="F3839" i="1"/>
  <c r="N2593" i="1"/>
  <c r="D2246" i="1"/>
  <c r="M2251" i="1"/>
  <c r="L570" i="1"/>
  <c r="J4409" i="1"/>
  <c r="E4227" i="1"/>
  <c r="M572" i="1"/>
  <c r="P2849" i="1"/>
  <c r="P747" i="1"/>
  <c r="P1091" i="1"/>
  <c r="P1347" i="1"/>
  <c r="P482" i="1"/>
  <c r="N2251" i="1"/>
  <c r="I572" i="1"/>
  <c r="K1134" i="1"/>
  <c r="P4526" i="1"/>
  <c r="D4227" i="1"/>
  <c r="F2125" i="1"/>
  <c r="K4398" i="1"/>
  <c r="P451" i="1"/>
  <c r="P527" i="1"/>
  <c r="P490" i="1"/>
  <c r="P2299" i="1"/>
  <c r="P2288" i="1"/>
  <c r="P4321" i="1"/>
  <c r="P833" i="1"/>
  <c r="D570" i="1"/>
  <c r="P696" i="1"/>
  <c r="P4059" i="1"/>
  <c r="P1385" i="1"/>
  <c r="P2340" i="1"/>
  <c r="P2421" i="1"/>
  <c r="P749" i="1"/>
  <c r="P4267" i="1"/>
  <c r="P1388" i="1"/>
  <c r="G52" i="1"/>
  <c r="E1563" i="1"/>
  <c r="O2950" i="1"/>
  <c r="P271" i="1"/>
  <c r="L957" i="1"/>
  <c r="L61" i="1"/>
  <c r="Q1134" i="1"/>
  <c r="P4312" i="1"/>
  <c r="P3713" i="1"/>
  <c r="P4266" i="1"/>
  <c r="P1474" i="1"/>
  <c r="N57" i="1"/>
  <c r="M2949" i="1"/>
  <c r="K4228" i="1"/>
  <c r="O1136" i="1"/>
  <c r="Q1228" i="1"/>
  <c r="K2949" i="1"/>
  <c r="L4224" i="1"/>
  <c r="P3544" i="1"/>
  <c r="F2559" i="1"/>
  <c r="Q2949" i="1"/>
  <c r="N2949" i="1"/>
  <c r="G3977" i="1"/>
  <c r="J2690" i="1"/>
  <c r="Q2691" i="1"/>
  <c r="L2690" i="1"/>
  <c r="H2690" i="1"/>
  <c r="G2690" i="1"/>
  <c r="D2690" i="1"/>
  <c r="P2690" i="1" s="1"/>
  <c r="E2690" i="1"/>
  <c r="N2690" i="1"/>
  <c r="I2690" i="1"/>
  <c r="F2690" i="1"/>
  <c r="M2690" i="1"/>
  <c r="K2690" i="1"/>
  <c r="Q2948" i="1"/>
  <c r="O3681" i="1"/>
  <c r="L2949" i="1"/>
  <c r="O2948" i="1"/>
  <c r="M57" i="1"/>
  <c r="H57" i="1"/>
  <c r="J3977" i="1"/>
  <c r="F1566" i="1"/>
  <c r="L2818" i="1"/>
  <c r="G2818" i="1"/>
  <c r="D2818" i="1"/>
  <c r="P2818" i="1" s="1"/>
  <c r="I2818" i="1"/>
  <c r="H2818" i="1"/>
  <c r="Q2819" i="1"/>
  <c r="O2818" i="1"/>
  <c r="Q2818" i="1"/>
  <c r="M2818" i="1"/>
  <c r="J2818" i="1"/>
  <c r="E2818" i="1"/>
  <c r="K2818" i="1"/>
  <c r="N2818" i="1"/>
  <c r="F2818" i="1"/>
  <c r="I57" i="1"/>
  <c r="E4228" i="1"/>
  <c r="H1566" i="1"/>
  <c r="N1444" i="1"/>
  <c r="D1444" i="1"/>
  <c r="P1444" i="1" s="1"/>
  <c r="F1444" i="1"/>
  <c r="I1444" i="1"/>
  <c r="E1444" i="1"/>
  <c r="H1444" i="1"/>
  <c r="M1444" i="1"/>
  <c r="K1444" i="1"/>
  <c r="Q1445" i="1"/>
  <c r="J1444" i="1"/>
  <c r="L1444" i="1"/>
  <c r="G1444" i="1"/>
  <c r="I3681" i="1"/>
  <c r="K3681" i="1"/>
  <c r="G1138" i="1"/>
  <c r="G2948" i="1"/>
  <c r="P4259" i="1"/>
  <c r="M4239" i="1" s="1"/>
  <c r="D4228" i="1"/>
  <c r="H4224" i="1"/>
  <c r="J1566" i="1"/>
  <c r="J3681" i="1"/>
  <c r="G57" i="1"/>
  <c r="P782" i="1"/>
  <c r="H4228" i="1"/>
  <c r="P4222" i="1"/>
  <c r="Q1918" i="1"/>
  <c r="D3681" i="1"/>
  <c r="P3681" i="1" s="1"/>
  <c r="I2949" i="1"/>
  <c r="K4224" i="1"/>
  <c r="P4224" i="1" s="1"/>
  <c r="H2949" i="1"/>
  <c r="N4224" i="1"/>
  <c r="N1566" i="1"/>
  <c r="G714" i="1"/>
  <c r="H714" i="1"/>
  <c r="E714" i="1"/>
  <c r="N714" i="1"/>
  <c r="K714" i="1"/>
  <c r="M714" i="1"/>
  <c r="F714" i="1"/>
  <c r="I714" i="1"/>
  <c r="J714" i="1"/>
  <c r="L714" i="1"/>
  <c r="D714" i="1"/>
  <c r="P714" i="1" s="1"/>
  <c r="L3247" i="1"/>
  <c r="H3681" i="1"/>
  <c r="F1138" i="1"/>
  <c r="E2948" i="1"/>
  <c r="D2949" i="1"/>
  <c r="P2949" i="1" s="1"/>
  <c r="O4224" i="1"/>
  <c r="F4224" i="1"/>
  <c r="P868" i="1"/>
  <c r="P1174" i="1"/>
  <c r="G3681" i="1"/>
  <c r="L57" i="1"/>
  <c r="E576" i="1"/>
  <c r="G2949" i="1"/>
  <c r="Q1399" i="1"/>
  <c r="F4228" i="1"/>
  <c r="Q4229" i="1"/>
  <c r="K57" i="1"/>
  <c r="K2948" i="1"/>
  <c r="P1740" i="1"/>
  <c r="M4228" i="1"/>
  <c r="P407" i="1"/>
  <c r="Q324" i="1"/>
  <c r="H323" i="1"/>
  <c r="J323" i="1"/>
  <c r="N323" i="1"/>
  <c r="I323" i="1"/>
  <c r="L323" i="1"/>
  <c r="G323" i="1"/>
  <c r="K323" i="1"/>
  <c r="D323" i="1"/>
  <c r="F323" i="1"/>
  <c r="M323" i="1"/>
  <c r="E323" i="1"/>
  <c r="O4408" i="1"/>
  <c r="I4408" i="1"/>
  <c r="G1822" i="1"/>
  <c r="H4398" i="1"/>
  <c r="Q3807" i="1"/>
  <c r="O3310" i="1"/>
  <c r="P3310" i="1" s="1"/>
  <c r="O3290" i="1" s="1"/>
  <c r="K1822" i="1"/>
  <c r="O3407" i="1"/>
  <c r="L1822" i="1"/>
  <c r="P526" i="1"/>
  <c r="D233" i="1"/>
  <c r="F241" i="1"/>
  <c r="M1822" i="1"/>
  <c r="L1443" i="1"/>
  <c r="H1229" i="1"/>
  <c r="H233" i="1"/>
  <c r="J1822" i="1"/>
  <c r="F1822" i="1"/>
  <c r="P3450" i="1"/>
  <c r="J1229" i="1"/>
  <c r="E3407" i="1"/>
  <c r="M233" i="1"/>
  <c r="O1822" i="1"/>
  <c r="N1128" i="1"/>
  <c r="O1229" i="1"/>
  <c r="H3407" i="1"/>
  <c r="J3407" i="1"/>
  <c r="G3407" i="1"/>
  <c r="M1229" i="1"/>
  <c r="K233" i="1"/>
  <c r="D3407" i="1"/>
  <c r="O46" i="1"/>
  <c r="O132" i="1" s="1"/>
  <c r="I3407" i="1"/>
  <c r="H2246" i="1"/>
  <c r="P661" i="1"/>
  <c r="P1000" i="1"/>
  <c r="F1229" i="1"/>
  <c r="O2246" i="1"/>
  <c r="N1822" i="1"/>
  <c r="O233" i="1"/>
  <c r="I1822" i="1"/>
  <c r="H1822" i="1"/>
  <c r="P834" i="1"/>
  <c r="E4398" i="1"/>
  <c r="O241" i="1"/>
  <c r="D1568" i="1"/>
  <c r="D955" i="1"/>
  <c r="P1644" i="1"/>
  <c r="N4398" i="1"/>
  <c r="H969" i="1"/>
  <c r="G969" i="1"/>
  <c r="N969" i="1"/>
  <c r="I969" i="1"/>
  <c r="O969" i="1"/>
  <c r="L969" i="1"/>
  <c r="E969" i="1"/>
  <c r="J969" i="1"/>
  <c r="F969" i="1"/>
  <c r="K969" i="1"/>
  <c r="D969" i="1"/>
  <c r="P969" i="1" s="1"/>
  <c r="M969" i="1"/>
  <c r="F3248" i="1"/>
  <c r="E3248" i="1"/>
  <c r="H3248" i="1"/>
  <c r="L3248" i="1"/>
  <c r="J3248" i="1"/>
  <c r="M3248" i="1"/>
  <c r="I3248" i="1"/>
  <c r="K3248" i="1"/>
  <c r="N3248" i="1"/>
  <c r="D3248" i="1"/>
  <c r="P3248" i="1" s="1"/>
  <c r="G3248" i="1"/>
  <c r="O3248" i="1"/>
  <c r="K584" i="1"/>
  <c r="G4180" i="1"/>
  <c r="N2604" i="1"/>
  <c r="P2029" i="1"/>
  <c r="P1991" i="1"/>
  <c r="P2160" i="1"/>
  <c r="P1480" i="1"/>
  <c r="P1728" i="1"/>
  <c r="P4051" i="1"/>
  <c r="P1515" i="1"/>
  <c r="P438" i="1"/>
  <c r="P701" i="1"/>
  <c r="P528" i="1"/>
  <c r="P1998" i="1"/>
  <c r="P1739" i="1"/>
  <c r="P3326" i="1"/>
  <c r="P2808" i="1"/>
  <c r="H925" i="1"/>
  <c r="F1226" i="1"/>
  <c r="O584" i="1"/>
  <c r="L4401" i="1"/>
  <c r="I3849" i="1"/>
  <c r="O2118" i="1"/>
  <c r="D2604" i="1"/>
  <c r="P2604" i="1" s="1"/>
  <c r="P2717" i="1"/>
  <c r="O2604" i="1"/>
  <c r="P3630" i="1"/>
  <c r="P2467" i="1"/>
  <c r="P145" i="1"/>
  <c r="P3879" i="1"/>
  <c r="L955" i="1"/>
  <c r="M4401" i="1"/>
  <c r="L2948" i="1"/>
  <c r="F2118" i="1"/>
  <c r="E4180" i="1"/>
  <c r="Q1230" i="1"/>
  <c r="Q3032" i="1"/>
  <c r="O225" i="1"/>
  <c r="L225" i="1"/>
  <c r="Q956" i="1"/>
  <c r="E2118" i="1"/>
  <c r="P3706" i="1"/>
  <c r="O3703" i="1" s="1"/>
  <c r="M2604" i="1"/>
  <c r="P3751" i="1"/>
  <c r="I1226" i="1"/>
  <c r="P1392" i="1"/>
  <c r="P1651" i="1"/>
  <c r="P739" i="1"/>
  <c r="P4098" i="1"/>
  <c r="J3031" i="1"/>
  <c r="P3440" i="1"/>
  <c r="E3420" i="1" s="1"/>
  <c r="Q4401" i="1"/>
  <c r="G4401" i="1"/>
  <c r="J2948" i="1"/>
  <c r="P3009" i="1"/>
  <c r="D2989" i="1" s="1"/>
  <c r="H2118" i="1"/>
  <c r="D1443" i="1"/>
  <c r="P1443" i="1" s="1"/>
  <c r="L2595" i="1"/>
  <c r="P4270" i="1"/>
  <c r="P4488" i="1"/>
  <c r="I925" i="1"/>
  <c r="P2379" i="1"/>
  <c r="P4104" i="1"/>
  <c r="P654" i="1"/>
  <c r="P1772" i="1"/>
  <c r="P2811" i="1"/>
  <c r="P2813" i="1"/>
  <c r="P2468" i="1"/>
  <c r="P2202" i="1"/>
  <c r="P404" i="1"/>
  <c r="P1437" i="1"/>
  <c r="P4489" i="1"/>
  <c r="P4314" i="1"/>
  <c r="P4527" i="1"/>
  <c r="K2118" i="1"/>
  <c r="P2855" i="1"/>
  <c r="D925" i="1"/>
  <c r="I2116" i="1"/>
  <c r="Q4411" i="1"/>
  <c r="I3031" i="1"/>
  <c r="M3836" i="1"/>
  <c r="Q2993" i="1"/>
  <c r="G2118" i="1"/>
  <c r="P4060" i="1"/>
  <c r="P2638" i="1"/>
  <c r="L925" i="1"/>
  <c r="P439" i="1"/>
  <c r="P2424" i="1"/>
  <c r="P3708" i="1"/>
  <c r="N3705" i="1" s="1"/>
  <c r="P3705" i="1" s="1"/>
  <c r="O3247" i="1"/>
  <c r="K3031" i="1"/>
  <c r="G3031" i="1"/>
  <c r="Q4402" i="1"/>
  <c r="N2948" i="1"/>
  <c r="F2948" i="1"/>
  <c r="L2118" i="1"/>
  <c r="G3929" i="1"/>
  <c r="I4180" i="1"/>
  <c r="Q926" i="1"/>
  <c r="P146" i="1"/>
  <c r="P2077" i="1"/>
  <c r="M1226" i="1"/>
  <c r="P4474" i="1"/>
  <c r="P2465" i="1"/>
  <c r="P3537" i="1"/>
  <c r="Q3031" i="1"/>
  <c r="N227" i="1"/>
  <c r="K4180" i="1"/>
  <c r="P399" i="1"/>
  <c r="P617" i="1"/>
  <c r="H3031" i="1"/>
  <c r="K227" i="1"/>
  <c r="J4180" i="1"/>
  <c r="M1230" i="1"/>
  <c r="G1226" i="1"/>
  <c r="K2595" i="1"/>
  <c r="O1230" i="1"/>
  <c r="N4446" i="1"/>
  <c r="P1524" i="1"/>
  <c r="P1182" i="1"/>
  <c r="P1599" i="1"/>
  <c r="G3416" i="1"/>
  <c r="N3853" i="1"/>
  <c r="E3031" i="1"/>
  <c r="E2559" i="1"/>
  <c r="I233" i="1"/>
  <c r="J575" i="1"/>
  <c r="H2981" i="1"/>
  <c r="K2981" i="1"/>
  <c r="H3929" i="1"/>
  <c r="P4319" i="1"/>
  <c r="Q1132" i="1"/>
  <c r="F57" i="1"/>
  <c r="J4148" i="1"/>
  <c r="P3071" i="1"/>
  <c r="N3164" i="1"/>
  <c r="D2118" i="1"/>
  <c r="N2118" i="1"/>
  <c r="I1531" i="1"/>
  <c r="M232" i="1"/>
  <c r="L961" i="1"/>
  <c r="J970" i="1"/>
  <c r="H4180" i="1"/>
  <c r="P4578" i="1"/>
  <c r="P3623" i="1"/>
  <c r="F1401" i="1"/>
  <c r="P2244" i="1"/>
  <c r="P2682" i="1"/>
  <c r="P2642" i="1"/>
  <c r="N4229" i="1"/>
  <c r="P491" i="1"/>
  <c r="P1223" i="1"/>
  <c r="P449" i="1"/>
  <c r="P1994" i="1"/>
  <c r="K3407" i="1"/>
  <c r="H4007" i="1"/>
  <c r="N2559" i="1"/>
  <c r="L2981" i="1"/>
  <c r="J2981" i="1"/>
  <c r="Q713" i="1"/>
  <c r="Q3164" i="1"/>
  <c r="P4441" i="1"/>
  <c r="Q1136" i="1"/>
  <c r="Q1832" i="1"/>
  <c r="P1090" i="1"/>
  <c r="P1652" i="1"/>
  <c r="M2246" i="1"/>
  <c r="P4352" i="1"/>
  <c r="F3247" i="1"/>
  <c r="D2559" i="1"/>
  <c r="G1273" i="1"/>
  <c r="F1273" i="1"/>
  <c r="N4148" i="1"/>
  <c r="I3164" i="1"/>
  <c r="O963" i="1"/>
  <c r="P2214" i="1"/>
  <c r="P2636" i="1"/>
  <c r="P3967" i="1"/>
  <c r="P785" i="1"/>
  <c r="O2559" i="1"/>
  <c r="K575" i="1"/>
  <c r="J1273" i="1"/>
  <c r="K3247" i="1"/>
  <c r="P3865" i="1"/>
  <c r="O3845" i="1" s="1"/>
  <c r="O3164" i="1"/>
  <c r="P829" i="1"/>
  <c r="P3760" i="1"/>
  <c r="P2469" i="1"/>
  <c r="P1178" i="1"/>
  <c r="P3755" i="1"/>
  <c r="P4100" i="1"/>
  <c r="P3371" i="1"/>
  <c r="P3320" i="1"/>
  <c r="P2890" i="1"/>
  <c r="P3588" i="1"/>
  <c r="P322" i="1"/>
  <c r="P4052" i="1"/>
  <c r="P610" i="1"/>
  <c r="P2381" i="1"/>
  <c r="P746" i="1"/>
  <c r="P3496" i="1"/>
  <c r="P1860" i="1"/>
  <c r="P2727" i="1"/>
  <c r="P3885" i="1"/>
  <c r="P4484" i="1"/>
  <c r="P3324" i="1"/>
  <c r="P3497" i="1"/>
  <c r="P825" i="1"/>
  <c r="P827" i="1"/>
  <c r="P530" i="1"/>
  <c r="P1349" i="1"/>
  <c r="P1646" i="1"/>
  <c r="P1949" i="1"/>
  <c r="P2291" i="1"/>
  <c r="F575" i="1"/>
  <c r="F3164" i="1"/>
  <c r="Q576" i="1"/>
  <c r="P1911" i="1"/>
  <c r="Q1356" i="1"/>
  <c r="P745" i="1"/>
  <c r="P1043" i="1"/>
  <c r="P531" i="1"/>
  <c r="P1479" i="1"/>
  <c r="P1346" i="1"/>
  <c r="P742" i="1"/>
  <c r="M2248" i="1"/>
  <c r="K1401" i="1"/>
  <c r="D1224" i="1"/>
  <c r="P1224" i="1" s="1"/>
  <c r="G1136" i="1"/>
  <c r="E4229" i="1"/>
  <c r="O925" i="1"/>
  <c r="L4448" i="1"/>
  <c r="P321" i="1"/>
  <c r="P1648" i="1"/>
  <c r="F2246" i="1"/>
  <c r="O1273" i="1"/>
  <c r="E3164" i="1"/>
  <c r="N1401" i="1"/>
  <c r="O4448" i="1"/>
  <c r="J4448" i="1"/>
  <c r="M1401" i="1"/>
  <c r="P2460" i="1"/>
  <c r="P1999" i="1"/>
  <c r="J2246" i="1"/>
  <c r="F4007" i="1"/>
  <c r="G4007" i="1"/>
  <c r="M3247" i="1"/>
  <c r="J3247" i="1"/>
  <c r="N3247" i="1"/>
  <c r="Q3248" i="1"/>
  <c r="D1356" i="1"/>
  <c r="P1356" i="1" s="1"/>
  <c r="M575" i="1"/>
  <c r="N1273" i="1"/>
  <c r="D2981" i="1"/>
  <c r="L1273" i="1"/>
  <c r="G3247" i="1"/>
  <c r="G3853" i="1"/>
  <c r="L233" i="1"/>
  <c r="N575" i="1"/>
  <c r="G2981" i="1"/>
  <c r="D1273" i="1"/>
  <c r="P1273" i="1" s="1"/>
  <c r="P3300" i="1"/>
  <c r="O3281" i="1" s="1"/>
  <c r="M227" i="1"/>
  <c r="E4186" i="1"/>
  <c r="O57" i="1"/>
  <c r="J57" i="1"/>
  <c r="H3164" i="1"/>
  <c r="L2591" i="1"/>
  <c r="H1401" i="1"/>
  <c r="E1136" i="1"/>
  <c r="E4448" i="1"/>
  <c r="J1226" i="1"/>
  <c r="T117" i="1"/>
  <c r="H3247" i="1"/>
  <c r="G575" i="1"/>
  <c r="E1273" i="1"/>
  <c r="D3164" i="1"/>
  <c r="P3164" i="1" s="1"/>
  <c r="Q4448" i="1"/>
  <c r="P1870" i="1"/>
  <c r="P2423" i="1"/>
  <c r="Q1402" i="1"/>
  <c r="M4448" i="1"/>
  <c r="P3793" i="1"/>
  <c r="P1859" i="1"/>
  <c r="P2417" i="1"/>
  <c r="P3627" i="1"/>
  <c r="P1001" i="1"/>
  <c r="P3159" i="1"/>
  <c r="P2557" i="1"/>
  <c r="T31" i="1"/>
  <c r="D3247" i="1"/>
  <c r="J2559" i="1"/>
  <c r="L575" i="1"/>
  <c r="P2806" i="1"/>
  <c r="Q2122" i="1"/>
  <c r="J3164" i="1"/>
  <c r="G1401" i="1"/>
  <c r="D4448" i="1"/>
  <c r="P2852" i="1"/>
  <c r="P3620" i="1"/>
  <c r="P1611" i="1"/>
  <c r="P2675" i="1"/>
  <c r="P1946" i="1"/>
  <c r="O236" i="1"/>
  <c r="M2559" i="1"/>
  <c r="O4148" i="1"/>
  <c r="D1401" i="1"/>
  <c r="P1401" i="1" s="1"/>
  <c r="T130" i="1"/>
  <c r="I2121" i="1"/>
  <c r="P4014" i="1"/>
  <c r="P3362" i="1"/>
  <c r="H1226" i="1"/>
  <c r="O2595" i="1"/>
  <c r="P357" i="1"/>
  <c r="P621" i="1"/>
  <c r="P828" i="1"/>
  <c r="P397" i="1"/>
  <c r="P2079" i="1"/>
  <c r="I1229" i="1"/>
  <c r="E3247" i="1"/>
  <c r="N236" i="1"/>
  <c r="O575" i="1"/>
  <c r="Q3247" i="1"/>
  <c r="I575" i="1"/>
  <c r="E2981" i="1"/>
  <c r="P2766" i="1"/>
  <c r="H2121" i="1"/>
  <c r="Q712" i="1"/>
  <c r="F2981" i="1"/>
  <c r="P3669" i="1"/>
  <c r="I1401" i="1"/>
  <c r="P3882" i="1"/>
  <c r="P4569" i="1"/>
  <c r="P3971" i="1"/>
  <c r="P1647" i="1"/>
  <c r="P485" i="1"/>
  <c r="P3750" i="1"/>
  <c r="P4570" i="1"/>
  <c r="P3027" i="1"/>
  <c r="P1954" i="1"/>
  <c r="P3707" i="1"/>
  <c r="N3704" i="1" s="1"/>
  <c r="P2810" i="1"/>
  <c r="P3666" i="1"/>
  <c r="P1951" i="1"/>
  <c r="P1773" i="1"/>
  <c r="P1477" i="1"/>
  <c r="P484" i="1"/>
  <c r="P1428" i="1"/>
  <c r="P705" i="1"/>
  <c r="P2632" i="1"/>
  <c r="P4575" i="1"/>
  <c r="P2554" i="1"/>
  <c r="P1989" i="1"/>
  <c r="N1229" i="1"/>
  <c r="P3030" i="1"/>
  <c r="P4101" i="1"/>
  <c r="P398" i="1"/>
  <c r="P2163" i="1"/>
  <c r="P2377" i="1"/>
  <c r="P1945" i="1"/>
  <c r="P1645" i="1"/>
  <c r="P1389" i="1"/>
  <c r="P448" i="1"/>
  <c r="P3665" i="1"/>
  <c r="P3835" i="1"/>
  <c r="P3878" i="1"/>
  <c r="P4012" i="1"/>
  <c r="P4353" i="1"/>
  <c r="P4528" i="1"/>
  <c r="P2033" i="1"/>
  <c r="P1606" i="1"/>
  <c r="P1866" i="1"/>
  <c r="I2252" i="1"/>
  <c r="E2252" i="1"/>
  <c r="J240" i="1"/>
  <c r="Q241" i="1"/>
  <c r="L3925" i="1"/>
  <c r="G3925" i="1"/>
  <c r="K3925" i="1"/>
  <c r="N3925" i="1"/>
  <c r="M3925" i="1"/>
  <c r="D3925" i="1"/>
  <c r="H3925" i="1"/>
  <c r="O3925" i="1"/>
  <c r="F3925" i="1"/>
  <c r="E3925" i="1"/>
  <c r="F2943" i="1"/>
  <c r="L2943" i="1"/>
  <c r="E2943" i="1"/>
  <c r="I2943" i="1"/>
  <c r="H2943" i="1"/>
  <c r="K2943" i="1"/>
  <c r="D2943" i="1"/>
  <c r="Q2943" i="1"/>
  <c r="N2943" i="1"/>
  <c r="J2943" i="1"/>
  <c r="M2943" i="1"/>
  <c r="O2943" i="1"/>
  <c r="G2943" i="1"/>
  <c r="M1136" i="1"/>
  <c r="F1136" i="1"/>
  <c r="N1226" i="1"/>
  <c r="P707" i="1"/>
  <c r="P659" i="1"/>
  <c r="P3664" i="1"/>
  <c r="F4398" i="1"/>
  <c r="F2949" i="1"/>
  <c r="Q4228" i="1"/>
  <c r="J3766" i="1"/>
  <c r="H3766" i="1"/>
  <c r="D3766" i="1"/>
  <c r="P3766" i="1" s="1"/>
  <c r="E3766" i="1"/>
  <c r="F3766" i="1"/>
  <c r="G3766" i="1"/>
  <c r="M3766" i="1"/>
  <c r="N3766" i="1"/>
  <c r="K3766" i="1"/>
  <c r="I3766" i="1"/>
  <c r="L3766" i="1"/>
  <c r="Q3165" i="1"/>
  <c r="G3164" i="1"/>
  <c r="J4410" i="1"/>
  <c r="T131" i="1"/>
  <c r="P2041" i="1"/>
  <c r="O567" i="1"/>
  <c r="D1272" i="1"/>
  <c r="P1272" i="1" s="1"/>
  <c r="O4410" i="1"/>
  <c r="D227" i="1"/>
  <c r="H4410" i="1"/>
  <c r="Q4187" i="1"/>
  <c r="F2900" i="1"/>
  <c r="K2121" i="1"/>
  <c r="D1136" i="1"/>
  <c r="K4154" i="1"/>
  <c r="M4154" i="1"/>
  <c r="F4154" i="1"/>
  <c r="D4154" i="1"/>
  <c r="P4154" i="1" s="1"/>
  <c r="E4154" i="1"/>
  <c r="N4154" i="1"/>
  <c r="L4154" i="1"/>
  <c r="G4154" i="1"/>
  <c r="J4154" i="1"/>
  <c r="K4410" i="1"/>
  <c r="O3312" i="1"/>
  <c r="P3312" i="1" s="1"/>
  <c r="N2900" i="1"/>
  <c r="P1952" i="1"/>
  <c r="N567" i="1"/>
  <c r="H1272" i="1"/>
  <c r="I4410" i="1"/>
  <c r="D2900" i="1"/>
  <c r="P2900" i="1" s="1"/>
  <c r="P2681" i="1"/>
  <c r="O2121" i="1"/>
  <c r="H1136" i="1"/>
  <c r="E2121" i="1"/>
  <c r="P443" i="1"/>
  <c r="P1774" i="1"/>
  <c r="P1909" i="1"/>
  <c r="P2427" i="1"/>
  <c r="P1857" i="1"/>
  <c r="P1390" i="1"/>
  <c r="D4398" i="1"/>
  <c r="J2934" i="1"/>
  <c r="L236" i="1"/>
  <c r="N2687" i="1"/>
  <c r="G4410" i="1"/>
  <c r="K1832" i="1"/>
  <c r="I1272" i="1"/>
  <c r="D4410" i="1"/>
  <c r="P4410" i="1" s="1"/>
  <c r="G2900" i="1"/>
  <c r="K3837" i="1"/>
  <c r="O1135" i="1"/>
  <c r="D1135" i="1"/>
  <c r="P3369" i="1"/>
  <c r="P4274" i="1"/>
  <c r="J2121" i="1"/>
  <c r="P4481" i="1"/>
  <c r="P148" i="1"/>
  <c r="P1602" i="1"/>
  <c r="P1267" i="1"/>
  <c r="I4581" i="1"/>
  <c r="F4581" i="1"/>
  <c r="J4581" i="1"/>
  <c r="G4581" i="1"/>
  <c r="Q4582" i="1"/>
  <c r="Q4581" i="1"/>
  <c r="M4581" i="1"/>
  <c r="K4581" i="1"/>
  <c r="H4581" i="1"/>
  <c r="L4581" i="1"/>
  <c r="N4581" i="1"/>
  <c r="D4581" i="1"/>
  <c r="P4581" i="1" s="1"/>
  <c r="E4581" i="1"/>
  <c r="D4396" i="1"/>
  <c r="F4410" i="1"/>
  <c r="H236" i="1"/>
  <c r="E2900" i="1"/>
  <c r="P486" i="1"/>
  <c r="G2121" i="1"/>
  <c r="L3837" i="1"/>
  <c r="F2117" i="1"/>
  <c r="F2121" i="1"/>
  <c r="H2858" i="1"/>
  <c r="Q2858" i="1"/>
  <c r="F2858" i="1"/>
  <c r="N2858" i="1"/>
  <c r="M2858" i="1"/>
  <c r="D2858" i="1"/>
  <c r="K2858" i="1"/>
  <c r="I2858" i="1"/>
  <c r="L2858" i="1"/>
  <c r="K4019" i="1"/>
  <c r="N4019" i="1"/>
  <c r="L4019" i="1"/>
  <c r="H4019" i="1"/>
  <c r="D4019" i="1"/>
  <c r="I4019" i="1"/>
  <c r="F4019" i="1"/>
  <c r="J4019" i="1"/>
  <c r="G4019" i="1"/>
  <c r="E4019" i="1"/>
  <c r="M4019" i="1"/>
  <c r="E3890" i="1"/>
  <c r="G3890" i="1"/>
  <c r="L3890" i="1"/>
  <c r="I3890" i="1"/>
  <c r="Q3891" i="1"/>
  <c r="M3890" i="1"/>
  <c r="Q3890" i="1"/>
  <c r="H3890" i="1"/>
  <c r="D3890" i="1"/>
  <c r="J3890" i="1"/>
  <c r="F3890" i="1"/>
  <c r="Q3206" i="1"/>
  <c r="D3205" i="1"/>
  <c r="P3205" i="1" s="1"/>
  <c r="K3205" i="1"/>
  <c r="E3205" i="1"/>
  <c r="G3205" i="1"/>
  <c r="N3205" i="1"/>
  <c r="H3205" i="1"/>
  <c r="I3205" i="1"/>
  <c r="Q3205" i="1"/>
  <c r="L3205" i="1"/>
  <c r="M3205" i="1"/>
  <c r="H567" i="1"/>
  <c r="N1272" i="1"/>
  <c r="M1832" i="1"/>
  <c r="Q2121" i="1"/>
  <c r="K1272" i="1"/>
  <c r="O2934" i="1"/>
  <c r="D236" i="1"/>
  <c r="E4396" i="1"/>
  <c r="M4410" i="1"/>
  <c r="F3205" i="1"/>
  <c r="P72" i="1"/>
  <c r="N53" i="1" s="1"/>
  <c r="Q2901" i="1"/>
  <c r="P612" i="1"/>
  <c r="P998" i="1"/>
  <c r="D2385" i="1"/>
  <c r="J1136" i="1"/>
  <c r="P1729" i="1"/>
  <c r="K2117" i="1"/>
  <c r="Q1566" i="1"/>
  <c r="P272" i="1"/>
  <c r="O2596" i="1"/>
  <c r="P2596" i="1" s="1"/>
  <c r="N3407" i="1"/>
  <c r="K2246" i="1"/>
  <c r="M4398" i="1"/>
  <c r="H2735" i="1"/>
  <c r="M2735" i="1"/>
  <c r="L2735" i="1"/>
  <c r="F2735" i="1"/>
  <c r="N2735" i="1"/>
  <c r="J2735" i="1"/>
  <c r="K2735" i="1"/>
  <c r="I2735" i="1"/>
  <c r="G2735" i="1"/>
  <c r="D2735" i="1"/>
  <c r="P2735" i="1" s="1"/>
  <c r="E2735" i="1"/>
  <c r="F4325" i="1"/>
  <c r="L4325" i="1"/>
  <c r="Q4326" i="1"/>
  <c r="K4325" i="1"/>
  <c r="H4325" i="1"/>
  <c r="N4325" i="1"/>
  <c r="G4325" i="1"/>
  <c r="J4325" i="1"/>
  <c r="D4325" i="1"/>
  <c r="P4325" i="1" s="1"/>
  <c r="Q4325" i="1"/>
  <c r="E4325" i="1"/>
  <c r="I4325" i="1"/>
  <c r="M4325" i="1"/>
  <c r="L2121" i="1"/>
  <c r="K2934" i="1"/>
  <c r="N2934" i="1"/>
  <c r="F236" i="1"/>
  <c r="I1565" i="1"/>
  <c r="J4396" i="1"/>
  <c r="Q4410" i="1"/>
  <c r="P3953" i="1"/>
  <c r="N3933" i="1" s="1"/>
  <c r="J3205" i="1"/>
  <c r="P3881" i="1"/>
  <c r="H2900" i="1"/>
  <c r="L2900" i="1"/>
  <c r="L4180" i="1"/>
  <c r="P3501" i="1"/>
  <c r="P4487" i="1"/>
  <c r="K1136" i="1"/>
  <c r="H2948" i="1"/>
  <c r="L2117" i="1"/>
  <c r="N3246" i="1"/>
  <c r="J3242" i="1"/>
  <c r="N1129" i="1"/>
  <c r="E236" i="1"/>
  <c r="G236" i="1"/>
  <c r="G1565" i="1"/>
  <c r="I4396" i="1"/>
  <c r="P2083" i="1"/>
  <c r="H227" i="1"/>
  <c r="O1560" i="1"/>
  <c r="M2900" i="1"/>
  <c r="J3837" i="1"/>
  <c r="N1136" i="1"/>
  <c r="O2117" i="1"/>
  <c r="P1608" i="1"/>
  <c r="P2558" i="1"/>
  <c r="K2900" i="1"/>
  <c r="P2287" i="1"/>
  <c r="P2201" i="1"/>
  <c r="P2807" i="1"/>
  <c r="O3837" i="1"/>
  <c r="D3593" i="1"/>
  <c r="P3593" i="1" s="1"/>
  <c r="Q3593" i="1"/>
  <c r="N3593" i="1"/>
  <c r="G4497" i="1"/>
  <c r="E4497" i="1"/>
  <c r="L4497" i="1"/>
  <c r="N4497" i="1"/>
  <c r="M4497" i="1"/>
  <c r="Q4498" i="1"/>
  <c r="K4497" i="1"/>
  <c r="I4497" i="1"/>
  <c r="H3374" i="1"/>
  <c r="G3374" i="1"/>
  <c r="I3374" i="1"/>
  <c r="F3374" i="1"/>
  <c r="D3374" i="1"/>
  <c r="N3374" i="1"/>
  <c r="E3374" i="1"/>
  <c r="J3374" i="1"/>
  <c r="M3374" i="1"/>
  <c r="Q3374" i="1"/>
  <c r="L3374" i="1"/>
  <c r="K3374" i="1"/>
  <c r="M4023" i="1"/>
  <c r="J4023" i="1"/>
  <c r="F4023" i="1"/>
  <c r="Q4024" i="1"/>
  <c r="G4023" i="1"/>
  <c r="Q4023" i="1"/>
  <c r="L4023" i="1"/>
  <c r="K4023" i="1"/>
  <c r="E4023" i="1"/>
  <c r="D4023" i="1"/>
  <c r="P4023" i="1" s="1"/>
  <c r="N4023" i="1"/>
  <c r="I4023" i="1"/>
  <c r="H4023" i="1"/>
  <c r="N4410" i="1"/>
  <c r="K567" i="1"/>
  <c r="P784" i="1"/>
  <c r="L1565" i="1"/>
  <c r="O4396" i="1"/>
  <c r="D2121" i="1"/>
  <c r="I3242" i="1"/>
  <c r="J2900" i="1"/>
  <c r="Q1135" i="1"/>
  <c r="P2683" i="1"/>
  <c r="P1085" i="1"/>
  <c r="F3837" i="1"/>
  <c r="D3837" i="1"/>
  <c r="P2084" i="1"/>
  <c r="P1471" i="1"/>
  <c r="P3753" i="1"/>
  <c r="P912" i="1"/>
  <c r="H3408" i="1"/>
  <c r="H880" i="1"/>
  <c r="L880" i="1"/>
  <c r="D880" i="1"/>
  <c r="F880" i="1"/>
  <c r="I880" i="1"/>
  <c r="N880" i="1"/>
  <c r="G880" i="1"/>
  <c r="M880" i="1"/>
  <c r="K880" i="1"/>
  <c r="E880" i="1"/>
  <c r="J880" i="1"/>
  <c r="Q880" i="1"/>
  <c r="N1565" i="1"/>
  <c r="Q1817" i="1"/>
  <c r="Q234" i="1"/>
  <c r="P2470" i="1"/>
  <c r="P3754" i="1"/>
  <c r="I227" i="1"/>
  <c r="T32" i="1"/>
  <c r="M2121" i="1"/>
  <c r="Q155" i="1"/>
  <c r="F569" i="1"/>
  <c r="M3837" i="1"/>
  <c r="D3926" i="1"/>
  <c r="G1227" i="1"/>
  <c r="P4531" i="1"/>
  <c r="P138" i="1"/>
  <c r="P698" i="1"/>
  <c r="P1255" i="1"/>
  <c r="P3498" i="1"/>
  <c r="P2416" i="1"/>
  <c r="J3806" i="1"/>
  <c r="F3806" i="1"/>
  <c r="E3806" i="1"/>
  <c r="D3806" i="1"/>
  <c r="P3806" i="1" s="1"/>
  <c r="I3806" i="1"/>
  <c r="P2159" i="1"/>
  <c r="Q4008" i="1"/>
  <c r="L4007" i="1"/>
  <c r="E4007" i="1"/>
  <c r="K4007" i="1"/>
  <c r="N4007" i="1"/>
  <c r="M4007" i="1"/>
  <c r="J4007" i="1"/>
  <c r="I4007" i="1"/>
  <c r="O3205" i="1"/>
  <c r="K3548" i="1"/>
  <c r="G3548" i="1"/>
  <c r="N3548" i="1"/>
  <c r="M3548" i="1"/>
  <c r="J3548" i="1"/>
  <c r="I3548" i="1"/>
  <c r="H3548" i="1"/>
  <c r="F3548" i="1"/>
  <c r="D3548" i="1"/>
  <c r="L3548" i="1"/>
  <c r="Q3549" i="1"/>
  <c r="E3548" i="1"/>
  <c r="M1141" i="1"/>
  <c r="E1141" i="1"/>
  <c r="G1141" i="1"/>
  <c r="L1141" i="1"/>
  <c r="D1141" i="1"/>
  <c r="P1141" i="1" s="1"/>
  <c r="H1141" i="1"/>
  <c r="O1141" i="1"/>
  <c r="J1141" i="1"/>
  <c r="I1141" i="1"/>
  <c r="K1141" i="1"/>
  <c r="N1141" i="1"/>
  <c r="F1141" i="1"/>
  <c r="M3416" i="1"/>
  <c r="F4408" i="1"/>
  <c r="P4097" i="1"/>
  <c r="I3075" i="1"/>
  <c r="L3075" i="1"/>
  <c r="G3075" i="1"/>
  <c r="H3075" i="1"/>
  <c r="E3075" i="1"/>
  <c r="F3075" i="1"/>
  <c r="Q3076" i="1"/>
  <c r="N3075" i="1"/>
  <c r="D3075" i="1"/>
  <c r="J3075" i="1"/>
  <c r="M3075" i="1"/>
  <c r="K3075" i="1"/>
  <c r="G2942" i="1"/>
  <c r="K2942" i="1"/>
  <c r="J2942" i="1"/>
  <c r="D2942" i="1"/>
  <c r="O2942" i="1"/>
  <c r="H2942" i="1"/>
  <c r="L2942" i="1"/>
  <c r="E2942" i="1"/>
  <c r="F2942" i="1"/>
  <c r="M2942" i="1"/>
  <c r="N2942" i="1"/>
  <c r="I2942" i="1"/>
  <c r="D2519" i="1"/>
  <c r="P2519" i="1" s="1"/>
  <c r="L2519" i="1"/>
  <c r="J2519" i="1"/>
  <c r="F2519" i="1"/>
  <c r="E2519" i="1"/>
  <c r="I2519" i="1"/>
  <c r="K2519" i="1"/>
  <c r="Q2520" i="1"/>
  <c r="M2519" i="1"/>
  <c r="Q2519" i="1"/>
  <c r="H2519" i="1"/>
  <c r="N2519" i="1"/>
  <c r="G2519" i="1"/>
  <c r="F1567" i="1"/>
  <c r="M1567" i="1"/>
  <c r="I1567" i="1"/>
  <c r="G1567" i="1"/>
  <c r="L1567" i="1"/>
  <c r="J1567" i="1"/>
  <c r="O1567" i="1"/>
  <c r="N1567" i="1"/>
  <c r="K1567" i="1"/>
  <c r="H1567" i="1"/>
  <c r="D1567" i="1"/>
  <c r="P2809" i="1"/>
  <c r="J710" i="1"/>
  <c r="L710" i="1"/>
  <c r="D710" i="1"/>
  <c r="M710" i="1"/>
  <c r="E710" i="1"/>
  <c r="F710" i="1"/>
  <c r="H710" i="1"/>
  <c r="K710" i="1"/>
  <c r="N710" i="1"/>
  <c r="I710" i="1"/>
  <c r="G710" i="1"/>
  <c r="N3306" i="1"/>
  <c r="P3005" i="1"/>
  <c r="D3416" i="1"/>
  <c r="P3307" i="1"/>
  <c r="M3287" i="1" s="1"/>
  <c r="H2602" i="1"/>
  <c r="M1224" i="1"/>
  <c r="J576" i="1"/>
  <c r="F964" i="1"/>
  <c r="J3842" i="1"/>
  <c r="I970" i="1"/>
  <c r="H1273" i="1"/>
  <c r="L2774" i="1"/>
  <c r="L1574" i="1"/>
  <c r="Q3837" i="1"/>
  <c r="J1401" i="1"/>
  <c r="Q1567" i="1"/>
  <c r="J3250" i="1"/>
  <c r="E3413" i="1"/>
  <c r="E125" i="1"/>
  <c r="P791" i="1"/>
  <c r="P143" i="1"/>
  <c r="P1088" i="1"/>
  <c r="K1226" i="1"/>
  <c r="E1226" i="1"/>
  <c r="P4018" i="1"/>
  <c r="P3715" i="1"/>
  <c r="G1746" i="1"/>
  <c r="J1746" i="1"/>
  <c r="K1746" i="1"/>
  <c r="Q1746" i="1"/>
  <c r="N1746" i="1"/>
  <c r="E1746" i="1"/>
  <c r="H1746" i="1"/>
  <c r="F1746" i="1"/>
  <c r="D1746" i="1"/>
  <c r="P1746" i="1" s="1"/>
  <c r="M1746" i="1"/>
  <c r="L1746" i="1"/>
  <c r="I1746" i="1"/>
  <c r="I3839" i="1"/>
  <c r="L3839" i="1"/>
  <c r="M3839" i="1"/>
  <c r="H575" i="1"/>
  <c r="O1272" i="1"/>
  <c r="M116" i="1"/>
  <c r="K2602" i="1"/>
  <c r="J1127" i="1"/>
  <c r="E964" i="1"/>
  <c r="M970" i="1"/>
  <c r="K1273" i="1"/>
  <c r="D61" i="1"/>
  <c r="F2602" i="1"/>
  <c r="P914" i="1"/>
  <c r="G1574" i="1"/>
  <c r="I3250" i="1"/>
  <c r="E3837" i="1"/>
  <c r="G2116" i="1"/>
  <c r="G2946" i="1"/>
  <c r="O2946" i="1"/>
  <c r="K2946" i="1"/>
  <c r="D2946" i="1"/>
  <c r="H2946" i="1"/>
  <c r="I2946" i="1"/>
  <c r="J2946" i="1"/>
  <c r="P874" i="1"/>
  <c r="G2391" i="1"/>
  <c r="I2391" i="1"/>
  <c r="D2391" i="1"/>
  <c r="P2391" i="1" s="1"/>
  <c r="K2391" i="1"/>
  <c r="J2391" i="1"/>
  <c r="Q2391" i="1"/>
  <c r="F2391" i="1"/>
  <c r="N2391" i="1"/>
  <c r="H2391" i="1"/>
  <c r="E2391" i="1"/>
  <c r="L2391" i="1"/>
  <c r="M2391" i="1"/>
  <c r="P354" i="1"/>
  <c r="T3305" i="1"/>
  <c r="T37" i="1" s="1"/>
  <c r="J3416" i="1"/>
  <c r="E3416" i="1"/>
  <c r="L1272" i="1"/>
  <c r="M150" i="1"/>
  <c r="F2980" i="1"/>
  <c r="H970" i="1"/>
  <c r="G2602" i="1"/>
  <c r="I61" i="1"/>
  <c r="H3413" i="1"/>
  <c r="K1224" i="1"/>
  <c r="H2116" i="1"/>
  <c r="J2938" i="1"/>
  <c r="N2938" i="1"/>
  <c r="G2938" i="1"/>
  <c r="I2938" i="1"/>
  <c r="K2938" i="1"/>
  <c r="D2938" i="1"/>
  <c r="F2946" i="1"/>
  <c r="I3416" i="1"/>
  <c r="M1272" i="1"/>
  <c r="Q1557" i="1"/>
  <c r="P2814" i="1"/>
  <c r="Q237" i="1"/>
  <c r="J578" i="1"/>
  <c r="O1132" i="1"/>
  <c r="N150" i="1"/>
  <c r="L2980" i="1"/>
  <c r="K970" i="1"/>
  <c r="L1821" i="1"/>
  <c r="O4258" i="1"/>
  <c r="P4258" i="1" s="1"/>
  <c r="O4238" i="1" s="1"/>
  <c r="N61" i="1"/>
  <c r="E1401" i="1"/>
  <c r="G3837" i="1"/>
  <c r="J3413" i="1"/>
  <c r="H3837" i="1"/>
  <c r="G925" i="1"/>
  <c r="E2116" i="1"/>
  <c r="N925" i="1"/>
  <c r="F2938" i="1"/>
  <c r="N1098" i="1"/>
  <c r="H1098" i="1"/>
  <c r="I1098" i="1"/>
  <c r="Q1098" i="1"/>
  <c r="J1098" i="1"/>
  <c r="E1098" i="1"/>
  <c r="M1098" i="1"/>
  <c r="K1098" i="1"/>
  <c r="F1098" i="1"/>
  <c r="D1098" i="1"/>
  <c r="P1098" i="1" s="1"/>
  <c r="L1098" i="1"/>
  <c r="O1098" i="1"/>
  <c r="Q1099" i="1"/>
  <c r="G1098" i="1"/>
  <c r="P3458" i="1"/>
  <c r="I1572" i="1"/>
  <c r="D1572" i="1"/>
  <c r="P1572" i="1" s="1"/>
  <c r="J1572" i="1"/>
  <c r="M1572" i="1"/>
  <c r="F1572" i="1"/>
  <c r="G1572" i="1"/>
  <c r="H1572" i="1"/>
  <c r="N1572" i="1"/>
  <c r="O4228" i="1"/>
  <c r="G4228" i="1"/>
  <c r="I4228" i="1"/>
  <c r="L4228" i="1"/>
  <c r="J4228" i="1"/>
  <c r="K496" i="1"/>
  <c r="H496" i="1"/>
  <c r="D496" i="1"/>
  <c r="P496" i="1" s="1"/>
  <c r="M496" i="1"/>
  <c r="F496" i="1"/>
  <c r="L496" i="1"/>
  <c r="E496" i="1"/>
  <c r="G496" i="1"/>
  <c r="Q497" i="1"/>
  <c r="Q496" i="1"/>
  <c r="N496" i="1"/>
  <c r="I496" i="1"/>
  <c r="J496" i="1"/>
  <c r="D628" i="1"/>
  <c r="P628" i="1" s="1"/>
  <c r="F628" i="1"/>
  <c r="N628" i="1"/>
  <c r="I628" i="1"/>
  <c r="E628" i="1"/>
  <c r="J628" i="1"/>
  <c r="K628" i="1"/>
  <c r="G628" i="1"/>
  <c r="H628" i="1"/>
  <c r="M628" i="1"/>
  <c r="L628" i="1"/>
  <c r="O2602" i="1"/>
  <c r="I232" i="1"/>
  <c r="D150" i="1"/>
  <c r="E970" i="1"/>
  <c r="Q4395" i="1"/>
  <c r="I1821" i="1"/>
  <c r="G61" i="1"/>
  <c r="M124" i="1"/>
  <c r="I4409" i="1"/>
  <c r="J1218" i="1"/>
  <c r="F925" i="1"/>
  <c r="F2116" i="1"/>
  <c r="H1484" i="1"/>
  <c r="I1484" i="1"/>
  <c r="K1484" i="1"/>
  <c r="N1484" i="1"/>
  <c r="L1484" i="1"/>
  <c r="M1484" i="1"/>
  <c r="F1484" i="1"/>
  <c r="J1484" i="1"/>
  <c r="Q1485" i="1"/>
  <c r="E1484" i="1"/>
  <c r="G1484" i="1"/>
  <c r="D1484" i="1"/>
  <c r="N1556" i="1"/>
  <c r="F1556" i="1"/>
  <c r="I1814" i="1"/>
  <c r="Q1273" i="1"/>
  <c r="E1272" i="1"/>
  <c r="J2602" i="1"/>
  <c r="N970" i="1"/>
  <c r="F1821" i="1"/>
  <c r="J61" i="1"/>
  <c r="O1401" i="1"/>
  <c r="M3413" i="1"/>
  <c r="F1224" i="1"/>
  <c r="K925" i="1"/>
  <c r="M925" i="1"/>
  <c r="E925" i="1"/>
  <c r="P1731" i="1"/>
  <c r="I3550" i="1"/>
  <c r="H3550" i="1"/>
  <c r="L3550" i="1"/>
  <c r="M3550" i="1"/>
  <c r="K3550" i="1"/>
  <c r="Q3551" i="1"/>
  <c r="D3550" i="1"/>
  <c r="P3550" i="1" s="1"/>
  <c r="F3550" i="1"/>
  <c r="J3550" i="1"/>
  <c r="G3550" i="1"/>
  <c r="N3550" i="1"/>
  <c r="E3550" i="1"/>
  <c r="H2938" i="1"/>
  <c r="P1046" i="1"/>
  <c r="N1917" i="1"/>
  <c r="L1917" i="1"/>
  <c r="K1917" i="1"/>
  <c r="J1917" i="1"/>
  <c r="D1917" i="1"/>
  <c r="P1917" i="1" s="1"/>
  <c r="E1917" i="1"/>
  <c r="Q1917" i="1"/>
  <c r="M1917" i="1"/>
  <c r="I1917" i="1"/>
  <c r="H1917" i="1"/>
  <c r="F1917" i="1"/>
  <c r="G1917" i="1"/>
  <c r="R118" i="1"/>
  <c r="E1230" i="1"/>
  <c r="D1230" i="1"/>
  <c r="P1230" i="1" s="1"/>
  <c r="H1230" i="1"/>
  <c r="L1230" i="1"/>
  <c r="F1230" i="1"/>
  <c r="N1230" i="1"/>
  <c r="G1230" i="1"/>
  <c r="J1230" i="1"/>
  <c r="K1398" i="1"/>
  <c r="N1398" i="1"/>
  <c r="M1398" i="1"/>
  <c r="D1398" i="1"/>
  <c r="F1398" i="1"/>
  <c r="L1398" i="1"/>
  <c r="I1398" i="1"/>
  <c r="E1398" i="1"/>
  <c r="H1398" i="1"/>
  <c r="G1398" i="1"/>
  <c r="J1398" i="1"/>
  <c r="Q1398" i="1"/>
  <c r="J3079" i="1"/>
  <c r="E3079" i="1"/>
  <c r="N3079" i="1"/>
  <c r="L3079" i="1"/>
  <c r="G3079" i="1"/>
  <c r="I3079" i="1"/>
  <c r="M3079" i="1"/>
  <c r="K3079" i="1"/>
  <c r="E370" i="1"/>
  <c r="L370" i="1"/>
  <c r="F370" i="1"/>
  <c r="N370" i="1"/>
  <c r="D370" i="1"/>
  <c r="P370" i="1" s="1"/>
  <c r="I370" i="1"/>
  <c r="M370" i="1"/>
  <c r="H370" i="1"/>
  <c r="K370" i="1"/>
  <c r="J370" i="1"/>
  <c r="G370" i="1"/>
  <c r="I712" i="1"/>
  <c r="D712" i="1"/>
  <c r="P712" i="1" s="1"/>
  <c r="H712" i="1"/>
  <c r="F712" i="1"/>
  <c r="J712" i="1"/>
  <c r="L712" i="1"/>
  <c r="K712" i="1"/>
  <c r="G712" i="1"/>
  <c r="E712" i="1"/>
  <c r="N712" i="1"/>
  <c r="M712" i="1"/>
  <c r="O3075" i="1"/>
  <c r="G1272" i="1"/>
  <c r="D2602" i="1"/>
  <c r="E3929" i="1"/>
  <c r="L970" i="1"/>
  <c r="Q970" i="1"/>
  <c r="E61" i="1"/>
  <c r="M61" i="1"/>
  <c r="N3837" i="1"/>
  <c r="G1224" i="1"/>
  <c r="P1944" i="1"/>
  <c r="P915" i="1"/>
  <c r="J1224" i="1"/>
  <c r="Q925" i="1"/>
  <c r="I3925" i="1"/>
  <c r="J3925" i="1"/>
  <c r="K1565" i="1"/>
  <c r="D1565" i="1"/>
  <c r="H1565" i="1"/>
  <c r="J1565" i="1"/>
  <c r="M1565" i="1"/>
  <c r="O1565" i="1"/>
  <c r="F1565" i="1"/>
  <c r="P2375" i="1"/>
  <c r="E1567" i="1"/>
  <c r="J3415" i="1"/>
  <c r="L3415" i="1"/>
  <c r="D3415" i="1"/>
  <c r="G3415" i="1"/>
  <c r="H1556" i="1"/>
  <c r="O2391" i="1"/>
  <c r="J2604" i="1"/>
  <c r="E2604" i="1"/>
  <c r="P2762" i="1"/>
  <c r="I2117" i="1"/>
  <c r="E2117" i="1"/>
  <c r="H2117" i="1"/>
  <c r="J2117" i="1"/>
  <c r="G2117" i="1"/>
  <c r="D2117" i="1"/>
  <c r="D4400" i="1"/>
  <c r="F4400" i="1"/>
  <c r="J4400" i="1"/>
  <c r="O4400" i="1"/>
  <c r="N4400" i="1"/>
  <c r="M2117" i="1"/>
  <c r="N1224" i="1"/>
  <c r="O2519" i="1"/>
  <c r="G4448" i="1"/>
  <c r="N4448" i="1"/>
  <c r="I4448" i="1"/>
  <c r="K4448" i="1"/>
  <c r="F4448" i="1"/>
  <c r="G1220" i="1"/>
  <c r="P144" i="1"/>
  <c r="P1988" i="1"/>
  <c r="L3416" i="1"/>
  <c r="J1220" i="1"/>
  <c r="L2128" i="1"/>
  <c r="P4492" i="1"/>
  <c r="P1391" i="1"/>
  <c r="P401" i="1"/>
  <c r="P1045" i="1"/>
  <c r="D232" i="1"/>
  <c r="P3972" i="1"/>
  <c r="F4185" i="1"/>
  <c r="E232" i="1"/>
  <c r="F578" i="1"/>
  <c r="H3842" i="1"/>
  <c r="H3250" i="1"/>
  <c r="K2385" i="1"/>
  <c r="D4447" i="1"/>
  <c r="O2122" i="1"/>
  <c r="P1478" i="1"/>
  <c r="P1095" i="1"/>
  <c r="P1732" i="1"/>
  <c r="P362" i="1"/>
  <c r="G227" i="1"/>
  <c r="Q957" i="1"/>
  <c r="I1815" i="1"/>
  <c r="K3842" i="1"/>
  <c r="O1227" i="1"/>
  <c r="F1272" i="1"/>
  <c r="P2078" i="1"/>
  <c r="E3250" i="1"/>
  <c r="M2122" i="1"/>
  <c r="P1083" i="1"/>
  <c r="P3114" i="1"/>
  <c r="M1815" i="1"/>
  <c r="I955" i="1"/>
  <c r="N1132" i="1"/>
  <c r="K1563" i="1"/>
  <c r="I3842" i="1"/>
  <c r="P2426" i="1"/>
  <c r="K2592" i="1"/>
  <c r="P1867" i="1"/>
  <c r="P660" i="1"/>
  <c r="P3589" i="1"/>
  <c r="P3546" i="1"/>
  <c r="P658" i="1"/>
  <c r="P665" i="1"/>
  <c r="P3325" i="1"/>
  <c r="P2637" i="1"/>
  <c r="P2720" i="1"/>
  <c r="I1356" i="1"/>
  <c r="O1356" i="1"/>
  <c r="H1356" i="1"/>
  <c r="F1356" i="1"/>
  <c r="N1356" i="1"/>
  <c r="E1356" i="1"/>
  <c r="G1356" i="1"/>
  <c r="M1356" i="1"/>
  <c r="J1356" i="1"/>
  <c r="K1356" i="1"/>
  <c r="P2384" i="1"/>
  <c r="P2634" i="1"/>
  <c r="N957" i="1"/>
  <c r="P2297" i="1"/>
  <c r="P140" i="1"/>
  <c r="P1522" i="1"/>
  <c r="N3416" i="1"/>
  <c r="E4395" i="1"/>
  <c r="E4192" i="1"/>
  <c r="O3417" i="1"/>
  <c r="D2944" i="1"/>
  <c r="Q2944" i="1"/>
  <c r="M2944" i="1"/>
  <c r="F2944" i="1"/>
  <c r="I2944" i="1"/>
  <c r="K2944" i="1"/>
  <c r="L2944" i="1"/>
  <c r="H2944" i="1"/>
  <c r="O2944" i="1"/>
  <c r="E2944" i="1"/>
  <c r="J2944" i="1"/>
  <c r="N2944" i="1"/>
  <c r="L2987" i="1"/>
  <c r="O2385" i="1"/>
  <c r="G2385" i="1"/>
  <c r="K2127" i="1"/>
  <c r="K1568" i="1"/>
  <c r="L1568" i="1"/>
  <c r="M1568" i="1"/>
  <c r="F1568" i="1"/>
  <c r="H1224" i="1"/>
  <c r="O1224" i="1"/>
  <c r="I1224" i="1"/>
  <c r="K1138" i="1"/>
  <c r="Q1138" i="1"/>
  <c r="H1138" i="1"/>
  <c r="H1096" i="1"/>
  <c r="N1138" i="1"/>
  <c r="D1138" i="1"/>
  <c r="O1138" i="1"/>
  <c r="L1138" i="1"/>
  <c r="E1138" i="1"/>
  <c r="I1138" i="1"/>
  <c r="J1138" i="1"/>
  <c r="O967" i="1"/>
  <c r="H1829" i="1"/>
  <c r="F1829" i="1"/>
  <c r="N1829" i="1"/>
  <c r="D1829" i="1"/>
  <c r="P1829" i="1" s="1"/>
  <c r="K1829" i="1"/>
  <c r="E1829" i="1"/>
  <c r="G1829" i="1"/>
  <c r="L1829" i="1"/>
  <c r="M1829" i="1"/>
  <c r="J1829" i="1"/>
  <c r="I1829" i="1"/>
  <c r="O1829" i="1"/>
  <c r="I4196" i="1"/>
  <c r="K4196" i="1"/>
  <c r="D4196" i="1"/>
  <c r="M4196" i="1"/>
  <c r="J4196" i="1"/>
  <c r="F4196" i="1"/>
  <c r="L4196" i="1"/>
  <c r="N4196" i="1"/>
  <c r="E4196" i="1"/>
  <c r="H4196" i="1"/>
  <c r="G4196" i="1"/>
  <c r="P613" i="1"/>
  <c r="P2633" i="1"/>
  <c r="P2512" i="1"/>
  <c r="L1224" i="1"/>
  <c r="N2591" i="1"/>
  <c r="M59" i="1"/>
  <c r="E455" i="1"/>
  <c r="D455" i="1"/>
  <c r="P455" i="1" s="1"/>
  <c r="H455" i="1"/>
  <c r="G455" i="1"/>
  <c r="L455" i="1"/>
  <c r="F455" i="1"/>
  <c r="M455" i="1"/>
  <c r="Q456" i="1"/>
  <c r="Q455" i="1"/>
  <c r="I455" i="1"/>
  <c r="K455" i="1"/>
  <c r="J455" i="1"/>
  <c r="N455" i="1"/>
  <c r="J4280" i="1"/>
  <c r="N4280" i="1"/>
  <c r="H4280" i="1"/>
  <c r="D4280" i="1"/>
  <c r="P4280" i="1" s="1"/>
  <c r="L4280" i="1"/>
  <c r="K4280" i="1"/>
  <c r="E4280" i="1"/>
  <c r="G4280" i="1"/>
  <c r="F4280" i="1"/>
  <c r="Q4280" i="1"/>
  <c r="I4280" i="1"/>
  <c r="M4280" i="1"/>
  <c r="N3681" i="1"/>
  <c r="E3681" i="1"/>
  <c r="M3681" i="1"/>
  <c r="L3681" i="1"/>
  <c r="H122" i="1"/>
  <c r="M1228" i="1"/>
  <c r="G122" i="1"/>
  <c r="O240" i="1"/>
  <c r="I578" i="1"/>
  <c r="L3929" i="1"/>
  <c r="O3929" i="1"/>
  <c r="J1443" i="1"/>
  <c r="L4399" i="1"/>
  <c r="P4062" i="1"/>
  <c r="F3250" i="1"/>
  <c r="M2591" i="1"/>
  <c r="O2116" i="1"/>
  <c r="Q2117" i="1"/>
  <c r="N2116" i="1"/>
  <c r="M2116" i="1"/>
  <c r="D2116" i="1"/>
  <c r="K2116" i="1"/>
  <c r="L2116" i="1"/>
  <c r="L1659" i="1"/>
  <c r="G1659" i="1"/>
  <c r="D1659" i="1"/>
  <c r="P1659" i="1" s="1"/>
  <c r="Q1660" i="1"/>
  <c r="M1659" i="1"/>
  <c r="J1659" i="1"/>
  <c r="F1659" i="1"/>
  <c r="N1659" i="1"/>
  <c r="I1659" i="1"/>
  <c r="H1659" i="1"/>
  <c r="E1659" i="1"/>
  <c r="K1659" i="1"/>
  <c r="L2950" i="1"/>
  <c r="J1228" i="1"/>
  <c r="D1560" i="1"/>
  <c r="K1560" i="1"/>
  <c r="I240" i="1"/>
  <c r="N578" i="1"/>
  <c r="F963" i="1"/>
  <c r="F1443" i="1"/>
  <c r="P3304" i="1"/>
  <c r="E3284" i="1" s="1"/>
  <c r="M4409" i="1"/>
  <c r="L59" i="1"/>
  <c r="P2513" i="1"/>
  <c r="P2772" i="1"/>
  <c r="D3035" i="1"/>
  <c r="P3035" i="1" s="1"/>
  <c r="F3035" i="1"/>
  <c r="K3035" i="1"/>
  <c r="H3035" i="1"/>
  <c r="J3035" i="1"/>
  <c r="E3035" i="1"/>
  <c r="M3035" i="1"/>
  <c r="I3035" i="1"/>
  <c r="G3035" i="1"/>
  <c r="N3035" i="1"/>
  <c r="L3035" i="1"/>
  <c r="H4066" i="1"/>
  <c r="N4066" i="1"/>
  <c r="E4066" i="1"/>
  <c r="I4066" i="1"/>
  <c r="G4066" i="1"/>
  <c r="L4066" i="1"/>
  <c r="F4066" i="1"/>
  <c r="K4066" i="1"/>
  <c r="M4066" i="1"/>
  <c r="Q4066" i="1"/>
  <c r="Q4067" i="1"/>
  <c r="D4066" i="1"/>
  <c r="P4066" i="1" s="1"/>
  <c r="J4066" i="1"/>
  <c r="O666" i="1"/>
  <c r="P1052" i="1"/>
  <c r="O4196" i="1"/>
  <c r="L2905" i="1"/>
  <c r="G2905" i="1"/>
  <c r="I2905" i="1"/>
  <c r="D2905" i="1"/>
  <c r="P2905" i="1" s="1"/>
  <c r="H2905" i="1"/>
  <c r="E2905" i="1"/>
  <c r="Q2906" i="1"/>
  <c r="K2905" i="1"/>
  <c r="F2905" i="1"/>
  <c r="J2905" i="1"/>
  <c r="M2905" i="1"/>
  <c r="N2905" i="1"/>
  <c r="H3636" i="1"/>
  <c r="D3636" i="1"/>
  <c r="P3636" i="1" s="1"/>
  <c r="L3636" i="1"/>
  <c r="M3636" i="1"/>
  <c r="E3636" i="1"/>
  <c r="F3636" i="1"/>
  <c r="G3636" i="1"/>
  <c r="K3636" i="1"/>
  <c r="J3636" i="1"/>
  <c r="N3636" i="1"/>
  <c r="O3636" i="1"/>
  <c r="I3636" i="1"/>
  <c r="E122" i="1"/>
  <c r="G2591" i="1"/>
  <c r="H2591" i="1"/>
  <c r="K2591" i="1"/>
  <c r="O2591" i="1"/>
  <c r="E2591" i="1"/>
  <c r="D2591" i="1"/>
  <c r="J2591" i="1"/>
  <c r="F2591" i="1"/>
  <c r="O59" i="1"/>
  <c r="F4197" i="1"/>
  <c r="Q4196" i="1"/>
  <c r="D1815" i="1"/>
  <c r="E1128" i="1"/>
  <c r="G1560" i="1"/>
  <c r="K122" i="1"/>
  <c r="P622" i="1"/>
  <c r="P2815" i="1"/>
  <c r="P2764" i="1"/>
  <c r="F3461" i="1"/>
  <c r="Q3461" i="1"/>
  <c r="L3461" i="1"/>
  <c r="J3461" i="1"/>
  <c r="O3461" i="1"/>
  <c r="K3461" i="1"/>
  <c r="H3461" i="1"/>
  <c r="M3461" i="1"/>
  <c r="N3461" i="1"/>
  <c r="G3461" i="1"/>
  <c r="D3461" i="1"/>
  <c r="I3461" i="1"/>
  <c r="E3461" i="1"/>
  <c r="M2592" i="1"/>
  <c r="I2592" i="1"/>
  <c r="J2592" i="1"/>
  <c r="G2592" i="1"/>
  <c r="H2592" i="1"/>
  <c r="Q2592" i="1"/>
  <c r="O2592" i="1"/>
  <c r="L2592" i="1"/>
  <c r="D2592" i="1"/>
  <c r="E2592" i="1"/>
  <c r="F2592" i="1"/>
  <c r="N59" i="1"/>
  <c r="E59" i="1"/>
  <c r="Q1097" i="1"/>
  <c r="J1096" i="1"/>
  <c r="L1096" i="1"/>
  <c r="F155" i="1"/>
  <c r="H155" i="1"/>
  <c r="G155" i="1"/>
  <c r="K155" i="1"/>
  <c r="I155" i="1"/>
  <c r="L155" i="1"/>
  <c r="M155" i="1"/>
  <c r="N155" i="1"/>
  <c r="E155" i="1"/>
  <c r="J155" i="1"/>
  <c r="D155" i="1"/>
  <c r="P155" i="1" s="1"/>
  <c r="H59" i="1"/>
  <c r="K3508" i="1"/>
  <c r="E3508" i="1"/>
  <c r="M3508" i="1"/>
  <c r="F3508" i="1"/>
  <c r="L3508" i="1"/>
  <c r="G3508" i="1"/>
  <c r="J3508" i="1"/>
  <c r="Q3509" i="1"/>
  <c r="H3508" i="1"/>
  <c r="D3508" i="1"/>
  <c r="P3508" i="1" s="1"/>
  <c r="I3508" i="1"/>
  <c r="N3508" i="1"/>
  <c r="E2593" i="1"/>
  <c r="K2593" i="1"/>
  <c r="F2593" i="1"/>
  <c r="D2593" i="1"/>
  <c r="G2593" i="1"/>
  <c r="J59" i="1"/>
  <c r="I1960" i="1"/>
  <c r="K1960" i="1"/>
  <c r="F1960" i="1"/>
  <c r="D1960" i="1"/>
  <c r="P1960" i="1" s="1"/>
  <c r="G1960" i="1"/>
  <c r="H1960" i="1"/>
  <c r="M1960" i="1"/>
  <c r="J1960" i="1"/>
  <c r="L1960" i="1"/>
  <c r="N1960" i="1"/>
  <c r="Q1960" i="1"/>
  <c r="E1960" i="1"/>
  <c r="K1824" i="1"/>
  <c r="O1824" i="1"/>
  <c r="L1824" i="1"/>
  <c r="G1824" i="1"/>
  <c r="F1824" i="1"/>
  <c r="N1824" i="1"/>
  <c r="E1824" i="1"/>
  <c r="I1824" i="1"/>
  <c r="M1824" i="1"/>
  <c r="D1824" i="1"/>
  <c r="H1824" i="1"/>
  <c r="Q2126" i="1"/>
  <c r="P1736" i="1"/>
  <c r="N122" i="1"/>
  <c r="P2165" i="1"/>
  <c r="G365" i="1"/>
  <c r="N365" i="1"/>
  <c r="O61" i="1"/>
  <c r="H61" i="1"/>
  <c r="N1126" i="1"/>
  <c r="L1126" i="1"/>
  <c r="F59" i="1"/>
  <c r="O122" i="1"/>
  <c r="K1053" i="1"/>
  <c r="J1053" i="1"/>
  <c r="G1053" i="1"/>
  <c r="F1053" i="1"/>
  <c r="I1053" i="1"/>
  <c r="O1053" i="1"/>
  <c r="D1053" i="1"/>
  <c r="E1053" i="1"/>
  <c r="M1053" i="1"/>
  <c r="H1053" i="1"/>
  <c r="L1053" i="1"/>
  <c r="Q1054" i="1"/>
  <c r="N1053" i="1"/>
  <c r="F2599" i="1"/>
  <c r="G2599" i="1"/>
  <c r="O2599" i="1"/>
  <c r="J2599" i="1"/>
  <c r="L2599" i="1"/>
  <c r="D2599" i="1"/>
  <c r="N2599" i="1"/>
  <c r="E2599" i="1"/>
  <c r="M2599" i="1"/>
  <c r="I2599" i="1"/>
  <c r="K2599" i="1"/>
  <c r="H2599" i="1"/>
  <c r="I59" i="1"/>
  <c r="O2126" i="1"/>
  <c r="M578" i="1"/>
  <c r="Q964" i="1"/>
  <c r="Q585" i="1"/>
  <c r="J4223" i="1"/>
  <c r="L3246" i="1"/>
  <c r="P537" i="1"/>
  <c r="D59" i="1"/>
  <c r="P1051" i="1"/>
  <c r="P352" i="1"/>
  <c r="P999" i="1"/>
  <c r="K578" i="1"/>
  <c r="O115" i="1"/>
  <c r="G3250" i="1"/>
  <c r="K1821" i="1"/>
  <c r="P1177" i="1"/>
  <c r="K59" i="1"/>
  <c r="O455" i="1"/>
  <c r="O4280" i="1"/>
  <c r="K4407" i="1"/>
  <c r="D4451" i="1"/>
  <c r="F4451" i="1"/>
  <c r="Q4191" i="1"/>
  <c r="L4192" i="1"/>
  <c r="F4192" i="1"/>
  <c r="G4192" i="1"/>
  <c r="H4192" i="1"/>
  <c r="I4148" i="1"/>
  <c r="Q4148" i="1"/>
  <c r="E4148" i="1"/>
  <c r="F4148" i="1"/>
  <c r="M4148" i="1"/>
  <c r="L4148" i="1"/>
  <c r="K4148" i="1"/>
  <c r="Q4149" i="1"/>
  <c r="D4148" i="1"/>
  <c r="M3417" i="1"/>
  <c r="E3417" i="1"/>
  <c r="N3417" i="1"/>
  <c r="F3417" i="1"/>
  <c r="H3417" i="1"/>
  <c r="I3417" i="1"/>
  <c r="K3417" i="1"/>
  <c r="G3417" i="1"/>
  <c r="J3417" i="1"/>
  <c r="L3417" i="1"/>
  <c r="N35" i="1"/>
  <c r="N121" i="1" s="1"/>
  <c r="N3590" i="1"/>
  <c r="E3590" i="1"/>
  <c r="O3590" i="1"/>
  <c r="D3590" i="1"/>
  <c r="L3590" i="1"/>
  <c r="I3590" i="1"/>
  <c r="J3590" i="1"/>
  <c r="H3590" i="1"/>
  <c r="Q3590" i="1"/>
  <c r="G3590" i="1"/>
  <c r="M3590" i="1"/>
  <c r="Q3591" i="1"/>
  <c r="F3590" i="1"/>
  <c r="K3590" i="1"/>
  <c r="D3246" i="1"/>
  <c r="J3246" i="1"/>
  <c r="E3246" i="1"/>
  <c r="K3246" i="1"/>
  <c r="O3246" i="1"/>
  <c r="I3246" i="1"/>
  <c r="H3246" i="1"/>
  <c r="Q3074" i="1"/>
  <c r="F3074" i="1"/>
  <c r="L3074" i="1"/>
  <c r="K3074" i="1"/>
  <c r="N3074" i="1"/>
  <c r="I3074" i="1"/>
  <c r="E3074" i="1"/>
  <c r="J3074" i="1"/>
  <c r="G3074" i="1"/>
  <c r="M3074" i="1"/>
  <c r="Q3075" i="1"/>
  <c r="D3074" i="1"/>
  <c r="O3074" i="1"/>
  <c r="H3074" i="1"/>
  <c r="J4451" i="1"/>
  <c r="D4450" i="1"/>
  <c r="F2385" i="1"/>
  <c r="J2385" i="1"/>
  <c r="E2385" i="1"/>
  <c r="Q2257" i="1"/>
  <c r="O2127" i="1"/>
  <c r="G1568" i="1"/>
  <c r="N1568" i="1"/>
  <c r="E1568" i="1"/>
  <c r="Q1568" i="1"/>
  <c r="I1568" i="1"/>
  <c r="J1568" i="1"/>
  <c r="H1568" i="1"/>
  <c r="L1268" i="1"/>
  <c r="O1268" i="1"/>
  <c r="F1268" i="1"/>
  <c r="Q1269" i="1"/>
  <c r="K1268" i="1"/>
  <c r="I1268" i="1"/>
  <c r="D1268" i="1"/>
  <c r="J1268" i="1"/>
  <c r="G1268" i="1"/>
  <c r="E1268" i="1"/>
  <c r="Q1268" i="1"/>
  <c r="T126" i="1"/>
  <c r="D967" i="1"/>
  <c r="J967" i="1"/>
  <c r="N967" i="1"/>
  <c r="G967" i="1"/>
  <c r="H967" i="1"/>
  <c r="I967" i="1"/>
  <c r="F235" i="1"/>
  <c r="D235" i="1"/>
  <c r="Q235" i="1"/>
  <c r="N235" i="1"/>
  <c r="J235" i="1"/>
  <c r="E235" i="1"/>
  <c r="O235" i="1"/>
  <c r="M235" i="1"/>
  <c r="Q236" i="1"/>
  <c r="K235" i="1"/>
  <c r="F3977" i="1"/>
  <c r="O58" i="1"/>
  <c r="Q59" i="1"/>
  <c r="D1913" i="1"/>
  <c r="K1913" i="1"/>
  <c r="G1913" i="1"/>
  <c r="I1913" i="1"/>
  <c r="Q1913" i="1"/>
  <c r="N1913" i="1"/>
  <c r="L1913" i="1"/>
  <c r="F1913" i="1"/>
  <c r="J1913" i="1"/>
  <c r="E1913" i="1"/>
  <c r="M1913" i="1"/>
  <c r="O1913" i="1"/>
  <c r="H1913" i="1"/>
  <c r="P3008" i="1"/>
  <c r="E2988" i="1" s="1"/>
  <c r="K2601" i="1"/>
  <c r="H2601" i="1"/>
  <c r="D2601" i="1"/>
  <c r="E2601" i="1"/>
  <c r="D1827" i="1"/>
  <c r="N1827" i="1"/>
  <c r="I64" i="1"/>
  <c r="L3031" i="1"/>
  <c r="H1268" i="1"/>
  <c r="N3031" i="1"/>
  <c r="O3031" i="1"/>
  <c r="K967" i="1"/>
  <c r="D576" i="1"/>
  <c r="O955" i="1"/>
  <c r="D970" i="1"/>
  <c r="P970" i="1" s="1"/>
  <c r="N4180" i="1"/>
  <c r="P4529" i="1"/>
  <c r="E1135" i="1"/>
  <c r="J306" i="1"/>
  <c r="Q1820" i="1"/>
  <c r="I2602" i="1"/>
  <c r="P699" i="1"/>
  <c r="T3000" i="1"/>
  <c r="R3301" i="1"/>
  <c r="D4152" i="1"/>
  <c r="P4152" i="1" s="1"/>
  <c r="F4152" i="1"/>
  <c r="H4152" i="1"/>
  <c r="G4152" i="1"/>
  <c r="M4152" i="1"/>
  <c r="N4152" i="1"/>
  <c r="I4152" i="1"/>
  <c r="K4152" i="1"/>
  <c r="E4152" i="1"/>
  <c r="L4152" i="1"/>
  <c r="Q4152" i="1"/>
  <c r="J4152" i="1"/>
  <c r="O4152" i="1"/>
  <c r="P1781" i="1"/>
  <c r="P1245" i="1"/>
  <c r="O1225" i="1" s="1"/>
  <c r="F2598" i="1"/>
  <c r="Q2599" i="1"/>
  <c r="J2598" i="1"/>
  <c r="K2598" i="1"/>
  <c r="D2598" i="1"/>
  <c r="N2598" i="1"/>
  <c r="L2598" i="1"/>
  <c r="H2598" i="1"/>
  <c r="P2212" i="1"/>
  <c r="N3638" i="1"/>
  <c r="I3638" i="1"/>
  <c r="J3638" i="1"/>
  <c r="F3638" i="1"/>
  <c r="H3638" i="1"/>
  <c r="K3638" i="1"/>
  <c r="G3638" i="1"/>
  <c r="M3638" i="1"/>
  <c r="L3638" i="1"/>
  <c r="E3638" i="1"/>
  <c r="D3638" i="1"/>
  <c r="P3638" i="1" s="1"/>
  <c r="Q3638" i="1"/>
  <c r="O3638" i="1"/>
  <c r="E3405" i="1"/>
  <c r="F3405" i="1"/>
  <c r="J3405" i="1"/>
  <c r="H3405" i="1"/>
  <c r="I3405" i="1"/>
  <c r="G3405" i="1"/>
  <c r="K3405" i="1"/>
  <c r="M3405" i="1"/>
  <c r="N3405" i="1"/>
  <c r="L3405" i="1"/>
  <c r="O3405" i="1"/>
  <c r="D3405" i="1"/>
  <c r="N1354" i="1"/>
  <c r="G1354" i="1"/>
  <c r="F1354" i="1"/>
  <c r="I1354" i="1"/>
  <c r="M1354" i="1"/>
  <c r="L1354" i="1"/>
  <c r="D1354" i="1"/>
  <c r="P1354" i="1" s="1"/>
  <c r="J1354" i="1"/>
  <c r="H1354" i="1"/>
  <c r="Q1355" i="1"/>
  <c r="E1354" i="1"/>
  <c r="O1354" i="1"/>
  <c r="K1354" i="1"/>
  <c r="O1574" i="1"/>
  <c r="K1574" i="1"/>
  <c r="I1574" i="1"/>
  <c r="H1574" i="1"/>
  <c r="F1574" i="1"/>
  <c r="D1574" i="1"/>
  <c r="P1574" i="1" s="1"/>
  <c r="K2215" i="1"/>
  <c r="G2215" i="1"/>
  <c r="I2215" i="1"/>
  <c r="F2215" i="1"/>
  <c r="E2215" i="1"/>
  <c r="L2215" i="1"/>
  <c r="J2215" i="1"/>
  <c r="Q2215" i="1"/>
  <c r="D2215" i="1"/>
  <c r="O2215" i="1"/>
  <c r="H2215" i="1"/>
  <c r="N2215" i="1"/>
  <c r="M2215" i="1"/>
  <c r="P4017" i="1"/>
  <c r="P3711" i="1"/>
  <c r="I1220" i="1"/>
  <c r="D1220" i="1"/>
  <c r="M1268" i="1"/>
  <c r="F3031" i="1"/>
  <c r="O1228" i="1"/>
  <c r="L227" i="1"/>
  <c r="I583" i="1"/>
  <c r="H957" i="1"/>
  <c r="E1560" i="1"/>
  <c r="N1227" i="1"/>
  <c r="F970" i="1"/>
  <c r="K1443" i="1"/>
  <c r="P402" i="1"/>
  <c r="P1997" i="1"/>
  <c r="K120" i="1"/>
  <c r="P1430" i="1"/>
  <c r="K4396" i="1"/>
  <c r="M4396" i="1"/>
  <c r="G4396" i="1"/>
  <c r="N4396" i="1"/>
  <c r="H4396" i="1"/>
  <c r="L4396" i="1"/>
  <c r="S123" i="1"/>
  <c r="T123" i="1" s="1"/>
  <c r="K1531" i="1"/>
  <c r="N1531" i="1"/>
  <c r="L1531" i="1"/>
  <c r="O1531" i="1"/>
  <c r="P2294" i="1"/>
  <c r="R3297" i="1"/>
  <c r="T2996" i="1"/>
  <c r="P1047" i="1"/>
  <c r="P1429" i="1"/>
  <c r="K4447" i="1"/>
  <c r="F4447" i="1"/>
  <c r="I4447" i="1"/>
  <c r="J4447" i="1"/>
  <c r="M4447" i="1"/>
  <c r="L4447" i="1"/>
  <c r="N4447" i="1"/>
  <c r="E4447" i="1"/>
  <c r="G4447" i="1"/>
  <c r="H4447" i="1"/>
  <c r="O4447" i="1"/>
  <c r="O3250" i="1"/>
  <c r="M3250" i="1"/>
  <c r="N3767" i="1"/>
  <c r="P4475" i="1"/>
  <c r="Q3767" i="1"/>
  <c r="K3767" i="1"/>
  <c r="I3767" i="1"/>
  <c r="D3767" i="1"/>
  <c r="P3767" i="1" s="1"/>
  <c r="F3767" i="1"/>
  <c r="M3767" i="1"/>
  <c r="J3767" i="1"/>
  <c r="L3767" i="1"/>
  <c r="G3767" i="1"/>
  <c r="E3767" i="1"/>
  <c r="H3767" i="1"/>
  <c r="O3767" i="1"/>
  <c r="P4214" i="1"/>
  <c r="O4257" i="1"/>
  <c r="P4257" i="1" s="1"/>
  <c r="K4237" i="1" s="1"/>
  <c r="E2606" i="1"/>
  <c r="N2606" i="1"/>
  <c r="K2606" i="1"/>
  <c r="L2606" i="1"/>
  <c r="F2606" i="1"/>
  <c r="I2606" i="1"/>
  <c r="J2606" i="1"/>
  <c r="H2606" i="1"/>
  <c r="M2606" i="1"/>
  <c r="D2606" i="1"/>
  <c r="P2606" i="1" s="1"/>
  <c r="Q2606" i="1"/>
  <c r="D2605" i="1"/>
  <c r="P2605" i="1" s="1"/>
  <c r="I2605" i="1"/>
  <c r="L2605" i="1"/>
  <c r="J2605" i="1"/>
  <c r="N2605" i="1"/>
  <c r="E2605" i="1"/>
  <c r="Q2605" i="1"/>
  <c r="H2605" i="1"/>
  <c r="F2605" i="1"/>
  <c r="M2605" i="1"/>
  <c r="K2605" i="1"/>
  <c r="G2605" i="1"/>
  <c r="P2620" i="1"/>
  <c r="O2600" i="1" s="1"/>
  <c r="E2127" i="1"/>
  <c r="N1268" i="1"/>
  <c r="M3031" i="1"/>
  <c r="L4451" i="1"/>
  <c r="M2950" i="1"/>
  <c r="P2462" i="1"/>
  <c r="H231" i="1"/>
  <c r="I569" i="1"/>
  <c r="F3842" i="1"/>
  <c r="E1443" i="1"/>
  <c r="P3003" i="1"/>
  <c r="P2035" i="1"/>
  <c r="O1443" i="1"/>
  <c r="P2960" i="1"/>
  <c r="J2940" i="1" s="1"/>
  <c r="M1574" i="1"/>
  <c r="K3250" i="1"/>
  <c r="D1832" i="1"/>
  <c r="P1832" i="1" s="1"/>
  <c r="N1832" i="1"/>
  <c r="G1832" i="1"/>
  <c r="E1832" i="1"/>
  <c r="I1832" i="1"/>
  <c r="L1832" i="1"/>
  <c r="F1832" i="1"/>
  <c r="H1832" i="1"/>
  <c r="J1832" i="1"/>
  <c r="O1832" i="1"/>
  <c r="P2038" i="1"/>
  <c r="P3670" i="1"/>
  <c r="P3975" i="1"/>
  <c r="P3364" i="1"/>
  <c r="P141" i="1"/>
  <c r="P189" i="1"/>
  <c r="P1688" i="1"/>
  <c r="E152" i="1"/>
  <c r="H152" i="1"/>
  <c r="L152" i="1"/>
  <c r="K152" i="1"/>
  <c r="Q152" i="1"/>
  <c r="G152" i="1"/>
  <c r="O152" i="1"/>
  <c r="F152" i="1"/>
  <c r="Q153" i="1"/>
  <c r="J152" i="1"/>
  <c r="M152" i="1"/>
  <c r="I152" i="1"/>
  <c r="D152" i="1"/>
  <c r="P152" i="1" s="1"/>
  <c r="N152" i="1"/>
  <c r="N4108" i="1"/>
  <c r="D4108" i="1"/>
  <c r="P4108" i="1" s="1"/>
  <c r="H4108" i="1"/>
  <c r="G4108" i="1"/>
  <c r="I4108" i="1"/>
  <c r="J4108" i="1"/>
  <c r="M4108" i="1"/>
  <c r="F4108" i="1"/>
  <c r="L4108" i="1"/>
  <c r="E4108" i="1"/>
  <c r="K4108" i="1"/>
  <c r="Q4109" i="1"/>
  <c r="Q1312" i="1"/>
  <c r="G2606" i="1"/>
  <c r="P318" i="1"/>
  <c r="I2118" i="1"/>
  <c r="Q2118" i="1"/>
  <c r="M2118" i="1"/>
  <c r="P3756" i="1"/>
  <c r="E4409" i="1"/>
  <c r="F4409" i="1"/>
  <c r="H4409" i="1"/>
  <c r="P3624" i="1"/>
  <c r="P4061" i="1"/>
  <c r="I1057" i="1"/>
  <c r="G1057" i="1"/>
  <c r="K1057" i="1"/>
  <c r="O1057" i="1"/>
  <c r="J1057" i="1"/>
  <c r="H1057" i="1"/>
  <c r="Q1058" i="1"/>
  <c r="E2175" i="1"/>
  <c r="D2175" i="1"/>
  <c r="P2175" i="1" s="1"/>
  <c r="G2175" i="1"/>
  <c r="O2175" i="1"/>
  <c r="H2175" i="1"/>
  <c r="K2175" i="1"/>
  <c r="M2175" i="1"/>
  <c r="N2175" i="1"/>
  <c r="Q2175" i="1"/>
  <c r="L2175" i="1"/>
  <c r="I2175" i="1"/>
  <c r="J2175" i="1"/>
  <c r="F2175" i="1"/>
  <c r="P836" i="1"/>
  <c r="P1005" i="1"/>
  <c r="P1438" i="1"/>
  <c r="P2848" i="1"/>
  <c r="P2204" i="1"/>
  <c r="P1649" i="1"/>
  <c r="P2082" i="1"/>
  <c r="P4432" i="1"/>
  <c r="Q4447" i="1"/>
  <c r="N232" i="1"/>
  <c r="K576" i="1"/>
  <c r="O4180" i="1"/>
  <c r="E306" i="1"/>
  <c r="P2803" i="1"/>
  <c r="P1906" i="1"/>
  <c r="P3539" i="1"/>
  <c r="G4409" i="1"/>
  <c r="N3250" i="1"/>
  <c r="E2254" i="1"/>
  <c r="F2254" i="1"/>
  <c r="K2254" i="1"/>
  <c r="J2254" i="1"/>
  <c r="N2254" i="1"/>
  <c r="G2254" i="1"/>
  <c r="O2254" i="1"/>
  <c r="H2254" i="1"/>
  <c r="M2254" i="1"/>
  <c r="L2254" i="1"/>
  <c r="D2254" i="1"/>
  <c r="E2776" i="1"/>
  <c r="J2776" i="1"/>
  <c r="L2776" i="1"/>
  <c r="M2776" i="1"/>
  <c r="O2776" i="1"/>
  <c r="G2776" i="1"/>
  <c r="N2776" i="1"/>
  <c r="H2776" i="1"/>
  <c r="I2776" i="1"/>
  <c r="D2776" i="1"/>
  <c r="P2776" i="1" s="1"/>
  <c r="F2776" i="1"/>
  <c r="Q2777" i="1"/>
  <c r="K2776" i="1"/>
  <c r="M3120" i="1"/>
  <c r="K3120" i="1"/>
  <c r="Q3121" i="1"/>
  <c r="G3120" i="1"/>
  <c r="H3120" i="1"/>
  <c r="I3978" i="1"/>
  <c r="H3978" i="1"/>
  <c r="K3978" i="1"/>
  <c r="J3978" i="1"/>
  <c r="L3978" i="1"/>
  <c r="E3978" i="1"/>
  <c r="N3978" i="1"/>
  <c r="G3978" i="1"/>
  <c r="F3978" i="1"/>
  <c r="M3978" i="1"/>
  <c r="D3978" i="1"/>
  <c r="Q3979" i="1"/>
  <c r="K1825" i="1"/>
  <c r="D1825" i="1"/>
  <c r="Q1825" i="1"/>
  <c r="H1825" i="1"/>
  <c r="L1825" i="1"/>
  <c r="G1825" i="1"/>
  <c r="O1825" i="1"/>
  <c r="P3663" i="1"/>
  <c r="O3416" i="1"/>
  <c r="H1220" i="1"/>
  <c r="O1220" i="1"/>
  <c r="O1570" i="1"/>
  <c r="K2950" i="1"/>
  <c r="I3938" i="1"/>
  <c r="M967" i="1"/>
  <c r="P4020" i="1"/>
  <c r="P2850" i="1"/>
  <c r="F576" i="1"/>
  <c r="I1128" i="1"/>
  <c r="O3842" i="1"/>
  <c r="L150" i="1"/>
  <c r="P2422" i="1"/>
  <c r="P1517" i="1"/>
  <c r="P3796" i="1"/>
  <c r="I2774" i="1"/>
  <c r="I58" i="1"/>
  <c r="P1689" i="1"/>
  <c r="P911" i="1"/>
  <c r="P317" i="1"/>
  <c r="D310" i="1" s="1"/>
  <c r="P3889" i="1"/>
  <c r="P2334" i="1"/>
  <c r="P655" i="1"/>
  <c r="O3836" i="1"/>
  <c r="F3836" i="1"/>
  <c r="G3836" i="1"/>
  <c r="N3836" i="1"/>
  <c r="J3836" i="1"/>
  <c r="K3836" i="1"/>
  <c r="Q3836" i="1"/>
  <c r="L3836" i="1"/>
  <c r="D3836" i="1"/>
  <c r="E3836" i="1"/>
  <c r="I3836" i="1"/>
  <c r="G4223" i="1"/>
  <c r="M4223" i="1"/>
  <c r="L4223" i="1"/>
  <c r="E4223" i="1"/>
  <c r="K4223" i="1"/>
  <c r="H4223" i="1"/>
  <c r="D4223" i="1"/>
  <c r="F4223" i="1"/>
  <c r="O4223" i="1"/>
  <c r="N4223" i="1"/>
  <c r="Q4223" i="1"/>
  <c r="D4399" i="1"/>
  <c r="H4399" i="1"/>
  <c r="I4399" i="1"/>
  <c r="J4399" i="1"/>
  <c r="E4399" i="1"/>
  <c r="O4399" i="1"/>
  <c r="G4399" i="1"/>
  <c r="K4399" i="1"/>
  <c r="F4399" i="1"/>
  <c r="Q4400" i="1"/>
  <c r="Q4399" i="1"/>
  <c r="N4399" i="1"/>
  <c r="G3411" i="1"/>
  <c r="K3411" i="1"/>
  <c r="N3411" i="1"/>
  <c r="H3411" i="1"/>
  <c r="J3411" i="1"/>
  <c r="E3411" i="1"/>
  <c r="I3411" i="1"/>
  <c r="M3411" i="1"/>
  <c r="D3411" i="1"/>
  <c r="L3411" i="1"/>
  <c r="F3411" i="1"/>
  <c r="Q3411" i="1"/>
  <c r="O3411" i="1"/>
  <c r="E4443" i="1"/>
  <c r="G4443" i="1"/>
  <c r="L4443" i="1"/>
  <c r="D4443" i="1"/>
  <c r="N4443" i="1"/>
  <c r="H4443" i="1"/>
  <c r="K4443" i="1"/>
  <c r="J4443" i="1"/>
  <c r="M4443" i="1"/>
  <c r="O4443" i="1"/>
  <c r="Q4444" i="1"/>
  <c r="F4443" i="1"/>
  <c r="F1137" i="1"/>
  <c r="L1137" i="1"/>
  <c r="D1137" i="1"/>
  <c r="I1137" i="1"/>
  <c r="O1137" i="1"/>
  <c r="G1137" i="1"/>
  <c r="N1137" i="1"/>
  <c r="H1137" i="1"/>
  <c r="K1137" i="1"/>
  <c r="E1137" i="1"/>
  <c r="M1137" i="1"/>
  <c r="J1137" i="1"/>
  <c r="Q1137" i="1"/>
  <c r="N1135" i="1"/>
  <c r="P4053" i="1"/>
  <c r="Q58" i="1"/>
  <c r="J2085" i="1"/>
  <c r="L2085" i="1"/>
  <c r="G2085" i="1"/>
  <c r="E2085" i="1"/>
  <c r="Q2085" i="1"/>
  <c r="D2085" i="1"/>
  <c r="K2085" i="1"/>
  <c r="O2085" i="1"/>
  <c r="Q2086" i="1"/>
  <c r="H2085" i="1"/>
  <c r="F2085" i="1"/>
  <c r="N2085" i="1"/>
  <c r="I2085" i="1"/>
  <c r="M2085" i="1"/>
  <c r="K4403" i="1"/>
  <c r="O4403" i="1"/>
  <c r="H4403" i="1"/>
  <c r="L4403" i="1"/>
  <c r="I4403" i="1"/>
  <c r="G4403" i="1"/>
  <c r="F4403" i="1"/>
  <c r="E4403" i="1"/>
  <c r="N4403" i="1"/>
  <c r="D4403" i="1"/>
  <c r="M4403" i="1"/>
  <c r="J4403" i="1"/>
  <c r="T3313" i="1"/>
  <c r="K3412" i="1"/>
  <c r="H3412" i="1"/>
  <c r="M3412" i="1"/>
  <c r="N3412" i="1"/>
  <c r="D3412" i="1"/>
  <c r="Q3412" i="1"/>
  <c r="E3412" i="1"/>
  <c r="F3412" i="1"/>
  <c r="L3412" i="1"/>
  <c r="I3412" i="1"/>
  <c r="G3412" i="1"/>
  <c r="O3412" i="1"/>
  <c r="O3001" i="1"/>
  <c r="P3001" i="1" s="1"/>
  <c r="L36" i="1"/>
  <c r="P36" i="1" s="1"/>
  <c r="H16" i="1" s="1"/>
  <c r="L967" i="1"/>
  <c r="P2292" i="1"/>
  <c r="P1520" i="1"/>
  <c r="E961" i="1"/>
  <c r="F1560" i="1"/>
  <c r="P3966" i="1"/>
  <c r="P1305" i="1"/>
  <c r="P1695" i="1"/>
  <c r="N309" i="1"/>
  <c r="P1604" i="1"/>
  <c r="P3941" i="1"/>
  <c r="T132" i="1"/>
  <c r="P2958" i="1"/>
  <c r="I666" i="1"/>
  <c r="N666" i="1"/>
  <c r="Q666" i="1"/>
  <c r="H666" i="1"/>
  <c r="Q667" i="1"/>
  <c r="J666" i="1"/>
  <c r="L666" i="1"/>
  <c r="E666" i="1"/>
  <c r="K666" i="1"/>
  <c r="F666" i="1"/>
  <c r="M666" i="1"/>
  <c r="G666" i="1"/>
  <c r="D666" i="1"/>
  <c r="P871" i="1"/>
  <c r="P1216" i="1"/>
  <c r="P663" i="1"/>
  <c r="L3302" i="1"/>
  <c r="L34" i="1" s="1"/>
  <c r="L120" i="1" s="1"/>
  <c r="P3668" i="1"/>
  <c r="P2631" i="1"/>
  <c r="Q3413" i="1"/>
  <c r="P1777" i="1"/>
  <c r="E1827" i="1"/>
  <c r="Q1229" i="1"/>
  <c r="J2126" i="1"/>
  <c r="E4408" i="1"/>
  <c r="N1816" i="1"/>
  <c r="E231" i="1"/>
  <c r="D240" i="1"/>
  <c r="P240" i="1" s="1"/>
  <c r="I576" i="1"/>
  <c r="L1560" i="1"/>
  <c r="Q4409" i="1"/>
  <c r="L309" i="1"/>
  <c r="P3718" i="1"/>
  <c r="Q198" i="1"/>
  <c r="P489" i="1"/>
  <c r="P441" i="1"/>
  <c r="P2425" i="1"/>
  <c r="L3977" i="1"/>
  <c r="I3977" i="1"/>
  <c r="Q3978" i="1"/>
  <c r="D3977" i="1"/>
  <c r="H3977" i="1"/>
  <c r="E3977" i="1"/>
  <c r="K3977" i="1"/>
  <c r="Q3977" i="1"/>
  <c r="N3977" i="1"/>
  <c r="O3977" i="1"/>
  <c r="F572" i="1"/>
  <c r="D572" i="1"/>
  <c r="K572" i="1"/>
  <c r="H572" i="1"/>
  <c r="L572" i="1"/>
  <c r="N572" i="1"/>
  <c r="O572" i="1"/>
  <c r="P4310" i="1"/>
  <c r="I2251" i="1"/>
  <c r="H2251" i="1"/>
  <c r="Q2252" i="1"/>
  <c r="Q4224" i="1"/>
  <c r="G572" i="1"/>
  <c r="M881" i="1"/>
  <c r="N881" i="1"/>
  <c r="K881" i="1"/>
  <c r="E881" i="1"/>
  <c r="D881" i="1"/>
  <c r="L881" i="1"/>
  <c r="H881" i="1"/>
  <c r="F881" i="1"/>
  <c r="G881" i="1"/>
  <c r="I881" i="1"/>
  <c r="Q882" i="1"/>
  <c r="J881" i="1"/>
  <c r="Q881" i="1"/>
  <c r="R39" i="1"/>
  <c r="R125" i="1" s="1"/>
  <c r="T125" i="1" s="1"/>
  <c r="P524" i="1"/>
  <c r="P1820" i="1"/>
  <c r="N306" i="1"/>
  <c r="I306" i="1"/>
  <c r="G306" i="1"/>
  <c r="L306" i="1"/>
  <c r="F306" i="1"/>
  <c r="D306" i="1"/>
  <c r="K306" i="1"/>
  <c r="M306" i="1"/>
  <c r="P1169" i="1"/>
  <c r="H4439" i="1"/>
  <c r="D4439" i="1"/>
  <c r="O4439" i="1"/>
  <c r="K4439" i="1"/>
  <c r="N4439" i="1"/>
  <c r="L4439" i="1"/>
  <c r="Q4440" i="1"/>
  <c r="Q4439" i="1"/>
  <c r="J4439" i="1"/>
  <c r="F4439" i="1"/>
  <c r="E4439" i="1"/>
  <c r="G4439" i="1"/>
  <c r="M4439" i="1"/>
  <c r="P3710" i="1"/>
  <c r="F1573" i="1"/>
  <c r="Q1574" i="1"/>
  <c r="H1573" i="1"/>
  <c r="N1573" i="1"/>
  <c r="Q1573" i="1"/>
  <c r="D1573" i="1"/>
  <c r="P1573" i="1" s="1"/>
  <c r="K1573" i="1"/>
  <c r="G1573" i="1"/>
  <c r="E2126" i="1"/>
  <c r="Q1358" i="1"/>
  <c r="N116" i="1"/>
  <c r="P3712" i="1"/>
  <c r="O306" i="1"/>
  <c r="D309" i="1"/>
  <c r="K1132" i="1"/>
  <c r="I1132" i="1"/>
  <c r="J1132" i="1"/>
  <c r="D1132" i="1"/>
  <c r="E1132" i="1"/>
  <c r="F1132" i="1"/>
  <c r="G1132" i="1"/>
  <c r="L1132" i="1"/>
  <c r="N2936" i="1"/>
  <c r="I2936" i="1"/>
  <c r="M2936" i="1"/>
  <c r="E2936" i="1"/>
  <c r="O2936" i="1"/>
  <c r="D2936" i="1"/>
  <c r="K2936" i="1"/>
  <c r="F2936" i="1"/>
  <c r="J2936" i="1"/>
  <c r="L2936" i="1"/>
  <c r="G2936" i="1"/>
  <c r="H2936" i="1"/>
  <c r="D964" i="1"/>
  <c r="H964" i="1"/>
  <c r="M964" i="1"/>
  <c r="K964" i="1"/>
  <c r="N964" i="1"/>
  <c r="O964" i="1"/>
  <c r="D1821" i="1"/>
  <c r="N1821" i="1"/>
  <c r="E1821" i="1"/>
  <c r="D1784" i="1"/>
  <c r="G1784" i="1"/>
  <c r="K1784" i="1"/>
  <c r="I1784" i="1"/>
  <c r="E1784" i="1"/>
  <c r="F1784" i="1"/>
  <c r="M1784" i="1"/>
  <c r="H1784" i="1"/>
  <c r="J1784" i="1"/>
  <c r="Q1784" i="1"/>
  <c r="Q1785" i="1"/>
  <c r="L1784" i="1"/>
  <c r="O1784" i="1"/>
  <c r="N1784" i="1"/>
  <c r="K4438" i="1"/>
  <c r="L4438" i="1"/>
  <c r="H4438" i="1"/>
  <c r="J4438" i="1"/>
  <c r="E4438" i="1"/>
  <c r="D4438" i="1"/>
  <c r="G4438" i="1"/>
  <c r="Q4438" i="1"/>
  <c r="M4438" i="1"/>
  <c r="F4438" i="1"/>
  <c r="O4438" i="1"/>
  <c r="I4438" i="1"/>
  <c r="N4438" i="1"/>
  <c r="K3333" i="1"/>
  <c r="M3333" i="1"/>
  <c r="D3333" i="1"/>
  <c r="Q3334" i="1"/>
  <c r="G3333" i="1"/>
  <c r="N3333" i="1"/>
  <c r="I3333" i="1"/>
  <c r="H3333" i="1"/>
  <c r="F3333" i="1"/>
  <c r="L3333" i="1"/>
  <c r="E3333" i="1"/>
  <c r="J3333" i="1"/>
  <c r="F2774" i="1"/>
  <c r="K2774" i="1"/>
  <c r="N2774" i="1"/>
  <c r="G2774" i="1"/>
  <c r="E2774" i="1"/>
  <c r="H2774" i="1"/>
  <c r="J2774" i="1"/>
  <c r="M2774" i="1"/>
  <c r="D2774" i="1"/>
  <c r="M3299" i="1"/>
  <c r="P3299" i="1" s="1"/>
  <c r="P2998" i="1"/>
  <c r="Q2980" i="1" s="1"/>
  <c r="N1131" i="1"/>
  <c r="M1131" i="1"/>
  <c r="G1131" i="1"/>
  <c r="J1131" i="1"/>
  <c r="E1131" i="1"/>
  <c r="L1131" i="1"/>
  <c r="I1131" i="1"/>
  <c r="F1131" i="1"/>
  <c r="D1131" i="1"/>
  <c r="K1131" i="1"/>
  <c r="H1131" i="1"/>
  <c r="Q2938" i="1"/>
  <c r="Q2937" i="1"/>
  <c r="K2937" i="1"/>
  <c r="O2937" i="1"/>
  <c r="F2937" i="1"/>
  <c r="H2937" i="1"/>
  <c r="E2937" i="1"/>
  <c r="M2937" i="1"/>
  <c r="M1132" i="1"/>
  <c r="K58" i="1"/>
  <c r="D58" i="1"/>
  <c r="S35" i="1"/>
  <c r="S121" i="1" s="1"/>
  <c r="P1730" i="1"/>
  <c r="P1864" i="1"/>
  <c r="P4016" i="1"/>
  <c r="K31" i="1"/>
  <c r="N3840" i="1"/>
  <c r="F3840" i="1"/>
  <c r="O3840" i="1"/>
  <c r="J3840" i="1"/>
  <c r="Q3840" i="1"/>
  <c r="G3840" i="1"/>
  <c r="H3840" i="1"/>
  <c r="D3840" i="1"/>
  <c r="K3840" i="1"/>
  <c r="I3840" i="1"/>
  <c r="M3840" i="1"/>
  <c r="P2719" i="1"/>
  <c r="D2980" i="1"/>
  <c r="M2980" i="1"/>
  <c r="K2980" i="1"/>
  <c r="N2980" i="1"/>
  <c r="J2980" i="1"/>
  <c r="G2980" i="1"/>
  <c r="I2980" i="1"/>
  <c r="O2980" i="1"/>
  <c r="E2980" i="1"/>
  <c r="F1133" i="1"/>
  <c r="H1133" i="1"/>
  <c r="K1133" i="1"/>
  <c r="G1133" i="1"/>
  <c r="L1133" i="1"/>
  <c r="Q1133" i="1"/>
  <c r="I1133" i="1"/>
  <c r="O1133" i="1"/>
  <c r="N1133" i="1"/>
  <c r="E1133" i="1"/>
  <c r="J1133" i="1"/>
  <c r="D1133" i="1"/>
  <c r="H1134" i="1"/>
  <c r="G1134" i="1"/>
  <c r="L1134" i="1"/>
  <c r="F1134" i="1"/>
  <c r="M1134" i="1"/>
  <c r="T39" i="1"/>
  <c r="P872" i="1"/>
  <c r="P2854" i="1"/>
  <c r="Q233" i="1"/>
  <c r="T3308" i="1"/>
  <c r="T40" i="1" s="1"/>
  <c r="P1256" i="1"/>
  <c r="H1443" i="1"/>
  <c r="I1443" i="1"/>
  <c r="Q1444" i="1"/>
  <c r="Q1443" i="1"/>
  <c r="M1443" i="1"/>
  <c r="N1443" i="1"/>
  <c r="M2602" i="1"/>
  <c r="N2602" i="1"/>
  <c r="Q3410" i="1"/>
  <c r="Q3409" i="1"/>
  <c r="Q3926" i="1"/>
  <c r="N3926" i="1"/>
  <c r="O3926" i="1"/>
  <c r="L3926" i="1"/>
  <c r="E3926" i="1"/>
  <c r="E2933" i="1"/>
  <c r="L2933" i="1"/>
  <c r="G2933" i="1"/>
  <c r="O2933" i="1"/>
  <c r="H2933" i="1"/>
  <c r="F2933" i="1"/>
  <c r="I2933" i="1"/>
  <c r="K2933" i="1"/>
  <c r="M2933" i="1"/>
  <c r="D2933" i="1"/>
  <c r="N2933" i="1"/>
  <c r="J2933" i="1"/>
  <c r="M1133" i="1"/>
  <c r="L1135" i="1"/>
  <c r="H1135" i="1"/>
  <c r="J1135" i="1"/>
  <c r="I1135" i="1"/>
  <c r="K1135" i="1"/>
  <c r="M1135" i="1"/>
  <c r="F1135" i="1"/>
  <c r="F967" i="1"/>
  <c r="P2341" i="1"/>
  <c r="E233" i="1"/>
  <c r="G2986" i="1"/>
  <c r="P1431" i="1"/>
  <c r="P275" i="1"/>
  <c r="P1953" i="1"/>
  <c r="P4268" i="1"/>
  <c r="O85" i="1"/>
  <c r="P85" i="1" s="1"/>
  <c r="O65" i="1" s="1"/>
  <c r="P1848" i="1"/>
  <c r="D4180" i="1"/>
  <c r="M4180" i="1"/>
  <c r="P2507" i="1"/>
  <c r="P1692" i="1"/>
  <c r="O1056" i="1"/>
  <c r="G1056" i="1"/>
  <c r="Q1057" i="1"/>
  <c r="E1056" i="1"/>
  <c r="D1056" i="1"/>
  <c r="P1056" i="1" s="1"/>
  <c r="P2168" i="1"/>
  <c r="M4395" i="1"/>
  <c r="I4395" i="1"/>
  <c r="J4395" i="1"/>
  <c r="L4395" i="1"/>
  <c r="O4395" i="1"/>
  <c r="K4395" i="1"/>
  <c r="G4395" i="1"/>
  <c r="D4395" i="1"/>
  <c r="Q4396" i="1"/>
  <c r="H4395" i="1"/>
  <c r="N4395" i="1"/>
  <c r="H2559" i="1"/>
  <c r="K2559" i="1"/>
  <c r="L2559" i="1"/>
  <c r="I2559" i="1"/>
  <c r="Q2560" i="1"/>
  <c r="Q2559" i="1"/>
  <c r="D3410" i="1"/>
  <c r="N3410" i="1"/>
  <c r="K3410" i="1"/>
  <c r="F3410" i="1"/>
  <c r="I3410" i="1"/>
  <c r="L3410" i="1"/>
  <c r="J3410" i="1"/>
  <c r="E3410" i="1"/>
  <c r="H3410" i="1"/>
  <c r="O3410" i="1"/>
  <c r="M3410" i="1"/>
  <c r="G3410" i="1"/>
  <c r="J3412" i="1"/>
  <c r="O1131" i="1"/>
  <c r="Q151" i="1"/>
  <c r="H150" i="1"/>
  <c r="K150" i="1"/>
  <c r="F150" i="1"/>
  <c r="E150" i="1"/>
  <c r="I150" i="1"/>
  <c r="G150" i="1"/>
  <c r="J150" i="1"/>
  <c r="J236" i="1"/>
  <c r="M236" i="1"/>
  <c r="I236" i="1"/>
  <c r="N3277" i="1"/>
  <c r="F3277" i="1"/>
  <c r="K3277" i="1"/>
  <c r="M3277" i="1"/>
  <c r="I2115" i="1"/>
  <c r="N2115" i="1"/>
  <c r="D2115" i="1"/>
  <c r="L2115" i="1"/>
  <c r="E2115" i="1"/>
  <c r="H2115" i="1"/>
  <c r="O2115" i="1"/>
  <c r="K2115" i="1"/>
  <c r="M2115" i="1"/>
  <c r="J2115" i="1"/>
  <c r="Q2116" i="1"/>
  <c r="F2115" i="1"/>
  <c r="G2115" i="1"/>
  <c r="N582" i="1"/>
  <c r="F582" i="1"/>
  <c r="G582" i="1"/>
  <c r="E582" i="1"/>
  <c r="K582" i="1"/>
  <c r="M582" i="1"/>
  <c r="O582" i="1"/>
  <c r="G1130" i="1"/>
  <c r="J1130" i="1"/>
  <c r="Q1130" i="1"/>
  <c r="L1130" i="1"/>
  <c r="N1130" i="1"/>
  <c r="D1130" i="1"/>
  <c r="F1130" i="1"/>
  <c r="H1130" i="1"/>
  <c r="K1130" i="1"/>
  <c r="Q1131" i="1"/>
  <c r="M1130" i="1"/>
  <c r="I1130" i="1"/>
  <c r="P3298" i="1"/>
  <c r="I3279" i="1" s="1"/>
  <c r="P4318" i="1"/>
  <c r="J227" i="1"/>
  <c r="D2126" i="1"/>
  <c r="P2893" i="1"/>
  <c r="J232" i="1"/>
  <c r="M576" i="1"/>
  <c r="L578" i="1"/>
  <c r="P2551" i="1"/>
  <c r="Q568" i="1"/>
  <c r="L567" i="1"/>
  <c r="M567" i="1"/>
  <c r="F567" i="1"/>
  <c r="G567" i="1"/>
  <c r="D567" i="1"/>
  <c r="I567" i="1"/>
  <c r="M584" i="1"/>
  <c r="D584" i="1"/>
  <c r="P584" i="1" s="1"/>
  <c r="G584" i="1"/>
  <c r="F584" i="1"/>
  <c r="E584" i="1"/>
  <c r="I584" i="1"/>
  <c r="H584" i="1"/>
  <c r="N584" i="1"/>
  <c r="J584" i="1"/>
  <c r="G1142" i="1"/>
  <c r="E1142" i="1"/>
  <c r="N1142" i="1"/>
  <c r="K1142" i="1"/>
  <c r="D1142" i="1"/>
  <c r="P1142" i="1" s="1"/>
  <c r="Q1142" i="1"/>
  <c r="M1142" i="1"/>
  <c r="I1142" i="1"/>
  <c r="H1142" i="1"/>
  <c r="J1142" i="1"/>
  <c r="O1142" i="1"/>
  <c r="L1142" i="1"/>
  <c r="F1142" i="1"/>
  <c r="P1089" i="1"/>
  <c r="P3752" i="1"/>
  <c r="P2767" i="1"/>
  <c r="P3886" i="1"/>
  <c r="K2731" i="1"/>
  <c r="E2731" i="1"/>
  <c r="L2731" i="1"/>
  <c r="M2731" i="1"/>
  <c r="H2731" i="1"/>
  <c r="D2731" i="1"/>
  <c r="F2731" i="1"/>
  <c r="I2731" i="1"/>
  <c r="J2731" i="1"/>
  <c r="G2731" i="1"/>
  <c r="Q2732" i="1"/>
  <c r="N2731" i="1"/>
  <c r="P75" i="1"/>
  <c r="L56" i="1" s="1"/>
  <c r="P4145" i="1"/>
  <c r="P2161" i="1"/>
  <c r="O1130" i="1"/>
  <c r="P534" i="1"/>
  <c r="P493" i="1"/>
  <c r="P1213" i="1"/>
  <c r="P1693" i="1"/>
  <c r="P2295" i="1"/>
  <c r="J1656" i="1"/>
  <c r="H1656" i="1"/>
  <c r="O1656" i="1"/>
  <c r="I1656" i="1"/>
  <c r="G1656" i="1"/>
  <c r="Q1657" i="1"/>
  <c r="Q1656" i="1"/>
  <c r="I224" i="1"/>
  <c r="E224" i="1"/>
  <c r="N224" i="1"/>
  <c r="D224" i="1"/>
  <c r="F224" i="1"/>
  <c r="J224" i="1"/>
  <c r="M224" i="1"/>
  <c r="O224" i="1"/>
  <c r="G224" i="1"/>
  <c r="L224" i="1"/>
  <c r="K224" i="1"/>
  <c r="H224" i="1"/>
  <c r="E585" i="1"/>
  <c r="N585" i="1"/>
  <c r="G585" i="1"/>
  <c r="F585" i="1"/>
  <c r="J585" i="1"/>
  <c r="O585" i="1"/>
  <c r="L585" i="1"/>
  <c r="I585" i="1"/>
  <c r="K585" i="1"/>
  <c r="H585" i="1"/>
  <c r="D585" i="1"/>
  <c r="P585" i="1" s="1"/>
  <c r="N1217" i="1"/>
  <c r="G1217" i="1"/>
  <c r="M1217" i="1"/>
  <c r="E1217" i="1"/>
  <c r="H1217" i="1"/>
  <c r="O1217" i="1"/>
  <c r="J1217" i="1"/>
  <c r="D1217" i="1"/>
  <c r="F1217" i="1"/>
  <c r="K1217" i="1"/>
  <c r="L1217" i="1"/>
  <c r="I1217" i="1"/>
  <c r="Q1217" i="1"/>
  <c r="P1518" i="1"/>
  <c r="P2463" i="1"/>
  <c r="P4013" i="1"/>
  <c r="E3842" i="1"/>
  <c r="M3842" i="1"/>
  <c r="N3842" i="1"/>
  <c r="G3842" i="1"/>
  <c r="Q3843" i="1"/>
  <c r="E1130" i="1"/>
  <c r="P4095" i="1"/>
  <c r="I1227" i="1"/>
  <c r="D1227" i="1"/>
  <c r="P1227" i="1" s="1"/>
  <c r="Q1227" i="1"/>
  <c r="H1227" i="1"/>
  <c r="J1227" i="1"/>
  <c r="Q2773" i="1"/>
  <c r="N2773" i="1"/>
  <c r="I2773" i="1"/>
  <c r="E2773" i="1"/>
  <c r="G2773" i="1"/>
  <c r="O2773" i="1"/>
  <c r="K2773" i="1"/>
  <c r="F2773" i="1"/>
  <c r="H2773" i="1"/>
  <c r="Q2774" i="1"/>
  <c r="D2773" i="1"/>
  <c r="J2773" i="1"/>
  <c r="M2773" i="1"/>
  <c r="L2773" i="1"/>
  <c r="G955" i="1"/>
  <c r="H955" i="1"/>
  <c r="F955" i="1"/>
  <c r="J955" i="1"/>
  <c r="J1219" i="1"/>
  <c r="I1219" i="1"/>
  <c r="H1219" i="1"/>
  <c r="O1219" i="1"/>
  <c r="M1219" i="1"/>
  <c r="E1219" i="1"/>
  <c r="L1219" i="1"/>
  <c r="N1219" i="1"/>
  <c r="G1219" i="1"/>
  <c r="K1219" i="1"/>
  <c r="D1219" i="1"/>
  <c r="F1219" i="1"/>
  <c r="P314" i="1"/>
  <c r="E307" i="1" s="1"/>
  <c r="P2293" i="1"/>
  <c r="P1992" i="1"/>
  <c r="P361" i="1"/>
  <c r="F227" i="1"/>
  <c r="G583" i="1"/>
  <c r="P1782" i="1"/>
  <c r="P2685" i="1"/>
  <c r="E41" i="1"/>
  <c r="E127" i="1" s="1"/>
  <c r="Q1560" i="1"/>
  <c r="O576" i="1"/>
  <c r="K955" i="1"/>
  <c r="L3842" i="1"/>
  <c r="E1227" i="1"/>
  <c r="J1560" i="1"/>
  <c r="N1560" i="1"/>
  <c r="I1560" i="1"/>
  <c r="M1560" i="1"/>
  <c r="P4099" i="1"/>
  <c r="G3896" i="1"/>
  <c r="N3896" i="1"/>
  <c r="E3896" i="1"/>
  <c r="H3896" i="1"/>
  <c r="I3896" i="1"/>
  <c r="M3896" i="1"/>
  <c r="L3896" i="1"/>
  <c r="F3896" i="1"/>
  <c r="Q3896" i="1"/>
  <c r="K3896" i="1"/>
  <c r="D3896" i="1"/>
  <c r="P3896" i="1" s="1"/>
  <c r="J3896" i="1"/>
  <c r="P2330" i="1"/>
  <c r="P618" i="1"/>
  <c r="D582" i="1"/>
  <c r="P582" i="1" s="1"/>
  <c r="P2151" i="1"/>
  <c r="O2131" i="1" s="1"/>
  <c r="P487" i="1"/>
  <c r="L232" i="1"/>
  <c r="G232" i="1"/>
  <c r="M957" i="1"/>
  <c r="F957" i="1"/>
  <c r="O957" i="1"/>
  <c r="J957" i="1"/>
  <c r="G957" i="1"/>
  <c r="I957" i="1"/>
  <c r="K957" i="1"/>
  <c r="J1563" i="1"/>
  <c r="M1563" i="1"/>
  <c r="H1563" i="1"/>
  <c r="I1563" i="1"/>
  <c r="L1563" i="1"/>
  <c r="D1563" i="1"/>
  <c r="P86" i="1"/>
  <c r="O66" i="1" s="1"/>
  <c r="P3880" i="1"/>
  <c r="P2332" i="1"/>
  <c r="P1475" i="1"/>
  <c r="I3846" i="1"/>
  <c r="D3846" i="1"/>
  <c r="J3846" i="1"/>
  <c r="K3846" i="1"/>
  <c r="N3846" i="1"/>
  <c r="E3846" i="1"/>
  <c r="M3846" i="1"/>
  <c r="O3846" i="1"/>
  <c r="L3846" i="1"/>
  <c r="F3846" i="1"/>
  <c r="G3846" i="1"/>
  <c r="H3846" i="1"/>
  <c r="G2588" i="1"/>
  <c r="M2588" i="1"/>
  <c r="E2588" i="1"/>
  <c r="I2588" i="1"/>
  <c r="N2588" i="1"/>
  <c r="L2588" i="1"/>
  <c r="O2588" i="1"/>
  <c r="F2588" i="1"/>
  <c r="K2588" i="1"/>
  <c r="J2588" i="1"/>
  <c r="D2588" i="1"/>
  <c r="H2588" i="1"/>
  <c r="N3703" i="1"/>
  <c r="P3703" i="1" s="1"/>
  <c r="J582" i="1"/>
  <c r="P956" i="1"/>
  <c r="P4534" i="1"/>
  <c r="P1696" i="1"/>
  <c r="P1523" i="1"/>
  <c r="O232" i="1"/>
  <c r="N576" i="1"/>
  <c r="E955" i="1"/>
  <c r="Q1128" i="1"/>
  <c r="K1227" i="1"/>
  <c r="F3633" i="1"/>
  <c r="H3633" i="1"/>
  <c r="K3633" i="1"/>
  <c r="G3633" i="1"/>
  <c r="I3633" i="1"/>
  <c r="M3633" i="1"/>
  <c r="E3633" i="1"/>
  <c r="Q3634" i="1"/>
  <c r="D3633" i="1"/>
  <c r="L3633" i="1"/>
  <c r="J3633" i="1"/>
  <c r="Q3633" i="1"/>
  <c r="N3633" i="1"/>
  <c r="O3633" i="1"/>
  <c r="O1571" i="1"/>
  <c r="H1571" i="1"/>
  <c r="J1571" i="1"/>
  <c r="N1571" i="1"/>
  <c r="M1571" i="1"/>
  <c r="G1571" i="1"/>
  <c r="Q1572" i="1"/>
  <c r="E1571" i="1"/>
  <c r="I1571" i="1"/>
  <c r="L1571" i="1"/>
  <c r="K1571" i="1"/>
  <c r="D1571" i="1"/>
  <c r="P1571" i="1" s="1"/>
  <c r="F1571" i="1"/>
  <c r="E2261" i="1"/>
  <c r="J2261" i="1"/>
  <c r="I2261" i="1"/>
  <c r="N2261" i="1"/>
  <c r="D2261" i="1"/>
  <c r="P2261" i="1" s="1"/>
  <c r="O2261" i="1"/>
  <c r="F2261" i="1"/>
  <c r="G2261" i="1"/>
  <c r="K2261" i="1"/>
  <c r="L2261" i="1"/>
  <c r="M2261" i="1"/>
  <c r="H2261" i="1"/>
  <c r="Q2262" i="1"/>
  <c r="M961" i="1"/>
  <c r="G961" i="1"/>
  <c r="I961" i="1"/>
  <c r="D961" i="1"/>
  <c r="N961" i="1"/>
  <c r="K961" i="1"/>
  <c r="F961" i="1"/>
  <c r="H961" i="1"/>
  <c r="O961" i="1"/>
  <c r="I3929" i="1"/>
  <c r="K3929" i="1"/>
  <c r="M3929" i="1"/>
  <c r="F3929" i="1"/>
  <c r="D3929" i="1"/>
  <c r="N3929" i="1"/>
  <c r="P1776" i="1"/>
  <c r="G35" i="1"/>
  <c r="G121" i="1" s="1"/>
  <c r="P3969" i="1"/>
  <c r="P1481" i="1"/>
  <c r="L4407" i="1"/>
  <c r="P740" i="1"/>
  <c r="P4355" i="1"/>
  <c r="P4568" i="1"/>
  <c r="P1903" i="1"/>
  <c r="P873" i="1"/>
  <c r="P1393" i="1"/>
  <c r="P4102" i="1"/>
  <c r="P3888" i="1"/>
  <c r="P2721" i="1"/>
  <c r="P4275" i="1"/>
  <c r="G4190" i="1"/>
  <c r="F232" i="1"/>
  <c r="L576" i="1"/>
  <c r="N955" i="1"/>
  <c r="F4402" i="1"/>
  <c r="N4402" i="1"/>
  <c r="L4402" i="1"/>
  <c r="I4402" i="1"/>
  <c r="M4402" i="1"/>
  <c r="G4402" i="1"/>
  <c r="E4402" i="1"/>
  <c r="O4402" i="1"/>
  <c r="H4402" i="1"/>
  <c r="K4402" i="1"/>
  <c r="Q4403" i="1"/>
  <c r="D4402" i="1"/>
  <c r="J4402" i="1"/>
  <c r="K240" i="1"/>
  <c r="E240" i="1"/>
  <c r="L240" i="1"/>
  <c r="H240" i="1"/>
  <c r="M240" i="1"/>
  <c r="F240" i="1"/>
  <c r="G240" i="1"/>
  <c r="N240" i="1"/>
  <c r="E963" i="1"/>
  <c r="I963" i="1"/>
  <c r="L963" i="1"/>
  <c r="G963" i="1"/>
  <c r="H963" i="1"/>
  <c r="M963" i="1"/>
  <c r="K963" i="1"/>
  <c r="J963" i="1"/>
  <c r="D963" i="1"/>
  <c r="P876" i="1"/>
  <c r="P3868" i="1"/>
  <c r="P1901" i="1"/>
  <c r="P396" i="1"/>
  <c r="P4063" i="1"/>
  <c r="P1087" i="1"/>
  <c r="P320" i="1"/>
  <c r="F311" i="1" s="1"/>
  <c r="P319" i="1"/>
  <c r="P4449" i="1"/>
  <c r="P2331" i="1"/>
  <c r="O569" i="1"/>
  <c r="Q570" i="1"/>
  <c r="G569" i="1"/>
  <c r="D569" i="1"/>
  <c r="Q569" i="1"/>
  <c r="H569" i="1"/>
  <c r="M569" i="1"/>
  <c r="L569" i="1"/>
  <c r="E569" i="1"/>
  <c r="N569" i="1"/>
  <c r="N4107" i="1"/>
  <c r="J4107" i="1"/>
  <c r="H4107" i="1"/>
  <c r="I4107" i="1"/>
  <c r="G4107" i="1"/>
  <c r="M4107" i="1"/>
  <c r="Q4108" i="1"/>
  <c r="F4107" i="1"/>
  <c r="L4107" i="1"/>
  <c r="D4107" i="1"/>
  <c r="Q4107" i="1"/>
  <c r="E4107" i="1"/>
  <c r="K4107" i="1"/>
  <c r="P783" i="1"/>
  <c r="P3954" i="1"/>
  <c r="P1600" i="1"/>
  <c r="P4144" i="1"/>
  <c r="I582" i="1"/>
  <c r="P3319" i="1"/>
  <c r="L582" i="1"/>
  <c r="K2976" i="1"/>
  <c r="H1127" i="1"/>
  <c r="I1127" i="1"/>
  <c r="Q1127" i="1"/>
  <c r="N1127" i="1"/>
  <c r="M1127" i="1"/>
  <c r="F1127" i="1"/>
  <c r="L1127" i="1"/>
  <c r="D1127" i="1"/>
  <c r="O1127" i="1"/>
  <c r="E1127" i="1"/>
  <c r="K1127" i="1"/>
  <c r="P446" i="1"/>
  <c r="N4408" i="1"/>
  <c r="D4408" i="1"/>
  <c r="L4408" i="1"/>
  <c r="K4408" i="1"/>
  <c r="J4408" i="1"/>
  <c r="H4408" i="1"/>
  <c r="G4408" i="1"/>
  <c r="M4408" i="1"/>
  <c r="L3849" i="1"/>
  <c r="D3849" i="1"/>
  <c r="H582" i="1"/>
  <c r="P363" i="1"/>
  <c r="P2073" i="1"/>
  <c r="K1128" i="1"/>
  <c r="J1128" i="1"/>
  <c r="H1128" i="1"/>
  <c r="O1128" i="1"/>
  <c r="G1128" i="1"/>
  <c r="L1128" i="1"/>
  <c r="D1128" i="1"/>
  <c r="P2075" i="1"/>
  <c r="F2126" i="1"/>
  <c r="P1654" i="1"/>
  <c r="P1993" i="1"/>
  <c r="P3959" i="1"/>
  <c r="D3939" i="1" s="1"/>
  <c r="P3939" i="1" s="1"/>
  <c r="H232" i="1"/>
  <c r="K569" i="1"/>
  <c r="G576" i="1"/>
  <c r="E957" i="1"/>
  <c r="M1128" i="1"/>
  <c r="P3028" i="1"/>
  <c r="P2932" i="1"/>
  <c r="P2153" i="1"/>
  <c r="O2133" i="1" s="1"/>
  <c r="K3419" i="1"/>
  <c r="F3419" i="1"/>
  <c r="M3419" i="1"/>
  <c r="O3419" i="1"/>
  <c r="H3419" i="1"/>
  <c r="E3419" i="1"/>
  <c r="L3419" i="1"/>
  <c r="J3419" i="1"/>
  <c r="D3419" i="1"/>
  <c r="G3419" i="1"/>
  <c r="N3419" i="1"/>
  <c r="I3419" i="1"/>
  <c r="P2211" i="1"/>
  <c r="O1815" i="1"/>
  <c r="G1815" i="1"/>
  <c r="N1815" i="1"/>
  <c r="J1815" i="1"/>
  <c r="E1815" i="1"/>
  <c r="K1815" i="1"/>
  <c r="H1815" i="1"/>
  <c r="L1815" i="1"/>
  <c r="O578" i="1"/>
  <c r="E578" i="1"/>
  <c r="G578" i="1"/>
  <c r="H578" i="1"/>
  <c r="F1129" i="1"/>
  <c r="K1129" i="1"/>
  <c r="J1129" i="1"/>
  <c r="H1129" i="1"/>
  <c r="E1129" i="1"/>
  <c r="O1129" i="1"/>
  <c r="G1129" i="1"/>
  <c r="L1129" i="1"/>
  <c r="I1129" i="1"/>
  <c r="Q1129" i="1"/>
  <c r="M1129" i="1"/>
  <c r="P1384" i="1"/>
  <c r="P4485" i="1"/>
  <c r="O1831" i="1"/>
  <c r="H1831" i="1"/>
  <c r="M1819" i="1"/>
  <c r="O1819" i="1"/>
  <c r="N1819" i="1"/>
  <c r="F1819" i="1"/>
  <c r="I1819" i="1"/>
  <c r="D1819" i="1"/>
  <c r="G1819" i="1"/>
  <c r="J1819" i="1"/>
  <c r="H1819" i="1"/>
  <c r="E1819" i="1"/>
  <c r="K1819" i="1"/>
  <c r="Q967" i="1"/>
  <c r="K966" i="1"/>
  <c r="M2992" i="1"/>
  <c r="O2992" i="1"/>
  <c r="J2992" i="1"/>
  <c r="D2992" i="1"/>
  <c r="P2992" i="1" s="1"/>
  <c r="E2992" i="1"/>
  <c r="I2343" i="1"/>
  <c r="E2343" i="1"/>
  <c r="J2343" i="1"/>
  <c r="Q2344" i="1"/>
  <c r="H2343" i="1"/>
  <c r="L2343" i="1"/>
  <c r="G2343" i="1"/>
  <c r="M2343" i="1"/>
  <c r="F2343" i="1"/>
  <c r="O2343" i="1"/>
  <c r="N2343" i="1"/>
  <c r="D2343" i="1"/>
  <c r="K2343" i="1"/>
  <c r="E1144" i="1"/>
  <c r="F1144" i="1"/>
  <c r="J1144" i="1"/>
  <c r="K1144" i="1"/>
  <c r="Q1144" i="1"/>
  <c r="N1144" i="1"/>
  <c r="L1144" i="1"/>
  <c r="P2373" i="1"/>
  <c r="P1601" i="1"/>
  <c r="M583" i="1"/>
  <c r="G127" i="1"/>
  <c r="E2472" i="1"/>
  <c r="Q2472" i="1"/>
  <c r="M2472" i="1"/>
  <c r="H2472" i="1"/>
  <c r="F2472" i="1"/>
  <c r="L2472" i="1"/>
  <c r="O2472" i="1"/>
  <c r="N2472" i="1"/>
  <c r="G2472" i="1"/>
  <c r="K2472" i="1"/>
  <c r="I2472" i="1"/>
  <c r="J2472" i="1"/>
  <c r="D2472" i="1"/>
  <c r="E2259" i="1"/>
  <c r="H2259" i="1"/>
  <c r="K2259" i="1"/>
  <c r="O2259" i="1"/>
  <c r="M2259" i="1"/>
  <c r="G2259" i="1"/>
  <c r="F2259" i="1"/>
  <c r="N2259" i="1"/>
  <c r="L2259" i="1"/>
  <c r="I2259" i="1"/>
  <c r="D2259" i="1"/>
  <c r="P2259" i="1" s="1"/>
  <c r="J2259" i="1"/>
  <c r="Q2259" i="1"/>
  <c r="E2644" i="1"/>
  <c r="L2644" i="1"/>
  <c r="N2644" i="1"/>
  <c r="O2644" i="1"/>
  <c r="I2644" i="1"/>
  <c r="Q2645" i="1"/>
  <c r="J2644" i="1"/>
  <c r="H2644" i="1"/>
  <c r="F2644" i="1"/>
  <c r="G2644" i="1"/>
  <c r="Q2644" i="1"/>
  <c r="M2644" i="1"/>
  <c r="D2644" i="1"/>
  <c r="K2644" i="1"/>
  <c r="F127" i="1"/>
  <c r="J972" i="1"/>
  <c r="M972" i="1"/>
  <c r="F972" i="1"/>
  <c r="L972" i="1"/>
  <c r="I972" i="1"/>
  <c r="G972" i="1"/>
  <c r="E972" i="1"/>
  <c r="H972" i="1"/>
  <c r="N972" i="1"/>
  <c r="O972" i="1"/>
  <c r="K972" i="1"/>
  <c r="D972" i="1"/>
  <c r="P972" i="1" s="1"/>
  <c r="P3368" i="1"/>
  <c r="M4364" i="1"/>
  <c r="E4364" i="1"/>
  <c r="K4364" i="1"/>
  <c r="L4364" i="1"/>
  <c r="H4364" i="1"/>
  <c r="D4364" i="1"/>
  <c r="P4364" i="1" s="1"/>
  <c r="J4364" i="1"/>
  <c r="I4364" i="1"/>
  <c r="N4364" i="1"/>
  <c r="F4364" i="1"/>
  <c r="G4364" i="1"/>
  <c r="Q4365" i="1"/>
  <c r="P1172" i="1"/>
  <c r="P2556" i="1"/>
  <c r="R38" i="1"/>
  <c r="R124" i="1" s="1"/>
  <c r="T124" i="1" s="1"/>
  <c r="T3306" i="1"/>
  <c r="T38" i="1" s="1"/>
  <c r="I4188" i="1"/>
  <c r="K4188" i="1"/>
  <c r="E4188" i="1"/>
  <c r="D4188" i="1"/>
  <c r="J4188" i="1"/>
  <c r="N4188" i="1"/>
  <c r="H4188" i="1"/>
  <c r="M4188" i="1"/>
  <c r="O4188" i="1"/>
  <c r="F4188" i="1"/>
  <c r="L4188" i="1"/>
  <c r="O960" i="1"/>
  <c r="D960" i="1"/>
  <c r="L960" i="1"/>
  <c r="M960" i="1"/>
  <c r="I960" i="1"/>
  <c r="E960" i="1"/>
  <c r="F960" i="1"/>
  <c r="N960" i="1"/>
  <c r="K960" i="1"/>
  <c r="J960" i="1"/>
  <c r="H960" i="1"/>
  <c r="Q960" i="1"/>
  <c r="I1140" i="1"/>
  <c r="N1140" i="1"/>
  <c r="M1140" i="1"/>
  <c r="K1140" i="1"/>
  <c r="D1140" i="1"/>
  <c r="Q1141" i="1"/>
  <c r="O1140" i="1"/>
  <c r="F1140" i="1"/>
  <c r="L1140" i="1"/>
  <c r="J1140" i="1"/>
  <c r="H1140" i="1"/>
  <c r="G1140" i="1"/>
  <c r="E1140" i="1"/>
  <c r="I1816" i="1"/>
  <c r="M1816" i="1"/>
  <c r="K1816" i="1"/>
  <c r="H1816" i="1"/>
  <c r="G1816" i="1"/>
  <c r="L1816" i="1"/>
  <c r="J1816" i="1"/>
  <c r="Q1816" i="1"/>
  <c r="D1816" i="1"/>
  <c r="E1816" i="1"/>
  <c r="F1816" i="1"/>
  <c r="I2992" i="1"/>
  <c r="G4188" i="1"/>
  <c r="L3297" i="1"/>
  <c r="P2996" i="1"/>
  <c r="L2977" i="1" s="1"/>
  <c r="M959" i="1"/>
  <c r="G959" i="1"/>
  <c r="E959" i="1"/>
  <c r="F959" i="1"/>
  <c r="Q959" i="1"/>
  <c r="I959" i="1"/>
  <c r="O959" i="1"/>
  <c r="D959" i="1"/>
  <c r="K959" i="1"/>
  <c r="L959" i="1"/>
  <c r="J959" i="1"/>
  <c r="N959" i="1"/>
  <c r="E2687" i="1"/>
  <c r="K2687" i="1"/>
  <c r="D968" i="1"/>
  <c r="O968" i="1"/>
  <c r="J968" i="1"/>
  <c r="M968" i="1"/>
  <c r="L968" i="1"/>
  <c r="I968" i="1"/>
  <c r="G968" i="1"/>
  <c r="H968" i="1"/>
  <c r="N968" i="1"/>
  <c r="E968" i="1"/>
  <c r="F968" i="1"/>
  <c r="K968" i="1"/>
  <c r="M230" i="1"/>
  <c r="L230" i="1"/>
  <c r="N230" i="1"/>
  <c r="D230" i="1"/>
  <c r="E230" i="1"/>
  <c r="K230" i="1"/>
  <c r="F230" i="1"/>
  <c r="I230" i="1"/>
  <c r="J230" i="1"/>
  <c r="H230" i="1"/>
  <c r="O230" i="1"/>
  <c r="D1144" i="1"/>
  <c r="P1144" i="1" s="1"/>
  <c r="Q2687" i="1"/>
  <c r="E1220" i="1"/>
  <c r="L2687" i="1"/>
  <c r="P2123" i="1"/>
  <c r="L2992" i="1"/>
  <c r="P2338" i="1"/>
  <c r="H583" i="1"/>
  <c r="D4407" i="1"/>
  <c r="D3719" i="1"/>
  <c r="I3719" i="1"/>
  <c r="N3719" i="1"/>
  <c r="O3719" i="1"/>
  <c r="L3719" i="1"/>
  <c r="F3719" i="1"/>
  <c r="J3719" i="1"/>
  <c r="Q3720" i="1"/>
  <c r="K3719" i="1"/>
  <c r="M3719" i="1"/>
  <c r="E3719" i="1"/>
  <c r="G3719" i="1"/>
  <c r="H3719" i="1"/>
  <c r="J3414" i="1"/>
  <c r="K3414" i="1"/>
  <c r="G3414" i="1"/>
  <c r="N3414" i="1"/>
  <c r="M3414" i="1"/>
  <c r="O3414" i="1"/>
  <c r="H3414" i="1"/>
  <c r="I3414" i="1"/>
  <c r="F3414" i="1"/>
  <c r="L3414" i="1"/>
  <c r="Q3415" i="1"/>
  <c r="E3414" i="1"/>
  <c r="D3414" i="1"/>
  <c r="Q3414" i="1"/>
  <c r="I1228" i="1"/>
  <c r="G1228" i="1"/>
  <c r="D1228" i="1"/>
  <c r="P1228" i="1" s="1"/>
  <c r="K1228" i="1"/>
  <c r="H1228" i="1"/>
  <c r="F1228" i="1"/>
  <c r="N1228" i="1"/>
  <c r="L1228" i="1"/>
  <c r="P1180" i="1"/>
  <c r="P483" i="1"/>
  <c r="K127" i="1"/>
  <c r="F53" i="1"/>
  <c r="P4250" i="1"/>
  <c r="G4230" i="1" s="1"/>
  <c r="Q961" i="1"/>
  <c r="I1143" i="1"/>
  <c r="O1143" i="1"/>
  <c r="L1143" i="1"/>
  <c r="G1143" i="1"/>
  <c r="D1143" i="1"/>
  <c r="P1143" i="1" s="1"/>
  <c r="M1143" i="1"/>
  <c r="H1143" i="1"/>
  <c r="E1143" i="1"/>
  <c r="F1143" i="1"/>
  <c r="K1143" i="1"/>
  <c r="Q1143" i="1"/>
  <c r="G4181" i="1"/>
  <c r="T3310" i="1"/>
  <c r="S42" i="1"/>
  <c r="S128" i="1" s="1"/>
  <c r="T128" i="1" s="1"/>
  <c r="D3332" i="1"/>
  <c r="O3332" i="1"/>
  <c r="E3332" i="1"/>
  <c r="Q3332" i="1"/>
  <c r="H3332" i="1"/>
  <c r="J3332" i="1"/>
  <c r="M3332" i="1"/>
  <c r="I3332" i="1"/>
  <c r="Q3333" i="1"/>
  <c r="L3332" i="1"/>
  <c r="N3332" i="1"/>
  <c r="K3332" i="1"/>
  <c r="G3332" i="1"/>
  <c r="F3332" i="1"/>
  <c r="N752" i="1"/>
  <c r="E752" i="1"/>
  <c r="D752" i="1"/>
  <c r="I752" i="1"/>
  <c r="G752" i="1"/>
  <c r="L752" i="1"/>
  <c r="H752" i="1"/>
  <c r="M752" i="1"/>
  <c r="F752" i="1"/>
  <c r="O752" i="1"/>
  <c r="Q752" i="1"/>
  <c r="K752" i="1"/>
  <c r="J752" i="1"/>
  <c r="Q753" i="1"/>
  <c r="D27" i="1"/>
  <c r="D113" i="1" s="1"/>
  <c r="M1144" i="1"/>
  <c r="P259" i="1"/>
  <c r="K239" i="1" s="1"/>
  <c r="P2728" i="1"/>
  <c r="F583" i="1"/>
  <c r="D1526" i="1"/>
  <c r="O4260" i="1"/>
  <c r="P4260" i="1" s="1"/>
  <c r="N4240" i="1" s="1"/>
  <c r="P4217" i="1"/>
  <c r="Q4197" i="1" s="1"/>
  <c r="K1357" i="1"/>
  <c r="L1357" i="1"/>
  <c r="J1357" i="1"/>
  <c r="N1357" i="1"/>
  <c r="D1357" i="1"/>
  <c r="P1357" i="1" s="1"/>
  <c r="F1357" i="1"/>
  <c r="M1357" i="1"/>
  <c r="H1357" i="1"/>
  <c r="I1357" i="1"/>
  <c r="E1357" i="1"/>
  <c r="G1357" i="1"/>
  <c r="O1357" i="1"/>
  <c r="J2515" i="1"/>
  <c r="I2515" i="1"/>
  <c r="N2515" i="1"/>
  <c r="L2515" i="1"/>
  <c r="K2515" i="1"/>
  <c r="H2515" i="1"/>
  <c r="D2515" i="1"/>
  <c r="G2515" i="1"/>
  <c r="Q2515" i="1"/>
  <c r="O2515" i="1"/>
  <c r="E2515" i="1"/>
  <c r="F2515" i="1"/>
  <c r="M2515" i="1"/>
  <c r="Q2516" i="1"/>
  <c r="G1817" i="1"/>
  <c r="D1817" i="1"/>
  <c r="K1817" i="1"/>
  <c r="M1817" i="1"/>
  <c r="L1817" i="1"/>
  <c r="J1817" i="1"/>
  <c r="J4179" i="1"/>
  <c r="O4179" i="1"/>
  <c r="I4179" i="1"/>
  <c r="N4179" i="1"/>
  <c r="D4179" i="1"/>
  <c r="F4179" i="1"/>
  <c r="H4179" i="1"/>
  <c r="K4179" i="1"/>
  <c r="M4179" i="1"/>
  <c r="L4179" i="1"/>
  <c r="E4179" i="1"/>
  <c r="F3635" i="1"/>
  <c r="L3635" i="1"/>
  <c r="J3635" i="1"/>
  <c r="N3635" i="1"/>
  <c r="M3635" i="1"/>
  <c r="E3635" i="1"/>
  <c r="K3635" i="1"/>
  <c r="I3635" i="1"/>
  <c r="H3635" i="1"/>
  <c r="Q3635" i="1"/>
  <c r="Q3636" i="1"/>
  <c r="G3635" i="1"/>
  <c r="D3635" i="1"/>
  <c r="P3635" i="1" s="1"/>
  <c r="Q231" i="1"/>
  <c r="N1817" i="1"/>
  <c r="G4183" i="1"/>
  <c r="O2987" i="1"/>
  <c r="G4185" i="1"/>
  <c r="H2816" i="1"/>
  <c r="Q2817" i="1"/>
  <c r="O2816" i="1"/>
  <c r="G2816" i="1"/>
  <c r="K2816" i="1"/>
  <c r="I2816" i="1"/>
  <c r="L2816" i="1"/>
  <c r="M2816" i="1"/>
  <c r="Q2816" i="1"/>
  <c r="F2816" i="1"/>
  <c r="E2816" i="1"/>
  <c r="N2816" i="1"/>
  <c r="D2816" i="1"/>
  <c r="J2816" i="1"/>
  <c r="O229" i="1"/>
  <c r="I1144" i="1"/>
  <c r="I2687" i="1"/>
  <c r="Q968" i="1"/>
  <c r="M3418" i="1"/>
  <c r="F2687" i="1"/>
  <c r="P3504" i="1"/>
  <c r="E583" i="1"/>
  <c r="H4407" i="1"/>
  <c r="G3845" i="1"/>
  <c r="F3845" i="1"/>
  <c r="J3845" i="1"/>
  <c r="E3845" i="1"/>
  <c r="H3845" i="1"/>
  <c r="D3845" i="1"/>
  <c r="K3845" i="1"/>
  <c r="N3845" i="1"/>
  <c r="I3845" i="1"/>
  <c r="M3845" i="1"/>
  <c r="L3845" i="1"/>
  <c r="Q3846" i="1"/>
  <c r="P3322" i="1"/>
  <c r="P4269" i="1"/>
  <c r="P3365" i="1"/>
  <c r="P139" i="1"/>
  <c r="P73" i="1"/>
  <c r="M54" i="1" s="1"/>
  <c r="D4190" i="1"/>
  <c r="J4190" i="1"/>
  <c r="I4190" i="1"/>
  <c r="O4190" i="1"/>
  <c r="F4190" i="1"/>
  <c r="E4190" i="1"/>
  <c r="M4190" i="1"/>
  <c r="Q4189" i="1"/>
  <c r="N4190" i="1"/>
  <c r="L4190" i="1"/>
  <c r="K4190" i="1"/>
  <c r="F1557" i="1"/>
  <c r="G1557" i="1"/>
  <c r="K1557" i="1"/>
  <c r="O1557" i="1"/>
  <c r="I1557" i="1"/>
  <c r="N1557" i="1"/>
  <c r="L1557" i="1"/>
  <c r="D1557" i="1"/>
  <c r="E1557" i="1"/>
  <c r="H1557" i="1"/>
  <c r="J1557" i="1"/>
  <c r="P2857" i="1"/>
  <c r="I41" i="1"/>
  <c r="O1269" i="1"/>
  <c r="I1269" i="1"/>
  <c r="E1269" i="1"/>
  <c r="F1269" i="1"/>
  <c r="N1269" i="1"/>
  <c r="J1269" i="1"/>
  <c r="M1269" i="1"/>
  <c r="H1269" i="1"/>
  <c r="G1269" i="1"/>
  <c r="D1269" i="1"/>
  <c r="L1269" i="1"/>
  <c r="Q583" i="1"/>
  <c r="O1144" i="1"/>
  <c r="P1609" i="1"/>
  <c r="H1144" i="1"/>
  <c r="N2992" i="1"/>
  <c r="D583" i="1"/>
  <c r="P583" i="1" s="1"/>
  <c r="L3160" i="1"/>
  <c r="N3160" i="1"/>
  <c r="H3160" i="1"/>
  <c r="K3160" i="1"/>
  <c r="D3160" i="1"/>
  <c r="Q3160" i="1"/>
  <c r="F3160" i="1"/>
  <c r="O3160" i="1"/>
  <c r="I3160" i="1"/>
  <c r="G3160" i="1"/>
  <c r="M3160" i="1"/>
  <c r="J3160" i="1"/>
  <c r="Q3161" i="1"/>
  <c r="E3160" i="1"/>
  <c r="M4493" i="1"/>
  <c r="Q4493" i="1"/>
  <c r="J4493" i="1"/>
  <c r="Q4494" i="1"/>
  <c r="L4493" i="1"/>
  <c r="I4493" i="1"/>
  <c r="N4493" i="1"/>
  <c r="F4493" i="1"/>
  <c r="G4493" i="1"/>
  <c r="K4493" i="1"/>
  <c r="O4493" i="1"/>
  <c r="H4493" i="1"/>
  <c r="D4493" i="1"/>
  <c r="E4493" i="1"/>
  <c r="F2255" i="1"/>
  <c r="I2255" i="1"/>
  <c r="D2255" i="1"/>
  <c r="O2255" i="1"/>
  <c r="J2255" i="1"/>
  <c r="K2255" i="1"/>
  <c r="E2255" i="1"/>
  <c r="G2255" i="1"/>
  <c r="M2255" i="1"/>
  <c r="I2950" i="1"/>
  <c r="N2950" i="1"/>
  <c r="G2950" i="1"/>
  <c r="H2950" i="1"/>
  <c r="E2950" i="1"/>
  <c r="Q2950" i="1"/>
  <c r="P4094" i="1"/>
  <c r="P601" i="1"/>
  <c r="O581" i="1" s="1"/>
  <c r="E237" i="1"/>
  <c r="G237" i="1"/>
  <c r="D237" i="1"/>
  <c r="O237" i="1"/>
  <c r="K237" i="1"/>
  <c r="N237" i="1"/>
  <c r="J237" i="1"/>
  <c r="I237" i="1"/>
  <c r="M237" i="1"/>
  <c r="L237" i="1"/>
  <c r="F237" i="1"/>
  <c r="H237" i="1"/>
  <c r="P1303" i="1"/>
  <c r="I1818" i="1"/>
  <c r="N1818" i="1"/>
  <c r="G1818" i="1"/>
  <c r="L1818" i="1"/>
  <c r="H1818" i="1"/>
  <c r="E1818" i="1"/>
  <c r="K1818" i="1"/>
  <c r="O1818" i="1"/>
  <c r="J1818" i="1"/>
  <c r="M1818" i="1"/>
  <c r="D1818" i="1"/>
  <c r="Q1818" i="1"/>
  <c r="F1818" i="1"/>
  <c r="Q1819" i="1"/>
  <c r="N4181" i="1"/>
  <c r="O4181" i="1"/>
  <c r="E4181" i="1"/>
  <c r="J4181" i="1"/>
  <c r="L4181" i="1"/>
  <c r="K4181" i="1"/>
  <c r="M4181" i="1"/>
  <c r="D4181" i="1"/>
  <c r="I4181" i="1"/>
  <c r="H4181" i="1"/>
  <c r="P4252" i="1"/>
  <c r="G4232" i="1" s="1"/>
  <c r="H573" i="1"/>
  <c r="G573" i="1"/>
  <c r="M573" i="1"/>
  <c r="D573" i="1"/>
  <c r="O573" i="1"/>
  <c r="N573" i="1"/>
  <c r="J573" i="1"/>
  <c r="K573" i="1"/>
  <c r="I573" i="1"/>
  <c r="F573" i="1"/>
  <c r="L573" i="1"/>
  <c r="E573" i="1"/>
  <c r="Q573" i="1"/>
  <c r="K1561" i="1"/>
  <c r="D1561" i="1"/>
  <c r="M1561" i="1"/>
  <c r="E1561" i="1"/>
  <c r="G1561" i="1"/>
  <c r="Q1561" i="1"/>
  <c r="O1561" i="1"/>
  <c r="F1561" i="1"/>
  <c r="I1561" i="1"/>
  <c r="L1561" i="1"/>
  <c r="H1561" i="1"/>
  <c r="J1561" i="1"/>
  <c r="J4189" i="1"/>
  <c r="D4189" i="1"/>
  <c r="N4189" i="1"/>
  <c r="F4189" i="1"/>
  <c r="E4189" i="1"/>
  <c r="K4189" i="1"/>
  <c r="M4189" i="1"/>
  <c r="I4189" i="1"/>
  <c r="Q4188" i="1"/>
  <c r="L4189" i="1"/>
  <c r="G4189" i="1"/>
  <c r="O4189" i="1"/>
  <c r="P3500" i="1"/>
  <c r="D2986" i="1"/>
  <c r="J2986" i="1"/>
  <c r="L2986" i="1"/>
  <c r="I2986" i="1"/>
  <c r="E2986" i="1"/>
  <c r="K2986" i="1"/>
  <c r="M2986" i="1"/>
  <c r="O2986" i="1"/>
  <c r="F2986" i="1"/>
  <c r="N2986" i="1"/>
  <c r="Q2986" i="1"/>
  <c r="K2992" i="1"/>
  <c r="P2978" i="1"/>
  <c r="P619" i="1"/>
  <c r="F2992" i="1"/>
  <c r="O3309" i="1"/>
  <c r="P3309" i="1" s="1"/>
  <c r="H2992" i="1"/>
  <c r="G2992" i="1"/>
  <c r="P2072" i="1"/>
  <c r="L583" i="1"/>
  <c r="P481" i="1"/>
  <c r="D2907" i="1"/>
  <c r="P2907" i="1" s="1"/>
  <c r="J2907" i="1"/>
  <c r="K2907" i="1"/>
  <c r="M2907" i="1"/>
  <c r="E2907" i="1"/>
  <c r="I2907" i="1"/>
  <c r="L2907" i="1"/>
  <c r="N2907" i="1"/>
  <c r="O2907" i="1"/>
  <c r="H2907" i="1"/>
  <c r="G2907" i="1"/>
  <c r="F2907" i="1"/>
  <c r="Q2907" i="1"/>
  <c r="P4093" i="1"/>
  <c r="P3968" i="1"/>
  <c r="I538" i="1"/>
  <c r="D538" i="1"/>
  <c r="G538" i="1"/>
  <c r="K538" i="1"/>
  <c r="M538" i="1"/>
  <c r="F538" i="1"/>
  <c r="O538" i="1"/>
  <c r="L538" i="1"/>
  <c r="H538" i="1"/>
  <c r="J538" i="1"/>
  <c r="N538" i="1"/>
  <c r="E538" i="1"/>
  <c r="Q539" i="1"/>
  <c r="Q538" i="1"/>
  <c r="R3302" i="1"/>
  <c r="R34" i="1" s="1"/>
  <c r="R120" i="1" s="1"/>
  <c r="T3001" i="1"/>
  <c r="D3507" i="1"/>
  <c r="P3507" i="1" s="1"/>
  <c r="N3507" i="1"/>
  <c r="J3507" i="1"/>
  <c r="I3507" i="1"/>
  <c r="L3507" i="1"/>
  <c r="K3507" i="1"/>
  <c r="G3507" i="1"/>
  <c r="F3507" i="1"/>
  <c r="M3507" i="1"/>
  <c r="E3507" i="1"/>
  <c r="H3507" i="1"/>
  <c r="Q3508" i="1"/>
  <c r="Q3507" i="1"/>
  <c r="N234" i="1"/>
  <c r="J234" i="1"/>
  <c r="E234" i="1"/>
  <c r="D234" i="1"/>
  <c r="I234" i="1"/>
  <c r="L234" i="1"/>
  <c r="M234" i="1"/>
  <c r="O234" i="1"/>
  <c r="K234" i="1"/>
  <c r="F234" i="1"/>
  <c r="G234" i="1"/>
  <c r="N1562" i="1"/>
  <c r="O1562" i="1"/>
  <c r="D1562" i="1"/>
  <c r="I1562" i="1"/>
  <c r="F1562" i="1"/>
  <c r="E1562" i="1"/>
  <c r="L1562" i="1"/>
  <c r="G1562" i="1"/>
  <c r="K1562" i="1"/>
  <c r="H1562" i="1"/>
  <c r="J1562" i="1"/>
  <c r="Q1562" i="1"/>
  <c r="Q1563" i="1"/>
  <c r="F3462" i="1"/>
  <c r="Q3462" i="1"/>
  <c r="G3462" i="1"/>
  <c r="Q3463" i="1"/>
  <c r="E3462" i="1"/>
  <c r="J3462" i="1"/>
  <c r="I3462" i="1"/>
  <c r="M3462" i="1"/>
  <c r="N3462" i="1"/>
  <c r="D3462" i="1"/>
  <c r="L3462" i="1"/>
  <c r="H3462" i="1"/>
  <c r="K3462" i="1"/>
  <c r="N2941" i="1"/>
  <c r="F2941" i="1"/>
  <c r="E2941" i="1"/>
  <c r="J2941" i="1"/>
  <c r="I2941" i="1"/>
  <c r="K2941" i="1"/>
  <c r="D2941" i="1"/>
  <c r="L2941" i="1"/>
  <c r="O2941" i="1"/>
  <c r="M2941" i="1"/>
  <c r="Q2942" i="1"/>
  <c r="G2941" i="1"/>
  <c r="P3871" i="1"/>
  <c r="O3851" i="1" s="1"/>
  <c r="O3957" i="1"/>
  <c r="L2989" i="1"/>
  <c r="M1260" i="1"/>
  <c r="F1260" i="1"/>
  <c r="E1260" i="1"/>
  <c r="L1260" i="1"/>
  <c r="I1260" i="1"/>
  <c r="O1260" i="1"/>
  <c r="J1260" i="1"/>
  <c r="Q1260" i="1"/>
  <c r="K1260" i="1"/>
  <c r="G1260" i="1"/>
  <c r="N1260" i="1"/>
  <c r="H1260" i="1"/>
  <c r="P358" i="1"/>
  <c r="D4185" i="1"/>
  <c r="J4185" i="1"/>
  <c r="Q4185" i="1"/>
  <c r="K4185" i="1"/>
  <c r="N4185" i="1"/>
  <c r="O4185" i="1"/>
  <c r="H4185" i="1"/>
  <c r="I4185" i="1"/>
  <c r="L4185" i="1"/>
  <c r="M4185" i="1"/>
  <c r="E4185" i="1"/>
  <c r="P2935" i="1"/>
  <c r="P28" i="1"/>
  <c r="J9" i="1" s="1"/>
  <c r="Q2343" i="1"/>
  <c r="G2687" i="1"/>
  <c r="M2687" i="1"/>
  <c r="H2687" i="1"/>
  <c r="P4105" i="1"/>
  <c r="O3676" i="1"/>
  <c r="P1861" i="1"/>
  <c r="P403" i="1"/>
  <c r="P3540" i="1"/>
  <c r="J583" i="1"/>
  <c r="P4277" i="1"/>
  <c r="Q193" i="1"/>
  <c r="Q194" i="1"/>
  <c r="P917" i="1"/>
  <c r="I3932" i="1"/>
  <c r="D3932" i="1"/>
  <c r="M3932" i="1"/>
  <c r="E3932" i="1"/>
  <c r="G3932" i="1"/>
  <c r="L3932" i="1"/>
  <c r="H3932" i="1"/>
  <c r="F3932" i="1"/>
  <c r="O3932" i="1"/>
  <c r="N3932" i="1"/>
  <c r="J3932" i="1"/>
  <c r="I235" i="1"/>
  <c r="H235" i="1"/>
  <c r="L235" i="1"/>
  <c r="M4182" i="1"/>
  <c r="J4182" i="1"/>
  <c r="H4182" i="1"/>
  <c r="O4182" i="1"/>
  <c r="D4182" i="1"/>
  <c r="E4182" i="1"/>
  <c r="L4182" i="1"/>
  <c r="K4182" i="1"/>
  <c r="I4182" i="1"/>
  <c r="N4182" i="1"/>
  <c r="Q4190" i="1"/>
  <c r="K4191" i="1"/>
  <c r="D4191" i="1"/>
  <c r="N4191" i="1"/>
  <c r="O4191" i="1"/>
  <c r="M4191" i="1"/>
  <c r="L4191" i="1"/>
  <c r="E4191" i="1"/>
  <c r="J4191" i="1"/>
  <c r="G4191" i="1"/>
  <c r="I4191" i="1"/>
  <c r="F4191" i="1"/>
  <c r="H127" i="1"/>
  <c r="F577" i="1"/>
  <c r="M577" i="1"/>
  <c r="O577" i="1"/>
  <c r="Q577" i="1"/>
  <c r="E577" i="1"/>
  <c r="G577" i="1"/>
  <c r="J577" i="1"/>
  <c r="K577" i="1"/>
  <c r="D577" i="1"/>
  <c r="N577" i="1"/>
  <c r="I577" i="1"/>
  <c r="L577" i="1"/>
  <c r="O962" i="1"/>
  <c r="E962" i="1"/>
  <c r="M962" i="1"/>
  <c r="J962" i="1"/>
  <c r="K962" i="1"/>
  <c r="F962" i="1"/>
  <c r="D962" i="1"/>
  <c r="L962" i="1"/>
  <c r="I962" i="1"/>
  <c r="H962" i="1"/>
  <c r="N962" i="1"/>
  <c r="Q962" i="1"/>
  <c r="Q963" i="1"/>
  <c r="F1558" i="1"/>
  <c r="O1558" i="1"/>
  <c r="E1558" i="1"/>
  <c r="M1558" i="1"/>
  <c r="G1558" i="1"/>
  <c r="D1558" i="1"/>
  <c r="L1558" i="1"/>
  <c r="H1558" i="1"/>
  <c r="J1558" i="1"/>
  <c r="K1558" i="1"/>
  <c r="I1558" i="1"/>
  <c r="Q1558" i="1"/>
  <c r="G4182" i="1"/>
  <c r="J3241" i="1"/>
  <c r="E3241" i="1"/>
  <c r="D3241" i="1"/>
  <c r="I3241" i="1"/>
  <c r="K3241" i="1"/>
  <c r="L3241" i="1"/>
  <c r="N3241" i="1"/>
  <c r="H3241" i="1"/>
  <c r="M3241" i="1"/>
  <c r="O3241" i="1"/>
  <c r="H3305" i="1"/>
  <c r="H37" i="1" s="1"/>
  <c r="H123" i="1" s="1"/>
  <c r="P3004" i="1"/>
  <c r="M1270" i="1"/>
  <c r="L1270" i="1"/>
  <c r="O1270" i="1"/>
  <c r="J1270" i="1"/>
  <c r="D1270" i="1"/>
  <c r="P1270" i="1" s="1"/>
  <c r="E1270" i="1"/>
  <c r="F1270" i="1"/>
  <c r="H1270" i="1"/>
  <c r="Q1270" i="1"/>
  <c r="K1270" i="1"/>
  <c r="N1270" i="1"/>
  <c r="G1270" i="1"/>
  <c r="F3765" i="1"/>
  <c r="J3765" i="1"/>
  <c r="Q3765" i="1"/>
  <c r="P4473" i="1"/>
  <c r="Q3766" i="1"/>
  <c r="G3765" i="1"/>
  <c r="M3765" i="1"/>
  <c r="D3765" i="1"/>
  <c r="P3765" i="1" s="1"/>
  <c r="N3765" i="1"/>
  <c r="L3765" i="1"/>
  <c r="I3765" i="1"/>
  <c r="H3765" i="1"/>
  <c r="K3765" i="1"/>
  <c r="E3765" i="1"/>
  <c r="L42" i="1"/>
  <c r="L128" i="1" s="1"/>
  <c r="D41" i="1"/>
  <c r="P1653" i="1"/>
  <c r="I2975" i="1"/>
  <c r="G2975" i="1"/>
  <c r="P3295" i="1"/>
  <c r="D3276" i="1" s="1"/>
  <c r="F2975" i="1"/>
  <c r="D2975" i="1"/>
  <c r="E2975" i="1"/>
  <c r="H2975" i="1"/>
  <c r="J2975" i="1"/>
  <c r="L2975" i="1"/>
  <c r="K2975" i="1"/>
  <c r="O2975" i="1"/>
  <c r="N2975" i="1"/>
  <c r="M2975" i="1"/>
  <c r="D2687" i="1"/>
  <c r="Q2688" i="1"/>
  <c r="Q969" i="1"/>
  <c r="K583" i="1"/>
  <c r="P1396" i="1"/>
  <c r="O64" i="1"/>
  <c r="I2730" i="1"/>
  <c r="O2730" i="1"/>
  <c r="J2730" i="1"/>
  <c r="M2730" i="1"/>
  <c r="N2730" i="1"/>
  <c r="F2730" i="1"/>
  <c r="E2730" i="1"/>
  <c r="L2730" i="1"/>
  <c r="K2730" i="1"/>
  <c r="D2730" i="1"/>
  <c r="G2730" i="1"/>
  <c r="Q2730" i="1"/>
  <c r="H2730" i="1"/>
  <c r="Q2731" i="1"/>
  <c r="P657" i="1"/>
  <c r="H2429" i="1"/>
  <c r="E2429" i="1"/>
  <c r="M2429" i="1"/>
  <c r="F2429" i="1"/>
  <c r="L2429" i="1"/>
  <c r="D2429" i="1"/>
  <c r="N2429" i="1"/>
  <c r="I2429" i="1"/>
  <c r="J2429" i="1"/>
  <c r="G2429" i="1"/>
  <c r="K2429" i="1"/>
  <c r="Q2429" i="1"/>
  <c r="O2429" i="1"/>
  <c r="M965" i="1"/>
  <c r="O965" i="1"/>
  <c r="I965" i="1"/>
  <c r="E965" i="1"/>
  <c r="D965" i="1"/>
  <c r="N965" i="1"/>
  <c r="K965" i="1"/>
  <c r="L965" i="1"/>
  <c r="G965" i="1"/>
  <c r="J965" i="1"/>
  <c r="F965" i="1"/>
  <c r="Q965" i="1"/>
  <c r="P4008" i="1"/>
  <c r="P4317" i="1"/>
  <c r="R3304" i="1"/>
  <c r="T3003" i="1"/>
  <c r="F3375" i="1"/>
  <c r="K3375" i="1"/>
  <c r="Q3375" i="1"/>
  <c r="D3375" i="1"/>
  <c r="H3375" i="1"/>
  <c r="L3375" i="1"/>
  <c r="G3375" i="1"/>
  <c r="O3375" i="1"/>
  <c r="I3375" i="1"/>
  <c r="Q3376" i="1"/>
  <c r="E3375" i="1"/>
  <c r="M3375" i="1"/>
  <c r="N3375" i="1"/>
  <c r="J3375" i="1"/>
  <c r="E2386" i="1"/>
  <c r="J2386" i="1"/>
  <c r="L2386" i="1"/>
  <c r="O2386" i="1"/>
  <c r="I2386" i="1"/>
  <c r="Q2386" i="1"/>
  <c r="D2386" i="1"/>
  <c r="N2386" i="1"/>
  <c r="G2386" i="1"/>
  <c r="H2386" i="1"/>
  <c r="Q2387" i="1"/>
  <c r="F2386" i="1"/>
  <c r="M2386" i="1"/>
  <c r="K2386" i="1"/>
  <c r="P4253" i="1"/>
  <c r="H4233" i="1" s="1"/>
  <c r="H577" i="1"/>
  <c r="F3241" i="1"/>
  <c r="P247" i="1"/>
  <c r="O32" i="1"/>
  <c r="O118" i="1" s="1"/>
  <c r="J2687" i="1"/>
  <c r="P3301" i="1"/>
  <c r="G3282" i="1" s="1"/>
  <c r="D64" i="1"/>
  <c r="Q584" i="1"/>
  <c r="K2126" i="1"/>
  <c r="I2126" i="1"/>
  <c r="N2126" i="1"/>
  <c r="M2126" i="1"/>
  <c r="G2126" i="1"/>
  <c r="J2258" i="1"/>
  <c r="N2258" i="1"/>
  <c r="M2258" i="1"/>
  <c r="F2258" i="1"/>
  <c r="G2258" i="1"/>
  <c r="E2258" i="1"/>
  <c r="L2258" i="1"/>
  <c r="D2258" i="1"/>
  <c r="I2258" i="1"/>
  <c r="K2258" i="1"/>
  <c r="O2258" i="1"/>
  <c r="H2258" i="1"/>
  <c r="H3547" i="1"/>
  <c r="K3547" i="1"/>
  <c r="L3547" i="1"/>
  <c r="J3547" i="1"/>
  <c r="N3547" i="1"/>
  <c r="M3547" i="1"/>
  <c r="D3547" i="1"/>
  <c r="F3547" i="1"/>
  <c r="Q3548" i="1"/>
  <c r="I3547" i="1"/>
  <c r="G3547" i="1"/>
  <c r="Q3547" i="1"/>
  <c r="E3547" i="1"/>
  <c r="O3547" i="1"/>
  <c r="P3370" i="1"/>
  <c r="P4054" i="1"/>
  <c r="O1440" i="1"/>
  <c r="L1440" i="1"/>
  <c r="H1440" i="1"/>
  <c r="D1440" i="1"/>
  <c r="G1440" i="1"/>
  <c r="I1440" i="1"/>
  <c r="J1440" i="1"/>
  <c r="M1440" i="1"/>
  <c r="K1440" i="1"/>
  <c r="N1440" i="1"/>
  <c r="E1440" i="1"/>
  <c r="Q1440" i="1"/>
  <c r="F1440" i="1"/>
  <c r="P2034" i="1"/>
  <c r="I2976" i="1"/>
  <c r="G2976" i="1"/>
  <c r="N2976" i="1"/>
  <c r="Q2976" i="1"/>
  <c r="F2976" i="1"/>
  <c r="D2976" i="1"/>
  <c r="M2976" i="1"/>
  <c r="H2976" i="1"/>
  <c r="E2976" i="1"/>
  <c r="L2976" i="1"/>
  <c r="O2976" i="1"/>
  <c r="J2976" i="1"/>
  <c r="P2805" i="1"/>
  <c r="H4183" i="1"/>
  <c r="M4183" i="1"/>
  <c r="K4183" i="1"/>
  <c r="E4183" i="1"/>
  <c r="I4183" i="1"/>
  <c r="N4183" i="1"/>
  <c r="L4183" i="1"/>
  <c r="J4183" i="1"/>
  <c r="O4183" i="1"/>
  <c r="D4183" i="1"/>
  <c r="Q4183" i="1"/>
  <c r="G3680" i="1"/>
  <c r="E3680" i="1"/>
  <c r="Q3681" i="1"/>
  <c r="J3680" i="1"/>
  <c r="D3680" i="1"/>
  <c r="P3680" i="1" s="1"/>
  <c r="K3680" i="1"/>
  <c r="I3680" i="1"/>
  <c r="O3680" i="1"/>
  <c r="Q3680" i="1"/>
  <c r="F3680" i="1"/>
  <c r="H3680" i="1"/>
  <c r="L3680" i="1"/>
  <c r="N3680" i="1"/>
  <c r="M3680" i="1"/>
  <c r="H958" i="1"/>
  <c r="E958" i="1"/>
  <c r="M958" i="1"/>
  <c r="K958" i="1"/>
  <c r="Q958" i="1"/>
  <c r="O958" i="1"/>
  <c r="N958" i="1"/>
  <c r="L958" i="1"/>
  <c r="D958" i="1"/>
  <c r="J958" i="1"/>
  <c r="F958" i="1"/>
  <c r="G958" i="1"/>
  <c r="H1559" i="1"/>
  <c r="G1559" i="1"/>
  <c r="J1559" i="1"/>
  <c r="K1559" i="1"/>
  <c r="M1559" i="1"/>
  <c r="L1559" i="1"/>
  <c r="E1559" i="1"/>
  <c r="D1559" i="1"/>
  <c r="Q1559" i="1"/>
  <c r="F1559" i="1"/>
  <c r="I1559" i="1"/>
  <c r="O1559" i="1"/>
  <c r="F2601" i="1"/>
  <c r="L2601" i="1"/>
  <c r="G2601" i="1"/>
  <c r="O2601" i="1"/>
  <c r="N2601" i="1"/>
  <c r="M2601" i="1"/>
  <c r="Q2602" i="1"/>
  <c r="J2601" i="1"/>
  <c r="I2256" i="1"/>
  <c r="M2256" i="1"/>
  <c r="N2256" i="1"/>
  <c r="G2256" i="1"/>
  <c r="J2256" i="1"/>
  <c r="K2256" i="1"/>
  <c r="D2256" i="1"/>
  <c r="E2256" i="1"/>
  <c r="F2256" i="1"/>
  <c r="H2256" i="1"/>
  <c r="L2256" i="1"/>
  <c r="Q2256" i="1"/>
  <c r="Q3242" i="1"/>
  <c r="E3242" i="1"/>
  <c r="L3242" i="1"/>
  <c r="M3242" i="1"/>
  <c r="G3242" i="1"/>
  <c r="F3242" i="1"/>
  <c r="N3242" i="1"/>
  <c r="K3242" i="1"/>
  <c r="O3242" i="1"/>
  <c r="D3242" i="1"/>
  <c r="E2991" i="1"/>
  <c r="K2991" i="1"/>
  <c r="M2991" i="1"/>
  <c r="G2991" i="1"/>
  <c r="H2991" i="1"/>
  <c r="I2991" i="1"/>
  <c r="L2991" i="1"/>
  <c r="J2991" i="1"/>
  <c r="O2991" i="1"/>
  <c r="N2991" i="1"/>
  <c r="D2991" i="1"/>
  <c r="P2991" i="1" s="1"/>
  <c r="S119" i="1"/>
  <c r="D709" i="1"/>
  <c r="K709" i="1"/>
  <c r="O709" i="1"/>
  <c r="Q710" i="1"/>
  <c r="H709" i="1"/>
  <c r="L709" i="1"/>
  <c r="I709" i="1"/>
  <c r="M709" i="1"/>
  <c r="N709" i="1"/>
  <c r="G709" i="1"/>
  <c r="E709" i="1"/>
  <c r="J709" i="1"/>
  <c r="F709" i="1"/>
  <c r="Q709" i="1"/>
  <c r="R43" i="1"/>
  <c r="R129" i="1" s="1"/>
  <c r="T129" i="1" s="1"/>
  <c r="T3311" i="1"/>
  <c r="Q1139" i="1"/>
  <c r="Q2992" i="1"/>
  <c r="H2126" i="1"/>
  <c r="O583" i="1"/>
  <c r="P364" i="1"/>
  <c r="L127" i="1"/>
  <c r="J127" i="1"/>
  <c r="J64" i="1"/>
  <c r="P3761" i="1"/>
  <c r="P2505" i="1"/>
  <c r="K3117" i="1"/>
  <c r="O3117" i="1"/>
  <c r="D3117" i="1"/>
  <c r="J3117" i="1"/>
  <c r="M3117" i="1"/>
  <c r="H3117" i="1"/>
  <c r="N3117" i="1"/>
  <c r="L3117" i="1"/>
  <c r="F3117" i="1"/>
  <c r="E3117" i="1"/>
  <c r="I3117" i="1"/>
  <c r="G3117" i="1"/>
  <c r="Q3117" i="1"/>
  <c r="Q3118" i="1"/>
  <c r="G2859" i="1"/>
  <c r="Q2859" i="1"/>
  <c r="D2859" i="1"/>
  <c r="L2859" i="1"/>
  <c r="J2859" i="1"/>
  <c r="N2859" i="1"/>
  <c r="Q2860" i="1"/>
  <c r="K2859" i="1"/>
  <c r="E2859" i="1"/>
  <c r="H2859" i="1"/>
  <c r="I2859" i="1"/>
  <c r="O2859" i="1"/>
  <c r="F2859" i="1"/>
  <c r="M2859" i="1"/>
  <c r="J408" i="1"/>
  <c r="I408" i="1"/>
  <c r="Q408" i="1"/>
  <c r="O408" i="1"/>
  <c r="D408" i="1"/>
  <c r="M408" i="1"/>
  <c r="H408" i="1"/>
  <c r="G408" i="1"/>
  <c r="Q409" i="1"/>
  <c r="N408" i="1"/>
  <c r="L408" i="1"/>
  <c r="K408" i="1"/>
  <c r="F408" i="1"/>
  <c r="E408" i="1"/>
  <c r="K2775" i="1"/>
  <c r="H2775" i="1"/>
  <c r="G2775" i="1"/>
  <c r="D2775" i="1"/>
  <c r="P2775" i="1" s="1"/>
  <c r="I2775" i="1"/>
  <c r="Q2775" i="1"/>
  <c r="F2775" i="1"/>
  <c r="M2775" i="1"/>
  <c r="Q2776" i="1"/>
  <c r="J2775" i="1"/>
  <c r="E2775" i="1"/>
  <c r="N2775" i="1"/>
  <c r="L2775" i="1"/>
  <c r="F2934" i="1"/>
  <c r="H2934" i="1"/>
  <c r="L2934" i="1"/>
  <c r="Q2935" i="1"/>
  <c r="D2934" i="1"/>
  <c r="G2934" i="1"/>
  <c r="E2934" i="1"/>
  <c r="M2934" i="1"/>
  <c r="Q2934" i="1"/>
  <c r="P918" i="1"/>
  <c r="Q4184" i="1"/>
  <c r="E4184" i="1"/>
  <c r="K4184" i="1"/>
  <c r="N4184" i="1"/>
  <c r="J4184" i="1"/>
  <c r="H4184" i="1"/>
  <c r="M4184" i="1"/>
  <c r="L4184" i="1"/>
  <c r="O4184" i="1"/>
  <c r="F4184" i="1"/>
  <c r="I4184" i="1"/>
  <c r="D4184" i="1"/>
  <c r="Q578" i="1"/>
  <c r="H959" i="1"/>
  <c r="D52" i="1"/>
  <c r="H52" i="1"/>
  <c r="I52" i="1"/>
  <c r="E52" i="1"/>
  <c r="F52" i="1"/>
  <c r="M52" i="1"/>
  <c r="J52" i="1"/>
  <c r="K3932" i="1"/>
  <c r="P4579" i="1"/>
  <c r="G4451" i="1"/>
  <c r="M4407" i="1"/>
  <c r="F4407" i="1"/>
  <c r="Q4407" i="1"/>
  <c r="N4407" i="1"/>
  <c r="I4407" i="1"/>
  <c r="G4407" i="1"/>
  <c r="K4451" i="1"/>
  <c r="Q4408" i="1"/>
  <c r="J4407" i="1"/>
  <c r="Q4406" i="1"/>
  <c r="M4406" i="1"/>
  <c r="N4406" i="1"/>
  <c r="L4406" i="1"/>
  <c r="H4406" i="1"/>
  <c r="I4406" i="1"/>
  <c r="J4406" i="1"/>
  <c r="G4406" i="1"/>
  <c r="D4406" i="1"/>
  <c r="K4406" i="1"/>
  <c r="E4406" i="1"/>
  <c r="O4407" i="1"/>
  <c r="F4406" i="1"/>
  <c r="O4192" i="1"/>
  <c r="D4192" i="1"/>
  <c r="Q4192" i="1"/>
  <c r="J4192" i="1"/>
  <c r="N4192" i="1"/>
  <c r="K4192" i="1"/>
  <c r="I4192" i="1"/>
  <c r="O4193" i="1"/>
  <c r="E4193" i="1"/>
  <c r="G4193" i="1"/>
  <c r="N4193" i="1"/>
  <c r="H4193" i="1"/>
  <c r="J4193" i="1"/>
  <c r="I4193" i="1"/>
  <c r="Q4193" i="1"/>
  <c r="L4193" i="1"/>
  <c r="K4193" i="1"/>
  <c r="F4193" i="1"/>
  <c r="D4193" i="1"/>
  <c r="P4249" i="1"/>
  <c r="Q4451" i="1"/>
  <c r="J4450" i="1"/>
  <c r="O4450" i="1"/>
  <c r="L4450" i="1"/>
  <c r="M4450" i="1"/>
  <c r="I4450" i="1"/>
  <c r="Q4449" i="1"/>
  <c r="N4450" i="1"/>
  <c r="K4450" i="1"/>
  <c r="G4450" i="1"/>
  <c r="E4450" i="1"/>
  <c r="H4450" i="1"/>
  <c r="F4450" i="1"/>
  <c r="O3847" i="1"/>
  <c r="J3847" i="1"/>
  <c r="E3847" i="1"/>
  <c r="N3847" i="1"/>
  <c r="F3847" i="1"/>
  <c r="L3847" i="1"/>
  <c r="K3847" i="1"/>
  <c r="I3847" i="1"/>
  <c r="G3847" i="1"/>
  <c r="M3847" i="1"/>
  <c r="H3847" i="1"/>
  <c r="Q3847" i="1"/>
  <c r="D3847" i="1"/>
  <c r="M4451" i="1"/>
  <c r="O4451" i="1"/>
  <c r="Q4450" i="1"/>
  <c r="E4451" i="1"/>
  <c r="N4451" i="1"/>
  <c r="H4451" i="1"/>
  <c r="M2127" i="1"/>
  <c r="I2127" i="1"/>
  <c r="J2127" i="1"/>
  <c r="J2128" i="1"/>
  <c r="G2128" i="1"/>
  <c r="O2128" i="1"/>
  <c r="I2128" i="1"/>
  <c r="N2128" i="1"/>
  <c r="D2128" i="1"/>
  <c r="K2128" i="1"/>
  <c r="H2128" i="1"/>
  <c r="Q2128" i="1"/>
  <c r="F2128" i="1"/>
  <c r="M2128" i="1"/>
  <c r="E2128" i="1"/>
  <c r="N2127" i="1"/>
  <c r="G2127" i="1"/>
  <c r="H2127" i="1"/>
  <c r="L2127" i="1"/>
  <c r="F2127" i="1"/>
  <c r="Q2127" i="1"/>
  <c r="E64" i="1"/>
  <c r="N64" i="1"/>
  <c r="L64" i="1"/>
  <c r="G64" i="1"/>
  <c r="F64" i="1"/>
  <c r="H64" i="1"/>
  <c r="M64" i="1"/>
  <c r="K64" i="1"/>
  <c r="G1826" i="1"/>
  <c r="N63" i="1"/>
  <c r="M63" i="1"/>
  <c r="M1826" i="1"/>
  <c r="I1826" i="1"/>
  <c r="O1826" i="1"/>
  <c r="D63" i="1"/>
  <c r="J63" i="1"/>
  <c r="K63" i="1"/>
  <c r="F63" i="1"/>
  <c r="L1827" i="1"/>
  <c r="Q64" i="1"/>
  <c r="G1827" i="1"/>
  <c r="K1826" i="1"/>
  <c r="O1827" i="1"/>
  <c r="L1826" i="1"/>
  <c r="Q63" i="1"/>
  <c r="F1826" i="1"/>
  <c r="H1826" i="1"/>
  <c r="J1826" i="1"/>
  <c r="D1826" i="1"/>
  <c r="E1826" i="1"/>
  <c r="Q1826" i="1"/>
  <c r="M1827" i="1"/>
  <c r="H63" i="1"/>
  <c r="G63" i="1"/>
  <c r="L63" i="1"/>
  <c r="E63" i="1"/>
  <c r="F1827" i="1"/>
  <c r="O63" i="1"/>
  <c r="Q1827" i="1"/>
  <c r="J1827" i="1"/>
  <c r="H1139" i="1"/>
  <c r="O1139" i="1"/>
  <c r="F1139" i="1"/>
  <c r="E1139" i="1"/>
  <c r="K1139" i="1"/>
  <c r="Q1140" i="1"/>
  <c r="J1139" i="1"/>
  <c r="L1139" i="1"/>
  <c r="M1139" i="1"/>
  <c r="D1139" i="1"/>
  <c r="N1139" i="1"/>
  <c r="I1139" i="1"/>
  <c r="G1139" i="1"/>
  <c r="N966" i="1"/>
  <c r="L966" i="1"/>
  <c r="Q966" i="1"/>
  <c r="P923" i="1"/>
  <c r="G966" i="1"/>
  <c r="I966" i="1"/>
  <c r="E966" i="1"/>
  <c r="H966" i="1"/>
  <c r="M966" i="1"/>
  <c r="F966" i="1"/>
  <c r="J966" i="1"/>
  <c r="O966" i="1"/>
  <c r="D966" i="1"/>
  <c r="P708" i="1"/>
  <c r="I580" i="1"/>
  <c r="O580" i="1"/>
  <c r="L580" i="1"/>
  <c r="M580" i="1"/>
  <c r="F580" i="1"/>
  <c r="G580" i="1"/>
  <c r="E580" i="1"/>
  <c r="J580" i="1"/>
  <c r="D580" i="1"/>
  <c r="N580" i="1"/>
  <c r="H580" i="1"/>
  <c r="M1526" i="1"/>
  <c r="N1526" i="1"/>
  <c r="E1526" i="1"/>
  <c r="Q1527" i="1"/>
  <c r="G1526" i="1"/>
  <c r="J1526" i="1"/>
  <c r="K1526" i="1"/>
  <c r="O1526" i="1"/>
  <c r="I1526" i="1"/>
  <c r="H1526" i="1"/>
  <c r="F1526" i="1"/>
  <c r="L1526" i="1"/>
  <c r="D1483" i="1"/>
  <c r="O1483" i="1"/>
  <c r="M1483" i="1"/>
  <c r="E1483" i="1"/>
  <c r="Q1483" i="1"/>
  <c r="H1483" i="1"/>
  <c r="J1483" i="1"/>
  <c r="G1483" i="1"/>
  <c r="Q1484" i="1"/>
  <c r="K1483" i="1"/>
  <c r="N1483" i="1"/>
  <c r="I1483" i="1"/>
  <c r="F1483" i="1"/>
  <c r="L1483" i="1"/>
  <c r="P1589" i="1"/>
  <c r="K4187" i="1"/>
  <c r="M4187" i="1"/>
  <c r="O4187" i="1"/>
  <c r="G4187" i="1"/>
  <c r="D4187" i="1"/>
  <c r="E4187" i="1"/>
  <c r="I4187" i="1"/>
  <c r="F4187" i="1"/>
  <c r="H4187" i="1"/>
  <c r="N4187" i="1"/>
  <c r="L4187" i="1"/>
  <c r="P3303" i="1"/>
  <c r="R121" i="1"/>
  <c r="L121" i="1"/>
  <c r="T35" i="1"/>
  <c r="E3281" i="1"/>
  <c r="K3281" i="1"/>
  <c r="F3281" i="1"/>
  <c r="D3281" i="1"/>
  <c r="P743" i="1"/>
  <c r="O3938" i="1"/>
  <c r="L3938" i="1"/>
  <c r="P2760" i="1"/>
  <c r="P2420" i="1"/>
  <c r="P2847" i="1"/>
  <c r="P3709" i="1"/>
  <c r="H3416" i="1"/>
  <c r="K3416" i="1"/>
  <c r="Q3417" i="1"/>
  <c r="Q3416" i="1"/>
  <c r="K3841" i="1"/>
  <c r="N3841" i="1"/>
  <c r="H3841" i="1"/>
  <c r="M3841" i="1"/>
  <c r="O3841" i="1"/>
  <c r="J3841" i="1"/>
  <c r="Q3841" i="1"/>
  <c r="I3841" i="1"/>
  <c r="Q3842" i="1"/>
  <c r="D3841" i="1"/>
  <c r="E3841" i="1"/>
  <c r="L3841" i="1"/>
  <c r="G3841" i="1"/>
  <c r="F3841" i="1"/>
  <c r="K2993" i="1"/>
  <c r="E2993" i="1"/>
  <c r="L2993" i="1"/>
  <c r="N2993" i="1"/>
  <c r="I2993" i="1"/>
  <c r="H2993" i="1"/>
  <c r="M2993" i="1"/>
  <c r="D2993" i="1"/>
  <c r="P2993" i="1" s="1"/>
  <c r="J2993" i="1"/>
  <c r="G2993" i="1"/>
  <c r="F2993" i="1"/>
  <c r="J2249" i="1"/>
  <c r="N2249" i="1"/>
  <c r="G2249" i="1"/>
  <c r="O2249" i="1"/>
  <c r="Q2249" i="1"/>
  <c r="M2249" i="1"/>
  <c r="L2249" i="1"/>
  <c r="F2249" i="1"/>
  <c r="E2249" i="1"/>
  <c r="K2249" i="1"/>
  <c r="D2249" i="1"/>
  <c r="I2249" i="1"/>
  <c r="H2249" i="1"/>
  <c r="P3974" i="1"/>
  <c r="O39" i="1"/>
  <c r="J33" i="1"/>
  <c r="P3026" i="1"/>
  <c r="H3938" i="1"/>
  <c r="P3628" i="1"/>
  <c r="P2030" i="1"/>
  <c r="J2597" i="1"/>
  <c r="O2597" i="1"/>
  <c r="I2597" i="1"/>
  <c r="Q2598" i="1"/>
  <c r="F2597" i="1"/>
  <c r="H2597" i="1"/>
  <c r="L2597" i="1"/>
  <c r="N2597" i="1"/>
  <c r="M2597" i="1"/>
  <c r="K2597" i="1"/>
  <c r="G2597" i="1"/>
  <c r="Q2597" i="1"/>
  <c r="E2597" i="1"/>
  <c r="D2597" i="1"/>
  <c r="Q3236" i="1"/>
  <c r="J3938" i="1"/>
  <c r="E62" i="1"/>
  <c r="L62" i="1"/>
  <c r="H62" i="1"/>
  <c r="N62" i="1"/>
  <c r="G62" i="1"/>
  <c r="K62" i="1"/>
  <c r="O62" i="1"/>
  <c r="J62" i="1"/>
  <c r="Q62" i="1"/>
  <c r="D62" i="1"/>
  <c r="F62" i="1"/>
  <c r="M62" i="1"/>
  <c r="I62" i="1"/>
  <c r="L32" i="1"/>
  <c r="L118" i="1" s="1"/>
  <c r="L3281" i="1"/>
  <c r="H3277" i="1"/>
  <c r="I3277" i="1"/>
  <c r="L3277" i="1"/>
  <c r="J3277" i="1"/>
  <c r="G3277" i="1"/>
  <c r="D3277" i="1"/>
  <c r="E3277" i="1"/>
  <c r="O3277" i="1"/>
  <c r="P2124" i="1"/>
  <c r="K3938" i="1"/>
  <c r="P922" i="1"/>
  <c r="J34" i="1"/>
  <c r="L3244" i="1"/>
  <c r="F3244" i="1"/>
  <c r="D3244" i="1"/>
  <c r="K3244" i="1"/>
  <c r="M3244" i="1"/>
  <c r="J3244" i="1"/>
  <c r="N3244" i="1"/>
  <c r="O3244" i="1"/>
  <c r="H3244" i="1"/>
  <c r="I3244" i="1"/>
  <c r="G3244" i="1"/>
  <c r="E3244" i="1"/>
  <c r="L1570" i="1"/>
  <c r="G1570" i="1"/>
  <c r="Q1571" i="1"/>
  <c r="F1570" i="1"/>
  <c r="K1570" i="1"/>
  <c r="M1570" i="1"/>
  <c r="H1570" i="1"/>
  <c r="D1570" i="1"/>
  <c r="E1570" i="1"/>
  <c r="N1570" i="1"/>
  <c r="I1570" i="1"/>
  <c r="F3938" i="1"/>
  <c r="P2152" i="1"/>
  <c r="O2132" i="1" s="1"/>
  <c r="M3850" i="1"/>
  <c r="P353" i="1"/>
  <c r="P913" i="1"/>
  <c r="D3938" i="1"/>
  <c r="P3938" i="1" s="1"/>
  <c r="P2548" i="1"/>
  <c r="P2761" i="1"/>
  <c r="P444" i="1"/>
  <c r="N3850" i="1"/>
  <c r="P1007" i="1"/>
  <c r="P1607" i="1"/>
  <c r="P1432" i="1"/>
  <c r="E3938" i="1"/>
  <c r="P1304" i="1"/>
  <c r="P662" i="1"/>
  <c r="S3298" i="1"/>
  <c r="T2997" i="1"/>
  <c r="D3850" i="1"/>
  <c r="P3850" i="1" s="1"/>
  <c r="G3850" i="1"/>
  <c r="P3534" i="1"/>
  <c r="O123" i="1"/>
  <c r="G3938" i="1"/>
  <c r="P2380" i="1"/>
  <c r="P3070" i="1"/>
  <c r="P1685" i="1"/>
  <c r="Q2216" i="1"/>
  <c r="J2216" i="1"/>
  <c r="O2216" i="1"/>
  <c r="L2216" i="1"/>
  <c r="N2216" i="1"/>
  <c r="D2216" i="1"/>
  <c r="P2216" i="1" s="1"/>
  <c r="Q2217" i="1"/>
  <c r="F2216" i="1"/>
  <c r="E2216" i="1"/>
  <c r="I2216" i="1"/>
  <c r="G2216" i="1"/>
  <c r="M2216" i="1"/>
  <c r="K2216" i="1"/>
  <c r="H2216" i="1"/>
  <c r="P4225" i="1"/>
  <c r="L3850" i="1"/>
  <c r="O2250" i="1"/>
  <c r="N3938" i="1"/>
  <c r="F122" i="1"/>
  <c r="P1004" i="1"/>
  <c r="P3314" i="1"/>
  <c r="G3294" i="1" s="1"/>
  <c r="P1094" i="1"/>
  <c r="M4226" i="1"/>
  <c r="K4226" i="1"/>
  <c r="I4226" i="1"/>
  <c r="D4226" i="1"/>
  <c r="O4226" i="1"/>
  <c r="Q4226" i="1"/>
  <c r="J4226" i="1"/>
  <c r="N4226" i="1"/>
  <c r="H4226" i="1"/>
  <c r="G4226" i="1"/>
  <c r="E4226" i="1"/>
  <c r="L4226" i="1"/>
  <c r="F4226" i="1"/>
  <c r="O1814" i="1"/>
  <c r="H1814" i="1"/>
  <c r="J1814" i="1"/>
  <c r="F1814" i="1"/>
  <c r="L1814" i="1"/>
  <c r="D1814" i="1"/>
  <c r="Q1815" i="1"/>
  <c r="P70" i="1"/>
  <c r="K1814" i="1"/>
  <c r="G1814" i="1"/>
  <c r="M1814" i="1"/>
  <c r="N1814" i="1"/>
  <c r="P792" i="1"/>
  <c r="I2247" i="1"/>
  <c r="E2247" i="1"/>
  <c r="D2247" i="1"/>
  <c r="G2247" i="1"/>
  <c r="N2247" i="1"/>
  <c r="L2247" i="1"/>
  <c r="Q2247" i="1"/>
  <c r="M2247" i="1"/>
  <c r="F2247" i="1"/>
  <c r="H2247" i="1"/>
  <c r="J2247" i="1"/>
  <c r="K2247" i="1"/>
  <c r="Q2248" i="1"/>
  <c r="O2247" i="1"/>
  <c r="P1170" i="1"/>
  <c r="O2993" i="1"/>
  <c r="P3951" i="1"/>
  <c r="O3931" i="1" s="1"/>
  <c r="P615" i="1"/>
  <c r="Q1221" i="1"/>
  <c r="F1220" i="1"/>
  <c r="M1220" i="1"/>
  <c r="L1220" i="1"/>
  <c r="K1220" i="1"/>
  <c r="Q1220" i="1"/>
  <c r="P2549" i="1"/>
  <c r="P1904" i="1"/>
  <c r="P406" i="1"/>
  <c r="O3850" i="1"/>
  <c r="J3850" i="1"/>
  <c r="I3850" i="1"/>
  <c r="Q3850" i="1"/>
  <c r="F3850" i="1"/>
  <c r="E3850" i="1"/>
  <c r="K3850" i="1"/>
  <c r="G3927" i="1"/>
  <c r="N3927" i="1"/>
  <c r="O3927" i="1"/>
  <c r="L3927" i="1"/>
  <c r="D3927" i="1"/>
  <c r="K3927" i="1"/>
  <c r="E3927" i="1"/>
  <c r="Q3927" i="1"/>
  <c r="J3927" i="1"/>
  <c r="H3927" i="1"/>
  <c r="I3927" i="1"/>
  <c r="F3927" i="1"/>
  <c r="M3927" i="1"/>
  <c r="P4313" i="1"/>
  <c r="E2902" i="1"/>
  <c r="N2902" i="1"/>
  <c r="F2902" i="1"/>
  <c r="J2902" i="1"/>
  <c r="H2902" i="1"/>
  <c r="L2902" i="1"/>
  <c r="G2902" i="1"/>
  <c r="Q2903" i="1"/>
  <c r="I2902" i="1"/>
  <c r="K2902" i="1"/>
  <c r="M2902" i="1"/>
  <c r="D2902" i="1"/>
  <c r="P2902" i="1" s="1"/>
  <c r="O2902" i="1"/>
  <c r="Q2902" i="1"/>
  <c r="E799" i="1"/>
  <c r="K799" i="1"/>
  <c r="L799" i="1"/>
  <c r="Q800" i="1"/>
  <c r="H799" i="1"/>
  <c r="G799" i="1"/>
  <c r="F799" i="1"/>
  <c r="I799" i="1"/>
  <c r="O799" i="1"/>
  <c r="M799" i="1"/>
  <c r="D799" i="1"/>
  <c r="P799" i="1" s="1"/>
  <c r="J799" i="1"/>
  <c r="Q799" i="1"/>
  <c r="N799" i="1"/>
  <c r="P574" i="1"/>
  <c r="P1775" i="1"/>
  <c r="P1433" i="1"/>
  <c r="P273" i="1"/>
  <c r="P1733" i="1"/>
  <c r="P2205" i="1"/>
  <c r="H4442" i="1"/>
  <c r="J4442" i="1"/>
  <c r="D4442" i="1"/>
  <c r="F4442" i="1"/>
  <c r="N4442" i="1"/>
  <c r="L4442" i="1"/>
  <c r="E4442" i="1"/>
  <c r="K4442" i="1"/>
  <c r="G4442" i="1"/>
  <c r="O4442" i="1"/>
  <c r="M4442" i="1"/>
  <c r="Q4443" i="1"/>
  <c r="Q4442" i="1"/>
  <c r="L2119" i="1"/>
  <c r="D2119" i="1"/>
  <c r="E2119" i="1"/>
  <c r="N2119" i="1"/>
  <c r="M2119" i="1"/>
  <c r="H2119" i="1"/>
  <c r="K2119" i="1"/>
  <c r="J2119" i="1"/>
  <c r="Q2119" i="1"/>
  <c r="F2119" i="1"/>
  <c r="I2119" i="1"/>
  <c r="O2119" i="1"/>
  <c r="E1823" i="1"/>
  <c r="G1823" i="1"/>
  <c r="N1823" i="1"/>
  <c r="D1823" i="1"/>
  <c r="J1823" i="1"/>
  <c r="H1823" i="1"/>
  <c r="F1823" i="1"/>
  <c r="L1823" i="1"/>
  <c r="I1823" i="1"/>
  <c r="M1823" i="1"/>
  <c r="Q1823" i="1"/>
  <c r="K1823" i="1"/>
  <c r="Q1824" i="1"/>
  <c r="P706" i="1"/>
  <c r="P2149" i="1"/>
  <c r="O2129" i="1" s="1"/>
  <c r="P4356" i="1"/>
  <c r="P2120" i="1"/>
  <c r="P494" i="1"/>
  <c r="P4424" i="1"/>
  <c r="O4404" i="1" s="1"/>
  <c r="P2289" i="1"/>
  <c r="P3965" i="1"/>
  <c r="L2250" i="1"/>
  <c r="I2250" i="1"/>
  <c r="N2250" i="1"/>
  <c r="D2250" i="1"/>
  <c r="F2250" i="1"/>
  <c r="K2250" i="1"/>
  <c r="J2250" i="1"/>
  <c r="E2250" i="1"/>
  <c r="Q2251" i="1"/>
  <c r="H2250" i="1"/>
  <c r="Q2250" i="1"/>
  <c r="G2250" i="1"/>
  <c r="P80" i="1"/>
  <c r="O60" i="1" s="1"/>
  <c r="P4103" i="1"/>
  <c r="P789" i="1"/>
  <c r="P991" i="1"/>
  <c r="O971" i="1" s="1"/>
  <c r="O45" i="1"/>
  <c r="O131" i="1" s="1"/>
  <c r="P2031" i="1"/>
  <c r="P1436" i="1"/>
  <c r="P4445" i="1"/>
  <c r="P838" i="1"/>
  <c r="P3271" i="1"/>
  <c r="O3251" i="1" s="1"/>
  <c r="P2679" i="1"/>
  <c r="I1914" i="1"/>
  <c r="L1914" i="1"/>
  <c r="M1914" i="1"/>
  <c r="K1914" i="1"/>
  <c r="H1914" i="1"/>
  <c r="E1914" i="1"/>
  <c r="F1914" i="1"/>
  <c r="J1914" i="1"/>
  <c r="N1914" i="1"/>
  <c r="G1914" i="1"/>
  <c r="D1914" i="1"/>
  <c r="P1914" i="1" s="1"/>
  <c r="Q1915" i="1"/>
  <c r="Q1914" i="1"/>
  <c r="P1737" i="1"/>
  <c r="P3112" i="1"/>
  <c r="P3457" i="1"/>
  <c r="P2464" i="1"/>
  <c r="N3036" i="1"/>
  <c r="K3036" i="1"/>
  <c r="O3036" i="1"/>
  <c r="I3036" i="1"/>
  <c r="H3036" i="1"/>
  <c r="M3036" i="1"/>
  <c r="E3036" i="1"/>
  <c r="L3036" i="1"/>
  <c r="F3036" i="1"/>
  <c r="J3036" i="1"/>
  <c r="Q3036" i="1"/>
  <c r="G3036" i="1"/>
  <c r="D3036" i="1"/>
  <c r="P3036" i="1" s="1"/>
  <c r="G2119" i="1"/>
  <c r="O3243" i="1"/>
  <c r="F3243" i="1"/>
  <c r="I3243" i="1"/>
  <c r="L3243" i="1"/>
  <c r="H3243" i="1"/>
  <c r="J3243" i="1"/>
  <c r="K3243" i="1"/>
  <c r="E3243" i="1"/>
  <c r="M3243" i="1"/>
  <c r="N3243" i="1"/>
  <c r="G3243" i="1"/>
  <c r="D3243" i="1"/>
  <c r="Q3244" i="1"/>
  <c r="Q3243" i="1"/>
  <c r="P3757" i="1"/>
  <c r="O1564" i="1"/>
  <c r="N1564" i="1"/>
  <c r="D1564" i="1"/>
  <c r="F1564" i="1"/>
  <c r="M1564" i="1"/>
  <c r="K1564" i="1"/>
  <c r="H1564" i="1"/>
  <c r="E1564" i="1"/>
  <c r="G1564" i="1"/>
  <c r="L1564" i="1"/>
  <c r="J1564" i="1"/>
  <c r="I1564" i="1"/>
  <c r="M1271" i="1"/>
  <c r="N1271" i="1"/>
  <c r="G1271" i="1"/>
  <c r="F1271" i="1"/>
  <c r="L1271" i="1"/>
  <c r="Q1271" i="1"/>
  <c r="D1271" i="1"/>
  <c r="P1271" i="1" s="1"/>
  <c r="K1271" i="1"/>
  <c r="I1271" i="1"/>
  <c r="E1271" i="1"/>
  <c r="H1271" i="1"/>
  <c r="J1271" i="1"/>
  <c r="P1868" i="1"/>
  <c r="G4234" i="1"/>
  <c r="N4234" i="1"/>
  <c r="E4234" i="1"/>
  <c r="H4234" i="1"/>
  <c r="K4234" i="1"/>
  <c r="L4234" i="1"/>
  <c r="J4234" i="1"/>
  <c r="I4234" i="1"/>
  <c r="D4234" i="1"/>
  <c r="F4234" i="1"/>
  <c r="M4234" i="1"/>
  <c r="P2965" i="1"/>
  <c r="O2945" i="1" s="1"/>
  <c r="O571" i="1"/>
  <c r="G571" i="1"/>
  <c r="H571" i="1"/>
  <c r="L571" i="1"/>
  <c r="N571" i="1"/>
  <c r="K571" i="1"/>
  <c r="I571" i="1"/>
  <c r="J571" i="1"/>
  <c r="F571" i="1"/>
  <c r="D571" i="1"/>
  <c r="Q571" i="1"/>
  <c r="Q572" i="1"/>
  <c r="M571" i="1"/>
  <c r="E571" i="1"/>
  <c r="P2502" i="1"/>
  <c r="P1048" i="1"/>
  <c r="M2245" i="1"/>
  <c r="I2245" i="1"/>
  <c r="J2245" i="1"/>
  <c r="O2245" i="1"/>
  <c r="N2245" i="1"/>
  <c r="H2245" i="1"/>
  <c r="D2245" i="1"/>
  <c r="Q2245" i="1"/>
  <c r="G2245" i="1"/>
  <c r="K2245" i="1"/>
  <c r="L2245" i="1"/>
  <c r="F2245" i="1"/>
  <c r="Q2246" i="1"/>
  <c r="P1771" i="1"/>
  <c r="G2253" i="1"/>
  <c r="O2253" i="1"/>
  <c r="L2253" i="1"/>
  <c r="N2253" i="1"/>
  <c r="Q2254" i="1"/>
  <c r="I2253" i="1"/>
  <c r="K2253" i="1"/>
  <c r="H2253" i="1"/>
  <c r="J2253" i="1"/>
  <c r="D2253" i="1"/>
  <c r="F2253" i="1"/>
  <c r="M2253" i="1"/>
  <c r="Q2253" i="1"/>
  <c r="E2253" i="1"/>
  <c r="P1986" i="1"/>
  <c r="T3309" i="1"/>
  <c r="T41" i="1" s="1"/>
  <c r="R41" i="1"/>
  <c r="R127" i="1" s="1"/>
  <c r="T127" i="1" s="1"/>
  <c r="M2589" i="1"/>
  <c r="K2589" i="1"/>
  <c r="L2589" i="1"/>
  <c r="O2589" i="1"/>
  <c r="F2589" i="1"/>
  <c r="H2589" i="1"/>
  <c r="G2589" i="1"/>
  <c r="N2589" i="1"/>
  <c r="J2589" i="1"/>
  <c r="D2589" i="1"/>
  <c r="Q2589" i="1"/>
  <c r="E2589" i="1"/>
  <c r="I2589" i="1"/>
  <c r="Q1564" i="1"/>
  <c r="P535" i="1"/>
  <c r="Q1272" i="1"/>
  <c r="K37" i="1"/>
  <c r="S34" i="1"/>
  <c r="S120" i="1" s="1"/>
  <c r="L2590" i="1"/>
  <c r="H2590" i="1"/>
  <c r="G2590" i="1"/>
  <c r="J2590" i="1"/>
  <c r="D2590" i="1"/>
  <c r="N2590" i="1"/>
  <c r="K2590" i="1"/>
  <c r="E2590" i="1"/>
  <c r="F2590" i="1"/>
  <c r="I2590" i="1"/>
  <c r="Q2590" i="1"/>
  <c r="M2590" i="1"/>
  <c r="O2590" i="1"/>
  <c r="Q2591" i="1"/>
  <c r="I4397" i="1"/>
  <c r="K4397" i="1"/>
  <c r="L4397" i="1"/>
  <c r="J4397" i="1"/>
  <c r="O4397" i="1"/>
  <c r="F4397" i="1"/>
  <c r="E4397" i="1"/>
  <c r="N4397" i="1"/>
  <c r="M4397" i="1"/>
  <c r="Q4398" i="1"/>
  <c r="H4397" i="1"/>
  <c r="D4397" i="1"/>
  <c r="Q4397" i="1"/>
  <c r="G4397" i="1"/>
  <c r="P3454" i="1"/>
  <c r="P4058" i="1"/>
  <c r="H3838" i="1"/>
  <c r="D3838" i="1"/>
  <c r="G3838" i="1"/>
  <c r="E3838" i="1"/>
  <c r="I3838" i="1"/>
  <c r="O3838" i="1"/>
  <c r="M3838" i="1"/>
  <c r="K3838" i="1"/>
  <c r="J3838" i="1"/>
  <c r="F3838" i="1"/>
  <c r="N3838" i="1"/>
  <c r="L3838" i="1"/>
  <c r="Q3839" i="1"/>
  <c r="Q3838" i="1"/>
  <c r="P1348" i="1"/>
  <c r="Q3677" i="1"/>
  <c r="H3676" i="1"/>
  <c r="D3676" i="1"/>
  <c r="F3676" i="1"/>
  <c r="I3676" i="1"/>
  <c r="K3676" i="1"/>
  <c r="E3676" i="1"/>
  <c r="N3676" i="1"/>
  <c r="G3676" i="1"/>
  <c r="Q3676" i="1"/>
  <c r="M3676" i="1"/>
  <c r="J3676" i="1"/>
  <c r="L3676" i="1"/>
  <c r="P697" i="1"/>
  <c r="H2594" i="1"/>
  <c r="D2594" i="1"/>
  <c r="N2594" i="1"/>
  <c r="G2594" i="1"/>
  <c r="F2594" i="1"/>
  <c r="E2594" i="1"/>
  <c r="L2594" i="1"/>
  <c r="J2594" i="1"/>
  <c r="O2594" i="1"/>
  <c r="M2594" i="1"/>
  <c r="K2594" i="1"/>
  <c r="Q2595" i="1"/>
  <c r="I2594" i="1"/>
  <c r="P2032" i="1"/>
  <c r="P1905" i="1"/>
  <c r="D2899" i="1"/>
  <c r="P2899" i="1" s="1"/>
  <c r="M2899" i="1"/>
  <c r="E2899" i="1"/>
  <c r="H2899" i="1"/>
  <c r="N2899" i="1"/>
  <c r="Q2900" i="1"/>
  <c r="L2899" i="1"/>
  <c r="G2899" i="1"/>
  <c r="O2899" i="1"/>
  <c r="I2899" i="1"/>
  <c r="J2899" i="1"/>
  <c r="F2899" i="1"/>
  <c r="K2899" i="1"/>
  <c r="P4480" i="1"/>
  <c r="P3943" i="1"/>
  <c r="O3924" i="1" s="1"/>
  <c r="P2508" i="1"/>
  <c r="N238" i="1"/>
  <c r="D238" i="1"/>
  <c r="P238" i="1" s="1"/>
  <c r="Q238" i="1"/>
  <c r="H238" i="1"/>
  <c r="G238" i="1"/>
  <c r="J238" i="1"/>
  <c r="E238" i="1"/>
  <c r="L238" i="1"/>
  <c r="I238" i="1"/>
  <c r="M238" i="1"/>
  <c r="K238" i="1"/>
  <c r="F238" i="1"/>
  <c r="M226" i="1"/>
  <c r="J226" i="1"/>
  <c r="Q227" i="1"/>
  <c r="G226" i="1"/>
  <c r="D226" i="1"/>
  <c r="N226" i="1"/>
  <c r="E226" i="1"/>
  <c r="L226" i="1"/>
  <c r="O226" i="1"/>
  <c r="I226" i="1"/>
  <c r="K226" i="1"/>
  <c r="H226" i="1"/>
  <c r="F226" i="1"/>
  <c r="P3956" i="1"/>
  <c r="O3936" i="1" s="1"/>
  <c r="P2510" i="1"/>
  <c r="O87" i="1"/>
  <c r="P1850" i="1"/>
  <c r="O1830" i="1" s="1"/>
  <c r="N1350" i="1"/>
  <c r="M1350" i="1"/>
  <c r="J1350" i="1"/>
  <c r="H1350" i="1"/>
  <c r="F1350" i="1"/>
  <c r="D1350" i="1"/>
  <c r="P1350" i="1" s="1"/>
  <c r="E1350" i="1"/>
  <c r="L1350" i="1"/>
  <c r="I1350" i="1"/>
  <c r="K1350" i="1"/>
  <c r="Q1351" i="1"/>
  <c r="O1350" i="1"/>
  <c r="Q1350" i="1"/>
  <c r="G1350" i="1"/>
  <c r="J118" i="1"/>
  <c r="P3762" i="1"/>
  <c r="P1987" i="1"/>
  <c r="P750" i="1"/>
  <c r="N308" i="1"/>
  <c r="L308" i="1"/>
  <c r="G308" i="1"/>
  <c r="K308" i="1"/>
  <c r="E308" i="1"/>
  <c r="I308" i="1"/>
  <c r="D308" i="1"/>
  <c r="F308" i="1"/>
  <c r="O308" i="1"/>
  <c r="H308" i="1"/>
  <c r="M308" i="1"/>
  <c r="O4237" i="1"/>
  <c r="J46" i="1"/>
  <c r="P3950" i="1"/>
  <c r="O3930" i="1" s="1"/>
  <c r="O68" i="1"/>
  <c r="E2473" i="1"/>
  <c r="K2473" i="1"/>
  <c r="D2473" i="1"/>
  <c r="P2473" i="1" s="1"/>
  <c r="L2473" i="1"/>
  <c r="F2473" i="1"/>
  <c r="H2473" i="1"/>
  <c r="I2473" i="1"/>
  <c r="N2473" i="1"/>
  <c r="J2473" i="1"/>
  <c r="G2473" i="1"/>
  <c r="M2473" i="1"/>
  <c r="Q2474" i="1"/>
  <c r="Q2473" i="1"/>
  <c r="D2990" i="1"/>
  <c r="P2990" i="1" s="1"/>
  <c r="L2990" i="1"/>
  <c r="K2990" i="1"/>
  <c r="N2990" i="1"/>
  <c r="M2990" i="1"/>
  <c r="G2990" i="1"/>
  <c r="I2990" i="1"/>
  <c r="H2990" i="1"/>
  <c r="F2990" i="1"/>
  <c r="E2990" i="1"/>
  <c r="O2990" i="1"/>
  <c r="J2990" i="1"/>
  <c r="Q2991" i="1"/>
  <c r="P149" i="1"/>
  <c r="N115" i="1"/>
  <c r="P2206" i="1"/>
  <c r="P395" i="1"/>
  <c r="F3034" i="1"/>
  <c r="O3034" i="1"/>
  <c r="M3034" i="1"/>
  <c r="K3034" i="1"/>
  <c r="L3034" i="1"/>
  <c r="J3034" i="1"/>
  <c r="Q3035" i="1"/>
  <c r="I3034" i="1"/>
  <c r="G3034" i="1"/>
  <c r="N3034" i="1"/>
  <c r="H3034" i="1"/>
  <c r="Q3034" i="1"/>
  <c r="E3034" i="1"/>
  <c r="D3034" i="1"/>
  <c r="P3034" i="1" s="1"/>
  <c r="M68" i="1"/>
  <c r="M41" i="1"/>
  <c r="N126" i="1"/>
  <c r="P3269" i="1"/>
  <c r="O3249" i="1" s="1"/>
  <c r="P3714" i="1"/>
  <c r="N3420" i="1"/>
  <c r="Q3420" i="1"/>
  <c r="O3420" i="1"/>
  <c r="J3420" i="1"/>
  <c r="H3420" i="1"/>
  <c r="D3420" i="1"/>
  <c r="P3420" i="1" s="1"/>
  <c r="P795" i="1"/>
  <c r="I4236" i="1"/>
  <c r="M4236" i="1"/>
  <c r="O4236" i="1"/>
  <c r="D4236" i="1"/>
  <c r="K4236" i="1"/>
  <c r="F4236" i="1"/>
  <c r="G4236" i="1"/>
  <c r="H4236" i="1"/>
  <c r="E4236" i="1"/>
  <c r="N4236" i="1"/>
  <c r="J4236" i="1"/>
  <c r="Q4236" i="1"/>
  <c r="P3674" i="1"/>
  <c r="P4315" i="1"/>
  <c r="P2342" i="1"/>
  <c r="E43" i="1"/>
  <c r="L3418" i="1"/>
  <c r="Q3419" i="1"/>
  <c r="F3418" i="1"/>
  <c r="N3418" i="1"/>
  <c r="H3418" i="1"/>
  <c r="I3418" i="1"/>
  <c r="G3418" i="1"/>
  <c r="D3418" i="1"/>
  <c r="J3418" i="1"/>
  <c r="E3418" i="1"/>
  <c r="K3418" i="1"/>
  <c r="O3418" i="1"/>
  <c r="Q3418" i="1"/>
  <c r="L126" i="1"/>
  <c r="F116" i="1"/>
  <c r="P30" i="1"/>
  <c r="F11" i="1" s="1"/>
  <c r="F27" i="1"/>
  <c r="P3502" i="1"/>
  <c r="G579" i="1"/>
  <c r="M579" i="1"/>
  <c r="E579" i="1"/>
  <c r="I579" i="1"/>
  <c r="Q580" i="1"/>
  <c r="L579" i="1"/>
  <c r="N579" i="1"/>
  <c r="Q579" i="1"/>
  <c r="D579" i="1"/>
  <c r="F579" i="1"/>
  <c r="H579" i="1"/>
  <c r="K579" i="1"/>
  <c r="J579" i="1"/>
  <c r="H3279" i="1"/>
  <c r="F3422" i="1"/>
  <c r="E3422" i="1"/>
  <c r="I3422" i="1"/>
  <c r="J3422" i="1"/>
  <c r="G3422" i="1"/>
  <c r="Q3422" i="1"/>
  <c r="L3422" i="1"/>
  <c r="M3422" i="1"/>
  <c r="O3422" i="1"/>
  <c r="N3422" i="1"/>
  <c r="D3422" i="1"/>
  <c r="P3422" i="1" s="1"/>
  <c r="K3422" i="1"/>
  <c r="P4405" i="1"/>
  <c r="E3421" i="1"/>
  <c r="D3421" i="1"/>
  <c r="P3421" i="1" s="1"/>
  <c r="I3421" i="1"/>
  <c r="F3421" i="1"/>
  <c r="J3421" i="1"/>
  <c r="O3421" i="1"/>
  <c r="K3421" i="1"/>
  <c r="L3421" i="1"/>
  <c r="M3421" i="1"/>
  <c r="N3421" i="1"/>
  <c r="H3421" i="1"/>
  <c r="M119" i="1"/>
  <c r="P1435" i="1"/>
  <c r="P1218" i="1"/>
  <c r="P1612" i="1"/>
  <c r="N3928" i="1"/>
  <c r="D3928" i="1"/>
  <c r="F3928" i="1"/>
  <c r="G3928" i="1"/>
  <c r="L3928" i="1"/>
  <c r="O3928" i="1"/>
  <c r="E3928" i="1"/>
  <c r="K3928" i="1"/>
  <c r="Q3928" i="1"/>
  <c r="M3928" i="1"/>
  <c r="Q3929" i="1"/>
  <c r="I3928" i="1"/>
  <c r="J3928" i="1"/>
  <c r="H45" i="1"/>
  <c r="P3313" i="1"/>
  <c r="H3293" i="1" s="1"/>
  <c r="G44" i="1"/>
  <c r="P1907" i="1"/>
  <c r="G137" i="1"/>
  <c r="N137" i="1"/>
  <c r="F137" i="1"/>
  <c r="L137" i="1"/>
  <c r="M137" i="1"/>
  <c r="H137" i="1"/>
  <c r="K137" i="1"/>
  <c r="E137" i="1"/>
  <c r="D137" i="1"/>
  <c r="J137" i="1"/>
  <c r="Q138" i="1"/>
  <c r="I137" i="1"/>
  <c r="P786" i="1"/>
  <c r="P525" i="1"/>
  <c r="L1658" i="1"/>
  <c r="M1658" i="1"/>
  <c r="J1658" i="1"/>
  <c r="Q1658" i="1"/>
  <c r="D1658" i="1"/>
  <c r="P1658" i="1" s="1"/>
  <c r="N1658" i="1"/>
  <c r="G1658" i="1"/>
  <c r="E1658" i="1"/>
  <c r="K1658" i="1"/>
  <c r="F1658" i="1"/>
  <c r="H1658" i="1"/>
  <c r="I1658" i="1"/>
  <c r="Q1659" i="1"/>
  <c r="M1441" i="1"/>
  <c r="Q1442" i="1"/>
  <c r="J1441" i="1"/>
  <c r="L1441" i="1"/>
  <c r="E1441" i="1"/>
  <c r="I1441" i="1"/>
  <c r="N1441" i="1"/>
  <c r="H1441" i="1"/>
  <c r="G1441" i="1"/>
  <c r="D1441" i="1"/>
  <c r="K1441" i="1"/>
  <c r="F1441" i="1"/>
  <c r="Q1441" i="1"/>
  <c r="P4309" i="1"/>
  <c r="P4197" i="1"/>
  <c r="M4177" i="1" s="1"/>
  <c r="I68" i="1"/>
  <c r="E68" i="1"/>
  <c r="H68" i="1"/>
  <c r="N68" i="1"/>
  <c r="G68" i="1"/>
  <c r="K68" i="1"/>
  <c r="D68" i="1"/>
  <c r="P68" i="1" s="1"/>
  <c r="L68" i="1"/>
  <c r="J68" i="1"/>
  <c r="F68" i="1"/>
  <c r="F4231" i="1"/>
  <c r="M4231" i="1"/>
  <c r="N4231" i="1"/>
  <c r="I4231" i="1"/>
  <c r="K4231" i="1"/>
  <c r="H4231" i="1"/>
  <c r="E4231" i="1"/>
  <c r="J4231" i="1"/>
  <c r="O4231" i="1"/>
  <c r="G4231" i="1"/>
  <c r="L4231" i="1"/>
  <c r="L55" i="1"/>
  <c r="N55" i="1"/>
  <c r="O55" i="1"/>
  <c r="I55" i="1"/>
  <c r="K55" i="1"/>
  <c r="F55" i="1"/>
  <c r="E55" i="1"/>
  <c r="H55" i="1"/>
  <c r="M55" i="1"/>
  <c r="G55" i="1"/>
  <c r="J55" i="1"/>
  <c r="P242" i="1"/>
  <c r="O223" i="1" s="1"/>
  <c r="O27" i="1"/>
  <c r="P440" i="1"/>
  <c r="O40" i="1"/>
  <c r="P40" i="1" s="1"/>
  <c r="P3308" i="1"/>
  <c r="O3288" i="1" s="1"/>
  <c r="K114" i="1"/>
  <c r="P114" i="1" s="1"/>
  <c r="G95" i="1" s="1"/>
  <c r="I4235" i="1"/>
  <c r="M4235" i="1"/>
  <c r="L4235" i="1"/>
  <c r="D4235" i="1"/>
  <c r="K4235" i="1"/>
  <c r="O4235" i="1"/>
  <c r="E4235" i="1"/>
  <c r="H4235" i="1"/>
  <c r="Q4235" i="1"/>
  <c r="G4235" i="1"/>
  <c r="J4235" i="1"/>
  <c r="N4235" i="1"/>
  <c r="E3423" i="1"/>
  <c r="G3423" i="1"/>
  <c r="L3423" i="1"/>
  <c r="F3423" i="1"/>
  <c r="H3423" i="1"/>
  <c r="K3423" i="1"/>
  <c r="M3423" i="1"/>
  <c r="I3423" i="1"/>
  <c r="Q3423" i="1"/>
  <c r="O3423" i="1"/>
  <c r="N3423" i="1"/>
  <c r="D3423" i="1"/>
  <c r="P3423" i="1" s="1"/>
  <c r="M3844" i="1"/>
  <c r="G3844" i="1"/>
  <c r="D3844" i="1"/>
  <c r="H3844" i="1"/>
  <c r="L3844" i="1"/>
  <c r="I3844" i="1"/>
  <c r="E3844" i="1"/>
  <c r="Q3844" i="1"/>
  <c r="F3844" i="1"/>
  <c r="J3844" i="1"/>
  <c r="N3844" i="1"/>
  <c r="K3844" i="1"/>
  <c r="Q3845" i="1"/>
  <c r="P1656" i="1" l="1"/>
  <c r="P3677" i="1"/>
  <c r="P3548" i="1"/>
  <c r="P3462" i="1"/>
  <c r="P3376" i="1"/>
  <c r="P3333" i="1"/>
  <c r="P2774" i="1"/>
  <c r="P2731" i="1"/>
  <c r="P2559" i="1"/>
  <c r="P2602" i="1"/>
  <c r="P2215" i="1"/>
  <c r="P2258" i="1"/>
  <c r="P4537" i="1"/>
  <c r="P1140" i="1"/>
  <c r="I1827" i="1"/>
  <c r="H1827" i="1"/>
  <c r="P3978" i="1"/>
  <c r="P1183" i="1"/>
  <c r="P753" i="1"/>
  <c r="P710" i="1"/>
  <c r="P1269" i="1"/>
  <c r="P1398" i="1"/>
  <c r="P1441" i="1"/>
  <c r="O3849" i="1"/>
  <c r="O4453" i="1"/>
  <c r="K3849" i="1"/>
  <c r="G3849" i="1"/>
  <c r="F4453" i="1"/>
  <c r="N3849" i="1"/>
  <c r="Q3849" i="1"/>
  <c r="G4453" i="1"/>
  <c r="E3843" i="1"/>
  <c r="J3849" i="1"/>
  <c r="H4453" i="1"/>
  <c r="L3843" i="1"/>
  <c r="K3843" i="1"/>
  <c r="N3843" i="1"/>
  <c r="T118" i="1"/>
  <c r="F3849" i="1"/>
  <c r="M3849" i="1"/>
  <c r="O3843" i="1"/>
  <c r="D3843" i="1"/>
  <c r="P3843" i="1" s="1"/>
  <c r="K4453" i="1"/>
  <c r="N4453" i="1"/>
  <c r="D4453" i="1"/>
  <c r="P4453" i="1" s="1"/>
  <c r="E4453" i="1"/>
  <c r="P1566" i="1"/>
  <c r="P2125" i="1"/>
  <c r="P225" i="1"/>
  <c r="P2257" i="1"/>
  <c r="P4444" i="1"/>
  <c r="P3409" i="1"/>
  <c r="P4440" i="1"/>
  <c r="L65" i="1"/>
  <c r="Q4455" i="1"/>
  <c r="E3849" i="1"/>
  <c r="P3849" i="1" s="1"/>
  <c r="G229" i="1"/>
  <c r="O2989" i="1"/>
  <c r="Q230" i="1"/>
  <c r="K309" i="1"/>
  <c r="P839" i="1"/>
  <c r="L3287" i="1"/>
  <c r="J229" i="1"/>
  <c r="M2989" i="1"/>
  <c r="J309" i="1"/>
  <c r="O309" i="1"/>
  <c r="P882" i="1"/>
  <c r="M229" i="1"/>
  <c r="J2989" i="1"/>
  <c r="P1484" i="1"/>
  <c r="F3287" i="1"/>
  <c r="O43" i="1"/>
  <c r="P43" i="1" s="1"/>
  <c r="E23" i="1" s="1"/>
  <c r="Q2990" i="1"/>
  <c r="E3287" i="1"/>
  <c r="F229" i="1"/>
  <c r="E229" i="1"/>
  <c r="P33" i="1"/>
  <c r="D14" i="1" s="1"/>
  <c r="L229" i="1"/>
  <c r="I229" i="1"/>
  <c r="K2989" i="1"/>
  <c r="I4453" i="1"/>
  <c r="M4453" i="1"/>
  <c r="J4453" i="1"/>
  <c r="N229" i="1"/>
  <c r="D229" i="1"/>
  <c r="H229" i="1"/>
  <c r="M309" i="1"/>
  <c r="H309" i="1"/>
  <c r="P495" i="1"/>
  <c r="I309" i="1"/>
  <c r="P1527" i="1"/>
  <c r="P1570" i="1"/>
  <c r="P3247" i="1"/>
  <c r="P3075" i="1"/>
  <c r="P4107" i="1"/>
  <c r="P4194" i="1"/>
  <c r="P4236" i="1"/>
  <c r="P538" i="1"/>
  <c r="D3935" i="1"/>
  <c r="P2946" i="1"/>
  <c r="P4452" i="1"/>
  <c r="P4408" i="1"/>
  <c r="P3419" i="1"/>
  <c r="P925" i="1"/>
  <c r="P968" i="1"/>
  <c r="P323" i="1"/>
  <c r="P237" i="1"/>
  <c r="P4401" i="1"/>
  <c r="P3921" i="1"/>
  <c r="K4239" i="1"/>
  <c r="E309" i="1"/>
  <c r="G309" i="1"/>
  <c r="G4239" i="1"/>
  <c r="P4227" i="1"/>
  <c r="P3923" i="1"/>
  <c r="P2595" i="1"/>
  <c r="H2987" i="1"/>
  <c r="Q2987" i="1"/>
  <c r="I2987" i="1"/>
  <c r="P3891" i="1"/>
  <c r="N2987" i="1"/>
  <c r="K2987" i="1"/>
  <c r="M2987" i="1"/>
  <c r="E2987" i="1"/>
  <c r="D2987" i="1"/>
  <c r="G2987" i="1"/>
  <c r="L3935" i="1"/>
  <c r="Q4231" i="1"/>
  <c r="Q2941" i="1"/>
  <c r="F2987" i="1"/>
  <c r="P4186" i="1"/>
  <c r="P568" i="1"/>
  <c r="Q240" i="1"/>
  <c r="F3935" i="1"/>
  <c r="F4239" i="1"/>
  <c r="K9" i="1"/>
  <c r="P3406" i="1"/>
  <c r="P4437" i="1"/>
  <c r="D9" i="1"/>
  <c r="L4239" i="1"/>
  <c r="N4239" i="1"/>
  <c r="E4239" i="1"/>
  <c r="Q3939" i="1"/>
  <c r="Q239" i="1"/>
  <c r="P2252" i="1"/>
  <c r="N3935" i="1"/>
  <c r="P3408" i="1"/>
  <c r="P3245" i="1"/>
  <c r="I3935" i="1"/>
  <c r="E3935" i="1"/>
  <c r="P2300" i="1"/>
  <c r="M2940" i="1"/>
  <c r="O4239" i="1"/>
  <c r="P1741" i="1"/>
  <c r="P2122" i="1"/>
  <c r="P570" i="1"/>
  <c r="J3935" i="1"/>
  <c r="O3935" i="1"/>
  <c r="P1010" i="1"/>
  <c r="D4239" i="1"/>
  <c r="P4239" i="1" s="1"/>
  <c r="H4239" i="1"/>
  <c r="P4400" i="1"/>
  <c r="I4239" i="1"/>
  <c r="J4239" i="1"/>
  <c r="M3420" i="1"/>
  <c r="L9" i="1"/>
  <c r="H3281" i="1"/>
  <c r="G3420" i="1"/>
  <c r="N3281" i="1"/>
  <c r="Q3421" i="1"/>
  <c r="L3420" i="1"/>
  <c r="M3281" i="1"/>
  <c r="P4229" i="1"/>
  <c r="P1822" i="1"/>
  <c r="P57" i="1"/>
  <c r="I3281" i="1"/>
  <c r="P1556" i="1"/>
  <c r="F3420" i="1"/>
  <c r="Q3851" i="1"/>
  <c r="J3281" i="1"/>
  <c r="H3935" i="1"/>
  <c r="P233" i="1"/>
  <c r="P3926" i="1"/>
  <c r="K3420" i="1"/>
  <c r="G3281" i="1"/>
  <c r="G3935" i="1"/>
  <c r="I3420" i="1"/>
  <c r="H9" i="1"/>
  <c r="K3935" i="1"/>
  <c r="J3279" i="1"/>
  <c r="O42" i="1"/>
  <c r="O128" i="1" s="1"/>
  <c r="P128" i="1" s="1"/>
  <c r="H108" i="1" s="1"/>
  <c r="O44" i="1"/>
  <c r="P44" i="1" s="1"/>
  <c r="P365" i="1"/>
  <c r="Q4232" i="1"/>
  <c r="G3279" i="1"/>
  <c r="D3287" i="1"/>
  <c r="K3279" i="1"/>
  <c r="K3287" i="1"/>
  <c r="K4240" i="1"/>
  <c r="N3294" i="1"/>
  <c r="O3279" i="1"/>
  <c r="Q4240" i="1"/>
  <c r="G9" i="1"/>
  <c r="G3287" i="1"/>
  <c r="G3284" i="1"/>
  <c r="F3279" i="1"/>
  <c r="M4240" i="1"/>
  <c r="O3287" i="1"/>
  <c r="N3287" i="1"/>
  <c r="D3279" i="1"/>
  <c r="L4240" i="1"/>
  <c r="E3279" i="1"/>
  <c r="I4240" i="1"/>
  <c r="F9" i="1"/>
  <c r="J3287" i="1"/>
  <c r="L3279" i="1"/>
  <c r="E4240" i="1"/>
  <c r="I3287" i="1"/>
  <c r="M3279" i="1"/>
  <c r="H3287" i="1"/>
  <c r="N3279" i="1"/>
  <c r="N9" i="1"/>
  <c r="D239" i="1"/>
  <c r="P239" i="1" s="1"/>
  <c r="H4240" i="1"/>
  <c r="F239" i="1"/>
  <c r="O4240" i="1"/>
  <c r="P575" i="1"/>
  <c r="I2989" i="1"/>
  <c r="D4240" i="1"/>
  <c r="P4240" i="1" s="1"/>
  <c r="M9" i="1"/>
  <c r="G2989" i="1"/>
  <c r="G4240" i="1"/>
  <c r="I9" i="1"/>
  <c r="D3284" i="1"/>
  <c r="P1126" i="1"/>
  <c r="P2593" i="1"/>
  <c r="P1565" i="1"/>
  <c r="P2121" i="1"/>
  <c r="P2858" i="1"/>
  <c r="P2981" i="1"/>
  <c r="P3413" i="1"/>
  <c r="M4455" i="1"/>
  <c r="N4455" i="1"/>
  <c r="H4455" i="1"/>
  <c r="F4455" i="1"/>
  <c r="I4455" i="1"/>
  <c r="G4455" i="1"/>
  <c r="K4455" i="1"/>
  <c r="E4455" i="1"/>
  <c r="J4455" i="1"/>
  <c r="L4455" i="1"/>
  <c r="D4455" i="1"/>
  <c r="P4455" i="1" s="1"/>
  <c r="O4455" i="1"/>
  <c r="P2246" i="1"/>
  <c r="H2989" i="1"/>
  <c r="N2989" i="1"/>
  <c r="E2989" i="1"/>
  <c r="F2989" i="1"/>
  <c r="P1821" i="1"/>
  <c r="P3415" i="1"/>
  <c r="O3704" i="1"/>
  <c r="P3704" i="1" s="1"/>
  <c r="H2940" i="1"/>
  <c r="P3407" i="1"/>
  <c r="P3925" i="1"/>
  <c r="P3031" i="1"/>
  <c r="P1138" i="1"/>
  <c r="P231" i="1"/>
  <c r="Q56" i="1"/>
  <c r="N65" i="1"/>
  <c r="G4237" i="1"/>
  <c r="T120" i="1"/>
  <c r="J311" i="1"/>
  <c r="D3933" i="1"/>
  <c r="I3933" i="1"/>
  <c r="J53" i="1"/>
  <c r="M307" i="1"/>
  <c r="P4398" i="1"/>
  <c r="P2943" i="1"/>
  <c r="Q66" i="1"/>
  <c r="L311" i="1"/>
  <c r="J3933" i="1"/>
  <c r="L53" i="1"/>
  <c r="P2937" i="1"/>
  <c r="P3890" i="1"/>
  <c r="F4237" i="1"/>
  <c r="D65" i="1"/>
  <c r="G311" i="1"/>
  <c r="K3933" i="1"/>
  <c r="Q2601" i="1"/>
  <c r="H53" i="1"/>
  <c r="P567" i="1"/>
  <c r="Q2940" i="1"/>
  <c r="H3284" i="1"/>
  <c r="P2938" i="1"/>
  <c r="P880" i="1"/>
  <c r="Q4238" i="1"/>
  <c r="Q55" i="1"/>
  <c r="F65" i="1"/>
  <c r="I4237" i="1"/>
  <c r="E3933" i="1"/>
  <c r="Q53" i="1"/>
  <c r="O2940" i="1"/>
  <c r="L3284" i="1"/>
  <c r="P1268" i="1"/>
  <c r="J65" i="1"/>
  <c r="G3933" i="1"/>
  <c r="E53" i="1"/>
  <c r="P4019" i="1"/>
  <c r="L4237" i="1"/>
  <c r="L3933" i="1"/>
  <c r="G53" i="1"/>
  <c r="Q3933" i="1"/>
  <c r="M65" i="1"/>
  <c r="M4237" i="1"/>
  <c r="H65" i="1"/>
  <c r="Q4237" i="1"/>
  <c r="O3933" i="1"/>
  <c r="I53" i="1"/>
  <c r="K2940" i="1"/>
  <c r="O3284" i="1"/>
  <c r="P4396" i="1"/>
  <c r="P2598" i="1"/>
  <c r="P1136" i="1"/>
  <c r="E65" i="1"/>
  <c r="H4237" i="1"/>
  <c r="H3933" i="1"/>
  <c r="O53" i="1"/>
  <c r="K53" i="1"/>
  <c r="Q3934" i="1"/>
  <c r="F3933" i="1"/>
  <c r="G65" i="1"/>
  <c r="E4237" i="1"/>
  <c r="Q65" i="1"/>
  <c r="D4237" i="1"/>
  <c r="P4237" i="1" s="1"/>
  <c r="M3933" i="1"/>
  <c r="M53" i="1"/>
  <c r="P4180" i="1"/>
  <c r="K65" i="1"/>
  <c r="J4237" i="1"/>
  <c r="I65" i="1"/>
  <c r="N4237" i="1"/>
  <c r="D53" i="1"/>
  <c r="P3374" i="1"/>
  <c r="D2988" i="1"/>
  <c r="Q2989" i="1"/>
  <c r="P3837" i="1"/>
  <c r="P3836" i="1"/>
  <c r="P1825" i="1"/>
  <c r="P2942" i="1"/>
  <c r="M239" i="1"/>
  <c r="F2940" i="1"/>
  <c r="M3284" i="1"/>
  <c r="P1096" i="1"/>
  <c r="P3839" i="1"/>
  <c r="O239" i="1"/>
  <c r="D2940" i="1"/>
  <c r="F3284" i="1"/>
  <c r="N2985" i="1"/>
  <c r="F2985" i="1"/>
  <c r="M2985" i="1"/>
  <c r="I2985" i="1"/>
  <c r="K2985" i="1"/>
  <c r="L2985" i="1"/>
  <c r="E2985" i="1"/>
  <c r="J2985" i="1"/>
  <c r="D2985" i="1"/>
  <c r="G2985" i="1"/>
  <c r="H2985" i="1"/>
  <c r="O2985" i="1"/>
  <c r="P3306" i="1"/>
  <c r="N38" i="1"/>
  <c r="P4448" i="1"/>
  <c r="P4228" i="1"/>
  <c r="P1567" i="1"/>
  <c r="P2117" i="1"/>
  <c r="K3284" i="1"/>
  <c r="H3294" i="1"/>
  <c r="O3294" i="1"/>
  <c r="P4148" i="1"/>
  <c r="P2944" i="1"/>
  <c r="N54" i="1"/>
  <c r="L239" i="1"/>
  <c r="M310" i="1"/>
  <c r="P2118" i="1"/>
  <c r="F4230" i="1"/>
  <c r="G310" i="1"/>
  <c r="P964" i="1"/>
  <c r="P61" i="1"/>
  <c r="P2116" i="1"/>
  <c r="Q3282" i="1"/>
  <c r="J239" i="1"/>
  <c r="J3294" i="1"/>
  <c r="P2385" i="1"/>
  <c r="J119" i="1"/>
  <c r="P119" i="1" s="1"/>
  <c r="G239" i="1"/>
  <c r="M3282" i="1"/>
  <c r="P3842" i="1"/>
  <c r="L2940" i="1"/>
  <c r="N3284" i="1"/>
  <c r="P3590" i="1"/>
  <c r="P2599" i="1"/>
  <c r="P1053" i="1"/>
  <c r="P1824" i="1"/>
  <c r="P2592" i="1"/>
  <c r="F16" i="1"/>
  <c r="P957" i="1"/>
  <c r="M2979" i="1"/>
  <c r="I2940" i="1"/>
  <c r="J3284" i="1"/>
  <c r="P2591" i="1"/>
  <c r="P3417" i="1"/>
  <c r="K16" i="1"/>
  <c r="P1815" i="1"/>
  <c r="P58" i="1"/>
  <c r="P232" i="1"/>
  <c r="P3846" i="1"/>
  <c r="P572" i="1"/>
  <c r="J16" i="1"/>
  <c r="P4439" i="1"/>
  <c r="I3284" i="1"/>
  <c r="P227" i="1"/>
  <c r="P1568" i="1"/>
  <c r="N16" i="1"/>
  <c r="E16" i="1"/>
  <c r="G16" i="1"/>
  <c r="L122" i="1"/>
  <c r="P122" i="1" s="1"/>
  <c r="L16" i="1"/>
  <c r="O16" i="1"/>
  <c r="P4196" i="1"/>
  <c r="M4176" i="1" s="1"/>
  <c r="P955" i="1"/>
  <c r="P2251" i="1"/>
  <c r="E3294" i="1"/>
  <c r="P4447" i="1"/>
  <c r="P59" i="1"/>
  <c r="H239" i="1"/>
  <c r="M16" i="1"/>
  <c r="I16" i="1"/>
  <c r="D16" i="1"/>
  <c r="J310" i="1"/>
  <c r="P3461" i="1"/>
  <c r="Q3848" i="1"/>
  <c r="P3246" i="1"/>
  <c r="P3074" i="1"/>
  <c r="M2988" i="1"/>
  <c r="G2988" i="1"/>
  <c r="F2988" i="1"/>
  <c r="N2988" i="1"/>
  <c r="J2988" i="1"/>
  <c r="O2988" i="1"/>
  <c r="L2988" i="1"/>
  <c r="Q2988" i="1"/>
  <c r="K2988" i="1"/>
  <c r="H2988" i="1"/>
  <c r="I2988" i="1"/>
  <c r="T121" i="1"/>
  <c r="P35" i="1"/>
  <c r="P121" i="1"/>
  <c r="P967" i="1"/>
  <c r="K310" i="1"/>
  <c r="N310" i="1"/>
  <c r="O311" i="1"/>
  <c r="H311" i="1"/>
  <c r="D311" i="1"/>
  <c r="I310" i="1"/>
  <c r="F310" i="1"/>
  <c r="H310" i="1"/>
  <c r="M311" i="1"/>
  <c r="P3977" i="1"/>
  <c r="P1913" i="1"/>
  <c r="O9" i="1"/>
  <c r="E239" i="1"/>
  <c r="I311" i="1"/>
  <c r="P1134" i="1"/>
  <c r="P3840" i="1"/>
  <c r="M4412" i="1"/>
  <c r="G4412" i="1"/>
  <c r="H4412" i="1"/>
  <c r="L4412" i="1"/>
  <c r="J4412" i="1"/>
  <c r="K4412" i="1"/>
  <c r="I4412" i="1"/>
  <c r="N4412" i="1"/>
  <c r="D4412" i="1"/>
  <c r="P4412" i="1" s="1"/>
  <c r="Q4412" i="1"/>
  <c r="E4412" i="1"/>
  <c r="F4412" i="1"/>
  <c r="R33" i="1"/>
  <c r="T3301" i="1"/>
  <c r="P4438" i="1"/>
  <c r="P1132" i="1"/>
  <c r="O4412" i="1"/>
  <c r="P2254" i="1"/>
  <c r="F3276" i="1"/>
  <c r="E9" i="1"/>
  <c r="N239" i="1"/>
  <c r="N311" i="1"/>
  <c r="G2940" i="1"/>
  <c r="N2940" i="1"/>
  <c r="E2940" i="1"/>
  <c r="P4403" i="1"/>
  <c r="R29" i="1"/>
  <c r="T3297" i="1"/>
  <c r="Q3277" i="1"/>
  <c r="P4443" i="1"/>
  <c r="P961" i="1"/>
  <c r="N2983" i="1"/>
  <c r="L2983" i="1"/>
  <c r="K2983" i="1"/>
  <c r="J2983" i="1"/>
  <c r="O2983" i="1"/>
  <c r="D2983" i="1"/>
  <c r="M2983" i="1"/>
  <c r="E2983" i="1"/>
  <c r="F2983" i="1"/>
  <c r="H2983" i="1"/>
  <c r="I2983" i="1"/>
  <c r="G2983" i="1"/>
  <c r="D2600" i="1"/>
  <c r="E2600" i="1"/>
  <c r="G2600" i="1"/>
  <c r="F2600" i="1"/>
  <c r="J2600" i="1"/>
  <c r="N2600" i="1"/>
  <c r="M2600" i="1"/>
  <c r="Q2600" i="1"/>
  <c r="H2600" i="1"/>
  <c r="I2600" i="1"/>
  <c r="K2600" i="1"/>
  <c r="L2600" i="1"/>
  <c r="I1225" i="1"/>
  <c r="J1225" i="1"/>
  <c r="E1225" i="1"/>
  <c r="G1225" i="1"/>
  <c r="H1225" i="1"/>
  <c r="L1225" i="1"/>
  <c r="M1225" i="1"/>
  <c r="Q1226" i="1"/>
  <c r="F1225" i="1"/>
  <c r="D1225" i="1"/>
  <c r="P1225" i="1" s="1"/>
  <c r="K1225" i="1"/>
  <c r="Q1225" i="1"/>
  <c r="N1225" i="1"/>
  <c r="H4195" i="1"/>
  <c r="I4195" i="1"/>
  <c r="D4195" i="1"/>
  <c r="P4195" i="1" s="1"/>
  <c r="E4195" i="1"/>
  <c r="K4195" i="1"/>
  <c r="Q4195" i="1"/>
  <c r="G4195" i="1"/>
  <c r="M4195" i="1"/>
  <c r="J4195" i="1"/>
  <c r="O4195" i="1"/>
  <c r="N4195" i="1"/>
  <c r="L4195" i="1"/>
  <c r="Q4194" i="1"/>
  <c r="F4195" i="1"/>
  <c r="P236" i="1"/>
  <c r="P2085" i="1"/>
  <c r="P3405" i="1"/>
  <c r="H3280" i="1"/>
  <c r="E3280" i="1"/>
  <c r="I3280" i="1"/>
  <c r="J3280" i="1"/>
  <c r="O3280" i="1"/>
  <c r="N3280" i="1"/>
  <c r="L3280" i="1"/>
  <c r="F3280" i="1"/>
  <c r="D3280" i="1"/>
  <c r="K3280" i="1"/>
  <c r="G3280" i="1"/>
  <c r="Q3280" i="1"/>
  <c r="Q3281" i="1"/>
  <c r="H2982" i="1"/>
  <c r="I2982" i="1"/>
  <c r="F2982" i="1"/>
  <c r="N2982" i="1"/>
  <c r="J2982" i="1"/>
  <c r="M2982" i="1"/>
  <c r="E2982" i="1"/>
  <c r="G2982" i="1"/>
  <c r="K2982" i="1"/>
  <c r="D2982" i="1"/>
  <c r="Q2983" i="1"/>
  <c r="Q2982" i="1"/>
  <c r="L2982" i="1"/>
  <c r="D3294" i="1"/>
  <c r="P3294" i="1" s="1"/>
  <c r="M3294" i="1"/>
  <c r="J4240" i="1"/>
  <c r="P3305" i="1"/>
  <c r="I239" i="1"/>
  <c r="K311" i="1"/>
  <c r="H4232" i="1"/>
  <c r="P2687" i="1"/>
  <c r="P1135" i="1"/>
  <c r="P2933" i="1"/>
  <c r="P666" i="1"/>
  <c r="K117" i="1"/>
  <c r="F2939" i="1"/>
  <c r="E2939" i="1"/>
  <c r="I2939" i="1"/>
  <c r="K2939" i="1"/>
  <c r="N2939" i="1"/>
  <c r="M2939" i="1"/>
  <c r="L2939" i="1"/>
  <c r="J2939" i="1"/>
  <c r="H2939" i="1"/>
  <c r="Q2939" i="1"/>
  <c r="D2939" i="1"/>
  <c r="G2939" i="1"/>
  <c r="P2115" i="1"/>
  <c r="E1828" i="1"/>
  <c r="K1828" i="1"/>
  <c r="O1828" i="1"/>
  <c r="M1828" i="1"/>
  <c r="Q1829" i="1"/>
  <c r="H1828" i="1"/>
  <c r="Q1828" i="1"/>
  <c r="F1828" i="1"/>
  <c r="G1828" i="1"/>
  <c r="D1828" i="1"/>
  <c r="I1828" i="1"/>
  <c r="J1828" i="1"/>
  <c r="L1828" i="1"/>
  <c r="N1828" i="1"/>
  <c r="P1133" i="1"/>
  <c r="P2255" i="1"/>
  <c r="P1563" i="1"/>
  <c r="P1560" i="1"/>
  <c r="P150" i="1"/>
  <c r="J4238" i="1"/>
  <c r="K4238" i="1"/>
  <c r="M4238" i="1"/>
  <c r="F4238" i="1"/>
  <c r="N4238" i="1"/>
  <c r="E4238" i="1"/>
  <c r="L4238" i="1"/>
  <c r="H4238" i="1"/>
  <c r="Q4239" i="1"/>
  <c r="G4238" i="1"/>
  <c r="D4238" i="1"/>
  <c r="P4238" i="1" s="1"/>
  <c r="I4238" i="1"/>
  <c r="J3922" i="1"/>
  <c r="L3922" i="1"/>
  <c r="F3922" i="1"/>
  <c r="M3922" i="1"/>
  <c r="O3922" i="1"/>
  <c r="I3922" i="1"/>
  <c r="D3922" i="1"/>
  <c r="H3922" i="1"/>
  <c r="E3922" i="1"/>
  <c r="N3922" i="1"/>
  <c r="K3922" i="1"/>
  <c r="Q3923" i="1"/>
  <c r="Q3922" i="1"/>
  <c r="P3412" i="1"/>
  <c r="P1137" i="1"/>
  <c r="I3294" i="1"/>
  <c r="F4240" i="1"/>
  <c r="E311" i="1"/>
  <c r="P576" i="1"/>
  <c r="P2936" i="1"/>
  <c r="P1817" i="1"/>
  <c r="D4177" i="1"/>
  <c r="P4177" i="1" s="1"/>
  <c r="P32" i="1"/>
  <c r="J13" i="1" s="1"/>
  <c r="L310" i="1"/>
  <c r="O2939" i="1"/>
  <c r="P4399" i="1"/>
  <c r="P2934" i="1"/>
  <c r="P4189" i="1"/>
  <c r="P4395" i="1"/>
  <c r="O3302" i="1"/>
  <c r="O2982" i="1"/>
  <c r="G2979" i="1"/>
  <c r="K2979" i="1"/>
  <c r="F2979" i="1"/>
  <c r="D2979" i="1"/>
  <c r="L2979" i="1"/>
  <c r="N2979" i="1"/>
  <c r="H2979" i="1"/>
  <c r="O2979" i="1"/>
  <c r="E2979" i="1"/>
  <c r="J2979" i="1"/>
  <c r="I2979" i="1"/>
  <c r="Q2979" i="1"/>
  <c r="P306" i="1"/>
  <c r="G3922" i="1"/>
  <c r="P4223" i="1"/>
  <c r="P230" i="1"/>
  <c r="P3410" i="1"/>
  <c r="M3280" i="1"/>
  <c r="M31" i="1"/>
  <c r="P31" i="1" s="1"/>
  <c r="E310" i="1"/>
  <c r="O310" i="1"/>
  <c r="P3416" i="1"/>
  <c r="P1129" i="1"/>
  <c r="P1131" i="1"/>
  <c r="P1784" i="1"/>
  <c r="P3411" i="1"/>
  <c r="P578" i="1"/>
  <c r="I307" i="1"/>
  <c r="P2980" i="1"/>
  <c r="P881" i="1"/>
  <c r="L2133" i="1"/>
  <c r="H2133" i="1"/>
  <c r="D2133" i="1"/>
  <c r="P2133" i="1" s="1"/>
  <c r="N2133" i="1"/>
  <c r="I2133" i="1"/>
  <c r="K2133" i="1"/>
  <c r="E2133" i="1"/>
  <c r="J2133" i="1"/>
  <c r="M2133" i="1"/>
  <c r="F2133" i="1"/>
  <c r="G2133" i="1"/>
  <c r="F3934" i="1"/>
  <c r="L3934" i="1"/>
  <c r="J3934" i="1"/>
  <c r="H3934" i="1"/>
  <c r="M3934" i="1"/>
  <c r="I3934" i="1"/>
  <c r="E3934" i="1"/>
  <c r="Q3935" i="1"/>
  <c r="N3934" i="1"/>
  <c r="K3934" i="1"/>
  <c r="D3934" i="1"/>
  <c r="G3934" i="1"/>
  <c r="M3848" i="1"/>
  <c r="L3848" i="1"/>
  <c r="D3848" i="1"/>
  <c r="G3848" i="1"/>
  <c r="N3848" i="1"/>
  <c r="I3848" i="1"/>
  <c r="K3848" i="1"/>
  <c r="F3848" i="1"/>
  <c r="J3848" i="1"/>
  <c r="E3848" i="1"/>
  <c r="H3848" i="1"/>
  <c r="J2131" i="1"/>
  <c r="N2131" i="1"/>
  <c r="I2131" i="1"/>
  <c r="M2131" i="1"/>
  <c r="H2131" i="1"/>
  <c r="G2131" i="1"/>
  <c r="E2131" i="1"/>
  <c r="K2131" i="1"/>
  <c r="D2131" i="1"/>
  <c r="P2131" i="1" s="1"/>
  <c r="F2131" i="1"/>
  <c r="L2131" i="1"/>
  <c r="Q2131" i="1"/>
  <c r="P224" i="1"/>
  <c r="O3848" i="1"/>
  <c r="P2126" i="1"/>
  <c r="P1819" i="1"/>
  <c r="J307" i="1"/>
  <c r="D307" i="1"/>
  <c r="K307" i="1"/>
  <c r="H307" i="1"/>
  <c r="G307" i="1"/>
  <c r="P235" i="1"/>
  <c r="L307" i="1"/>
  <c r="P2588" i="1"/>
  <c r="O3934" i="1"/>
  <c r="F3939" i="1"/>
  <c r="P1128" i="1"/>
  <c r="P963" i="1"/>
  <c r="P1219" i="1"/>
  <c r="P3633" i="1"/>
  <c r="O307" i="1"/>
  <c r="P1130" i="1"/>
  <c r="P1558" i="1"/>
  <c r="P962" i="1"/>
  <c r="P3845" i="1"/>
  <c r="H66" i="1"/>
  <c r="J66" i="1"/>
  <c r="M66" i="1"/>
  <c r="F66" i="1"/>
  <c r="N66" i="1"/>
  <c r="E66" i="1"/>
  <c r="G66" i="1"/>
  <c r="L66" i="1"/>
  <c r="D66" i="1"/>
  <c r="P66" i="1" s="1"/>
  <c r="K66" i="1"/>
  <c r="I66" i="1"/>
  <c r="P52" i="1"/>
  <c r="P1260" i="1"/>
  <c r="P2941" i="1"/>
  <c r="P3929" i="1"/>
  <c r="M56" i="1"/>
  <c r="F56" i="1"/>
  <c r="E56" i="1"/>
  <c r="I56" i="1"/>
  <c r="J56" i="1"/>
  <c r="O56" i="1"/>
  <c r="D56" i="1"/>
  <c r="K56" i="1"/>
  <c r="N56" i="1"/>
  <c r="Q57" i="1"/>
  <c r="H56" i="1"/>
  <c r="G56" i="1"/>
  <c r="J3939" i="1"/>
  <c r="H3939" i="1"/>
  <c r="G3939" i="1"/>
  <c r="M3939" i="1"/>
  <c r="L3939" i="1"/>
  <c r="K3939" i="1"/>
  <c r="I3939" i="1"/>
  <c r="O3939" i="1"/>
  <c r="N307" i="1"/>
  <c r="P3242" i="1"/>
  <c r="P2601" i="1"/>
  <c r="P1127" i="1"/>
  <c r="P4402" i="1"/>
  <c r="P2773" i="1"/>
  <c r="P1217" i="1"/>
  <c r="E3939" i="1"/>
  <c r="P1816" i="1"/>
  <c r="P960" i="1"/>
  <c r="P569" i="1"/>
  <c r="F307" i="1"/>
  <c r="N3939" i="1"/>
  <c r="L3282" i="1"/>
  <c r="J3282" i="1"/>
  <c r="P1814" i="1"/>
  <c r="L3290" i="1"/>
  <c r="K4454" i="1"/>
  <c r="J4454" i="1"/>
  <c r="I4454" i="1"/>
  <c r="D4454" i="1"/>
  <c r="P4454" i="1" s="1"/>
  <c r="Q4453" i="1"/>
  <c r="N4454" i="1"/>
  <c r="G4454" i="1"/>
  <c r="L4454" i="1"/>
  <c r="F4454" i="1"/>
  <c r="H4454" i="1"/>
  <c r="M4454" i="1"/>
  <c r="E4454" i="1"/>
  <c r="Q4454" i="1"/>
  <c r="P4185" i="1"/>
  <c r="O41" i="1"/>
  <c r="P41" i="1" s="1"/>
  <c r="P4179" i="1"/>
  <c r="P2859" i="1"/>
  <c r="P965" i="1"/>
  <c r="P2730" i="1"/>
  <c r="P3241" i="1"/>
  <c r="P4182" i="1"/>
  <c r="P1818" i="1"/>
  <c r="I127" i="1"/>
  <c r="E3282" i="1"/>
  <c r="P4184" i="1"/>
  <c r="P709" i="1"/>
  <c r="O228" i="1"/>
  <c r="I228" i="1"/>
  <c r="M228" i="1"/>
  <c r="G228" i="1"/>
  <c r="Q228" i="1"/>
  <c r="H228" i="1"/>
  <c r="F228" i="1"/>
  <c r="D228" i="1"/>
  <c r="N228" i="1"/>
  <c r="K228" i="1"/>
  <c r="E228" i="1"/>
  <c r="L228" i="1"/>
  <c r="J228" i="1"/>
  <c r="P4181" i="1"/>
  <c r="L581" i="1"/>
  <c r="D581" i="1"/>
  <c r="J581" i="1"/>
  <c r="F581" i="1"/>
  <c r="G581" i="1"/>
  <c r="H581" i="1"/>
  <c r="E581" i="1"/>
  <c r="I581" i="1"/>
  <c r="N581" i="1"/>
  <c r="Q582" i="1"/>
  <c r="Q581" i="1"/>
  <c r="M581" i="1"/>
  <c r="K581" i="1"/>
  <c r="P2343" i="1"/>
  <c r="O3282" i="1"/>
  <c r="H3282" i="1"/>
  <c r="P2386" i="1"/>
  <c r="R36" i="1"/>
  <c r="R122" i="1" s="1"/>
  <c r="T122" i="1" s="1"/>
  <c r="T3304" i="1"/>
  <c r="T36" i="1" s="1"/>
  <c r="P2975" i="1"/>
  <c r="P4190" i="1"/>
  <c r="P752" i="1"/>
  <c r="O2977" i="1"/>
  <c r="N2977" i="1"/>
  <c r="G2977" i="1"/>
  <c r="H2977" i="1"/>
  <c r="J2977" i="1"/>
  <c r="M2977" i="1"/>
  <c r="K2977" i="1"/>
  <c r="D2977" i="1"/>
  <c r="I2977" i="1"/>
  <c r="E2977" i="1"/>
  <c r="F2977" i="1"/>
  <c r="Q2977" i="1"/>
  <c r="Q2978" i="1"/>
  <c r="P3117" i="1"/>
  <c r="P1440" i="1"/>
  <c r="O2984" i="1"/>
  <c r="N2984" i="1"/>
  <c r="J2984" i="1"/>
  <c r="F2984" i="1"/>
  <c r="D2984" i="1"/>
  <c r="Q2984" i="1"/>
  <c r="E2984" i="1"/>
  <c r="L2984" i="1"/>
  <c r="Q2985" i="1"/>
  <c r="K2984" i="1"/>
  <c r="H2984" i="1"/>
  <c r="G2984" i="1"/>
  <c r="I2984" i="1"/>
  <c r="M2984" i="1"/>
  <c r="P3957" i="1"/>
  <c r="O3937" i="1" s="1"/>
  <c r="L29" i="1"/>
  <c r="P3297" i="1"/>
  <c r="F3282" i="1"/>
  <c r="P1220" i="1"/>
  <c r="P958" i="1"/>
  <c r="P4183" i="1"/>
  <c r="P2429" i="1"/>
  <c r="I3276" i="1"/>
  <c r="L3276" i="1"/>
  <c r="O3276" i="1"/>
  <c r="M3276" i="1"/>
  <c r="E3276" i="1"/>
  <c r="H3276" i="1"/>
  <c r="N3276" i="1"/>
  <c r="J3276" i="1"/>
  <c r="K3276" i="1"/>
  <c r="G3276" i="1"/>
  <c r="P2986" i="1"/>
  <c r="F54" i="1"/>
  <c r="H54" i="1"/>
  <c r="G54" i="1"/>
  <c r="K54" i="1"/>
  <c r="D54" i="1"/>
  <c r="L54" i="1"/>
  <c r="E54" i="1"/>
  <c r="I54" i="1"/>
  <c r="J54" i="1"/>
  <c r="Q54" i="1"/>
  <c r="O54" i="1"/>
  <c r="L4230" i="1"/>
  <c r="M4230" i="1"/>
  <c r="O4230" i="1"/>
  <c r="K4230" i="1"/>
  <c r="Q4230" i="1"/>
  <c r="D4230" i="1"/>
  <c r="J4230" i="1"/>
  <c r="N4230" i="1"/>
  <c r="I4230" i="1"/>
  <c r="E4230" i="1"/>
  <c r="H4230" i="1"/>
  <c r="P2644" i="1"/>
  <c r="K3282" i="1"/>
  <c r="M3289" i="1"/>
  <c r="Q4234" i="1"/>
  <c r="P1559" i="1"/>
  <c r="P2976" i="1"/>
  <c r="P3547" i="1"/>
  <c r="P3932" i="1"/>
  <c r="L3851" i="1"/>
  <c r="J3851" i="1"/>
  <c r="N3851" i="1"/>
  <c r="E3851" i="1"/>
  <c r="F3851" i="1"/>
  <c r="G3851" i="1"/>
  <c r="D3851" i="1"/>
  <c r="P3851" i="1" s="1"/>
  <c r="I3851" i="1"/>
  <c r="H3851" i="1"/>
  <c r="K3851" i="1"/>
  <c r="M3851" i="1"/>
  <c r="Q3852" i="1"/>
  <c r="O4454" i="1"/>
  <c r="P2515" i="1"/>
  <c r="N3282" i="1"/>
  <c r="F4233" i="1"/>
  <c r="J4233" i="1"/>
  <c r="N4233" i="1"/>
  <c r="L4233" i="1"/>
  <c r="G4233" i="1"/>
  <c r="O4233" i="1"/>
  <c r="E4233" i="1"/>
  <c r="M4233" i="1"/>
  <c r="I4233" i="1"/>
  <c r="K4233" i="1"/>
  <c r="D4233" i="1"/>
  <c r="Q4233" i="1"/>
  <c r="P1562" i="1"/>
  <c r="P1561" i="1"/>
  <c r="P3332" i="1"/>
  <c r="P408" i="1"/>
  <c r="P4191" i="1"/>
  <c r="P234" i="1"/>
  <c r="E3290" i="1"/>
  <c r="I3290" i="1"/>
  <c r="M3290" i="1"/>
  <c r="N3290" i="1"/>
  <c r="J3290" i="1"/>
  <c r="K3290" i="1"/>
  <c r="G3290" i="1"/>
  <c r="D3290" i="1"/>
  <c r="H3290" i="1"/>
  <c r="F3290" i="1"/>
  <c r="P4493" i="1"/>
  <c r="P2472" i="1"/>
  <c r="D3282" i="1"/>
  <c r="Q1570" i="1"/>
  <c r="P4407" i="1"/>
  <c r="P2256" i="1"/>
  <c r="P3375" i="1"/>
  <c r="P1557" i="1"/>
  <c r="P2816" i="1"/>
  <c r="P3414" i="1"/>
  <c r="I3282" i="1"/>
  <c r="T3302" i="1"/>
  <c r="T34" i="1" s="1"/>
  <c r="D127" i="1"/>
  <c r="P577" i="1"/>
  <c r="P573" i="1"/>
  <c r="I4232" i="1"/>
  <c r="L4232" i="1"/>
  <c r="N4232" i="1"/>
  <c r="D4232" i="1"/>
  <c r="E4232" i="1"/>
  <c r="M4232" i="1"/>
  <c r="K4232" i="1"/>
  <c r="O4232" i="1"/>
  <c r="F4232" i="1"/>
  <c r="J4232" i="1"/>
  <c r="P3160" i="1"/>
  <c r="Q229" i="1"/>
  <c r="P3719" i="1"/>
  <c r="P959" i="1"/>
  <c r="P4188" i="1"/>
  <c r="P64" i="1"/>
  <c r="P4451" i="1"/>
  <c r="P4450" i="1"/>
  <c r="P4406" i="1"/>
  <c r="P4192" i="1"/>
  <c r="P4193" i="1"/>
  <c r="P3847" i="1"/>
  <c r="P2128" i="1"/>
  <c r="P2127" i="1"/>
  <c r="P1826" i="1"/>
  <c r="P63" i="1"/>
  <c r="P1139" i="1"/>
  <c r="P966" i="1"/>
  <c r="P580" i="1"/>
  <c r="P1526" i="1"/>
  <c r="P1483" i="1"/>
  <c r="O1569" i="1"/>
  <c r="K1569" i="1"/>
  <c r="Q1569" i="1"/>
  <c r="J1569" i="1"/>
  <c r="H1569" i="1"/>
  <c r="F1569" i="1"/>
  <c r="M1569" i="1"/>
  <c r="I1569" i="1"/>
  <c r="N1569" i="1"/>
  <c r="G1569" i="1"/>
  <c r="L1569" i="1"/>
  <c r="E1569" i="1"/>
  <c r="D1569" i="1"/>
  <c r="P4187" i="1"/>
  <c r="P2247" i="1"/>
  <c r="P3244" i="1"/>
  <c r="F3294" i="1"/>
  <c r="P4226" i="1"/>
  <c r="P2249" i="1"/>
  <c r="K3294" i="1"/>
  <c r="I2132" i="1"/>
  <c r="E2132" i="1"/>
  <c r="N2132" i="1"/>
  <c r="Q2133" i="1"/>
  <c r="M2132" i="1"/>
  <c r="H2132" i="1"/>
  <c r="D2132" i="1"/>
  <c r="P2132" i="1" s="1"/>
  <c r="Q2132" i="1"/>
  <c r="L2132" i="1"/>
  <c r="F2132" i="1"/>
  <c r="G2132" i="1"/>
  <c r="J2132" i="1"/>
  <c r="K2132" i="1"/>
  <c r="P3841" i="1"/>
  <c r="O125" i="1"/>
  <c r="P39" i="1"/>
  <c r="O19" i="1" s="1"/>
  <c r="P3277" i="1"/>
  <c r="P62" i="1"/>
  <c r="L3294" i="1"/>
  <c r="S30" i="1"/>
  <c r="T3298" i="1"/>
  <c r="J120" i="1"/>
  <c r="P2119" i="1"/>
  <c r="P4442" i="1"/>
  <c r="G51" i="1"/>
  <c r="J51" i="1"/>
  <c r="L51" i="1"/>
  <c r="O51" i="1"/>
  <c r="F51" i="1"/>
  <c r="D51" i="1"/>
  <c r="H51" i="1"/>
  <c r="E51" i="1"/>
  <c r="I51" i="1"/>
  <c r="M51" i="1"/>
  <c r="Q52" i="1"/>
  <c r="K51" i="1"/>
  <c r="N51" i="1"/>
  <c r="P2597" i="1"/>
  <c r="P226" i="1"/>
  <c r="P3927" i="1"/>
  <c r="P579" i="1"/>
  <c r="P3676" i="1"/>
  <c r="M3936" i="1"/>
  <c r="N3936" i="1"/>
  <c r="E3936" i="1"/>
  <c r="H3936" i="1"/>
  <c r="F3936" i="1"/>
  <c r="J3936" i="1"/>
  <c r="K3936" i="1"/>
  <c r="I3936" i="1"/>
  <c r="D3936" i="1"/>
  <c r="P3936" i="1" s="1"/>
  <c r="Q3936" i="1"/>
  <c r="G3936" i="1"/>
  <c r="L3936" i="1"/>
  <c r="P571" i="1"/>
  <c r="P2250" i="1"/>
  <c r="G3251" i="1"/>
  <c r="K3251" i="1"/>
  <c r="L3251" i="1"/>
  <c r="I3251" i="1"/>
  <c r="N3251" i="1"/>
  <c r="E3251" i="1"/>
  <c r="Q3251" i="1"/>
  <c r="J3251" i="1"/>
  <c r="D3251" i="1"/>
  <c r="P3251" i="1" s="1"/>
  <c r="F3251" i="1"/>
  <c r="H3251" i="1"/>
  <c r="M3251" i="1"/>
  <c r="D2945" i="1"/>
  <c r="E2945" i="1"/>
  <c r="K2945" i="1"/>
  <c r="J2945" i="1"/>
  <c r="N2945" i="1"/>
  <c r="H2945" i="1"/>
  <c r="F2945" i="1"/>
  <c r="M2945" i="1"/>
  <c r="L2945" i="1"/>
  <c r="Q2945" i="1"/>
  <c r="I2945" i="1"/>
  <c r="G2945" i="1"/>
  <c r="Q2946" i="1"/>
  <c r="P4231" i="1"/>
  <c r="P2245" i="1"/>
  <c r="P3838" i="1"/>
  <c r="G60" i="1"/>
  <c r="I60" i="1"/>
  <c r="K60" i="1"/>
  <c r="L60" i="1"/>
  <c r="F60" i="1"/>
  <c r="H60" i="1"/>
  <c r="E60" i="1"/>
  <c r="J60" i="1"/>
  <c r="D60" i="1"/>
  <c r="M60" i="1"/>
  <c r="Q61" i="1"/>
  <c r="N60" i="1"/>
  <c r="Q60" i="1"/>
  <c r="P55" i="1"/>
  <c r="K3924" i="1"/>
  <c r="J3924" i="1"/>
  <c r="E3924" i="1"/>
  <c r="N3924" i="1"/>
  <c r="D3924" i="1"/>
  <c r="L3924" i="1"/>
  <c r="F3924" i="1"/>
  <c r="H3924" i="1"/>
  <c r="M3924" i="1"/>
  <c r="G3924" i="1"/>
  <c r="Q3924" i="1"/>
  <c r="Q3925" i="1"/>
  <c r="I3924" i="1"/>
  <c r="P2590" i="1"/>
  <c r="P2589" i="1"/>
  <c r="P1823" i="1"/>
  <c r="P1564" i="1"/>
  <c r="K123" i="1"/>
  <c r="P37" i="1"/>
  <c r="P4234" i="1"/>
  <c r="N2129" i="1"/>
  <c r="I2129" i="1"/>
  <c r="G2129" i="1"/>
  <c r="M2129" i="1"/>
  <c r="K2129" i="1"/>
  <c r="F2129" i="1"/>
  <c r="D2129" i="1"/>
  <c r="E2129" i="1"/>
  <c r="L2129" i="1"/>
  <c r="H2129" i="1"/>
  <c r="J2129" i="1"/>
  <c r="Q2130" i="1"/>
  <c r="Q2129" i="1"/>
  <c r="L3931" i="1"/>
  <c r="K3931" i="1"/>
  <c r="I3931" i="1"/>
  <c r="J3931" i="1"/>
  <c r="M3931" i="1"/>
  <c r="E3931" i="1"/>
  <c r="N3931" i="1"/>
  <c r="H3931" i="1"/>
  <c r="G3931" i="1"/>
  <c r="Q3932" i="1"/>
  <c r="D3931" i="1"/>
  <c r="F3931" i="1"/>
  <c r="P4397" i="1"/>
  <c r="P2253" i="1"/>
  <c r="P3243" i="1"/>
  <c r="I4404" i="1"/>
  <c r="K4404" i="1"/>
  <c r="D4404" i="1"/>
  <c r="F4404" i="1"/>
  <c r="N4404" i="1"/>
  <c r="L4404" i="1"/>
  <c r="Q4404" i="1"/>
  <c r="E4404" i="1"/>
  <c r="H4404" i="1"/>
  <c r="M4404" i="1"/>
  <c r="G4404" i="1"/>
  <c r="J4404" i="1"/>
  <c r="Q4405" i="1"/>
  <c r="P2594" i="1"/>
  <c r="M971" i="1"/>
  <c r="F971" i="1"/>
  <c r="I971" i="1"/>
  <c r="G971" i="1"/>
  <c r="D971" i="1"/>
  <c r="P971" i="1" s="1"/>
  <c r="H971" i="1"/>
  <c r="J971" i="1"/>
  <c r="L971" i="1"/>
  <c r="E971" i="1"/>
  <c r="K971" i="1"/>
  <c r="N971" i="1"/>
  <c r="Q971" i="1"/>
  <c r="Q972" i="1"/>
  <c r="J20" i="1"/>
  <c r="F20" i="1"/>
  <c r="G20" i="1"/>
  <c r="D20" i="1"/>
  <c r="E20" i="1"/>
  <c r="H20" i="1"/>
  <c r="M20" i="1"/>
  <c r="I20" i="1"/>
  <c r="K20" i="1"/>
  <c r="M95" i="1"/>
  <c r="I95" i="1"/>
  <c r="O95" i="1"/>
  <c r="N95" i="1"/>
  <c r="F95" i="1"/>
  <c r="D95" i="1"/>
  <c r="L95" i="1"/>
  <c r="H95" i="1"/>
  <c r="J95" i="1"/>
  <c r="E95" i="1"/>
  <c r="P137" i="1"/>
  <c r="P3928" i="1"/>
  <c r="G4177" i="1"/>
  <c r="P308" i="1"/>
  <c r="M127" i="1"/>
  <c r="K95" i="1"/>
  <c r="E3292" i="1"/>
  <c r="L3292" i="1"/>
  <c r="O3292" i="1"/>
  <c r="I3292" i="1"/>
  <c r="D3292" i="1"/>
  <c r="P3292" i="1" s="1"/>
  <c r="F3292" i="1"/>
  <c r="J3292" i="1"/>
  <c r="K3292" i="1"/>
  <c r="N3292" i="1"/>
  <c r="H3292" i="1"/>
  <c r="M3292" i="1"/>
  <c r="Q3292" i="1"/>
  <c r="N3289" i="1"/>
  <c r="Q3290" i="1"/>
  <c r="D3289" i="1"/>
  <c r="O3289" i="1"/>
  <c r="G3289" i="1"/>
  <c r="K3289" i="1"/>
  <c r="L3289" i="1"/>
  <c r="J3289" i="1"/>
  <c r="E3289" i="1"/>
  <c r="Q3289" i="1"/>
  <c r="H3289" i="1"/>
  <c r="I3289" i="1"/>
  <c r="F3289" i="1"/>
  <c r="P118" i="1"/>
  <c r="F113" i="1"/>
  <c r="P27" i="1"/>
  <c r="F8" i="1" s="1"/>
  <c r="G3292" i="1"/>
  <c r="N4177" i="1"/>
  <c r="H4177" i="1"/>
  <c r="F4177" i="1"/>
  <c r="G130" i="1"/>
  <c r="J4177" i="1"/>
  <c r="N11" i="1"/>
  <c r="E11" i="1"/>
  <c r="D11" i="1"/>
  <c r="I11" i="1"/>
  <c r="O11" i="1"/>
  <c r="J11" i="1"/>
  <c r="M11" i="1"/>
  <c r="K11" i="1"/>
  <c r="G11" i="1"/>
  <c r="H11" i="1"/>
  <c r="L11" i="1"/>
  <c r="G3291" i="1"/>
  <c r="K3291" i="1"/>
  <c r="J3291" i="1"/>
  <c r="F3291" i="1"/>
  <c r="I3291" i="1"/>
  <c r="L3291" i="1"/>
  <c r="N3291" i="1"/>
  <c r="M3291" i="1"/>
  <c r="D3291" i="1"/>
  <c r="P3291" i="1" s="1"/>
  <c r="Q3291" i="1"/>
  <c r="H3291" i="1"/>
  <c r="Q3294" i="1"/>
  <c r="F3288" i="1"/>
  <c r="I3288" i="1"/>
  <c r="Q3288" i="1"/>
  <c r="J3288" i="1"/>
  <c r="H3288" i="1"/>
  <c r="N3288" i="1"/>
  <c r="D3288" i="1"/>
  <c r="G3288" i="1"/>
  <c r="L3288" i="1"/>
  <c r="E3288" i="1"/>
  <c r="M3288" i="1"/>
  <c r="K3288" i="1"/>
  <c r="P116" i="1"/>
  <c r="E3291" i="1"/>
  <c r="O4177" i="1"/>
  <c r="E4177" i="1"/>
  <c r="P4235" i="1"/>
  <c r="O126" i="1"/>
  <c r="P126" i="1" s="1"/>
  <c r="L106" i="1" s="1"/>
  <c r="O20" i="1"/>
  <c r="E129" i="1"/>
  <c r="Q1830" i="1"/>
  <c r="H1830" i="1"/>
  <c r="L1830" i="1"/>
  <c r="N1830" i="1"/>
  <c r="I1830" i="1"/>
  <c r="F1830" i="1"/>
  <c r="G1830" i="1"/>
  <c r="M1830" i="1"/>
  <c r="E1830" i="1"/>
  <c r="J1830" i="1"/>
  <c r="D1830" i="1"/>
  <c r="P1830" i="1" s="1"/>
  <c r="K1830" i="1"/>
  <c r="Q1831" i="1"/>
  <c r="P87" i="1"/>
  <c r="O67" i="1" s="1"/>
  <c r="H131" i="1"/>
  <c r="P45" i="1"/>
  <c r="H25" i="1" s="1"/>
  <c r="L20" i="1"/>
  <c r="P3418" i="1"/>
  <c r="D3249" i="1"/>
  <c r="P3249" i="1" s="1"/>
  <c r="I3249" i="1"/>
  <c r="G3249" i="1"/>
  <c r="H3249" i="1"/>
  <c r="N3249" i="1"/>
  <c r="E3249" i="1"/>
  <c r="M3249" i="1"/>
  <c r="K3249" i="1"/>
  <c r="L3249" i="1"/>
  <c r="F3249" i="1"/>
  <c r="J3249" i="1"/>
  <c r="Q3250" i="1"/>
  <c r="Q3249" i="1"/>
  <c r="K4177" i="1"/>
  <c r="P3844" i="1"/>
  <c r="G3293" i="1"/>
  <c r="Q3293" i="1"/>
  <c r="F3293" i="1"/>
  <c r="M3293" i="1"/>
  <c r="E3293" i="1"/>
  <c r="I3293" i="1"/>
  <c r="N3293" i="1"/>
  <c r="D3293" i="1"/>
  <c r="P3293" i="1" s="1"/>
  <c r="O3293" i="1"/>
  <c r="J3293" i="1"/>
  <c r="K3293" i="1"/>
  <c r="L3293" i="1"/>
  <c r="I4177" i="1"/>
  <c r="O113" i="1"/>
  <c r="L4177" i="1"/>
  <c r="N20" i="1"/>
  <c r="Q3931" i="1"/>
  <c r="E3930" i="1"/>
  <c r="M3930" i="1"/>
  <c r="K3930" i="1"/>
  <c r="D3930" i="1"/>
  <c r="F3930" i="1"/>
  <c r="I3930" i="1"/>
  <c r="L3930" i="1"/>
  <c r="H3930" i="1"/>
  <c r="G3930" i="1"/>
  <c r="N3930" i="1"/>
  <c r="Q3930" i="1"/>
  <c r="J3930" i="1"/>
  <c r="K223" i="1"/>
  <c r="L223" i="1"/>
  <c r="J223" i="1"/>
  <c r="I223" i="1"/>
  <c r="E223" i="1"/>
  <c r="H223" i="1"/>
  <c r="G223" i="1"/>
  <c r="F223" i="1"/>
  <c r="M223" i="1"/>
  <c r="Q224" i="1"/>
  <c r="D223" i="1"/>
  <c r="N223" i="1"/>
  <c r="J132" i="1"/>
  <c r="P46" i="1"/>
  <c r="J26" i="1" s="1"/>
  <c r="P1827" i="1" l="1"/>
  <c r="P2129" i="1"/>
  <c r="I14" i="1"/>
  <c r="N14" i="1"/>
  <c r="K14" i="1"/>
  <c r="L14" i="1"/>
  <c r="E14" i="1"/>
  <c r="P229" i="1"/>
  <c r="H14" i="1"/>
  <c r="O129" i="1"/>
  <c r="P129" i="1" s="1"/>
  <c r="O109" i="1" s="1"/>
  <c r="M14" i="1"/>
  <c r="F14" i="1"/>
  <c r="O14" i="1"/>
  <c r="P309" i="1"/>
  <c r="G14" i="1"/>
  <c r="J14" i="1"/>
  <c r="P581" i="1"/>
  <c r="P2989" i="1"/>
  <c r="P3935" i="1"/>
  <c r="P3290" i="1"/>
  <c r="P1828" i="1"/>
  <c r="P65" i="1"/>
  <c r="P2987" i="1"/>
  <c r="P42" i="1"/>
  <c r="O22" i="1" s="1"/>
  <c r="P3279" i="1"/>
  <c r="O130" i="1"/>
  <c r="P130" i="1" s="1"/>
  <c r="G110" i="1" s="1"/>
  <c r="P3281" i="1"/>
  <c r="P3287" i="1"/>
  <c r="G13" i="1"/>
  <c r="Q3286" i="1"/>
  <c r="P9" i="1"/>
  <c r="N3285" i="1"/>
  <c r="P53" i="1"/>
  <c r="I4176" i="1"/>
  <c r="D4176" i="1"/>
  <c r="P4176" i="1" s="1"/>
  <c r="L4176" i="1"/>
  <c r="K4176" i="1"/>
  <c r="O4176" i="1"/>
  <c r="H4176" i="1"/>
  <c r="G4176" i="1"/>
  <c r="K13" i="1"/>
  <c r="L13" i="1"/>
  <c r="P3933" i="1"/>
  <c r="P3284" i="1"/>
  <c r="P2985" i="1"/>
  <c r="F3285" i="1"/>
  <c r="N124" i="1"/>
  <c r="P38" i="1"/>
  <c r="Q18" i="1" s="1"/>
  <c r="J3286" i="1"/>
  <c r="D3286" i="1"/>
  <c r="K3286" i="1"/>
  <c r="M3286" i="1"/>
  <c r="L3286" i="1"/>
  <c r="N3286" i="1"/>
  <c r="H3286" i="1"/>
  <c r="G3286" i="1"/>
  <c r="F3286" i="1"/>
  <c r="Q3287" i="1"/>
  <c r="E3286" i="1"/>
  <c r="O3286" i="1"/>
  <c r="I3286" i="1"/>
  <c r="M102" i="1"/>
  <c r="I102" i="1"/>
  <c r="O102" i="1"/>
  <c r="G102" i="1"/>
  <c r="J102" i="1"/>
  <c r="N102" i="1"/>
  <c r="L102" i="1"/>
  <c r="H102" i="1"/>
  <c r="O13" i="1"/>
  <c r="I13" i="1"/>
  <c r="E13" i="1"/>
  <c r="N4176" i="1"/>
  <c r="F13" i="1"/>
  <c r="L100" i="1"/>
  <c r="F100" i="1"/>
  <c r="I100" i="1"/>
  <c r="O100" i="1"/>
  <c r="K102" i="1"/>
  <c r="D13" i="1"/>
  <c r="P16" i="1"/>
  <c r="J4176" i="1"/>
  <c r="E4176" i="1"/>
  <c r="D102" i="1"/>
  <c r="Q14" i="1"/>
  <c r="M13" i="1"/>
  <c r="F4176" i="1"/>
  <c r="E102" i="1"/>
  <c r="H13" i="1"/>
  <c r="F102" i="1"/>
  <c r="N13" i="1"/>
  <c r="P2988" i="1"/>
  <c r="P310" i="1"/>
  <c r="P311" i="1"/>
  <c r="N100" i="1"/>
  <c r="P2600" i="1"/>
  <c r="O3285" i="1"/>
  <c r="P2939" i="1"/>
  <c r="D3285" i="1"/>
  <c r="P2983" i="1"/>
  <c r="J3285" i="1"/>
  <c r="M100" i="1"/>
  <c r="G3285" i="1"/>
  <c r="P2940" i="1"/>
  <c r="R115" i="1"/>
  <c r="T115" i="1" s="1"/>
  <c r="T29" i="1"/>
  <c r="G100" i="1"/>
  <c r="R119" i="1"/>
  <c r="T119" i="1" s="1"/>
  <c r="T33" i="1"/>
  <c r="H100" i="1"/>
  <c r="N12" i="1"/>
  <c r="G12" i="1"/>
  <c r="H12" i="1"/>
  <c r="E12" i="1"/>
  <c r="J12" i="1"/>
  <c r="I12" i="1"/>
  <c r="L12" i="1"/>
  <c r="D12" i="1"/>
  <c r="F12" i="1"/>
  <c r="O12" i="1"/>
  <c r="Q12" i="1"/>
  <c r="K12" i="1"/>
  <c r="Q13" i="1"/>
  <c r="P2979" i="1"/>
  <c r="M3285" i="1"/>
  <c r="K3285" i="1"/>
  <c r="H3285" i="1"/>
  <c r="P3280" i="1"/>
  <c r="L3285" i="1"/>
  <c r="P2982" i="1"/>
  <c r="O34" i="1"/>
  <c r="P3302" i="1"/>
  <c r="P3922" i="1"/>
  <c r="E3285" i="1"/>
  <c r="M117" i="1"/>
  <c r="M12" i="1"/>
  <c r="I3285" i="1"/>
  <c r="Q3285" i="1"/>
  <c r="Q20" i="1"/>
  <c r="P3934" i="1"/>
  <c r="E108" i="1"/>
  <c r="P3276" i="1"/>
  <c r="P56" i="1"/>
  <c r="P3848" i="1"/>
  <c r="J100" i="1"/>
  <c r="Q100" i="1"/>
  <c r="K100" i="1"/>
  <c r="P307" i="1"/>
  <c r="P54" i="1"/>
  <c r="P4230" i="1"/>
  <c r="P3282" i="1"/>
  <c r="Q3937" i="1"/>
  <c r="P2984" i="1"/>
  <c r="P4232" i="1"/>
  <c r="P4233" i="1"/>
  <c r="N3278" i="1"/>
  <c r="E3278" i="1"/>
  <c r="D3278" i="1"/>
  <c r="H3278" i="1"/>
  <c r="F3278" i="1"/>
  <c r="G3278" i="1"/>
  <c r="Q3278" i="1"/>
  <c r="L3278" i="1"/>
  <c r="J3278" i="1"/>
  <c r="I3278" i="1"/>
  <c r="O3278" i="1"/>
  <c r="K3278" i="1"/>
  <c r="Q3279" i="1"/>
  <c r="M3278" i="1"/>
  <c r="O127" i="1"/>
  <c r="L115" i="1"/>
  <c r="P115" i="1" s="1"/>
  <c r="N96" i="1" s="1"/>
  <c r="P29" i="1"/>
  <c r="P2977" i="1"/>
  <c r="P228" i="1"/>
  <c r="K3937" i="1"/>
  <c r="M3937" i="1"/>
  <c r="J3937" i="1"/>
  <c r="I3937" i="1"/>
  <c r="D3937" i="1"/>
  <c r="P3937" i="1" s="1"/>
  <c r="N3937" i="1"/>
  <c r="L3937" i="1"/>
  <c r="H3937" i="1"/>
  <c r="E3937" i="1"/>
  <c r="G3937" i="1"/>
  <c r="F3937" i="1"/>
  <c r="Q3938" i="1"/>
  <c r="M108" i="1"/>
  <c r="M21" i="1"/>
  <c r="P1569" i="1"/>
  <c r="P125" i="1"/>
  <c r="O105" i="1" s="1"/>
  <c r="F108" i="1"/>
  <c r="S116" i="1"/>
  <c r="T116" i="1" s="1"/>
  <c r="T30" i="1"/>
  <c r="E100" i="1"/>
  <c r="P51" i="1"/>
  <c r="P3931" i="1"/>
  <c r="D100" i="1"/>
  <c r="N108" i="1"/>
  <c r="K19" i="1"/>
  <c r="D19" i="1"/>
  <c r="G19" i="1"/>
  <c r="I19" i="1"/>
  <c r="L19" i="1"/>
  <c r="H19" i="1"/>
  <c r="J19" i="1"/>
  <c r="N19" i="1"/>
  <c r="E19" i="1"/>
  <c r="M19" i="1"/>
  <c r="F19" i="1"/>
  <c r="P4404" i="1"/>
  <c r="G108" i="1"/>
  <c r="P60" i="1"/>
  <c r="P2945" i="1"/>
  <c r="O17" i="1"/>
  <c r="E17" i="1"/>
  <c r="J17" i="1"/>
  <c r="I17" i="1"/>
  <c r="Q17" i="1"/>
  <c r="F17" i="1"/>
  <c r="G17" i="1"/>
  <c r="N17" i="1"/>
  <c r="H17" i="1"/>
  <c r="L17" i="1"/>
  <c r="M17" i="1"/>
  <c r="D17" i="1"/>
  <c r="P123" i="1"/>
  <c r="O108" i="1"/>
  <c r="L108" i="1"/>
  <c r="P3924" i="1"/>
  <c r="K108" i="1"/>
  <c r="J108" i="1"/>
  <c r="I108" i="1"/>
  <c r="D108" i="1"/>
  <c r="K17" i="1"/>
  <c r="H24" i="1"/>
  <c r="D24" i="1"/>
  <c r="P24" i="1" s="1"/>
  <c r="K24" i="1"/>
  <c r="L24" i="1"/>
  <c r="E24" i="1"/>
  <c r="I24" i="1"/>
  <c r="Q24" i="1"/>
  <c r="O24" i="1"/>
  <c r="M24" i="1"/>
  <c r="N24" i="1"/>
  <c r="F24" i="1"/>
  <c r="J24" i="1"/>
  <c r="P132" i="1"/>
  <c r="J112" i="1" s="1"/>
  <c r="I97" i="1"/>
  <c r="O97" i="1"/>
  <c r="K97" i="1"/>
  <c r="G97" i="1"/>
  <c r="D97" i="1"/>
  <c r="E97" i="1"/>
  <c r="J97" i="1"/>
  <c r="H97" i="1"/>
  <c r="N97" i="1"/>
  <c r="M97" i="1"/>
  <c r="L97" i="1"/>
  <c r="P223" i="1"/>
  <c r="F25" i="1"/>
  <c r="G25" i="1"/>
  <c r="J25" i="1"/>
  <c r="K25" i="1"/>
  <c r="E25" i="1"/>
  <c r="L25" i="1"/>
  <c r="N25" i="1"/>
  <c r="O25" i="1"/>
  <c r="I25" i="1"/>
  <c r="M25" i="1"/>
  <c r="D25" i="1"/>
  <c r="P25" i="1" s="1"/>
  <c r="Q25" i="1"/>
  <c r="F23" i="1"/>
  <c r="L23" i="1"/>
  <c r="G23" i="1"/>
  <c r="M23" i="1"/>
  <c r="D23" i="1"/>
  <c r="P23" i="1" s="1"/>
  <c r="J23" i="1"/>
  <c r="I23" i="1"/>
  <c r="N23" i="1"/>
  <c r="H23" i="1"/>
  <c r="K23" i="1"/>
  <c r="F97" i="1"/>
  <c r="P131" i="1"/>
  <c r="H111" i="1" s="1"/>
  <c r="P11" i="1"/>
  <c r="F21" i="1"/>
  <c r="J21" i="1"/>
  <c r="K21" i="1"/>
  <c r="I21" i="1"/>
  <c r="G21" i="1"/>
  <c r="H21" i="1"/>
  <c r="N21" i="1"/>
  <c r="Q21" i="1"/>
  <c r="L21" i="1"/>
  <c r="D21" i="1"/>
  <c r="E21" i="1"/>
  <c r="O21" i="1"/>
  <c r="P95" i="1"/>
  <c r="P20" i="1"/>
  <c r="E106" i="1"/>
  <c r="F106" i="1"/>
  <c r="G106" i="1"/>
  <c r="I106" i="1"/>
  <c r="D106" i="1"/>
  <c r="H106" i="1"/>
  <c r="J106" i="1"/>
  <c r="M106" i="1"/>
  <c r="K106" i="1"/>
  <c r="E8" i="1"/>
  <c r="L8" i="1"/>
  <c r="K8" i="1"/>
  <c r="I8" i="1"/>
  <c r="N8" i="1"/>
  <c r="D8" i="1"/>
  <c r="J8" i="1"/>
  <c r="M8" i="1"/>
  <c r="G8" i="1"/>
  <c r="H8" i="1"/>
  <c r="Q9" i="1"/>
  <c r="O8" i="1"/>
  <c r="P113" i="1"/>
  <c r="F94" i="1" s="1"/>
  <c r="O106" i="1"/>
  <c r="O23" i="1"/>
  <c r="G99" i="1"/>
  <c r="H99" i="1"/>
  <c r="F99" i="1"/>
  <c r="K99" i="1"/>
  <c r="L99" i="1"/>
  <c r="E99" i="1"/>
  <c r="D99" i="1"/>
  <c r="M99" i="1"/>
  <c r="N99" i="1"/>
  <c r="I99" i="1"/>
  <c r="O99" i="1"/>
  <c r="M67" i="1"/>
  <c r="N67" i="1"/>
  <c r="L67" i="1"/>
  <c r="F67" i="1"/>
  <c r="D67" i="1"/>
  <c r="P67" i="1" s="1"/>
  <c r="Q67" i="1"/>
  <c r="I67" i="1"/>
  <c r="J67" i="1"/>
  <c r="H67" i="1"/>
  <c r="E67" i="1"/>
  <c r="K67" i="1"/>
  <c r="G67" i="1"/>
  <c r="Q68" i="1"/>
  <c r="F26" i="1"/>
  <c r="M26" i="1"/>
  <c r="I26" i="1"/>
  <c r="E26" i="1"/>
  <c r="Q26" i="1"/>
  <c r="K26" i="1"/>
  <c r="L26" i="1"/>
  <c r="N26" i="1"/>
  <c r="D26" i="1"/>
  <c r="P26" i="1" s="1"/>
  <c r="H26" i="1"/>
  <c r="G26" i="1"/>
  <c r="O26" i="1"/>
  <c r="P3930" i="1"/>
  <c r="P3288" i="1"/>
  <c r="G24" i="1"/>
  <c r="J99" i="1"/>
  <c r="P3289" i="1"/>
  <c r="N106" i="1"/>
  <c r="P14" i="1" l="1"/>
  <c r="N22" i="1"/>
  <c r="F22" i="1"/>
  <c r="Q23" i="1"/>
  <c r="D22" i="1"/>
  <c r="M22" i="1"/>
  <c r="G22" i="1"/>
  <c r="L22" i="1"/>
  <c r="P108" i="1"/>
  <c r="I22" i="1"/>
  <c r="J22" i="1"/>
  <c r="E22" i="1"/>
  <c r="H22" i="1"/>
  <c r="Q22" i="1"/>
  <c r="K22" i="1"/>
  <c r="L96" i="1"/>
  <c r="P124" i="1"/>
  <c r="Q105" i="1" s="1"/>
  <c r="N18" i="1"/>
  <c r="E96" i="1"/>
  <c r="P13" i="1"/>
  <c r="P3286" i="1"/>
  <c r="O18" i="1"/>
  <c r="J18" i="1"/>
  <c r="D18" i="1"/>
  <c r="E18" i="1"/>
  <c r="M18" i="1"/>
  <c r="L18" i="1"/>
  <c r="K18" i="1"/>
  <c r="I18" i="1"/>
  <c r="H18" i="1"/>
  <c r="G18" i="1"/>
  <c r="F18" i="1"/>
  <c r="Q19" i="1"/>
  <c r="P102" i="1"/>
  <c r="D96" i="1"/>
  <c r="P127" i="1"/>
  <c r="Q106" i="1"/>
  <c r="P3285" i="1"/>
  <c r="F96" i="1"/>
  <c r="K3283" i="1"/>
  <c r="D3283" i="1"/>
  <c r="I3283" i="1"/>
  <c r="E3283" i="1"/>
  <c r="Q3283" i="1"/>
  <c r="F3283" i="1"/>
  <c r="M3283" i="1"/>
  <c r="G3283" i="1"/>
  <c r="J3283" i="1"/>
  <c r="N3283" i="1"/>
  <c r="L3283" i="1"/>
  <c r="Q3284" i="1"/>
  <c r="H3283" i="1"/>
  <c r="G96" i="1"/>
  <c r="O120" i="1"/>
  <c r="P120" i="1" s="1"/>
  <c r="P34" i="1"/>
  <c r="Q16" i="1" s="1"/>
  <c r="O3283" i="1"/>
  <c r="Q97" i="1"/>
  <c r="P117" i="1"/>
  <c r="P12" i="1"/>
  <c r="H96" i="1"/>
  <c r="P100" i="1"/>
  <c r="O96" i="1"/>
  <c r="K96" i="1"/>
  <c r="M96" i="1"/>
  <c r="I96" i="1"/>
  <c r="Q96" i="1"/>
  <c r="J96" i="1"/>
  <c r="Q10" i="1"/>
  <c r="K10" i="1"/>
  <c r="J10" i="1"/>
  <c r="F10" i="1"/>
  <c r="N10" i="1"/>
  <c r="M10" i="1"/>
  <c r="D10" i="1"/>
  <c r="H10" i="1"/>
  <c r="E10" i="1"/>
  <c r="G10" i="1"/>
  <c r="I10" i="1"/>
  <c r="L10" i="1"/>
  <c r="Q11" i="1"/>
  <c r="O10" i="1"/>
  <c r="P19" i="1"/>
  <c r="P3278" i="1"/>
  <c r="M105" i="1"/>
  <c r="E105" i="1"/>
  <c r="G105" i="1"/>
  <c r="L105" i="1"/>
  <c r="J105" i="1"/>
  <c r="N105" i="1"/>
  <c r="K105" i="1"/>
  <c r="D105" i="1"/>
  <c r="H105" i="1"/>
  <c r="I105" i="1"/>
  <c r="F105" i="1"/>
  <c r="E109" i="1"/>
  <c r="P21" i="1"/>
  <c r="I103" i="1"/>
  <c r="G103" i="1"/>
  <c r="L103" i="1"/>
  <c r="F103" i="1"/>
  <c r="D103" i="1"/>
  <c r="H103" i="1"/>
  <c r="N103" i="1"/>
  <c r="O103" i="1"/>
  <c r="J103" i="1"/>
  <c r="E103" i="1"/>
  <c r="M103" i="1"/>
  <c r="Q103" i="1"/>
  <c r="K103" i="1"/>
  <c r="P17" i="1"/>
  <c r="P8" i="1"/>
  <c r="M94" i="1"/>
  <c r="E94" i="1"/>
  <c r="L94" i="1"/>
  <c r="N94" i="1"/>
  <c r="D94" i="1"/>
  <c r="G94" i="1"/>
  <c r="J94" i="1"/>
  <c r="H94" i="1"/>
  <c r="K94" i="1"/>
  <c r="I94" i="1"/>
  <c r="Q95" i="1"/>
  <c r="P97" i="1"/>
  <c r="J109" i="1"/>
  <c r="I109" i="1"/>
  <c r="F109" i="1"/>
  <c r="K109" i="1"/>
  <c r="L109" i="1"/>
  <c r="M109" i="1"/>
  <c r="N109" i="1"/>
  <c r="D109" i="1"/>
  <c r="P109" i="1" s="1"/>
  <c r="G109" i="1"/>
  <c r="H109" i="1"/>
  <c r="Q109" i="1"/>
  <c r="H110" i="1"/>
  <c r="D110" i="1"/>
  <c r="P110" i="1" s="1"/>
  <c r="E110" i="1"/>
  <c r="Q110" i="1"/>
  <c r="M110" i="1"/>
  <c r="J110" i="1"/>
  <c r="L110" i="1"/>
  <c r="I110" i="1"/>
  <c r="K110" i="1"/>
  <c r="F110" i="1"/>
  <c r="N110" i="1"/>
  <c r="O94" i="1"/>
  <c r="O110" i="1"/>
  <c r="E112" i="1"/>
  <c r="M112" i="1"/>
  <c r="N112" i="1"/>
  <c r="L112" i="1"/>
  <c r="F112" i="1"/>
  <c r="G112" i="1"/>
  <c r="K112" i="1"/>
  <c r="Q112" i="1"/>
  <c r="I112" i="1"/>
  <c r="D112" i="1"/>
  <c r="P112" i="1" s="1"/>
  <c r="O112" i="1"/>
  <c r="H112" i="1"/>
  <c r="Q111" i="1"/>
  <c r="K111" i="1"/>
  <c r="I111" i="1"/>
  <c r="N111" i="1"/>
  <c r="E111" i="1"/>
  <c r="D111" i="1"/>
  <c r="P111" i="1" s="1"/>
  <c r="G111" i="1"/>
  <c r="L111" i="1"/>
  <c r="F111" i="1"/>
  <c r="M111" i="1"/>
  <c r="J111" i="1"/>
  <c r="O111" i="1"/>
  <c r="P99" i="1"/>
  <c r="P106" i="1"/>
  <c r="P22" i="1" l="1"/>
  <c r="K107" i="1"/>
  <c r="Q107" i="1"/>
  <c r="Q104" i="1"/>
  <c r="N104" i="1"/>
  <c r="J104" i="1"/>
  <c r="K104" i="1"/>
  <c r="F104" i="1"/>
  <c r="I104" i="1"/>
  <c r="M104" i="1"/>
  <c r="D104" i="1"/>
  <c r="O104" i="1"/>
  <c r="G104" i="1"/>
  <c r="E104" i="1"/>
  <c r="H104" i="1"/>
  <c r="L104" i="1"/>
  <c r="P18" i="1"/>
  <c r="G107" i="1"/>
  <c r="I107" i="1"/>
  <c r="M107" i="1"/>
  <c r="D107" i="1"/>
  <c r="N107" i="1"/>
  <c r="O107" i="1"/>
  <c r="H107" i="1"/>
  <c r="E107" i="1"/>
  <c r="J107" i="1"/>
  <c r="F107" i="1"/>
  <c r="Q108" i="1"/>
  <c r="L107" i="1"/>
  <c r="F15" i="1"/>
  <c r="M15" i="1"/>
  <c r="H15" i="1"/>
  <c r="D15" i="1"/>
  <c r="G15" i="1"/>
  <c r="E15" i="1"/>
  <c r="I15" i="1"/>
  <c r="L15" i="1"/>
  <c r="N15" i="1"/>
  <c r="K15" i="1"/>
  <c r="Q15" i="1"/>
  <c r="O15" i="1"/>
  <c r="J15" i="1"/>
  <c r="P10" i="1"/>
  <c r="P3283" i="1"/>
  <c r="O101" i="1"/>
  <c r="E101" i="1"/>
  <c r="D101" i="1"/>
  <c r="I101" i="1"/>
  <c r="G101" i="1"/>
  <c r="F101" i="1"/>
  <c r="N101" i="1"/>
  <c r="M101" i="1"/>
  <c r="H101" i="1"/>
  <c r="J101" i="1"/>
  <c r="K101" i="1"/>
  <c r="Q101" i="1"/>
  <c r="L101" i="1"/>
  <c r="Q102" i="1"/>
  <c r="D98" i="1"/>
  <c r="E98" i="1"/>
  <c r="H98" i="1"/>
  <c r="G98" i="1"/>
  <c r="L98" i="1"/>
  <c r="N98" i="1"/>
  <c r="I98" i="1"/>
  <c r="O98" i="1"/>
  <c r="J98" i="1"/>
  <c r="F98" i="1"/>
  <c r="K98" i="1"/>
  <c r="Q98" i="1"/>
  <c r="Q99" i="1"/>
  <c r="P96" i="1"/>
  <c r="M98" i="1"/>
  <c r="P105" i="1"/>
  <c r="P103" i="1"/>
  <c r="P94" i="1"/>
  <c r="P104" i="1" l="1"/>
  <c r="P107" i="1"/>
  <c r="P98" i="1"/>
  <c r="P15" i="1"/>
  <c r="P101" i="1"/>
</calcChain>
</file>

<file path=xl/comments1.xml><?xml version="1.0" encoding="utf-8"?>
<comments xmlns="http://schemas.openxmlformats.org/spreadsheetml/2006/main">
  <authors>
    <author>money.wayne</author>
  </authors>
  <commentList>
    <comment ref="C3046" authorId="0" shapeId="0">
      <text>
        <r>
          <rPr>
            <b/>
            <sz val="9"/>
            <color indexed="81"/>
            <rFont val="Tahoma"/>
            <family val="2"/>
          </rPr>
          <t>Credits are what's taken in a given year - May not match what's been approved</t>
        </r>
      </text>
    </comment>
    <comment ref="R3046" authorId="0" shapeId="0">
      <text>
        <r>
          <rPr>
            <b/>
            <sz val="9"/>
            <color indexed="81"/>
            <rFont val="Tahoma"/>
            <family val="2"/>
          </rPr>
          <t>money.wayne:</t>
        </r>
        <r>
          <rPr>
            <sz val="9"/>
            <color indexed="81"/>
            <rFont val="Tahoma"/>
            <family val="2"/>
          </rPr>
          <t xml:space="preserve">
Includes FY 2018-19 Approved credits of $12.9m and $2m approved in FY 2017-18, but taken in FY 2018-19
</t>
        </r>
      </text>
    </comment>
  </commentList>
</comments>
</file>

<file path=xl/sharedStrings.xml><?xml version="1.0" encoding="utf-8"?>
<sst xmlns="http://schemas.openxmlformats.org/spreadsheetml/2006/main" count="9103" uniqueCount="2541">
  <si>
    <t/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</si>
  <si>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</si>
  <si>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</si>
  <si>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</si>
  <si>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</si>
  <si>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</si>
  <si>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</si>
  <si>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</si>
  <si>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</si>
  <si>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</si>
  <si>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</si>
  <si>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</si>
  <si>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</si>
  <si>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(Residual)</t>
  </si>
  <si>
    <t>TOTAL</t>
  </si>
  <si>
    <t>FTTOTG</t>
  </si>
  <si>
    <t>FTREFUND</t>
  </si>
  <si>
    <t>FTNETG</t>
  </si>
  <si>
    <t>FTARTVGR_FEE</t>
  </si>
  <si>
    <t>FTBEVEXC</t>
  </si>
  <si>
    <t>FTBEVGR</t>
  </si>
  <si>
    <t>FTCIGTC</t>
  </si>
  <si>
    <t>FTCIGTOT</t>
  </si>
  <si>
    <t>FTCIGSMKLS</t>
  </si>
  <si>
    <t>FTCIGGR</t>
  </si>
  <si>
    <t>FTCORADD</t>
  </si>
  <si>
    <t>FTCORTCS</t>
  </si>
  <si>
    <t>FTDOCSTT</t>
  </si>
  <si>
    <t>FTDOCGR</t>
  </si>
  <si>
    <t>FTCARTGR</t>
  </si>
  <si>
    <t>FTPSLTOT</t>
  </si>
  <si>
    <t>FTHSMVLF</t>
  </si>
  <si>
    <t>FTHSMVOTH</t>
  </si>
  <si>
    <t>FTHSMVTOT</t>
  </si>
  <si>
    <t>FTINSPRI</t>
  </si>
  <si>
    <t>FTINPRT</t>
  </si>
  <si>
    <t>FTINSOTH</t>
  </si>
  <si>
    <t>FTINPRTO</t>
  </si>
  <si>
    <t>FTTANCTC</t>
  </si>
  <si>
    <t>FTINTTOT</t>
  </si>
  <si>
    <t>FTMDHOS</t>
  </si>
  <si>
    <t>FTOTHTLF</t>
  </si>
  <si>
    <t>FTOTHNOP</t>
  </si>
  <si>
    <t>FTOTHTOT</t>
  </si>
  <si>
    <t>FTRACEG</t>
  </si>
  <si>
    <t>FTRFCOR1</t>
  </si>
  <si>
    <t>FTRFINS1</t>
  </si>
  <si>
    <t>FTRFOTH1</t>
  </si>
  <si>
    <t>FTRFSAL1</t>
  </si>
  <si>
    <t>FTRFTOT1</t>
  </si>
  <si>
    <t>FTSVCCIG</t>
  </si>
  <si>
    <t>FTSVCDOC</t>
  </si>
  <si>
    <t>FTSVCMTR</t>
  </si>
  <si>
    <t>FTSVCRAC</t>
  </si>
  <si>
    <t>FTSVCREG</t>
  </si>
  <si>
    <t>FTSVWCES</t>
  </si>
  <si>
    <t>FTSVCTOT</t>
  </si>
  <si>
    <t>FTSEVSTC</t>
  </si>
  <si>
    <t>FTSEVOTC</t>
  </si>
  <si>
    <t>FTSEVTC</t>
  </si>
  <si>
    <t>FTSEVTOT</t>
  </si>
  <si>
    <t>FTS2CND</t>
  </si>
  <si>
    <t>FTS2CNDT</t>
  </si>
  <si>
    <t>FTS2CDRC</t>
  </si>
  <si>
    <t>FTS2CDRO</t>
  </si>
  <si>
    <t>FTS2INBL</t>
  </si>
  <si>
    <t>FTS2INBU</t>
  </si>
  <si>
    <t>FTS2TOT</t>
  </si>
  <si>
    <t>FESTTOT</t>
  </si>
  <si>
    <t>FTSUNPD</t>
  </si>
  <si>
    <t>FTS1TOT</t>
  </si>
  <si>
    <t>FTS1ADTW</t>
  </si>
  <si>
    <t>FTS1ADJ</t>
  </si>
  <si>
    <t>FTS1CST</t>
  </si>
  <si>
    <t>FTS1TOTA</t>
  </si>
  <si>
    <t>FTS1TOTG</t>
  </si>
  <si>
    <t>FTS1LOCL</t>
  </si>
  <si>
    <t>FTS1SCK</t>
  </si>
  <si>
    <t>FTS1RS</t>
  </si>
  <si>
    <t>FTS1SPRT</t>
  </si>
  <si>
    <t>FTS1PERC</t>
  </si>
  <si>
    <t>FTCS_GRT</t>
  </si>
  <si>
    <t>FTUTL_GRT</t>
  </si>
  <si>
    <t>FTGRT_TOT</t>
  </si>
  <si>
    <t>FTLOTT_EETF</t>
  </si>
  <si>
    <t>FTSLOTS</t>
  </si>
  <si>
    <t>FTCIGSUR</t>
  </si>
  <si>
    <t>FTOTPSUR</t>
  </si>
  <si>
    <t>FTSURTOT</t>
  </si>
  <si>
    <t>FTSUR_HLTH</t>
  </si>
  <si>
    <t>FTS1TAN</t>
  </si>
  <si>
    <t>FTS1TOB</t>
  </si>
  <si>
    <t>FTS1PAR</t>
  </si>
  <si>
    <t>FTINDGAM</t>
  </si>
  <si>
    <t>TOTAL GR 2007-08</t>
  </si>
  <si>
    <t>TOTAL GR 2008-09</t>
  </si>
  <si>
    <t>TOTAL GR 2009-10</t>
  </si>
  <si>
    <t>TOTAL GR 2011-12</t>
  </si>
  <si>
    <t>TOTAL GR 2010-11</t>
  </si>
  <si>
    <t>REFUNDS FROM GR 2007-08</t>
  </si>
  <si>
    <t>REFUNDS FROM GR 2008-09</t>
  </si>
  <si>
    <t>REFUNDS FROM GR 2009-10</t>
  </si>
  <si>
    <t>REFUNDS FROM GR 2010-11</t>
  </si>
  <si>
    <t>REFUNDS FROM GR 2011-12</t>
  </si>
  <si>
    <t>NET GR 2007-08</t>
  </si>
  <si>
    <t>NET GR 2008-09</t>
  </si>
  <si>
    <t>NET GR 2009-10</t>
  </si>
  <si>
    <t>NET GR 2010-11</t>
  </si>
  <si>
    <t>NET GR 2011-12</t>
  </si>
  <si>
    <t>ARTICLE V - DIRECT TO GR 2007-08</t>
  </si>
  <si>
    <t>ARTICLE V - DIRECT TO GR 2008-09</t>
  </si>
  <si>
    <t>ARTICLE V - DIRECT TO GR 2009-10</t>
  </si>
  <si>
    <t>ARTICLE V - DIRECT TO GR 2010-11</t>
  </si>
  <si>
    <t>ARTICLE V - DIRECT TO GR 2011-12</t>
  </si>
  <si>
    <t>CIGARETTE TOTAL COLLECTIONS 2007-08</t>
  </si>
  <si>
    <t>CIGARETTE TOTAL COLLECTIONS 2008-09</t>
  </si>
  <si>
    <t>CIGARETTE TOTAL COLLECTIONS 2009-10</t>
  </si>
  <si>
    <t>CIGARETTE TOTAL COLLECTIONS 2010-11</t>
  </si>
  <si>
    <t>CIGARETTE TOTAL COLLECTIONS 2011-12</t>
  </si>
  <si>
    <t>CIGARETTE TAX GR 2007-08</t>
  </si>
  <si>
    <t>CIGARETTE TAX GR 2008-09</t>
  </si>
  <si>
    <t>CIGARETTE TAX GR 2009-10</t>
  </si>
  <si>
    <t>CIGARETTE TAX GR 2010-11</t>
  </si>
  <si>
    <t>CIGARETTE TAX GR 2011-12</t>
  </si>
  <si>
    <t>OTHER TOBACCO TAX GR 2007-08</t>
  </si>
  <si>
    <t>OTHER TOBACCO TAX GR 2008-09</t>
  </si>
  <si>
    <t>OTHER TOBACCO TAX GR 2009-10</t>
  </si>
  <si>
    <t>OTHER TOBACCO TAX GR 2010-11</t>
  </si>
  <si>
    <t>OTHER TOBACCO TAX GR 2011-12</t>
  </si>
  <si>
    <t>TOTAL TOBACCO GR 2007-08</t>
  </si>
  <si>
    <t>TOTAL TOBACCO GR 2008-09</t>
  </si>
  <si>
    <t>TOTAL TOBACCO GR 2009-10</t>
  </si>
  <si>
    <t>TOTAL TOBACCO GR 2010-11</t>
  </si>
  <si>
    <t>TOTAL TOBACCO GR 2011-12</t>
  </si>
  <si>
    <t>TOTAL CORPORATE FILING FEES GR 2007-08</t>
  </si>
  <si>
    <t>TOTAL CORPORATE FILING FEES GR 2008-09</t>
  </si>
  <si>
    <t>TOTAL CORPORATE FILING FEES GR 2009-10</t>
  </si>
  <si>
    <t>TOTAL CORPORATE FILING FEES GR 2010-11</t>
  </si>
  <si>
    <t>TOTAL CORPORATE FILING FEES GR 2011-12</t>
  </si>
  <si>
    <t>CORPORATE INCOME TAX GR 2007-08</t>
  </si>
  <si>
    <t>CORPORATE INCOME TAX GR 2008-09</t>
  </si>
  <si>
    <t>CORPORATE INCOME TAX GR 2009-10</t>
  </si>
  <si>
    <t>CORPORATE INCOME TAX GR 2010-11</t>
  </si>
  <si>
    <t>CORPORATE INCOME TAX GR 2011-12</t>
  </si>
  <si>
    <t>DOC STAMP TAX TOT COLL 2007-08</t>
  </si>
  <si>
    <t>DOC STAMP TAX TOT COLL 2008-09</t>
  </si>
  <si>
    <t>DOC STAMP TAX TOT COLL 2009-10</t>
  </si>
  <si>
    <t>DOC STAMP TAX TOT COLL 2010-11</t>
  </si>
  <si>
    <t>DOC STAMP TAX TOT COLL 2011-12</t>
  </si>
  <si>
    <t>DOC STAMP TAX GR 2007-08</t>
  </si>
  <si>
    <t>DOC STAMP TAX GR 2008-09</t>
  </si>
  <si>
    <t>DOC STAMP TAX GR 2009-10</t>
  </si>
  <si>
    <t>DOC STAMP TAX GR 2010-11</t>
  </si>
  <si>
    <t>DOC STAMP TAX GR 2011-12</t>
  </si>
  <si>
    <t>HSMV - AUTO TITLE &amp; LIEN FEES GR 2007-08</t>
  </si>
  <si>
    <t>HSMV - AUTO TITLE &amp; LIEN FEES GR 2008-09</t>
  </si>
  <si>
    <t>HSMV - AUTO TITLE &amp; LIEN FEES GR 2009-10</t>
  </si>
  <si>
    <t>HSMV - AUTO TITLE &amp; LIEN FEES GR 2010-11</t>
  </si>
  <si>
    <t>HSMV - AUTO TITLE &amp; LIEN FEES GR 2011-12</t>
  </si>
  <si>
    <t>HSMV - DRIVERS LICENSE FEES GR 2007-08</t>
  </si>
  <si>
    <t>HSMV - DRIVERS LICENSE FEES GR 2008-09</t>
  </si>
  <si>
    <t>HSMV - DRIVERS LICENSE FEES GR 2009-10</t>
  </si>
  <si>
    <t>HSMV - DRIVERS LICENSE FEES GR 2010-11</t>
  </si>
  <si>
    <t>HSMV - DRIVERS LICENSE FEES GR 2011-12</t>
  </si>
  <si>
    <t>HSMV - FEES FROM OTHER TAXES GR 2007-08</t>
  </si>
  <si>
    <t>HSMV - TOTAL GR 2007-08</t>
  </si>
  <si>
    <t>HSMV - TOTAL GR 2008-09</t>
  </si>
  <si>
    <t>HSMV - TOTAL GR 2009-10</t>
  </si>
  <si>
    <t>HSMV - TOTAL GR 2010-11</t>
  </si>
  <si>
    <t>HSMV - TOTAL GR 2011-12</t>
  </si>
  <si>
    <t>INSURANCE PREM TOTAL COLLECTIONS 2007-08</t>
  </si>
  <si>
    <t>INSURANCE PREM TOTAL COLLECTIONS 2008-09</t>
  </si>
  <si>
    <t>INSURANCE PREM TOTAL COLLECTIONS 2009-10</t>
  </si>
  <si>
    <t>INSURANCE PREM TOTAL COLLECTIONS 2010-11</t>
  </si>
  <si>
    <t>INSURANCE PREM TOTAL COLLECTIONS 2011-12</t>
  </si>
  <si>
    <t>INSURANCE PREM TAX &amp; LICENSES GR 2007-08</t>
  </si>
  <si>
    <t>INSURANCE PREM TAX &amp; LICENSES GR 2008-09</t>
  </si>
  <si>
    <t>INSURANCE PREM TAX &amp; LICENSES GR 2009-10</t>
  </si>
  <si>
    <t>INSURANCE PREM TAX &amp; LICENSES GR 2010-11</t>
  </si>
  <si>
    <t>INSURANCE PREM TAX &amp; LICENSES GR 2011-12</t>
  </si>
  <si>
    <t>INSURANCE PRM SURPLUS LINES GR 2007-08</t>
  </si>
  <si>
    <t>INSURANCE PRM SURPLUS LINES GR 2008-09</t>
  </si>
  <si>
    <t>INSURANCE PRM SURPLUS LINES GR 2009-10</t>
  </si>
  <si>
    <t>INSURANCE PRM SURPLUS LINES GR 2010-11</t>
  </si>
  <si>
    <t>INSURANCE PRM SURPLUS LINES GR 2011-12</t>
  </si>
  <si>
    <t>INTANGIBLE C TOTAL GR 2007-08</t>
  </si>
  <si>
    <t>INTANGIBLE C TOTAL GR 2008-09</t>
  </si>
  <si>
    <t>INTANGIBLE C TOTAL GR 2009-10</t>
  </si>
  <si>
    <t>INTANGIBLE C TOTAL GR 2010-11</t>
  </si>
  <si>
    <t>INTANGIBLE C TOTAL GR 2011-12</t>
  </si>
  <si>
    <t>INDIAN GAMING 2007-08</t>
  </si>
  <si>
    <t>INDIAN GAMING 2008-09</t>
  </si>
  <si>
    <t>INDIAN GAMING 2009-10</t>
  </si>
  <si>
    <t>INDIAN GAMING 2010-11</t>
  </si>
  <si>
    <t>INDIAN GAMING 2011-12</t>
  </si>
  <si>
    <t>EARNINGS ON INVESTMENTS 2007-08</t>
  </si>
  <si>
    <t>EARNINGS ON INVESTMENTS 2008-09</t>
  </si>
  <si>
    <t>EARNINGS ON INVESTMENTS 2009-10</t>
  </si>
  <si>
    <t>EARNINGS ON INVESTMENTS 2010-11</t>
  </si>
  <si>
    <t>EARNINGS ON INVESTMENTS 2011-12</t>
  </si>
  <si>
    <t>OTHER NONOPERATING REVENUES 2007-08</t>
  </si>
  <si>
    <t>OTHER NONOPERATING REVENUES 2008-09</t>
  </si>
  <si>
    <t>OTHER NONOPERATING REVENUES 2009-10</t>
  </si>
  <si>
    <t>OTHER NONOPERATING REVENUES 2010-11</t>
  </si>
  <si>
    <t>OTHER NONOPERATING REVENUES 2011-12</t>
  </si>
  <si>
    <t>OTHER TOTAL GR 2007-08</t>
  </si>
  <si>
    <t>OTHER TOTAL GR 2008-09</t>
  </si>
  <si>
    <t>OTHER TOTAL GR 2009-10</t>
  </si>
  <si>
    <t>OTHER TOTAL GR 2010-11</t>
  </si>
  <si>
    <t>OTHER TOTAL GR 2011-12</t>
  </si>
  <si>
    <t>PARIMUTUEL GR 2007-08</t>
  </si>
  <si>
    <t>PARIMUTUEL GR 2008-09</t>
  </si>
  <si>
    <t>PARIMUTUEL GR 2009-10</t>
  </si>
  <si>
    <t>PARIMUTUEL GR 2010-11</t>
  </si>
  <si>
    <t>PARIMUTUEL GR 2011-12</t>
  </si>
  <si>
    <t>CORPORATE REFUNDS 2007-08</t>
  </si>
  <si>
    <t>CORPORATE REFUNDS 2008-09</t>
  </si>
  <si>
    <t>CORPORATE REFUNDS 2009-10</t>
  </si>
  <si>
    <t>CORPORATE REFUNDS 2010-11</t>
  </si>
  <si>
    <t>CORPORATE REFUNDS 2011-12</t>
  </si>
  <si>
    <t>REFUND-INSURANCE PREM GR 2007-08</t>
  </si>
  <si>
    <t>REFUND-INSURANCE PREM GR 2008-09</t>
  </si>
  <si>
    <t>REFUND-INSURANCE PREM GR 2009-10</t>
  </si>
  <si>
    <t>REFUND-INSURANCE PREM GR 2010-11</t>
  </si>
  <si>
    <t>REFUND-INSURANCE PREM GR 2011-12</t>
  </si>
  <si>
    <t>ALL OTHER REFUNDS 2007-08</t>
  </si>
  <si>
    <t>ALL OTHER REFUNDS 2008-09</t>
  </si>
  <si>
    <t>ALL OTHER REFUNDS 2009-10</t>
  </si>
  <si>
    <t>ALL OTHER REFUNDS 2010-11</t>
  </si>
  <si>
    <t>ALL OTHER REFUNDS 2011-12</t>
  </si>
  <si>
    <t>SALES REFUNDS 2007-08</t>
  </si>
  <si>
    <t>REFUND TOTALS 2007-08</t>
  </si>
  <si>
    <t>REFUND TOTALS 2008-09</t>
  </si>
  <si>
    <t>REFUND TOTALS 2009-10</t>
  </si>
  <si>
    <t>REFUND TOTALS 2010-11</t>
  </si>
  <si>
    <t>REFUND TOTALS 2011-12</t>
  </si>
  <si>
    <t>SVC CHG-DOC 2007-08</t>
  </si>
  <si>
    <t>SVC CHG-DOC 2008-09</t>
  </si>
  <si>
    <t>SVC CHG-DOC 2009-10</t>
  </si>
  <si>
    <t>SVC CHG-DOC 2010-11</t>
  </si>
  <si>
    <t>SVC CHG-DOC 2011-12</t>
  </si>
  <si>
    <t>MOTOR FUEL TF SVC CHG 2007-08</t>
  </si>
  <si>
    <t>MOTOR FUEL TF SVC CHG 2008-09</t>
  </si>
  <si>
    <t>MOTOR FUEL TF SVC CHG 2009-10</t>
  </si>
  <si>
    <t>MOTOR FUEL TF SVC CHG 2010-11</t>
  </si>
  <si>
    <t>MOTOR FUEL TF SVC CHG 2011-12</t>
  </si>
  <si>
    <t>PARIMUT TF SVC CHG 2007-08</t>
  </si>
  <si>
    <t>PARIMUT TF SVC CHG 2008-09</t>
  </si>
  <si>
    <t>PARIMUT TF SVC CHG 2009-10</t>
  </si>
  <si>
    <t>PARIMUT TF SVC CHG 2010-11</t>
  </si>
  <si>
    <t>PARIMUT TF SVC CHG 2011-12</t>
  </si>
  <si>
    <t>REG TF SVC CHG 2007-08</t>
  </si>
  <si>
    <t>REG TF SVC CHG 2008-09</t>
  </si>
  <si>
    <t>REG TF SVC CHG 2009-10</t>
  </si>
  <si>
    <t>REG TF SVC CHG 2010-11</t>
  </si>
  <si>
    <t>REG TF SVC CHG 2011-12</t>
  </si>
  <si>
    <t>SERVICE CHARGES TOTAL 2007-08</t>
  </si>
  <si>
    <t>SERVICE CHARGES TOTAL 2008-09</t>
  </si>
  <si>
    <t>SERVICE CHARGES TOTAL 2009-10</t>
  </si>
  <si>
    <t>SERVICE CHARGES TOTAL 2010-11</t>
  </si>
  <si>
    <t>SERVICE CHARGES TOTAL 2011-12</t>
  </si>
  <si>
    <t>OTHER SVC CHG 2007-08</t>
  </si>
  <si>
    <t>OTHER SVC CHG 2008-09</t>
  </si>
  <si>
    <t>OTHER SVC CHG 2009-10</t>
  </si>
  <si>
    <t>OTHER SVC CHG 2010-11</t>
  </si>
  <si>
    <t>OTHER SVC CHG 2011-12</t>
  </si>
  <si>
    <t>SEVERANCE SOLID TOTAL COLL 2007-08</t>
  </si>
  <si>
    <t>SEVERANCE SOLID TOTAL COLL 2008-09</t>
  </si>
  <si>
    <t>SEVERANCE SOLID TOTAL COLL 2009-10</t>
  </si>
  <si>
    <t>SEVERANCE SOLID TOTAL COLL 2010-11</t>
  </si>
  <si>
    <t>SEVERANCE SOLID TOTAL COLL 2011-12</t>
  </si>
  <si>
    <t>SEVERANCE OIL TOTAL COLL 2007-08</t>
  </si>
  <si>
    <t>SEVERANCE OIL TOTAL COLL 2008-09</t>
  </si>
  <si>
    <t>SEVERANCE OIL TOTAL COLL 2009-10</t>
  </si>
  <si>
    <t>SEVERANCE OIL TOTAL COLL 2010-11</t>
  </si>
  <si>
    <t>SEVERANCE OIL TOTAL COLL 2011-12</t>
  </si>
  <si>
    <t>SEVERANCE TOTAL COLL 2007-08</t>
  </si>
  <si>
    <t>SEVERANCE TOTAL COLL 2008-09</t>
  </si>
  <si>
    <t>SEVERANCE TOTAL COLL 2009-10</t>
  </si>
  <si>
    <t>SEVERANCE TOTAL COLL 2010-11</t>
  </si>
  <si>
    <t>SEVERANCE TOTAL COLL 2011-12</t>
  </si>
  <si>
    <t>SEVERANCE GR 2007-08</t>
  </si>
  <si>
    <t>SEVERANCE GR 2008-09</t>
  </si>
  <si>
    <t>SEVERANCE GR 2009-10</t>
  </si>
  <si>
    <t>SEVERANCE GR 2010-11</t>
  </si>
  <si>
    <t>SEVERANCE GR 2011-12</t>
  </si>
  <si>
    <t>SALES-CONSUMER ND 2007-08</t>
  </si>
  <si>
    <t>SALES-CONSUMER ND 2008-09</t>
  </si>
  <si>
    <t>SALES-CONSUMER ND 2009-10</t>
  </si>
  <si>
    <t>SALES-CONSUMER ND 2010-11</t>
  </si>
  <si>
    <t>SALES-CONSUMER ND 2011-12</t>
  </si>
  <si>
    <t>SALES-TOURISM 2007-08</t>
  </si>
  <si>
    <t>SALES-TOURISM 2008-09</t>
  </si>
  <si>
    <t>SALES-TOURISM 2009-10</t>
  </si>
  <si>
    <t>SALES-TOURISM 2010-11</t>
  </si>
  <si>
    <t>SALES-TOURISM 2011-12</t>
  </si>
  <si>
    <t>SALES-AUTO 2007-08</t>
  </si>
  <si>
    <t>SALES-AUTO 2008-09</t>
  </si>
  <si>
    <t>SALES-AUTO 2009-10</t>
  </si>
  <si>
    <t>SALES-AUTO 2010-11</t>
  </si>
  <si>
    <t>SALES-AUTO 2011-12</t>
  </si>
  <si>
    <t>SALES-OTHER DUR 2007-08</t>
  </si>
  <si>
    <t>SALES-OTHER DUR 2008-09</t>
  </si>
  <si>
    <t>SALES-OTHER DUR 2009-10</t>
  </si>
  <si>
    <t>SALES-OTHER DUR 2010-11</t>
  </si>
  <si>
    <t>SALES-OTHER DUR 2011-12</t>
  </si>
  <si>
    <t>SALES-BUILDING 2007-08</t>
  </si>
  <si>
    <t>SALES-BUILDING 2008-09</t>
  </si>
  <si>
    <t>SALES-BUILDING 2009-10</t>
  </si>
  <si>
    <t>SALES-BUILDING 2010-11</t>
  </si>
  <si>
    <t>SALES-BUILDING 2011-12</t>
  </si>
  <si>
    <t>SALES-BUSINESS 2007-08</t>
  </si>
  <si>
    <t>SALES-BUSINESS 2008-09</t>
  </si>
  <si>
    <t>SALES-BUSINESS 2009-10</t>
  </si>
  <si>
    <t>SALES-BUSINESS 2010-11</t>
  </si>
  <si>
    <t>SALES-BUSINESS 2011-12</t>
  </si>
  <si>
    <t>SALES-FINAL LIAB 2007-08</t>
  </si>
  <si>
    <t>SALES-FINAL LIAB 2008-09</t>
  </si>
  <si>
    <t>SALES-FINAL LIAB 2009-10</t>
  </si>
  <si>
    <t>SALES-FINAL LIAB 2010-11</t>
  </si>
  <si>
    <t>SALES-FINAL LIAB 2011-12</t>
  </si>
  <si>
    <t>SALES-EST PAYT 2007-08</t>
  </si>
  <si>
    <t>SALES-EST PAYT 2008-09</t>
  </si>
  <si>
    <t>SALES-EST PAYT 2009-10</t>
  </si>
  <si>
    <t>SALES-EST PAYT 2010-11</t>
  </si>
  <si>
    <t>SALES-EST PAYT 2011-12</t>
  </si>
  <si>
    <t>SALES-UNPD LIAB 2007-08</t>
  </si>
  <si>
    <t>SALES-UNPD LIAB 2008-09</t>
  </si>
  <si>
    <t>SALES-UNPD LIAB 2009-10</t>
  </si>
  <si>
    <t>SALES-UNPD LIAB 2010-11</t>
  </si>
  <si>
    <t>SALES-UNPD LIAB 2011-12</t>
  </si>
  <si>
    <t>SALES-DOR TAPE 2007-08</t>
  </si>
  <si>
    <t>SALES-DOR TAPE 2008-09</t>
  </si>
  <si>
    <t>SALES-DOR TAPE 2009-10</t>
  </si>
  <si>
    <t>SALES-DOR TAPE 2010-11</t>
  </si>
  <si>
    <t>SALES-DOR TAPE 2011-12</t>
  </si>
  <si>
    <t>SALES-AUDIT RECOVER 2007-08</t>
  </si>
  <si>
    <t>SALES-AUDIT RECOVER 2008-09</t>
  </si>
  <si>
    <t>SALES-AUDIT RECOVER 2009-10</t>
  </si>
  <si>
    <t>SALES-AUDIT RECOVER 2010-11</t>
  </si>
  <si>
    <t>SALES-AUDIT RECOVER 2011-12</t>
  </si>
  <si>
    <t>SALES-OTHER ADJUST 2007-08</t>
  </si>
  <si>
    <t>SALES-OTHER ADJUST 2008-09</t>
  </si>
  <si>
    <t>SALES-OTHER ADJUST 2009-10</t>
  </si>
  <si>
    <t>SALES-OTHER ADJUST 2010-11</t>
  </si>
  <si>
    <t>SALES-OTHER ADJUST 2011-12</t>
  </si>
  <si>
    <t>SALES -CST COLLECTIONS 2007-08</t>
  </si>
  <si>
    <t>SALES -CST COLLECTIONS 2008-09</t>
  </si>
  <si>
    <t>SALES -CST COLLECTIONS 2009-10</t>
  </si>
  <si>
    <t>SALES -CST COLLECTIONS 2010-11</t>
  </si>
  <si>
    <t>SALES -CST COLLECTIONS 2011-12</t>
  </si>
  <si>
    <t>SALES-ADJUSTED TOT 2007-08</t>
  </si>
  <si>
    <t>SALES-ADJUSTED TOT 2008-09</t>
  </si>
  <si>
    <t>SALES-ADJUSTED TOT 2009-10</t>
  </si>
  <si>
    <t>SALES-ADJUSTED TOT 2010-11</t>
  </si>
  <si>
    <t>SALES-ADJUSTED TOT 2011-12</t>
  </si>
  <si>
    <t>SALES-LOCAL GOVT 2007-08</t>
  </si>
  <si>
    <t>SALES-LOCAL GOVT 2008-09</t>
  </si>
  <si>
    <t>SALES-LOCAL GOVT 2009-10</t>
  </si>
  <si>
    <t>SALES-LOCAL GOVT 2010-11</t>
  </si>
  <si>
    <t>SALES-LOCAL GOVT 2011-12</t>
  </si>
  <si>
    <t>SALES-EMERG DISTR 2007-08</t>
  </si>
  <si>
    <t>SALES-EMERG DISTR 2008-09</t>
  </si>
  <si>
    <t>SALES-EMERG DISTR 2009-10</t>
  </si>
  <si>
    <t>SALES-EMERG DISTR 2010-11</t>
  </si>
  <si>
    <t>SALES-EMERG DISTR 2011-12</t>
  </si>
  <si>
    <t>SPORTS FACILITIES 2007-08</t>
  </si>
  <si>
    <t>SPORTS FACILITIES 2008-09</t>
  </si>
  <si>
    <t>SPORTS FACILITIES 2009-10</t>
  </si>
  <si>
    <t>SPORTS FACILITIES 2010-11</t>
  </si>
  <si>
    <t>SPORTS FACILITIES 2011-12</t>
  </si>
  <si>
    <t>DISTRIBUTION TO PERC 2007-08</t>
  </si>
  <si>
    <t>DISTRIBUTION TO PERC 2008-09</t>
  </si>
  <si>
    <t>DISTRIBUTION TO PERC 2009-10</t>
  </si>
  <si>
    <t>DISTRIBUTION TO PERC 2010-11</t>
  </si>
  <si>
    <t>DISTRIBUTION TO PERC 2011-12</t>
  </si>
  <si>
    <t>SALES-REVENUE SHARING 2007-08</t>
  </si>
  <si>
    <t>SALES-REVENUE SHARING 2008-09</t>
  </si>
  <si>
    <t>SALES-REVENUE SHARING 2009-10</t>
  </si>
  <si>
    <t>SALES-REVENUE SHARING 2010-11</t>
  </si>
  <si>
    <t>SALES-REVENUE SHARING 2011-12</t>
  </si>
  <si>
    <t>SALES GR 2007-08</t>
  </si>
  <si>
    <t>SALES GR 2008-09</t>
  </si>
  <si>
    <t>SALES GR 2009-10</t>
  </si>
  <si>
    <t>SALES GR 2010-11</t>
  </si>
  <si>
    <t>SALES GR 2011-12</t>
  </si>
  <si>
    <t>GROSS RECEIPTS CST 2007-08</t>
  </si>
  <si>
    <t>GROSS RECEIPTS CST 2008-09</t>
  </si>
  <si>
    <t>GROSS RECEIPTS CST 2009-10</t>
  </si>
  <si>
    <t>GROSS RECEIPTS CST 2010-11</t>
  </si>
  <si>
    <t>GROSS RECEIPTS CST 2011-12</t>
  </si>
  <si>
    <t>GROSS RECEIPTS UTILITIES 2007-08</t>
  </si>
  <si>
    <t>GROSS RECEIPTS UTILITIES 2008-09</t>
  </si>
  <si>
    <t>GROSS RECEIPTS UTILITIES 2009-10</t>
  </si>
  <si>
    <t>GROSS RECEIPTS UTILITIES 2010-11</t>
  </si>
  <si>
    <t>GROSS RECEIPTS UTILITIES 2011-12</t>
  </si>
  <si>
    <t>TOTAL GROSS RECEIPTS 2007-08</t>
  </si>
  <si>
    <t>TOTAL GROSS RECEIPTS 2008-09</t>
  </si>
  <si>
    <t>TOTAL GROSS RECEIPTS 2009-10</t>
  </si>
  <si>
    <t>TOTAL GROSS RECEIPTS 2010-11</t>
  </si>
  <si>
    <t>TOTAL GROSS RECEIPTS 2011-12</t>
  </si>
  <si>
    <t>SLOT MACHINE TAX 2007-08</t>
  </si>
  <si>
    <t>SLOT MACHINE TAX 2008-09</t>
  </si>
  <si>
    <t>SLOT MACHINE TAX 2009-10</t>
  </si>
  <si>
    <t>SLOT MACHINE TAX 2010-11</t>
  </si>
  <si>
    <t>SLOT MACHINE TAX 2011-12</t>
  </si>
  <si>
    <t>CIG SURCHARGE TOTAL COLL 2007-08</t>
  </si>
  <si>
    <t>CIG SURCHARGE TOTAL COLL 2008-09</t>
  </si>
  <si>
    <t>CIG SURCHARGE TOTAL COLL 2009-10</t>
  </si>
  <si>
    <t>CIG SURCHARGE TOTAL COLL 2010-11</t>
  </si>
  <si>
    <t>CIG SURCHARGE TOTAL COLL 2011-12</t>
  </si>
  <si>
    <t>OTHER TOB SURCHARGE TOT COLL 2007-08</t>
  </si>
  <si>
    <t>OTHER TOB SURCHARGE TOT COLL 2008-09</t>
  </si>
  <si>
    <t>OTHER TOB SURCHARGE TOT COLL 2009-10</t>
  </si>
  <si>
    <t>OTHER TOB SURCHARGE TOT COLL 2010-11</t>
  </si>
  <si>
    <t>OTHER TOB SURCHARGE TOT COLL 2011-12</t>
  </si>
  <si>
    <t>TOTAL TOBACCO SURCHARGE 2007-08</t>
  </si>
  <si>
    <t>TOTAL TOBACCO SURCHARGE 2008-09</t>
  </si>
  <si>
    <t>TOTAL TOBACCO SURCHARGE 2009-10</t>
  </si>
  <si>
    <t>TOTAL TOBACCO SURCHARGE 2010-11</t>
  </si>
  <si>
    <t>TOTAL TOBACCO SURCHARGE 2011-12</t>
  </si>
  <si>
    <t>TOBACCO SUR TO HEALTHCARE TF 2007-08</t>
  </si>
  <si>
    <t>TOBACCO SUR TO HEALTHCARE TF 2008-09</t>
  </si>
  <si>
    <t>TOBACCO SUR TO HEALTHCARE TF 2009-10</t>
  </si>
  <si>
    <t>TOBACCO SUR TO HEALTHCARE TF 2010-11</t>
  </si>
  <si>
    <t>TOBACCO SUR TO HEALTHCARE TF 2011-12</t>
  </si>
  <si>
    <t>CST FROM DOR 2007-08</t>
  </si>
  <si>
    <t>LOCAL OPTION SALES TAXES 2007-08</t>
  </si>
  <si>
    <t>LOCAL OPTION SALES TAXES 2008-09</t>
  </si>
  <si>
    <t>LOCAL OPTION SALES TAXES 2009-10</t>
  </si>
  <si>
    <t>LOCAL OPTION SALES TAXES 2010-11</t>
  </si>
  <si>
    <t>LOCAL OPTION SALES TAXES 2011-12</t>
  </si>
  <si>
    <t>SALES REFUNDS 2008-09</t>
  </si>
  <si>
    <t>SALES REFUNDS 2009-10</t>
  </si>
  <si>
    <t>SALES REFUNDS 2010-11</t>
  </si>
  <si>
    <t>SALES REFUNDS 2011-12</t>
  </si>
  <si>
    <t>Revenue Sharing Fixed Distr to Counties 2007-08</t>
  </si>
  <si>
    <t>Revenue Sharing Fixed Distr to Counties 2008-09</t>
  </si>
  <si>
    <t>Revenue Sharing Fixed Distr to Counties 2009-10</t>
  </si>
  <si>
    <t>Revenue Sharing Fixed Distr to Counties 2010-11</t>
  </si>
  <si>
    <t>Revenue Sharing Fixed Distr to Counties 2011-12</t>
  </si>
  <si>
    <t>TOTAL GR 2012-13</t>
  </si>
  <si>
    <t>REFUNDS FROM GR 2012-13</t>
  </si>
  <si>
    <t>NET GR 2012-13</t>
  </si>
  <si>
    <t>ARTICLE V - DIRECT TO GR 2012-13</t>
  </si>
  <si>
    <t>LOCAL OPTION SALES TAXES 2012-13</t>
  </si>
  <si>
    <t>CIGARETTE TOTAL COLLECTIONS 2012-13</t>
  </si>
  <si>
    <t>CIGARETTE TAX GR 2012-13</t>
  </si>
  <si>
    <t>OTHER TOBACCO TAX GR 2012-13</t>
  </si>
  <si>
    <t>TOTAL TOBACCO GR 2012-13</t>
  </si>
  <si>
    <t>CIG SURCHARGE TOTAL COLL 2012-13</t>
  </si>
  <si>
    <t>TOTAL TOBACCO SURCHARGE 2012-13</t>
  </si>
  <si>
    <t>TOBACCO SUR TO HEALTHCARE TF 2012-13</t>
  </si>
  <si>
    <t>TOTAL CORPORATE FILING FEES GR 2012-13</t>
  </si>
  <si>
    <t>CORPORATE INCOME TAX GR 2012-13</t>
  </si>
  <si>
    <t>DOC STAMP TAX TOT COLL 2012-13</t>
  </si>
  <si>
    <t>DOC STAMP TAX GR 2012-13</t>
  </si>
  <si>
    <t>HSMV - AUTO TITLE &amp; LIEN FEES GR 2012-13</t>
  </si>
  <si>
    <t>HSMV - DRIVERS LICENSE FEES GR 2012-13</t>
  </si>
  <si>
    <t>HSMV - TOTAL GR 2012-13</t>
  </si>
  <si>
    <t>INSURANCE PREM TOTAL COLLECTIONS 2012-13</t>
  </si>
  <si>
    <t>INSURANCE PREM TAX &amp; LICENSES GR 2012-13</t>
  </si>
  <si>
    <t>INSURANCE PRM SURPLUS LINES GR 2012-13</t>
  </si>
  <si>
    <t>INTANGIBLE C TOTAL GR 2012-13</t>
  </si>
  <si>
    <t>INDIAN GAMING 2012-13</t>
  </si>
  <si>
    <t>EARNINGS ON INVESTMENTS 2012-13</t>
  </si>
  <si>
    <t>OTHER NONOPERATING REVENUES 2012-13</t>
  </si>
  <si>
    <t>OTHER TOTAL GR 2012-13</t>
  </si>
  <si>
    <t>PARIMUTUEL GR 2012-13</t>
  </si>
  <si>
    <t>CORPORATE REFUNDS 2012-13</t>
  </si>
  <si>
    <t>REFUND-INSURANCE PREM GR 2012-13</t>
  </si>
  <si>
    <t>ALL OTHER REFUNDS 2012-13</t>
  </si>
  <si>
    <t>SALES REFUNDS 2012-13</t>
  </si>
  <si>
    <t>REFUND TOTALS 2012-13</t>
  </si>
  <si>
    <t>SVC CHG-DOC 2012-13</t>
  </si>
  <si>
    <t>MOTOR FUEL TF SVC CHG 2012-13</t>
  </si>
  <si>
    <t>PARIMUT TF SVC CHG 2012-13</t>
  </si>
  <si>
    <t>REG TF SVC CHG 2012-13</t>
  </si>
  <si>
    <t>OTHER SVC CHG 2012-13</t>
  </si>
  <si>
    <t>SERVICE CHARGES TOTAL 2012-13</t>
  </si>
  <si>
    <t>SEVERANCE SOLID TOTAL COLL 2012-13</t>
  </si>
  <si>
    <t>SEVERANCE OIL TOTAL COLL 2012-13</t>
  </si>
  <si>
    <t>SEVERANCE TOTAL COLL 2012-13</t>
  </si>
  <si>
    <t>SEVERANCE GR 2012-13</t>
  </si>
  <si>
    <t>SALES-CONSUMER ND 2012-13</t>
  </si>
  <si>
    <t>SALES-TOURISM 2012-13</t>
  </si>
  <si>
    <t>SALES-AUTO 2012-13</t>
  </si>
  <si>
    <t>SALES-OTHER DUR 2012-13</t>
  </si>
  <si>
    <t>SALES-BUILDING 2012-13</t>
  </si>
  <si>
    <t>SALES-BUSINESS 2012-13</t>
  </si>
  <si>
    <t>SALES-FINAL LIAB 2012-13</t>
  </si>
  <si>
    <t>SALES-EST PAYT 2012-13</t>
  </si>
  <si>
    <t>SALES-UNPD LIAB 2012-13</t>
  </si>
  <si>
    <t>SALES-DOR TAPE 2012-13</t>
  </si>
  <si>
    <t>SALES-AUDIT RECOVER 2012-13</t>
  </si>
  <si>
    <t>SALES-OTHER ADJUST 2012-13</t>
  </si>
  <si>
    <t>SALES -CST COLLECTIONS 2012-13</t>
  </si>
  <si>
    <t>SALES-ADJUSTED TOT 2012-13</t>
  </si>
  <si>
    <t>SALES GR 2012-13</t>
  </si>
  <si>
    <t>SALES-LOCAL GOVT 2012-13</t>
  </si>
  <si>
    <t>SALES-EMERG DISTR 2012-13</t>
  </si>
  <si>
    <t>SALES-REVENUE SHARING 2012-13</t>
  </si>
  <si>
    <t>SPORTS FACILITIES 2012-13</t>
  </si>
  <si>
    <t>DISTRIBUTION TO PERC 2012-13</t>
  </si>
  <si>
    <t>Revenue Sharing Fixed Distr to Counties 2012-13</t>
  </si>
  <si>
    <t>GROSS RECEIPTS CST 2012-13</t>
  </si>
  <si>
    <t>GROSS RECEIPTS UTILITIES 2012-13</t>
  </si>
  <si>
    <t>TOTAL GROSS RECEIPTS 2012-13</t>
  </si>
  <si>
    <t>SLOT MACHINE TAX 2012-13</t>
  </si>
  <si>
    <t>OTHER TOB SURCHARGE TOT COLL 2012-13</t>
  </si>
  <si>
    <t>HSMV - MOTOR VEHICLE LIC &amp; FEES GR 2007-08</t>
  </si>
  <si>
    <t>HSMV - MOTOR VEHICLE LIC &amp; FEES GR 2008-09</t>
  </si>
  <si>
    <t>HSMV - MOTOR VEHICLE LIC &amp; FEES GR 2009-10</t>
  </si>
  <si>
    <t>HSMV - MOTOR VEHICLE LIC &amp; FEES GR 2010-11</t>
  </si>
  <si>
    <t>HSMV - MOTOR VEHICLE LIC &amp; FEES GR 2011-12</t>
  </si>
  <si>
    <t>HSMV - MOTOR VEHICLE LIC &amp; FEES GR 2012-13</t>
  </si>
  <si>
    <t>SALES -CST COLLECTIONS REFUNDS 2007-08</t>
  </si>
  <si>
    <t>SALES -CST COLLECTIONS REFUNDS 2008-09</t>
  </si>
  <si>
    <t>SALES -CST COLLECTIONS REFUNDS 2009-10</t>
  </si>
  <si>
    <t>SALES -CST COLLECTIONS REFUNDS 2010-11</t>
  </si>
  <si>
    <t>SALES -CST COLLECTIONS REFUNDS 2011-12</t>
  </si>
  <si>
    <t>SALES -CST COLLECTIONS REFUNDS 2012-13</t>
  </si>
  <si>
    <t>SALES -CST COLLECTIONS NET of REFUNDS 2007-08</t>
  </si>
  <si>
    <t>SALES -CST COLLECTIONS NET of REFUNDS 2008-09</t>
  </si>
  <si>
    <t>SALES -CST COLLECTIONS NET of REFUNDS 2009-10</t>
  </si>
  <si>
    <t>SALES -CST COLLECTIONS NET of REFUNDS 2010-11</t>
  </si>
  <si>
    <t>SALES -CST COLLECTIONS NET of REFUNDS 2011-12</t>
  </si>
  <si>
    <t>SALES -CST COLLECTIONS NET of REFUNDS 2012-13</t>
  </si>
  <si>
    <t>GROSS RECEIPTS CST REFUNDS 2007-08</t>
  </si>
  <si>
    <t>GROSS RECEIPTS CST REFUNDS 2008-09</t>
  </si>
  <si>
    <t>GROSS RECEIPTS CST REFUNDS 2009-10</t>
  </si>
  <si>
    <t>GROSS RECEIPTS CST REFUNDS 2010-11</t>
  </si>
  <si>
    <t>GROSS RECEIPTS CST REFUNDS 2011-12</t>
  </si>
  <si>
    <t>GROSS RECEIPTS CST REFUNDS 2012-13</t>
  </si>
  <si>
    <t>GROSS RECEIPTS CST NET of REFUNDS 2007-08</t>
  </si>
  <si>
    <t>GROSS RECEIPTS CST NET of REFUNDS 2008-09</t>
  </si>
  <si>
    <t>GROSS RECEIPTS CST NET of REFUNDS 2009-10</t>
  </si>
  <si>
    <t>GROSS RECEIPTS CST NET of REFUNDS 2010-11</t>
  </si>
  <si>
    <t>GROSS RECEIPTS CST NET of REFUNDS 2011-12</t>
  </si>
  <si>
    <t>GROSS RECEIPTS CST NET of REFUNDS 2012-13</t>
  </si>
  <si>
    <t>LOCAL CST REFUNDS 2007-08</t>
  </si>
  <si>
    <t>LOCAL CST 2012-13</t>
  </si>
  <si>
    <t>LOCAL CST 2007-08</t>
  </si>
  <si>
    <t>LOCAL CST 2008-09</t>
  </si>
  <si>
    <t>LOCAL CST 2009-10</t>
  </si>
  <si>
    <t>LOCAL CST 2010-11</t>
  </si>
  <si>
    <t>LOCAL CST 2011-12</t>
  </si>
  <si>
    <t>LOCAL CST REFUNDS 2008-09</t>
  </si>
  <si>
    <t>LOCAL CST REFUNDS 2009-10</t>
  </si>
  <si>
    <t>LOCAL CST REFUNDS 2010-11</t>
  </si>
  <si>
    <t>LOCAL CST REFUNDS 2011-12</t>
  </si>
  <si>
    <t>LOCAL CST REFUNDS 2012-13</t>
  </si>
  <si>
    <t>LOCAL CST NET of REFUNDS 2007-08</t>
  </si>
  <si>
    <t>LOCAL CST NET of REFUNDS 2008-09</t>
  </si>
  <si>
    <t>LOCAL CST NET of REFUNDS 2009-10</t>
  </si>
  <si>
    <t>LOCAL CST NET of REFUNDS 2010-11</t>
  </si>
  <si>
    <t>LOCAL CST NET of REFUNDS 2011-12</t>
  </si>
  <si>
    <t>LOCAL CST NET of REFUNDS 2012-13</t>
  </si>
  <si>
    <t>FTS1CST_REF</t>
  </si>
  <si>
    <t>FTS1CST_NET</t>
  </si>
  <si>
    <t>FTCS_GRT_REF</t>
  </si>
  <si>
    <t>FTCS_GRT_NET</t>
  </si>
  <si>
    <t>FTLOCCST</t>
  </si>
  <si>
    <t>FTLOCCST_REF</t>
  </si>
  <si>
    <t>FTLOCCST_NET</t>
  </si>
  <si>
    <t>TOTAL GR 2013-14</t>
  </si>
  <si>
    <t>REFUNDS FROM GR 2013-14</t>
  </si>
  <si>
    <t>NET GR 2013-14</t>
  </si>
  <si>
    <t>ARTICLE V - DIRECT TO GR 2013-14</t>
  </si>
  <si>
    <t>CIGARETTE TOTAL COLLECTIONS 2013-14</t>
  </si>
  <si>
    <t>CIGARETTE TAX GR 2013-14</t>
  </si>
  <si>
    <t>OTHER TOBACCO TAX GR 2013-14</t>
  </si>
  <si>
    <t>TOTAL TOBACCO GR 2013-14</t>
  </si>
  <si>
    <t>TOTAL CORPORATE FILING FEES GR 2013-14</t>
  </si>
  <si>
    <t>CORPORATE INCOME TAX GR 2013-14</t>
  </si>
  <si>
    <t>DOC STAMP TAX TOT COLL 2013-14</t>
  </si>
  <si>
    <t>DOC STAMP TAX GR 2013-14</t>
  </si>
  <si>
    <t>HSMV - AUTO TITLE &amp; LIEN FEES GR 2013-14</t>
  </si>
  <si>
    <t>HSMV - DRIVERS LICENSE FEES GR 2013-14</t>
  </si>
  <si>
    <t>HSMV - MOTOR VEHICLE LIC &amp; FEES GR 2013-14</t>
  </si>
  <si>
    <t>HSMV - TOTAL GR 2013-14</t>
  </si>
  <si>
    <t>INSURANCE PREM TOTAL COLLECTIONS 2013-14</t>
  </si>
  <si>
    <t>INSURANCE PREM TAX &amp; LICENSES GR 2013-14</t>
  </si>
  <si>
    <t>INSURANCE PRM SURPLUS LINES GR 2013-14</t>
  </si>
  <si>
    <t>INTANGIBLE C TOTAL GR 2013-14</t>
  </si>
  <si>
    <t>INDIAN GAMING 2013-14</t>
  </si>
  <si>
    <t>EARNINGS ON INVESTMENTS 2013-14</t>
  </si>
  <si>
    <t>OTHER NONOPERATING REVENUES 2013-14</t>
  </si>
  <si>
    <t>OTHER TOTAL GR 2013-14</t>
  </si>
  <si>
    <t>PARIMUTUEL GR 2013-14</t>
  </si>
  <si>
    <t>CORPORATE REFUNDS 2013-14</t>
  </si>
  <si>
    <t>REFUND-INSURANCE PREM GR 2013-14</t>
  </si>
  <si>
    <t>ALL OTHER REFUNDS 2013-14</t>
  </si>
  <si>
    <t>SALES REFUNDS 2013-14</t>
  </si>
  <si>
    <t>REFUND TOTALS 2013-14</t>
  </si>
  <si>
    <t>SVC CHG-DOC 2013-14</t>
  </si>
  <si>
    <t>MOTOR FUEL TF SVC CHG 2013-14</t>
  </si>
  <si>
    <t>PARIMUT TF SVC CHG 2013-14</t>
  </si>
  <si>
    <t>REG TF SVC CHG 2013-14</t>
  </si>
  <si>
    <t>OTHER SVC CHG 2013-14</t>
  </si>
  <si>
    <t>SERVICE CHARGES TOTAL 2013-14</t>
  </si>
  <si>
    <t>SEVERANCE SOLID TOTAL COLL 2013-14</t>
  </si>
  <si>
    <t>SEVERANCE OIL TOTAL COLL 2013-14</t>
  </si>
  <si>
    <t>SEVERANCE TOTAL COLL 2013-14</t>
  </si>
  <si>
    <t>SEVERANCE GR 2013-14</t>
  </si>
  <si>
    <t>SALES-CONSUMER ND 2013-14</t>
  </si>
  <si>
    <t>SALES-TOURISM 2013-14</t>
  </si>
  <si>
    <t>SALES-AUTO 2013-14</t>
  </si>
  <si>
    <t>SALES-OTHER DUR 2013-14</t>
  </si>
  <si>
    <t>SALES-BUILDING 2013-14</t>
  </si>
  <si>
    <t>SALES-BUSINESS 2013-14</t>
  </si>
  <si>
    <t>SALES-FINAL LIAB 2013-14</t>
  </si>
  <si>
    <t>SALES-EST PAYT 2013-14</t>
  </si>
  <si>
    <t>SALES-UNPD LIAB 2013-14</t>
  </si>
  <si>
    <t>SALES-DOR TAPE 2013-14</t>
  </si>
  <si>
    <t>SALES-AUDIT RECOVER 2013-14</t>
  </si>
  <si>
    <t>SALES-OTHER ADJUST 2013-14</t>
  </si>
  <si>
    <t>SALES -CST COLLECTIONS 2013-14</t>
  </si>
  <si>
    <t>SALES -CST COLLECTIONS REFUNDS 2013-14</t>
  </si>
  <si>
    <t>SALES -CST COLLECTIONS NET of REFUNDS 2013-14</t>
  </si>
  <si>
    <t>SALES-ADJUSTED TOT 2013-14</t>
  </si>
  <si>
    <t>SALES GR 2013-14</t>
  </si>
  <si>
    <t>SALES-EMERG DISTR 2013-14</t>
  </si>
  <si>
    <t>SALES-REVENUE SHARING 2013-14</t>
  </si>
  <si>
    <t>SPORTS FACILITIES 2013-14</t>
  </si>
  <si>
    <t>DISTRIBUTION TO PERC 2013-14</t>
  </si>
  <si>
    <t>Revenue Sharing Fixed Distr to Counties 2013-14</t>
  </si>
  <si>
    <t>GROSS RECEIPTS CST 2013-14</t>
  </si>
  <si>
    <t>GROSS RECEIPTS CST REFUNDS 2013-14</t>
  </si>
  <si>
    <t>GROSS RECEIPTS CST NET of REFUNDS 2013-14</t>
  </si>
  <si>
    <t>GROSS RECEIPTS UTILITIES 2013-14</t>
  </si>
  <si>
    <t>TOTAL GROSS RECEIPTS 2013-14</t>
  </si>
  <si>
    <t>SLOT MACHINE TAX 2013-14</t>
  </si>
  <si>
    <t>CIG SURCHARGE TOTAL COLL 2013-14</t>
  </si>
  <si>
    <t>OTHER TOB SURCHARGE TOT COLL 2013-14</t>
  </si>
  <si>
    <t>TOTAL TOBACCO SURCHARGE 2013-14</t>
  </si>
  <si>
    <t>TOBACCO SUR TO HEALTHCARE TF 2013-14</t>
  </si>
  <si>
    <t>LOCAL CST 2013-14</t>
  </si>
  <si>
    <t>LOCAL CST REFUNDS 2013-14</t>
  </si>
  <si>
    <t>LOCAL CST NET of REFUNDS 2013-14</t>
  </si>
  <si>
    <t>LOCAL OPTION SALES TAXES 2013-14</t>
  </si>
  <si>
    <t>ARTICLE V - TOTAL GR 2007-08</t>
  </si>
  <si>
    <t>ARTICLE V - TOTAL GR 2008-09</t>
  </si>
  <si>
    <t>ARTICLE V - TOTAL GR 2009-10</t>
  </si>
  <si>
    <t>ARTICLE V - TOTAL GR 2010-11</t>
  </si>
  <si>
    <t>ARTICLE V - TOTAL GR 2011-12</t>
  </si>
  <si>
    <t>ARTICLE V - TOTAL GR 2012-13</t>
  </si>
  <si>
    <t>ARTICLE V - TOTAL GR 2013-14</t>
  </si>
  <si>
    <t>HSMV - MISC FEES, LICENSES &amp; FINES GR 2008-09</t>
  </si>
  <si>
    <t>HSMV - MISC FEES, LICENSES &amp; FINES GR 2009-10</t>
  </si>
  <si>
    <t>HSMV - MISC FEES, LICENSES &amp; FINES GR 2010-11</t>
  </si>
  <si>
    <t>HSMV - MISC FEES, LICENSES &amp; FINES GR 2011-12</t>
  </si>
  <si>
    <t>HSMV - MISC FEES, LICENSES &amp; FINES GR 2012-13</t>
  </si>
  <si>
    <t>HSMV - MISC FEES, LICENSES &amp; FINES GR 2013-14</t>
  </si>
  <si>
    <t>FUPLTOT</t>
  </si>
  <si>
    <t>GROSS CST FROM DOR 2008-09</t>
  </si>
  <si>
    <t>GROSS CST FROM DOR 2009-10</t>
  </si>
  <si>
    <t>GROSS CST FROM DOR 2010-11</t>
  </si>
  <si>
    <t>GROSS CST FROM DOR 2011-12</t>
  </si>
  <si>
    <t>GROSS CST FROM DOR 2012-13</t>
  </si>
  <si>
    <t>GROSS CST FROM DOR 2013-14</t>
  </si>
  <si>
    <t>ARTICLE V - DIRECT TO GR 2014-15</t>
  </si>
  <si>
    <t>ARTICLE V - TOTAL GR 2014-15</t>
  </si>
  <si>
    <t>TOTAL GR 2014-15</t>
  </si>
  <si>
    <t>REFUNDS FROM GR 2014-15</t>
  </si>
  <si>
    <t>CORPORATE REFUNDS 2014-15</t>
  </si>
  <si>
    <t>REFUND-INSURANCE PREM GR 2014-15</t>
  </si>
  <si>
    <t>ALL OTHER REFUNDS 2014-15</t>
  </si>
  <si>
    <t>SALES REFUNDS 2014-15</t>
  </si>
  <si>
    <t>REFUND TOTALS 2014-15</t>
  </si>
  <si>
    <t>NET GR 2014-15</t>
  </si>
  <si>
    <t>CIGARETTE TOTAL COLLECTIONS 2014-15</t>
  </si>
  <si>
    <t>CIGARETTE TAX GR 2014-15</t>
  </si>
  <si>
    <t>OTHER TOBACCO TAX GR 2014-15</t>
  </si>
  <si>
    <t>TOTAL TOBACCO GR 2014-15</t>
  </si>
  <si>
    <t>TOTAL CORPORATE FILING FEES GR 2014-15</t>
  </si>
  <si>
    <t>CORPORATE INCOME TAX GR 2014-15</t>
  </si>
  <si>
    <t>DOC STAMP TAX TOT COLL 2014-15</t>
  </si>
  <si>
    <t>DOC STAMP TAX GR 2014-15</t>
  </si>
  <si>
    <t>HSMV - AUTO TITLE &amp; LIEN FEES GR 2014-15</t>
  </si>
  <si>
    <t>HSMV - DRIVERS LICENSE FEES GR 2014-15</t>
  </si>
  <si>
    <t>HSMV - MOTOR VEHICLE LIC &amp; FEES GR 2014-15</t>
  </si>
  <si>
    <t>HSMV - MISC FEES, LICENSES &amp; FINES GR 2014-15</t>
  </si>
  <si>
    <t>INSURANCE PREM TOTAL COLLECTIONS 2014-15</t>
  </si>
  <si>
    <t>INSURANCE PREM TAX &amp; LICENSES GR 2014-15</t>
  </si>
  <si>
    <t>INSURANCE PRM SURPLUS LINES GR 2014-15</t>
  </si>
  <si>
    <t>INTANGIBLE C TOTAL GR 2014-15</t>
  </si>
  <si>
    <t>INDIAN GAMING 2014-15</t>
  </si>
  <si>
    <t>EARNINGS ON INVESTMENTS 2014-15</t>
  </si>
  <si>
    <t>OTHER NONOPERATING REVENUES 2014-15</t>
  </si>
  <si>
    <t>OTHER TOTAL GR 2014-15</t>
  </si>
  <si>
    <t>PARIMUTUEL GR 2014-15</t>
  </si>
  <si>
    <t>SVC CHG-DOC 2014-15</t>
  </si>
  <si>
    <t>MOTOR FUEL TF SVC CHG 2014-15</t>
  </si>
  <si>
    <t>PARIMUT TF SVC CHG 2014-15</t>
  </si>
  <si>
    <t>REG TF SVC CHG 2014-15</t>
  </si>
  <si>
    <t>OTHER SVC CHG 2014-15</t>
  </si>
  <si>
    <t>SERVICE CHARGES TOTAL 2014-15</t>
  </si>
  <si>
    <t>SEVERANCE SOLID TOTAL COLL 2014-15</t>
  </si>
  <si>
    <t>SEVERANCE OIL TOTAL COLL 2014-15</t>
  </si>
  <si>
    <t>SEVERANCE TOTAL COLL 2014-15</t>
  </si>
  <si>
    <t>SEVERANCE GR 2014-15</t>
  </si>
  <si>
    <t>SALES-CONSUMER ND 2014-15</t>
  </si>
  <si>
    <t>SALES-TOURISM 2014-15</t>
  </si>
  <si>
    <t>SALES-AUTO 2014-15</t>
  </si>
  <si>
    <t>SALES-OTHER DUR 2014-15</t>
  </si>
  <si>
    <t>SALES-BUILDING 2014-15</t>
  </si>
  <si>
    <t>SALES-BUSINESS 2014-15</t>
  </si>
  <si>
    <t>SALES-EST PAYT 2014-15</t>
  </si>
  <si>
    <t>SALES-FINAL LIAB 2014-15</t>
  </si>
  <si>
    <t>SALES-UNPD LIAB 2014-15</t>
  </si>
  <si>
    <t>SALES-DOR TAPE 2014-15</t>
  </si>
  <si>
    <t>SALES-AUDIT RECOVER 2014-15</t>
  </si>
  <si>
    <t>SALES-OTHER ADJUST 2014-15</t>
  </si>
  <si>
    <t>SALES -CST COLLECTIONS 2014-15</t>
  </si>
  <si>
    <t>SALES -CST COLLECTIONS REFUNDS 2014-15</t>
  </si>
  <si>
    <t>SALES -CST COLLECTIONS NET of REFUNDS 2014-15</t>
  </si>
  <si>
    <t>SALES-ADJUSTED TOT 2014-15</t>
  </si>
  <si>
    <t>SALES GR 2014-15</t>
  </si>
  <si>
    <t>SALES-EMERG DISTR 2014-15</t>
  </si>
  <si>
    <t>SALES-REVENUE SHARING 2014-15</t>
  </si>
  <si>
    <t>SPORTS FACILITIES 2014-15</t>
  </si>
  <si>
    <t>DISTRIBUTION TO PERC 2014-15</t>
  </si>
  <si>
    <t>Revenue Sharing Fixed Distr to Counties 2014-15</t>
  </si>
  <si>
    <t>GROSS RECEIPTS CST 2014-15</t>
  </si>
  <si>
    <t>GROSS RECEIPTS CST REFUNDS 2014-15</t>
  </si>
  <si>
    <t>GROSS RECEIPTS CST NET of REFUNDS 2014-15</t>
  </si>
  <si>
    <t>GROSS RECEIPTS UTILITIES 2014-15</t>
  </si>
  <si>
    <t>TOTAL GROSS RECEIPTS 2014-15</t>
  </si>
  <si>
    <t>SLOT MACHINE TAX 2014-15</t>
  </si>
  <si>
    <t>CIG SURCHARGE TOTAL COLL 2014-15</t>
  </si>
  <si>
    <t>OTHER TOB SURCHARGE TOT COLL 2014-15</t>
  </si>
  <si>
    <t>TOTAL TOBACCO SURCHARGE 2014-15</t>
  </si>
  <si>
    <t>TOBACCO SUR TO HEALTHCARE TF 2014-15</t>
  </si>
  <si>
    <t>LOCAL CST 2014-15</t>
  </si>
  <si>
    <t>LOCAL CST REFUNDS 2014-15</t>
  </si>
  <si>
    <t>LOCAL CST NET of REFUNDS 2014-15</t>
  </si>
  <si>
    <t>GROSS CST FROM DOR 2014-15</t>
  </si>
  <si>
    <t>LOCAL OPTION SALES TAXES 2014-15</t>
  </si>
  <si>
    <t>COUNTIES' MEDICAID SHARE 2007-08</t>
  </si>
  <si>
    <t>COUNTIES' MEDICAID SHARE 2008-09</t>
  </si>
  <si>
    <t>COUNTIES' MEDICAID SHARE 2009-10</t>
  </si>
  <si>
    <t>COUNTIES' MEDICAID SHARE 2010-11</t>
  </si>
  <si>
    <t>COUNTIES' MEDICAID SHARE 2011-12</t>
  </si>
  <si>
    <t>COUNTIES' MEDICAID SHARE 2012-13</t>
  </si>
  <si>
    <t>COUNTIES' MEDICAID SHARE 2013-14</t>
  </si>
  <si>
    <t>COUNTIES' MEDICAID SHARE 2014-15</t>
  </si>
  <si>
    <t>LOTTERY DUE TO EETF FROM TICKET SALES 2009-10</t>
  </si>
  <si>
    <t>LOTTERY DUE TO EETF FROM TICKET SALES 2010-11</t>
  </si>
  <si>
    <t>LOTTERY DUE TO EETF FROM TICKET SALES 2011-12</t>
  </si>
  <si>
    <t>LOTTERY DUE TO EETF FROM TICKET SALES 2012-13</t>
  </si>
  <si>
    <t>LOTTERY DUE TO EETF FROM TICKET SALES 2013-14</t>
  </si>
  <si>
    <t>LOTTERY DUE TO EETF FROM TICKET SALES 2014-15</t>
  </si>
  <si>
    <t>ABT TF SVC CHG 2007-08</t>
  </si>
  <si>
    <t>ABT TF SVC CHG 2008-09</t>
  </si>
  <si>
    <t>CIG TF &amp; ABT TF SVC CHG 2009-10</t>
  </si>
  <si>
    <t>CIG TF &amp; ABT TF SVC CHG 2010-11</t>
  </si>
  <si>
    <t>CIG TF &amp; ABT TF SVC CHG 2011-12</t>
  </si>
  <si>
    <t>CIG TF &amp; ABT TF SVC CHG 2012-13</t>
  </si>
  <si>
    <t>CIG TF &amp; ABT TF SVC CHG 2013-14</t>
  </si>
  <si>
    <t>CIG TF &amp; ABT TF SVC CHG 2014-15</t>
  </si>
  <si>
    <t>Difference</t>
  </si>
  <si>
    <t>TOTAL GR 2015-16</t>
  </si>
  <si>
    <t>REFUNDS FROM GR 2015-16</t>
  </si>
  <si>
    <t>NET GR 2015-16</t>
  </si>
  <si>
    <t>ARTICLE V - DIRECT TO GR 2015-16</t>
  </si>
  <si>
    <t>ARTICLE V - TOTAL GR 2015-16</t>
  </si>
  <si>
    <t>CIGARETTE TOTAL COLLECTIONS 2015-16</t>
  </si>
  <si>
    <t>CIGARETTE TAX GR 2015-16</t>
  </si>
  <si>
    <t>OTHER TOBACCO TAX GR 2015-16</t>
  </si>
  <si>
    <t>TOTAL TOBACCO GR 2015-16</t>
  </si>
  <si>
    <t>TOTAL CORPORATE FILING FEES GR 2015-16</t>
  </si>
  <si>
    <t>CORPORATE INCOME TAX GR 2015-16</t>
  </si>
  <si>
    <t>DOC STAMP TAX TOT COLL 2015-16</t>
  </si>
  <si>
    <t>DOC STAMP TAX GR 2015-16</t>
  </si>
  <si>
    <t>HSMV - AUTO TITLE &amp; LIEN FEES GR 2015-16</t>
  </si>
  <si>
    <t>HSMV - DRIVERS LICENSE FEES GR 2015-16</t>
  </si>
  <si>
    <t>HSMV - MOTOR VEHICLE LIC &amp; FEES GR 2015-16</t>
  </si>
  <si>
    <t>HSMV - MISC FEES, LICENSES &amp; FINES GR 2015-16</t>
  </si>
  <si>
    <t>HSMV - TOTAL GR 2014-15</t>
  </si>
  <si>
    <t>HSMV - TOTAL GR 2015-16</t>
  </si>
  <si>
    <t>INSURANCE PREM TOTAL COLLECTIONS 2015-16</t>
  </si>
  <si>
    <t>INSURANCE PREM TAX &amp; LICENSES GR 2015-16</t>
  </si>
  <si>
    <t>INSURANCE PRM SURPLUS LINES GR 2015-16</t>
  </si>
  <si>
    <t>INTANGIBLE C TOTAL GR 2015-16</t>
  </si>
  <si>
    <t>INDIAN GAMING 2015-16</t>
  </si>
  <si>
    <t>EARNINGS ON INVESTMENTS 2015-16</t>
  </si>
  <si>
    <t>COUNTIES' MEDICAID SHARE 2015-16</t>
  </si>
  <si>
    <t>OTHER NONOPERATING REVENUES 2015-16</t>
  </si>
  <si>
    <t>OTHER TOTAL GR 2015-16</t>
  </si>
  <si>
    <t>PARIMUTUEL GR 2015-16</t>
  </si>
  <si>
    <t>CORPORATE REFUNDS 2015-16</t>
  </si>
  <si>
    <t>REFUND-INSURANCE PREM GR 2015-16</t>
  </si>
  <si>
    <t>ALL OTHER REFUNDS 2015-16</t>
  </si>
  <si>
    <t>SALES REFUNDS 2015-16</t>
  </si>
  <si>
    <t>REFUND TOTALS 2015-16</t>
  </si>
  <si>
    <t>CIG TF &amp; ABT TF SVC CHG 2015-16</t>
  </si>
  <si>
    <t>SVC CHG-DOC 2015-16</t>
  </si>
  <si>
    <t>MOTOR FUEL TF SVC CHG 2015-16</t>
  </si>
  <si>
    <t>PARIMUT TF SVC CHG 2015-16</t>
  </si>
  <si>
    <t>REG TF SVC CHG 2015-16</t>
  </si>
  <si>
    <t>OTHER SVC CHG 2015-16</t>
  </si>
  <si>
    <t>SERVICE CHARGES TOTAL 2015-16</t>
  </si>
  <si>
    <t>SEVERANCE TOTAL COLL 2015-16</t>
  </si>
  <si>
    <t>SEVERANCE OIL TOTAL COLL 2015-16</t>
  </si>
  <si>
    <t>SEVERANCE SOLID TOTAL COLL 2015-16</t>
  </si>
  <si>
    <t>SEVERANCE GR 2015-16</t>
  </si>
  <si>
    <t>SALES-FINAL LIAB 2015-16</t>
  </si>
  <si>
    <t>SALES-BUSINESS 2015-16</t>
  </si>
  <si>
    <t>SALES-BUILDING 2015-16</t>
  </si>
  <si>
    <t>SALES-OTHER DUR 2015-16</t>
  </si>
  <si>
    <t>SALES-AUTO 2015-16</t>
  </si>
  <si>
    <t>SALES-TOURISM 2015-16</t>
  </si>
  <si>
    <t>SALES-CONSUMER ND 2015-16</t>
  </si>
  <si>
    <t>SALES -CST COLLECTIONS NET of REFUNDS 2015-16</t>
  </si>
  <si>
    <t>SALES -CST COLLECTIONS REFUNDS 2015-16</t>
  </si>
  <si>
    <t>SALES -CST COLLECTIONS 2015-16</t>
  </si>
  <si>
    <t>SALES-OTHER ADJUST 2015-16</t>
  </si>
  <si>
    <t>SALES-AUDIT RECOVER 2015-16</t>
  </si>
  <si>
    <t>SALES-DOR TAPE 2015-16</t>
  </si>
  <si>
    <t>SALES-UNPD LIAB 2015-16</t>
  </si>
  <si>
    <t>SALES-EST PAYT 2015-16</t>
  </si>
  <si>
    <t>SALES-ADJUSTED TOT 2015-16</t>
  </si>
  <si>
    <t>SALES GR 2015-16</t>
  </si>
  <si>
    <t>DISTRIBUTION TO PERC 2015-16</t>
  </si>
  <si>
    <t>SPORTS FACILITIES 2015-16</t>
  </si>
  <si>
    <t>SALES-EMERG DISTR 2015-16</t>
  </si>
  <si>
    <t>SALES-REVENUE SHARING 2015-16</t>
  </si>
  <si>
    <t>Revenue Sharing Fixed Distr to Counties 2015-16</t>
  </si>
  <si>
    <t>GROSS RECEIPTS CST 2015-16</t>
  </si>
  <si>
    <t>GROSS RECEIPTS CST REFUNDS 2015-16</t>
  </si>
  <si>
    <t>GROSS RECEIPTS CST NET of REFUNDS 2015-16</t>
  </si>
  <si>
    <t>GROSS RECEIPTS UTILITIES 2015-16</t>
  </si>
  <si>
    <t>TOTAL GROSS RECEIPTS 2015-16</t>
  </si>
  <si>
    <t>LOTTERY DUE TO EETF FROM TICKET SALES 2008-09</t>
  </si>
  <si>
    <t>LOTTERY DUE TO EETF FROM TICKET SALES 2007-08</t>
  </si>
  <si>
    <t>LOTTERY DUE TO EETF FROM TICKET SALES 2015-16</t>
  </si>
  <si>
    <t>SLOT MACHINE TAX 2015-16</t>
  </si>
  <si>
    <t>CIG SURCHARGE TOTAL COLL 2015-16</t>
  </si>
  <si>
    <t>OTHER TOB SURCHARGE TOT COLL 2015-16</t>
  </si>
  <si>
    <t>TOTAL TOBACCO SURCHARGE 2015-16</t>
  </si>
  <si>
    <t>TOBACCO SUR TO HEALTHCARE TF 2015-16</t>
  </si>
  <si>
    <t>LOCAL CST 2015-16</t>
  </si>
  <si>
    <t>LOCAL CST REFUNDS 2015-16</t>
  </si>
  <si>
    <t>LOCAL CST NET of REFUNDS 2015-16</t>
  </si>
  <si>
    <t>GROSS CST FROM DOR 2015-16</t>
  </si>
  <si>
    <t>LOCAL OPTION SALES TAXES 2015-16</t>
  </si>
  <si>
    <t>TOTAL GR 2016-17</t>
  </si>
  <si>
    <t>REFUNDS FROM GR 2016-17</t>
  </si>
  <si>
    <t>NET GR 2016-17</t>
  </si>
  <si>
    <t>ARTICLE V - DIRECT TO GR 2016-17</t>
  </si>
  <si>
    <t>ARTICLE V - TOTAL GR 2016-17</t>
  </si>
  <si>
    <t>CIGARETTE TOTAL COLLECTIONS 2016-17</t>
  </si>
  <si>
    <t>CIGARETTE TAX GR 2016-17</t>
  </si>
  <si>
    <t>OTHER TOBACCO TAX GR 2016-17</t>
  </si>
  <si>
    <t>TOTAL TOBACCO GR 2016-17</t>
  </si>
  <si>
    <t>TOTAL CORPORATE FILING FEES GR 2016-17</t>
  </si>
  <si>
    <t>CORPORATE INCOME TAX GR 2016-17</t>
  </si>
  <si>
    <t>DOC STAMP TAX TOT COLL 2016-17</t>
  </si>
  <si>
    <t>DOC STAMP TAX GR 2016-17</t>
  </si>
  <si>
    <t>HSMV - AUTO TITLE &amp; LIEN FEES GR 2016-17</t>
  </si>
  <si>
    <t>HSMV - DRIVERS LICENSE FEES GR 2016-17</t>
  </si>
  <si>
    <t>HSMV - MOTOR VEHICLE LIC &amp; FEES GR 2016-17</t>
  </si>
  <si>
    <t>HSMV - MISC FEES, LICENSES &amp; FINES GR 2016-17</t>
  </si>
  <si>
    <t>HSMV - TOTAL GR 2016-17</t>
  </si>
  <si>
    <t>INSURANCE PREM TOTAL COLLECTIONS 2016-17</t>
  </si>
  <si>
    <t>INSURANCE PREM TAX &amp; LICENSES GR 2016-17</t>
  </si>
  <si>
    <t>INSURANCE PRM SURPLUS LINES GR 2016-17</t>
  </si>
  <si>
    <t>INTANGIBLE C TOTAL GR 2016-17</t>
  </si>
  <si>
    <t>INDIAN GAMING 2016-17</t>
  </si>
  <si>
    <t>EARNINGS ON INVESTMENTS 2016-17</t>
  </si>
  <si>
    <t>COUNTIES' MEDICAID SHARE 2016-17</t>
  </si>
  <si>
    <t>OTHER NONOPERATING REVENUES 2016-17</t>
  </si>
  <si>
    <t>OTHER TOTAL GR 2016-17</t>
  </si>
  <si>
    <t>PARIMUTUEL GR 2016-17</t>
  </si>
  <si>
    <t>CORPORATE REFUNDS 2016-17</t>
  </si>
  <si>
    <t>REFUND-INSURANCE PREM GR 2016-17</t>
  </si>
  <si>
    <t>ALL OTHER REFUNDS 2016-17</t>
  </si>
  <si>
    <t>SALES REFUNDS 2016-17</t>
  </si>
  <si>
    <t>REFUND TOTALS 2016-17</t>
  </si>
  <si>
    <t>CIG TF &amp; ABT TF SVC CHG 2016-17</t>
  </si>
  <si>
    <t>SVC CHG-DOC 2016-17</t>
  </si>
  <si>
    <t>MOTOR FUEL TF SVC CHG 2016-17</t>
  </si>
  <si>
    <t>PARIMUT TF SVC CHG 2016-17</t>
  </si>
  <si>
    <t>REG TF SVC CHG 2016-17</t>
  </si>
  <si>
    <t>OTHER SVC CHG 2016-17</t>
  </si>
  <si>
    <t>SERVICE CHARGES TOTAL 2016-17</t>
  </si>
  <si>
    <t>SEVERANCE SOLID TOTAL COLL 2016-17</t>
  </si>
  <si>
    <t>SEVERANCE OIL TOTAL COLL 2016-17</t>
  </si>
  <si>
    <t>SEVERANCE TOTAL COLL 2016-17</t>
  </si>
  <si>
    <t>SEVERANCE GR 2016-17</t>
  </si>
  <si>
    <t>SALES-CONSUMER ND 2016-17</t>
  </si>
  <si>
    <t>SALES-TOURISM 2016-17</t>
  </si>
  <si>
    <t>SALES-AUTO 2016-17</t>
  </si>
  <si>
    <t>SALES-OTHER DUR 2016-17</t>
  </si>
  <si>
    <t>SALES-BUILDING 2016-17</t>
  </si>
  <si>
    <t>SALES-BUSINESS 2016-17</t>
  </si>
  <si>
    <t>SALES-FINAL LIAB 2016-17</t>
  </si>
  <si>
    <t>SALES-EST PAYT 2016-17</t>
  </si>
  <si>
    <t>SALES-UNPD LIAB 2016-17</t>
  </si>
  <si>
    <t>SALES-DOR TAPE 2016-17</t>
  </si>
  <si>
    <t>SALES-AUDIT RECOVER 2016-17</t>
  </si>
  <si>
    <t>SALES-OTHER ADJUST 2016-17</t>
  </si>
  <si>
    <t>SALES -CST COLLECTIONS 2016-17</t>
  </si>
  <si>
    <t>SALES -CST COLLECTIONS REFUNDS 2016-17</t>
  </si>
  <si>
    <t>SALES -CST COLLECTIONS NET of REFUNDS 2016-17</t>
  </si>
  <si>
    <t>SALES-ADJUSTED TOT 2016-17</t>
  </si>
  <si>
    <t>SALES GR 2016-17</t>
  </si>
  <si>
    <t>SALES-EMERG DISTR 2016-17</t>
  </si>
  <si>
    <t>SALES-REVENUE SHARING 2016-17</t>
  </si>
  <si>
    <t>SPORTS FACILITIES 2016-17</t>
  </si>
  <si>
    <t>DISTRIBUTION TO PERC 2016-17</t>
  </si>
  <si>
    <t>Revenue Sharing Fixed Distr to Counties 2016-17</t>
  </si>
  <si>
    <t>GROSS RECEIPTS CST 2016-17</t>
  </si>
  <si>
    <t>GROSS RECEIPTS CST REFUNDS 2016-17</t>
  </si>
  <si>
    <t>GROSS RECEIPTS CST NET of REFUNDS 2016-17</t>
  </si>
  <si>
    <t>GROSS RECEIPTS UTILITIES 2016-17</t>
  </si>
  <si>
    <t>TOTAL GROSS RECEIPTS 2016-17</t>
  </si>
  <si>
    <t>LOTTERY DUE TO EETF FROM TICKET SALES 2016-17</t>
  </si>
  <si>
    <t>SLOT MACHINE TAX 2016-17</t>
  </si>
  <si>
    <t>CIG SURCHARGE TOTAL COLL 2016-17</t>
  </si>
  <si>
    <t>OTHER TOB SURCHARGE TOT COLL 2016-17</t>
  </si>
  <si>
    <t>TOTAL TOBACCO SURCHARGE 2016-17</t>
  </si>
  <si>
    <t>TOBACCO SUR TO HEALTHCARE TF 2016-17</t>
  </si>
  <si>
    <t>LOCAL CST 2016-17</t>
  </si>
  <si>
    <t>LOCAL CST REFUNDS 2016-17</t>
  </si>
  <si>
    <t>LOCAL CST NET of REFUNDS 2016-17</t>
  </si>
  <si>
    <t>GROSS CST FROM DOR 2016-17</t>
  </si>
  <si>
    <t>LOCAL OPTION SALES TAXES 2016-17</t>
  </si>
  <si>
    <t>INDIAN GAMING HELD IN RESERVE 2011-12</t>
  </si>
  <si>
    <t>INDIAN GAMING HELD IN RESERVE 2012-13</t>
  </si>
  <si>
    <t>INDIAN GAMING HELD IN RESERVE 2013-14</t>
  </si>
  <si>
    <t>INDIAN GAMING HELD IN RESERVE 2014-15</t>
  </si>
  <si>
    <t>INDIAN GAMING HELD IN RESERVE 2015-16</t>
  </si>
  <si>
    <t>INDIAN GAMING HELD IN RESERVE 2016-17</t>
  </si>
  <si>
    <t>NET INDIAN GAMING 2011-12</t>
  </si>
  <si>
    <t>NET INDIAN GAMING 2012-13</t>
  </si>
  <si>
    <t>NET INDIAN GAMING 2013-14</t>
  </si>
  <si>
    <t>NET INDIAN GAMING 2014-15</t>
  </si>
  <si>
    <t>NET INDIAN GAMING 2015-16</t>
  </si>
  <si>
    <t>NET INDIAN GAMING 2016-17</t>
  </si>
  <si>
    <t>TOTAL GR 2017-18</t>
  </si>
  <si>
    <t>REFUNDS FROM GR 2017-18</t>
  </si>
  <si>
    <t>NET GR 2017-18</t>
  </si>
  <si>
    <t>ARTICLE V - DIRECT TO GR 2017-18</t>
  </si>
  <si>
    <t>ARTICLE V - TOTAL GR 2017-18</t>
  </si>
  <si>
    <t>CIGARETTE TOTAL COLLECTIONS 2017-18</t>
  </si>
  <si>
    <t>CIGARETTE TAX GR 2017-18</t>
  </si>
  <si>
    <t>FTRFTOT2</t>
  </si>
  <si>
    <t>FTRFSAL2</t>
  </si>
  <si>
    <t>FTRFOTH2</t>
  </si>
  <si>
    <t>FTRFINS2</t>
  </si>
  <si>
    <t>FTRFCOR2</t>
  </si>
  <si>
    <t>OTHER TOBACCO TAX GR 2017-18</t>
  </si>
  <si>
    <t>TOTAL TOBACCO GR 2017-18</t>
  </si>
  <si>
    <t>TOTAL CORPORATE FILING FEES GR 2017-18</t>
  </si>
  <si>
    <t>CORPORATE INCOME TAX GR 2017-18</t>
  </si>
  <si>
    <t>DOC STAMP TAX TOT COLL 2017-18</t>
  </si>
  <si>
    <t>DOC STAMP TAX GR 2017-18</t>
  </si>
  <si>
    <t>HSMV - AUTO TITLE &amp; LIEN FEES GR 2017-18</t>
  </si>
  <si>
    <t>HSMV - DRIVERS LICENSE FEES GR 2017-18</t>
  </si>
  <si>
    <t>HSMV - MOTOR VEHICLE LIC &amp; FEES GR 2017-18</t>
  </si>
  <si>
    <t>HSMV - MISC FEES, LICENSES &amp; FINES GR 2017-18</t>
  </si>
  <si>
    <t>HSMV - TOTAL GR 2017-18</t>
  </si>
  <si>
    <t>INSURANCE PREM TOTAL COLLECTIONS 2017-18</t>
  </si>
  <si>
    <t>INSURANCE PREM TAX &amp; LICENSES GR 2017-18</t>
  </si>
  <si>
    <t>INSURANCE PRM SURPLUS LINES GR 2017-18</t>
  </si>
  <si>
    <t>INTANGIBLE C TOTAL GR 2017-18</t>
  </si>
  <si>
    <t>INDIAN GAMING 2017-18</t>
  </si>
  <si>
    <t>INDIAN GAMING HELD IN RESERVE 2017-18</t>
  </si>
  <si>
    <t>NET INDIAN GAMING 2017-18</t>
  </si>
  <si>
    <t>EARNINGS ON INVESTMENTS 2017-18</t>
  </si>
  <si>
    <t>COUNTIES' MEDICAID SHARE 2017-18</t>
  </si>
  <si>
    <t>OTHER NONOPERATING REVENUES 2017-18</t>
  </si>
  <si>
    <t>OTHER TOTAL GR 2017-18</t>
  </si>
  <si>
    <t>PARIMUTUEL GR 2017-18</t>
  </si>
  <si>
    <t>CORPORATE REFUNDS 2017-18</t>
  </si>
  <si>
    <t>REFUND-INSURANCE PREM GR 2017-18</t>
  </si>
  <si>
    <t>ALL OTHER REFUNDS 2017-18</t>
  </si>
  <si>
    <t>SALES REFUNDS 2017-18</t>
  </si>
  <si>
    <t>REFUND TOTALS 2017-18</t>
  </si>
  <si>
    <t>CIG TF &amp; ABT TF SVC CHG 2017-18</t>
  </si>
  <si>
    <t>SVC CHG-DOC 2017-18</t>
  </si>
  <si>
    <t>MOTOR FUEL TF SVC CHG 2017-18</t>
  </si>
  <si>
    <t>PARIMUT TF SVC CHG 2017-18</t>
  </si>
  <si>
    <t>REG TF SVC CHG 2017-18</t>
  </si>
  <si>
    <t>OTHER SVC CHG 2017-18</t>
  </si>
  <si>
    <t>SERVICE CHARGES TOTAL 2017-18</t>
  </si>
  <si>
    <t>SEVERANCE SOLID TOTAL COLL 2017-18</t>
  </si>
  <si>
    <t>SEVERANCE OIL TOTAL COLL 2017-18</t>
  </si>
  <si>
    <t>SEVERANCE TOTAL COLL 2017-18</t>
  </si>
  <si>
    <t>SEVERANCE GR 2017-18</t>
  </si>
  <si>
    <t>SALES-CONSUMER ND 2017-18</t>
  </si>
  <si>
    <t>SALES-TOURISM 2017-18</t>
  </si>
  <si>
    <t>SALES-AUTO 2017-18</t>
  </si>
  <si>
    <t>SALES-OTHER DUR 2017-18</t>
  </si>
  <si>
    <t>SALES-BUILDING 2017-18</t>
  </si>
  <si>
    <t>SALES-BUSINESS 2017-18</t>
  </si>
  <si>
    <t>SALES-FINAL LIAB 2017-18</t>
  </si>
  <si>
    <t>SALES-EST PAYT 2017-18</t>
  </si>
  <si>
    <t>SALES-UNPD LIAB 2017-18</t>
  </si>
  <si>
    <t>SALES-DOR TAPE 2017-18</t>
  </si>
  <si>
    <t>SALES-AUDIT RECOVER 2017-18</t>
  </si>
  <si>
    <t>SALES-OTHER ADJUST 2017-18</t>
  </si>
  <si>
    <t>SALES -CST COLLECTIONS 2017-18</t>
  </si>
  <si>
    <t>SALES -CST COLLECTIONS REFUNDS 2017-18</t>
  </si>
  <si>
    <t>SALES -CST COLLECTIONS NET of REFUNDS 2017-18</t>
  </si>
  <si>
    <t>SALES-ADJUSTED TOT 2017-18</t>
  </si>
  <si>
    <t>SALES GR 2017-18</t>
  </si>
  <si>
    <t>SALES-EMERG DISTR 2017-18</t>
  </si>
  <si>
    <t>SALES-REVENUE SHARING 2017-18</t>
  </si>
  <si>
    <t>SPORTS FACILITIES 2017-18</t>
  </si>
  <si>
    <t>DISTRIBUTION TO PERC 2017-18</t>
  </si>
  <si>
    <t>Revenue Sharing Fixed Distr to Counties 2017-18</t>
  </si>
  <si>
    <t>GROSS RECEIPTS CST 2017-18</t>
  </si>
  <si>
    <t>GROSS RECEIPTS CST REFUNDS 2017-18</t>
  </si>
  <si>
    <t>GROSS RECEIPTS CST NET of REFUNDS 2017-18</t>
  </si>
  <si>
    <t>GROSS RECEIPTS UTILITIES 2017-18</t>
  </si>
  <si>
    <t>TOTAL GROSS RECEIPTS 2017-18</t>
  </si>
  <si>
    <t>LOTTERY DUE TO EETF FROM TICKET SALES 2017-18</t>
  </si>
  <si>
    <t>SLOT MACHINE TAX 2017-18</t>
  </si>
  <si>
    <t>CIG SURCHARGE TOTAL COLL 2017-18</t>
  </si>
  <si>
    <t>OTHER TOB SURCHARGE TOT COLL 2017-18</t>
  </si>
  <si>
    <t>TOTAL TOBACCO SURCHARGE 2017-18</t>
  </si>
  <si>
    <t>TOBACCO SUR TO HEALTHCARE TF 2017-18</t>
  </si>
  <si>
    <t>LOCAL CST 2017-18</t>
  </si>
  <si>
    <t>LOCAL CST REFUNDS 2017-18</t>
  </si>
  <si>
    <t>LOCAL CST NET of REFUNDS 2017-18</t>
  </si>
  <si>
    <t>GROSS CST FROM DOR 2017-18</t>
  </si>
  <si>
    <t>LOCAL OPTION SALES TAXES 2017-18</t>
  </si>
  <si>
    <t>ARTICLE V - STATE COURTS REVENUE TF 2012-13</t>
  </si>
  <si>
    <t>ARTICLE V - STATE COURTS REVENUE TF 2014-15</t>
  </si>
  <si>
    <t>ARTICLE V - STATE COURTS REVENUE TF 2015-16</t>
  </si>
  <si>
    <t>ARTICLE V - STATE COURTS REVENUE TF 2016-17</t>
  </si>
  <si>
    <t>ARTICLE V - STATE COURTS REVENUE TF 2017-18</t>
  </si>
  <si>
    <t>ARTICLE V - STATE COURTS REVENUE TF 2013-14</t>
  </si>
  <si>
    <t>ARTICLE V - OTHER STATE TF 2012-13</t>
  </si>
  <si>
    <t>ARTICLE V - OTHER STATE TF 2013-14</t>
  </si>
  <si>
    <t>ARTICLE V - OTHER STATE TF 2014-15</t>
  </si>
  <si>
    <t>ARTICLE V - OTHER STATE TF 2015-16</t>
  </si>
  <si>
    <t>ARTICLE V - OTHER STATE TF 2016-17</t>
  </si>
  <si>
    <t>ARTICLE V - OTHER STATE TF 2017-18</t>
  </si>
  <si>
    <t>FTARTVSC_FEE</t>
  </si>
  <si>
    <t>FTARTVOTF_FEE</t>
  </si>
  <si>
    <t>OTHER F/L/T GR 2007-08</t>
  </si>
  <si>
    <t>OTHER F/L/T GR 2008-09</t>
  </si>
  <si>
    <t>OTHER F/L/T GR 2009-10</t>
  </si>
  <si>
    <t>OTHER F/L/T GR 2010-11</t>
  </si>
  <si>
    <t>OTHER F/L/T GR 2011-12</t>
  </si>
  <si>
    <t>OTHER F/L/T GR 2012-13</t>
  </si>
  <si>
    <t>OTHER F/L/T GR 2013-14</t>
  </si>
  <si>
    <t>OTHER F/L/T GR 2014-15</t>
  </si>
  <si>
    <t>OTHER F/L/T GR 2015-16</t>
  </si>
  <si>
    <t>OTHER F/L/T GR 2016-17</t>
  </si>
  <si>
    <t>OTHER F/L/T GR 2017-18</t>
  </si>
  <si>
    <t>Revenue Sharing to Counties (2.0810%) 2016-17</t>
  </si>
  <si>
    <t>Revenue Sharing to Municipals (1.3653%) 2016-17</t>
  </si>
  <si>
    <t>Revenue Sharing to Counties (2.0810%) 2015-16</t>
  </si>
  <si>
    <t>Revenue Sharing to Counties (2.0810%) 2017-18</t>
  </si>
  <si>
    <t>Revenue Sharing to Municipals (1.3653%) 2015-16</t>
  </si>
  <si>
    <t>Revenue Sharing to Municipals (1.3653%) 2017-18</t>
  </si>
  <si>
    <t>Revenue Sharing to Counties (2.0440%) 2007-08</t>
  </si>
  <si>
    <t>Revenue Sharing to Counties (2.0440%) 2008-09</t>
  </si>
  <si>
    <t>Revenue Sharing to Counties (2.0440%) 2009-10</t>
  </si>
  <si>
    <t>Revenue Sharing to Counties (2.0440%) 2010-11</t>
  </si>
  <si>
    <t>Revenue Sharing to Counties (2.0440%) 2011-12</t>
  </si>
  <si>
    <t>Revenue Sharing to Counties (2.0440%) 2012-13</t>
  </si>
  <si>
    <t>Revenue Sharing to Counties (2.0440%) 2013-14</t>
  </si>
  <si>
    <t>Revenue Sharing to Counties (2.0603%) 2014-15</t>
  </si>
  <si>
    <t>Revenue Sharing to Municipals (1.3409%) 2007-08</t>
  </si>
  <si>
    <t>Revenue Sharing to Municipals (1.3409%) 2008-09</t>
  </si>
  <si>
    <t>Revenue Sharing to Municipals (1.3409%) 2009-10</t>
  </si>
  <si>
    <t>Revenue Sharing to Municipals (1.3409%) 2010-11</t>
  </si>
  <si>
    <t>Revenue Sharing to Municipals (1.3409%) 2011-12</t>
  </si>
  <si>
    <t>Revenue Sharing to Municipals (1.3409%) 2012-13</t>
  </si>
  <si>
    <t>Revenue Sharing to Municipals (1.3409%) 2013-14</t>
  </si>
  <si>
    <t>Revenue Sharing to Municipals (1.3517%) 2014-15</t>
  </si>
  <si>
    <t>UNCLAIMED PROPERTY RECEIPTS 2012-13</t>
  </si>
  <si>
    <t>UNCLAIMED PROPERTY RECEIPTS 2013-14</t>
  </si>
  <si>
    <t>UNCLAIMED PROPERTY RECEIPTS 2014-15</t>
  </si>
  <si>
    <t>UNCLAIMED PROPERTY RECEIPTS 2015-16</t>
  </si>
  <si>
    <t>UNCLAIMED PROPERTY RECEIPTS 2016-17</t>
  </si>
  <si>
    <t>UNCLAIMED PROPERTY RECEIPTS 2017-18</t>
  </si>
  <si>
    <t>REFUNDS TO OWNERS 2012-13</t>
  </si>
  <si>
    <t>REFUNDS TO OWNERS 2013-14</t>
  </si>
  <si>
    <t>FTUNCP_REF</t>
  </si>
  <si>
    <t>FTUNCP_REC</t>
  </si>
  <si>
    <t>TOTAL GR 2018-19</t>
  </si>
  <si>
    <t>REFUNDS FROM GR 2018-19</t>
  </si>
  <si>
    <t>NET GR 2018-19</t>
  </si>
  <si>
    <t>ARTICLE V - DIRECT TO GR 2018-19</t>
  </si>
  <si>
    <t>ARTICLE V - TOTAL GR 2018-19</t>
  </si>
  <si>
    <t>ARTICLE V - STATE COURTS REVENUE TF 2018-19</t>
  </si>
  <si>
    <t>ARTICLE V - OTHER STATE TF 2018-19</t>
  </si>
  <si>
    <t>CIGARETTE TOTAL COLLECTIONS 2018-19</t>
  </si>
  <si>
    <t>CIGARETTE TAX GR 2018-19</t>
  </si>
  <si>
    <t>OTHER TOBACCO TAX GR 2018-19</t>
  </si>
  <si>
    <t>Conference</t>
  </si>
  <si>
    <t>TOTAL TOBACCO GR 2018-19</t>
  </si>
  <si>
    <t>TOTAL CORPORATE FILING FEES GR 2018-19</t>
  </si>
  <si>
    <t>CORPORATE INCOME TAX GR 2018-19</t>
  </si>
  <si>
    <t>DOC STAMP TAX TOT COLL 2018-19</t>
  </si>
  <si>
    <t>DOC STAMP TAX GR 2018-19</t>
  </si>
  <si>
    <t>HSMV - AUTO TITLE &amp; LIEN FEES GR 2018-19</t>
  </si>
  <si>
    <t>HSMV - DRIVERS LICENSE FEES GR 2018-19</t>
  </si>
  <si>
    <t>HSMV - MOTOR VEHICLE LIC &amp; FEES GR 2018-19</t>
  </si>
  <si>
    <t>HSMV - MISC FEES, LICENSES &amp; FINES GR 2018-19</t>
  </si>
  <si>
    <t>HSMV - TOTAL GR 2018-19</t>
  </si>
  <si>
    <t>INSURANCE PREM TOTAL COLLECTIONS 2018-19</t>
  </si>
  <si>
    <t>INSURANCE PREM TAX &amp; LICENSES GR 2018-19</t>
  </si>
  <si>
    <t>INSURANCE PRM SURPLUS LINES GR 2018-19</t>
  </si>
  <si>
    <t>INTANGIBLE C TOTAL GR 2018-19</t>
  </si>
  <si>
    <t>INDIAN GAMING 2018-19</t>
  </si>
  <si>
    <t>INDIAN GAMING HELD IN RESERVE 2018-19</t>
  </si>
  <si>
    <t>NET INDIAN GAMING 2018-19</t>
  </si>
  <si>
    <t>EARNINGS ON INVESTMENTS 2018-19</t>
  </si>
  <si>
    <t>COUNTIES' MEDICAID SHARE 2018-19</t>
  </si>
  <si>
    <t>OTHER F/L/T GR 2018-19</t>
  </si>
  <si>
    <t>OTHER NONOPERATING REVENUES 2018-19</t>
  </si>
  <si>
    <t>OTHER TOTAL GR 2018-19</t>
  </si>
  <si>
    <t>PARIMUTUEL GR 2018-19</t>
  </si>
  <si>
    <t>CORPORATE REFUNDS 2018-19</t>
  </si>
  <si>
    <t>REFUND-INSURANCE PREM GR 2018-19</t>
  </si>
  <si>
    <t>ALL OTHER REFUNDS 2018-19</t>
  </si>
  <si>
    <t>SALES REFUNDS 2018-19</t>
  </si>
  <si>
    <t>REFUND TOTALS 2018-19</t>
  </si>
  <si>
    <t>CIG TF &amp; ABT TF SVC CHG 2018-19</t>
  </si>
  <si>
    <t>SVC CHG-DOC 2018-19</t>
  </si>
  <si>
    <t>MOTOR FUEL TF SVC CHG 2018-19</t>
  </si>
  <si>
    <t>PARIMUT TF SVC CHG 2018-19</t>
  </si>
  <si>
    <t>REG TF SVC CHG 2018-19</t>
  </si>
  <si>
    <t>OTHER SVC CHG 2018-19</t>
  </si>
  <si>
    <t>SERVICE CHARGES TOTAL 2018-19</t>
  </si>
  <si>
    <t>SEVERANCE SOLID TOTAL COLL 2018-19</t>
  </si>
  <si>
    <t>SEVERANCE OIL TOTAL COLL 2018-19</t>
  </si>
  <si>
    <t>SEVERANCE TOTAL COLL 2018-19</t>
  </si>
  <si>
    <t>SEVERANCE GR 2018-19</t>
  </si>
  <si>
    <t>SALES-CONSUMER ND 2018-19</t>
  </si>
  <si>
    <t>SALES-TOURISM 2018-19</t>
  </si>
  <si>
    <t>SALES-AUTO 2018-19</t>
  </si>
  <si>
    <t>SALES-OTHER DUR 2018-19</t>
  </si>
  <si>
    <t>SALES-BUILDING 2018-19</t>
  </si>
  <si>
    <t>SALES-BUSINESS 2018-19</t>
  </si>
  <si>
    <t>SALES-FINAL LIAB 2018-19</t>
  </si>
  <si>
    <t>SALES-EST PAYT 2018-19</t>
  </si>
  <si>
    <t>SALES-UNPD LIAB 2018-19</t>
  </si>
  <si>
    <t>SALES-DOR TAPE 2018-19</t>
  </si>
  <si>
    <t>SALES-AUDIT RECOVER 2018-19</t>
  </si>
  <si>
    <t>SALES-OTHER ADJUST 2018-19</t>
  </si>
  <si>
    <t>SALES -CST COLLECTIONS 2018-19</t>
  </si>
  <si>
    <t>SALES -CST COLLECTIONS REFUNDS 2018-19</t>
  </si>
  <si>
    <t>SALES -CST COLLECTIONS NET of REFUNDS 2018-19</t>
  </si>
  <si>
    <t>SALES-ADJUSTED TOT 2018-19</t>
  </si>
  <si>
    <t>SALES GR 2018-19</t>
  </si>
  <si>
    <t>SALES-EMERG DISTR 2018-19</t>
  </si>
  <si>
    <t>SALES-REVENUE SHARING 2018-19</t>
  </si>
  <si>
    <t>SPORTS FACILITIES 2018-19</t>
  </si>
  <si>
    <t>DISTRIBUTION TO PERC 2018-19</t>
  </si>
  <si>
    <t>Revenue Sharing to Counties (2.0810%) 2018-19</t>
  </si>
  <si>
    <t>Revenue Sharing to Municipals (1.3653%) 2018-19</t>
  </si>
  <si>
    <t>Revenue Sharing Fixed Distr to Counties 2018-19</t>
  </si>
  <si>
    <t>GROSS RECEIPTS CST 2018-19</t>
  </si>
  <si>
    <t>GROSS RECEIPTS CST REFUNDS 2018-19</t>
  </si>
  <si>
    <t>GROSS RECEIPTS CST NET of REFUNDS 2018-19</t>
  </si>
  <si>
    <t>GROSS RECEIPTS UTILITIES 2018-19</t>
  </si>
  <si>
    <t>TOTAL GROSS RECEIPTS 2018-19</t>
  </si>
  <si>
    <t>LOTTERY DUE TO EETF FROM TICKET SALES 2018-19</t>
  </si>
  <si>
    <t>SLOT MACHINE TAX 2018-19</t>
  </si>
  <si>
    <t>CIG SURCHARGE TOTAL COLL 2018-19</t>
  </si>
  <si>
    <t>OTHER TOB SURCHARGE TOT COLL 2018-19</t>
  </si>
  <si>
    <t>TOTAL TOBACCO SURCHARGE 2018-19</t>
  </si>
  <si>
    <t>TOBACCO SUR TO HEALTHCARE TF 2018-19</t>
  </si>
  <si>
    <t>LOCAL CST 2018-19</t>
  </si>
  <si>
    <t>LOCAL CST REFUNDS 2018-19</t>
  </si>
  <si>
    <t>LOCAL CST NET of REFUNDS 2018-19</t>
  </si>
  <si>
    <t>GROSS CST FROM DOR 2018-19</t>
  </si>
  <si>
    <t>LOCAL OPTION SALES TAXES 2018-19</t>
  </si>
  <si>
    <t>UNCLAIMED PROPERTY RECEIPTS 2018-19</t>
  </si>
  <si>
    <t>JUL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</si>
  <si>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</si>
  <si>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</si>
  <si>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</si>
  <si>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</si>
  <si>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</si>
  <si>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</si>
  <si>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</si>
  <si>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</si>
  <si>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</si>
  <si>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SEP</t>
  </si>
  <si>
    <t>SALES-LOCAL GOVT HALF-CENT 2013-14</t>
  </si>
  <si>
    <t>SALES-LOCAL GOVT HALF-CENT 2014-15</t>
  </si>
  <si>
    <t>SALES-LOCAL GOVT HALF-CENT 2015-16</t>
  </si>
  <si>
    <t>SALES-LOCAL GOVT HALF-CENT 2016-17</t>
  </si>
  <si>
    <t>SALES-LOCAL GOVT HALF-CENT 2017-18</t>
  </si>
  <si>
    <t>SALES-LOCAL GOVT HALF-CENT 2018-19</t>
  </si>
  <si>
    <t>SALES-LOCAL GOVT HALF-CENT 2010-11</t>
  </si>
  <si>
    <t>SALES-LOCAL GOVT HALF-CENT 2011-12</t>
  </si>
  <si>
    <t>SALES-LOCAL GOVT HALF-CENT 2012-13</t>
  </si>
  <si>
    <t>TOTAL GR 2019-20</t>
  </si>
  <si>
    <t>TOTAL GR 2020-21</t>
  </si>
  <si>
    <t>TOTAL GR 2021-22</t>
  </si>
  <si>
    <t>TOTAL GR 2022-23</t>
  </si>
  <si>
    <t>TOTAL GR 2023-24</t>
  </si>
  <si>
    <t>TOTAL GR 2024-25</t>
  </si>
  <si>
    <t>TOTAL GR 2025-26</t>
  </si>
  <si>
    <t>TOTAL GR 2026-27</t>
  </si>
  <si>
    <t>TOTAL GR 2027-28</t>
  </si>
  <si>
    <t>TOTAL GR 2028-29</t>
  </si>
  <si>
    <t>REFUNDS FROM GR 2019-20</t>
  </si>
  <si>
    <t>REFUNDS FROM GR 2020-21</t>
  </si>
  <si>
    <t>REFUNDS FROM GR 2021-22</t>
  </si>
  <si>
    <t>REFUNDS FROM GR 2022-23</t>
  </si>
  <si>
    <t>REFUNDS FROM GR 2023-24</t>
  </si>
  <si>
    <t>REFUNDS FROM GR 2024-25</t>
  </si>
  <si>
    <t>REFUNDS FROM GR 2025-26</t>
  </si>
  <si>
    <t>REFUNDS FROM GR 2026-27</t>
  </si>
  <si>
    <t>REFUNDS FROM GR 2027-28</t>
  </si>
  <si>
    <t>REFUNDS FROM GR 2028-29</t>
  </si>
  <si>
    <t>Filter</t>
  </si>
  <si>
    <t>NET GR 2019-20</t>
  </si>
  <si>
    <t>NET GR 2020-21</t>
  </si>
  <si>
    <t>NET GR 2021-22</t>
  </si>
  <si>
    <t>NET GR 2022-23</t>
  </si>
  <si>
    <t>NET GR 2023-24</t>
  </si>
  <si>
    <t>NET GR 2024-25</t>
  </si>
  <si>
    <t>NET GR 2025-26</t>
  </si>
  <si>
    <t>NET GR 2026-27</t>
  </si>
  <si>
    <t>NET GR 2027-28</t>
  </si>
  <si>
    <t>NET GR 2028-29</t>
  </si>
  <si>
    <t>ARTICLE V - DIRECT TO GR 2019-20</t>
  </si>
  <si>
    <t>ARTICLE V - DIRECT TO GR 2020-21</t>
  </si>
  <si>
    <t>ARTICLE V - DIRECT TO GR 2021-22</t>
  </si>
  <si>
    <t>ARTICLE V - DIRECT TO GR 2022-23</t>
  </si>
  <si>
    <t>ARTICLE V - DIRECT TO GR 2023-24</t>
  </si>
  <si>
    <t>ARTICLE V - DIRECT TO GR 2024-25</t>
  </si>
  <si>
    <t>ARTICLE V - DIRECT TO GR 2025-26</t>
  </si>
  <si>
    <t>ARTICLE V - DIRECT TO GR 2026-27</t>
  </si>
  <si>
    <t>ARTICLE V - DIRECT TO GR 2027-28</t>
  </si>
  <si>
    <t>ARTICLE V - DIRECT TO GR 2028-29</t>
  </si>
  <si>
    <t>ARTICLE V - TOTAL GR 2019-20</t>
  </si>
  <si>
    <t>ARTICLE V - TOTAL GR 2020-21</t>
  </si>
  <si>
    <t>ARTICLE V - TOTAL GR 2021-22</t>
  </si>
  <si>
    <t>ARTICLE V - TOTAL GR 2022-23</t>
  </si>
  <si>
    <t>ARTICLE V - TOTAL GR 2023-24</t>
  </si>
  <si>
    <t>ARTICLE V - TOTAL GR 2024-25</t>
  </si>
  <si>
    <t>ARTICLE V - TOTAL GR 2025-26</t>
  </si>
  <si>
    <t>ARTICLE V - TOTAL GR 2026-27</t>
  </si>
  <si>
    <t>ARTICLE V - TOTAL GR 2027-28</t>
  </si>
  <si>
    <t>ARTICLE V - TOTAL GR 2028-29</t>
  </si>
  <si>
    <t>ARTICLE V - STATE COURTS REVENUE TF 2019-20</t>
  </si>
  <si>
    <t>ARTICLE V - STATE COURTS REVENUE TF 2020-21</t>
  </si>
  <si>
    <t>ARTICLE V - STATE COURTS REVENUE TF 2021-22</t>
  </si>
  <si>
    <t>ARTICLE V - STATE COURTS REVENUE TF 2022-23</t>
  </si>
  <si>
    <t>ARTICLE V - STATE COURTS REVENUE TF 2023-24</t>
  </si>
  <si>
    <t>ARTICLE V - STATE COURTS REVENUE TF 2024-25</t>
  </si>
  <si>
    <t>ARTICLE V - STATE COURTS REVENUE TF 2025-26</t>
  </si>
  <si>
    <t>ARTICLE V - STATE COURTS REVENUE TF 2026-27</t>
  </si>
  <si>
    <t>ARTICLE V - STATE COURTS REVENUE TF 2027-28</t>
  </si>
  <si>
    <t>ARTICLE V - STATE COURTS REVENUE TF 2028-29</t>
  </si>
  <si>
    <t>ARTICLE V - STATE COURTS REVENUE TF 2007-08</t>
  </si>
  <si>
    <t>ARTICLE V - STATE COURTS REVENUE TF 2008-09</t>
  </si>
  <si>
    <t>ARTICLE V - STATE COURTS REVENUE TF 2009-10</t>
  </si>
  <si>
    <t>ARTICLE V - STATE COURTS REVENUE TF 2010-11</t>
  </si>
  <si>
    <t>ARTICLE V - STATE COURTS REVENUE TF 2011-12</t>
  </si>
  <si>
    <t>ARTICLE V - OTHER STATE TF 2007-08</t>
  </si>
  <si>
    <t>ARTICLE V - OTHER STATE TF 2008-09</t>
  </si>
  <si>
    <t>ARTICLE V - OTHER STATE TF 2009-10</t>
  </si>
  <si>
    <t>ARTICLE V - OTHER STATE TF 2010-11</t>
  </si>
  <si>
    <t>ARTICLE V - OTHER STATE TF 2011-12</t>
  </si>
  <si>
    <t>ARTICLE V - OTHER STATE TF 2019-20</t>
  </si>
  <si>
    <t>ARTICLE V - OTHER STATE TF 2020-21</t>
  </si>
  <si>
    <t>ARTICLE V - OTHER STATE TF 2021-22</t>
  </si>
  <si>
    <t>ARTICLE V - OTHER STATE TF 2022-23</t>
  </si>
  <si>
    <t>ARTICLE V - OTHER STATE TF 2023-24</t>
  </si>
  <si>
    <t>ARTICLE V - OTHER STATE TF 2024-25</t>
  </si>
  <si>
    <t>ARTICLE V - OTHER STATE TF 2025-26</t>
  </si>
  <si>
    <t>ARTICLE V - OTHER STATE TF 2026-27</t>
  </si>
  <si>
    <t>ARTICLE V - OTHER STATE TF 2027-28</t>
  </si>
  <si>
    <t>ARTICLE V - OTHER STATE TF 2028-29</t>
  </si>
  <si>
    <t>CIGARETTE TOTAL COLLECTIONS 2019-20</t>
  </si>
  <si>
    <t>CIGARETTE TOTAL COLLECTIONS 2020-21</t>
  </si>
  <si>
    <t>CIGARETTE TOTAL COLLECTIONS 2021-22</t>
  </si>
  <si>
    <t>CIGARETTE TOTAL COLLECTIONS 2022-23</t>
  </si>
  <si>
    <t>CIGARETTE TOTAL COLLECTIONS 2023-24</t>
  </si>
  <si>
    <t>CIGARETTE TOTAL COLLECTIONS 2024-25</t>
  </si>
  <si>
    <t>CIGARETTE TOTAL COLLECTIONS 2025-26</t>
  </si>
  <si>
    <t>CIGARETTE TOTAL COLLECTIONS 2026-27</t>
  </si>
  <si>
    <t>CIGARETTE TOTAL COLLECTIONS 2027-28</t>
  </si>
  <si>
    <t>CIGARETTE TOTAL COLLECTIONS 2028-29</t>
  </si>
  <si>
    <t>NET BEVERAGE WHOLESALE TAX 2007-08</t>
  </si>
  <si>
    <t>NET BEVERAGE WHOLESALE TAX 2008-09</t>
  </si>
  <si>
    <t>NET BEVERAGE WHOLESALE TAX 2009-10</t>
  </si>
  <si>
    <t>NET BEVERAGE WHOLESALE TAX 2010-11</t>
  </si>
  <si>
    <t>NET BEVERAGE WHOLESALE TAX 2011-12</t>
  </si>
  <si>
    <t>NET BEVERAGE WHOLESALE TAX 2012-13</t>
  </si>
  <si>
    <t>NET BEVERAGE WHOLESALE TAX 2013-14</t>
  </si>
  <si>
    <t>NET BEVERAGE WHOLESALE TAX 2014-15</t>
  </si>
  <si>
    <t>NET BEVERAGE WHOLESALE TAX 2015-16</t>
  </si>
  <si>
    <t>NET BEVERAGE WHOLESALE TAX 2016-17</t>
  </si>
  <si>
    <t>NET BEVERAGE WHOLESALE TAX 2017-18</t>
  </si>
  <si>
    <t>NET BEVERAGE WHOLESALE TAX 2018-19</t>
  </si>
  <si>
    <t>NET BEVERAGE WHOLESALE TAX 2019-20</t>
  </si>
  <si>
    <t>NET BEVERAGE WHOLESALE TAX 2020-21</t>
  </si>
  <si>
    <t>NET BEVERAGE WHOLESALE TAX 2021-22</t>
  </si>
  <si>
    <t>NET BEVERAGE WHOLESALE TAX 2022-23</t>
  </si>
  <si>
    <t>NET BEVERAGE WHOLESALE TAX 2023-24</t>
  </si>
  <si>
    <t>NET BEVERAGE WHOLESALE TAX 2024-25</t>
  </si>
  <si>
    <t>NET BEVERAGE WHOLESALE TAX 2025-26</t>
  </si>
  <si>
    <t>NET BEVERAGE WHOLESALE TAX 2026-27</t>
  </si>
  <si>
    <t>NET BEVERAGE WHOLESALE TAX 2027-28</t>
  </si>
  <si>
    <t>NET BEVERAGE WHOLESALE TAX 2028-29</t>
  </si>
  <si>
    <t>BEVERAGE TAX &amp; ABT TF TRANSFER GR 2007-08</t>
  </si>
  <si>
    <t>BEVERAGE TAX &amp; ABT TF TRANSFER GR 2008-09</t>
  </si>
  <si>
    <t>BEVERAGE TAX &amp; ABT TF TRANSFER GR 2009-10</t>
  </si>
  <si>
    <t>BEVERAGE TAX &amp; ABT TF TRANSFER GR 2010-11</t>
  </si>
  <si>
    <t>BEVERAGE TAX &amp; ABT TF TRANSFER GR 2011-12</t>
  </si>
  <si>
    <t>BEVERAGE TAX &amp; ABT TF TRANSFER GR 2012-13</t>
  </si>
  <si>
    <t>BEVERAGE TAX &amp; ABT TF TRANSFER GR 2013-14</t>
  </si>
  <si>
    <t>BEVERAGE TAX &amp; ABT TF TRANSFER GR 2014-15</t>
  </si>
  <si>
    <t>BEVERAGE TAX &amp; ABT TF TRANSFER GR 2015-16</t>
  </si>
  <si>
    <t>BEVERAGE TAX &amp; ABT TF TRANSFER GR 2016-17</t>
  </si>
  <si>
    <t>BEVERAGE TAX &amp; ABT TF TRANSFER GR 2017-18</t>
  </si>
  <si>
    <t>BEVERAGE TAX &amp; ABT TF TRANSFER GR 2018-19</t>
  </si>
  <si>
    <t>BEVERAGE TAX &amp; ABT TF TRANSFER GR 2019-20</t>
  </si>
  <si>
    <t>BEVERAGE TAX &amp; ABT TF TRANSFER GR 2020-21</t>
  </si>
  <si>
    <t>BEVERAGE TAX &amp; ABT TF TRANSFER GR 2021-22</t>
  </si>
  <si>
    <t>BEVERAGE TAX &amp; ABT TF TRANSFER GR 2022-23</t>
  </si>
  <si>
    <t>BEVERAGE TAX &amp; ABT TF TRANSFER GR 2023-24</t>
  </si>
  <si>
    <t>BEVERAGE TAX &amp; ABT TF TRANSFER GR 2024-25</t>
  </si>
  <si>
    <t>BEVERAGE TAX &amp; ABT TF TRANSFER GR 2025-26</t>
  </si>
  <si>
    <t>BEVERAGE TAX &amp; ABT TF TRANSFER GR 2026-27</t>
  </si>
  <si>
    <t>BEVERAGE TAX &amp; ABT TF TRANSFER GR 2027-28</t>
  </si>
  <si>
    <t>BEVERAGE TAX &amp; ABT TF TRANSFER GR 2028-29</t>
  </si>
  <si>
    <t>CIGARETTE TAX GR 2019-20</t>
  </si>
  <si>
    <t>CIGARETTE TAX GR 2020-21</t>
  </si>
  <si>
    <t>CIGARETTE TAX GR 2021-22</t>
  </si>
  <si>
    <t>CIGARETTE TAX GR 2022-23</t>
  </si>
  <si>
    <t>CIGARETTE TAX GR 2023-24</t>
  </si>
  <si>
    <t>CIGARETTE TAX GR 2024-25</t>
  </si>
  <si>
    <t>CIGARETTE TAX GR 2025-26</t>
  </si>
  <si>
    <t>CIGARETTE TAX GR 2026-27</t>
  </si>
  <si>
    <t>CIGARETTE TAX GR 2027-28</t>
  </si>
  <si>
    <t>CIGARETTE TAX GR 2028-29</t>
  </si>
  <si>
    <t>OTHER TOBACCO TAX GR 2019-20</t>
  </si>
  <si>
    <t>OTHER TOBACCO TAX GR 2020-21</t>
  </si>
  <si>
    <t>OTHER TOBACCO TAX GR 2021-22</t>
  </si>
  <si>
    <t>OTHER TOBACCO TAX GR 2022-23</t>
  </si>
  <si>
    <t>OTHER TOBACCO TAX GR 2023-24</t>
  </si>
  <si>
    <t>OTHER TOBACCO TAX GR 2024-25</t>
  </si>
  <si>
    <t>OTHER TOBACCO TAX GR 2025-26</t>
  </si>
  <si>
    <t>OTHER TOBACCO TAX GR 2026-27</t>
  </si>
  <si>
    <t>OTHER TOBACCO TAX GR 2027-28</t>
  </si>
  <si>
    <t>OTHER TOBACCO TAX GR 2028-29</t>
  </si>
  <si>
    <t>TOTAL TOBACCO GR 2019-20</t>
  </si>
  <si>
    <t>TOTAL TOBACCO GR 2020-21</t>
  </si>
  <si>
    <t>TOTAL TOBACCO GR 2021-22</t>
  </si>
  <si>
    <t>TOTAL TOBACCO GR 2022-23</t>
  </si>
  <si>
    <t>TOTAL TOBACCO GR 2023-24</t>
  </si>
  <si>
    <t>TOTAL TOBACCO GR 2024-25</t>
  </si>
  <si>
    <t>TOTAL TOBACCO GR 2025-26</t>
  </si>
  <si>
    <t>TOTAL TOBACCO GR 2026-27</t>
  </si>
  <si>
    <t>TOTAL TOBACCO GR 2027-28</t>
  </si>
  <si>
    <t>TOTAL TOBACCO GR 2028-29</t>
  </si>
  <si>
    <t>TOTAL CORPORATE FILING FEES GR 2019-20</t>
  </si>
  <si>
    <t>TOTAL CORPORATE FILING FEES GR 2020-21</t>
  </si>
  <si>
    <t>TOTAL CORPORATE FILING FEES GR 2021-22</t>
  </si>
  <si>
    <t>TOTAL CORPORATE FILING FEES GR 2022-23</t>
  </si>
  <si>
    <t>TOTAL CORPORATE FILING FEES GR 2023-24</t>
  </si>
  <si>
    <t>TOTAL CORPORATE FILING FEES GR 2024-25</t>
  </si>
  <si>
    <t>TOTAL CORPORATE FILING FEES GR 2025-26</t>
  </si>
  <si>
    <t>TOTAL CORPORATE FILING FEES GR 2026-27</t>
  </si>
  <si>
    <t>TOTAL CORPORATE FILING FEES GR 2027-28</t>
  </si>
  <si>
    <t>TOTAL CORPORATE FILING FEES GR 2028-29</t>
  </si>
  <si>
    <t>CORPORATE INCOME TAX GR 2019-20</t>
  </si>
  <si>
    <t>CORPORATE INCOME TAX GR 2020-21</t>
  </si>
  <si>
    <t>CORPORATE INCOME TAX GR 2021-22</t>
  </si>
  <si>
    <t>CORPORATE INCOME TAX GR 2022-23</t>
  </si>
  <si>
    <t>CORPORATE INCOME TAX GR 2023-24</t>
  </si>
  <si>
    <t>CORPORATE INCOME TAX GR 2024-25</t>
  </si>
  <si>
    <t>CORPORATE INCOME TAX GR 2025-26</t>
  </si>
  <si>
    <t>CORPORATE INCOME TAX GR 2026-27</t>
  </si>
  <si>
    <t>CORPORATE INCOME TAX GR 2027-28</t>
  </si>
  <si>
    <t>CORPORATE INCOME TAX GR 2028-29</t>
  </si>
  <si>
    <t>DOC STAMP TAX TOT COLL 2019-20</t>
  </si>
  <si>
    <t>DOC STAMP TAX TOT COLL 2020-21</t>
  </si>
  <si>
    <t>DOC STAMP TAX TOT COLL 2021-22</t>
  </si>
  <si>
    <t>DOC STAMP TAX TOT COLL 2022-23</t>
  </si>
  <si>
    <t>DOC STAMP TAX TOT COLL 2023-24</t>
  </si>
  <si>
    <t>DOC STAMP TAX TOT COLL 2024-25</t>
  </si>
  <si>
    <t>DOC STAMP TAX TOT COLL 2025-26</t>
  </si>
  <si>
    <t>DOC STAMP TAX TOT COLL 2026-27</t>
  </si>
  <si>
    <t>DOC STAMP TAX TOT COLL 2027-28</t>
  </si>
  <si>
    <t>DOC STAMP TAX TOT COLL 2028-29</t>
  </si>
  <si>
    <t>DOC STAMP TAX GR 2019-20</t>
  </si>
  <si>
    <t>DOC STAMP TAX GR 2020-21</t>
  </si>
  <si>
    <t>DOC STAMP TAX GR 2021-22</t>
  </si>
  <si>
    <t>DOC STAMP TAX GR 2022-23</t>
  </si>
  <si>
    <t>DOC STAMP TAX GR 2023-24</t>
  </si>
  <si>
    <t>DOC STAMP TAX GR 2024-25</t>
  </si>
  <si>
    <t>DOC STAMP TAX GR 2025-26</t>
  </si>
  <si>
    <t>DOC STAMP TAX GR 2026-27</t>
  </si>
  <si>
    <t>DOC STAMP TAX GR 2027-28</t>
  </si>
  <si>
    <t>DOC STAMP TAX GR 2028-29</t>
  </si>
  <si>
    <t>HSMV - AUTO TITLE &amp; LIEN FEES GR 2019-20</t>
  </si>
  <si>
    <t>HSMV - AUTO TITLE &amp; LIEN FEES GR 2020-21</t>
  </si>
  <si>
    <t>HSMV - AUTO TITLE &amp; LIEN FEES GR 2021-22</t>
  </si>
  <si>
    <t>HSMV - AUTO TITLE &amp; LIEN FEES GR 2022-23</t>
  </si>
  <si>
    <t>HSMV - AUTO TITLE &amp; LIEN FEES GR 2023-24</t>
  </si>
  <si>
    <t>HSMV - AUTO TITLE &amp; LIEN FEES GR 2024-25</t>
  </si>
  <si>
    <t>HSMV - AUTO TITLE &amp; LIEN FEES GR 2025-26</t>
  </si>
  <si>
    <t>HSMV - AUTO TITLE &amp; LIEN FEES GR 2026-27</t>
  </si>
  <si>
    <t>HSMV - AUTO TITLE &amp; LIEN FEES GR 2027-28</t>
  </si>
  <si>
    <t>HSMV - AUTO TITLE &amp; LIEN FEES GR 2028-29</t>
  </si>
  <si>
    <t>HSMV - DRIVERS LICENSE FEES GR 2019-20</t>
  </si>
  <si>
    <t>HSMV - DRIVERS LICENSE FEES GR 2020-21</t>
  </si>
  <si>
    <t>HSMV - DRIVERS LICENSE FEES GR 2021-22</t>
  </si>
  <si>
    <t>HSMV - DRIVERS LICENSE FEES GR 2022-23</t>
  </si>
  <si>
    <t>HSMV - DRIVERS LICENSE FEES GR 2023-24</t>
  </si>
  <si>
    <t>HSMV - DRIVERS LICENSE FEES GR 2024-25</t>
  </si>
  <si>
    <t>HSMV - DRIVERS LICENSE FEES GR 2025-26</t>
  </si>
  <si>
    <t>HSMV - DRIVERS LICENSE FEES GR 2026-27</t>
  </si>
  <si>
    <t>HSMV - DRIVERS LICENSE FEES GR 2027-28</t>
  </si>
  <si>
    <t>HSMV - DRIVERS LICENSE FEES GR 2028-29</t>
  </si>
  <si>
    <t>HSMV - MOTOR VEHICLE LIC &amp; FEES GR 2019-20</t>
  </si>
  <si>
    <t>HSMV - MOTOR VEHICLE LIC &amp; FEES GR 2020-21</t>
  </si>
  <si>
    <t>HSMV - MOTOR VEHICLE LIC &amp; FEES GR 2021-22</t>
  </si>
  <si>
    <t>HSMV - MOTOR VEHICLE LIC &amp; FEES GR 2022-23</t>
  </si>
  <si>
    <t>HSMV - MOTOR VEHICLE LIC &amp; FEES GR 2023-24</t>
  </si>
  <si>
    <t>HSMV - MOTOR VEHICLE LIC &amp; FEES GR 2024-25</t>
  </si>
  <si>
    <t>HSMV - MOTOR VEHICLE LIC &amp; FEES GR 2025-26</t>
  </si>
  <si>
    <t>HSMV - MOTOR VEHICLE LIC &amp; FEES GR 2026-27</t>
  </si>
  <si>
    <t>HSMV - MOTOR VEHICLE LIC &amp; FEES GR 2027-28</t>
  </si>
  <si>
    <t>HSMV - MOTOR VEHICLE LIC &amp; FEES GR 2028-29</t>
  </si>
  <si>
    <t>HSMV - MISC FEES, LICENSES &amp; FINES GR 2019-20</t>
  </si>
  <si>
    <t>HSMV - MISC FEES, LICENSES &amp; FINES GR 2020-21</t>
  </si>
  <si>
    <t>HSMV - MISC FEES, LICENSES &amp; FINES GR 2021-22</t>
  </si>
  <si>
    <t>HSMV - MISC FEES, LICENSES &amp; FINES GR 2022-23</t>
  </si>
  <si>
    <t>HSMV - MISC FEES, LICENSES &amp; FINES GR 2023-24</t>
  </si>
  <si>
    <t>HSMV - MISC FEES, LICENSES &amp; FINES GR 2024-25</t>
  </si>
  <si>
    <t>HSMV - MISC FEES, LICENSES &amp; FINES GR 2025-26</t>
  </si>
  <si>
    <t>HSMV - MISC FEES, LICENSES &amp; FINES GR 2026-27</t>
  </si>
  <si>
    <t>HSMV - MISC FEES, LICENSES &amp; FINES GR 2027-28</t>
  </si>
  <si>
    <t>HSMV - MISC FEES, LICENSES &amp; FINES GR 2028-29</t>
  </si>
  <si>
    <t>HSMV - TOTAL GR 2019-20</t>
  </si>
  <si>
    <t>HSMV - TOTAL GR 2020-21</t>
  </si>
  <si>
    <t>HSMV - TOTAL GR 2021-22</t>
  </si>
  <si>
    <t>HSMV - TOTAL GR 2022-23</t>
  </si>
  <si>
    <t>HSMV - TOTAL GR 2023-24</t>
  </si>
  <si>
    <t>HSMV - TOTAL GR 2024-25</t>
  </si>
  <si>
    <t>HSMV - TOTAL GR 2026-27</t>
  </si>
  <si>
    <t>HSMV - TOTAL GR 2025-26</t>
  </si>
  <si>
    <t>HSMV - TOTAL GR 2027-28</t>
  </si>
  <si>
    <t>HSMV - TOTAL GR 2028-29</t>
  </si>
  <si>
    <t>INSURANCE PREM TOTAL COLLECTIONS 2019-20</t>
  </si>
  <si>
    <t>INSURANCE PREM TOTAL COLLECTIONS 2020-21</t>
  </si>
  <si>
    <t>INSURANCE PREM TOTAL COLLECTIONS 2021-22</t>
  </si>
  <si>
    <t>INSURANCE PREM TOTAL COLLECTIONS 2022-23</t>
  </si>
  <si>
    <t>INSURANCE PREM TOTAL COLLECTIONS 2023-24</t>
  </si>
  <si>
    <t>INSURANCE PREM TOTAL COLLECTIONS 2024-25</t>
  </si>
  <si>
    <t>INSURANCE PREM TOTAL COLLECTIONS 2025-26</t>
  </si>
  <si>
    <t>INSURANCE PREM TOTAL COLLECTIONS 2026-27</t>
  </si>
  <si>
    <t>INSURANCE PREM TOTAL COLLECTIONS 2027-28</t>
  </si>
  <si>
    <t>INSURANCE PREM TOTAL COLLECTIONS 2028-29</t>
  </si>
  <si>
    <t>INSURANCE PREM TAX &amp; LICENSES GR 2019-20</t>
  </si>
  <si>
    <t>INSURANCE PREM TAX &amp; LICENSES GR 2020-21</t>
  </si>
  <si>
    <t>INSURANCE PREM TAX &amp; LICENSES GR 2021-22</t>
  </si>
  <si>
    <t>INSURANCE PREM TAX &amp; LICENSES GR 2022-23</t>
  </si>
  <si>
    <t>INSURANCE PREM TAX &amp; LICENSES GR 2023-24</t>
  </si>
  <si>
    <t>INSURANCE PREM TAX &amp; LICENSES GR 2024-25</t>
  </si>
  <si>
    <t>INSURANCE PREM TAX &amp; LICENSES GR 2025-26</t>
  </si>
  <si>
    <t>INSURANCE PREM TAX &amp; LICENSES GR 2026-27</t>
  </si>
  <si>
    <t>INSURANCE PREM TAX &amp; LICENSES GR 2027-28</t>
  </si>
  <si>
    <t>INSURANCE PREM TAX &amp; LICENSES GR 2028-29</t>
  </si>
  <si>
    <t>INSURANCE PRM SURPLUS LINES GR 2019-20</t>
  </si>
  <si>
    <t>INSURANCE PRM SURPLUS LINES GR 2020-21</t>
  </si>
  <si>
    <t>INSURANCE PRM SURPLUS LINES GR 2021-22</t>
  </si>
  <si>
    <t>INSURANCE PRM SURPLUS LINES GR 2022-23</t>
  </si>
  <si>
    <t>INSURANCE PRM SURPLUS LINES GR 2023-24</t>
  </si>
  <si>
    <t>INSURANCE PRM SURPLUS LINES GR 2024-25</t>
  </si>
  <si>
    <t>INSURANCE PRM SURPLUS LINES GR 2025-26</t>
  </si>
  <si>
    <t>INSURANCE PRM SURPLUS LINES GR 2026-27</t>
  </si>
  <si>
    <t>INSURANCE PRM SURPLUS LINES GR 2027-28</t>
  </si>
  <si>
    <t>INSURANCE PRM SURPLUS LINES GR 2028-29</t>
  </si>
  <si>
    <t>INTANGIBLE C TOTAL GR 2019-20</t>
  </si>
  <si>
    <t>INTANGIBLE C TOTAL GR 2020-21</t>
  </si>
  <si>
    <t>INTANGIBLE C TOTAL GR 2021-22</t>
  </si>
  <si>
    <t>INTANGIBLE C TOTAL GR 2022-23</t>
  </si>
  <si>
    <t>INTANGIBLE C TOTAL GR 2023-24</t>
  </si>
  <si>
    <t>INTANGIBLE C TOTAL GR 2024-25</t>
  </si>
  <si>
    <t>INTANGIBLE C TOTAL GR 2025-26</t>
  </si>
  <si>
    <t>INTANGIBLE C TOTAL GR 2026-27</t>
  </si>
  <si>
    <t>INTANGIBLE C TOTAL GR 2027-28</t>
  </si>
  <si>
    <t>INTANGIBLE C TOTAL GR 2028-29</t>
  </si>
  <si>
    <t>INDIAN GAMING 2019-20</t>
  </si>
  <si>
    <t>INDIAN GAMING 2020-21</t>
  </si>
  <si>
    <t>INDIAN GAMING 2021-22</t>
  </si>
  <si>
    <t>INDIAN GAMING 2022-23</t>
  </si>
  <si>
    <t>INDIAN GAMING 2023-24</t>
  </si>
  <si>
    <t>INDIAN GAMING 2024-25</t>
  </si>
  <si>
    <t>INDIAN GAMING 2025-26</t>
  </si>
  <si>
    <t>INDIAN GAMING 2026-27</t>
  </si>
  <si>
    <t>INDIAN GAMING 2027-28</t>
  </si>
  <si>
    <t>INDIAN GAMING 2028-29</t>
  </si>
  <si>
    <t>INDIAN GAMING HELD IN RESERVE 2019-20</t>
  </si>
  <si>
    <t>INDIAN GAMING HELD IN RESERVE 2020-21</t>
  </si>
  <si>
    <t>INDIAN GAMING HELD IN RESERVE 2021-22</t>
  </si>
  <si>
    <t>INDIAN GAMING HELD IN RESERVE 2022-23</t>
  </si>
  <si>
    <t>INDIAN GAMING HELD IN RESERVE 2023-24</t>
  </si>
  <si>
    <t>INDIAN GAMING HELD IN RESERVE 2024-25</t>
  </si>
  <si>
    <t>INDIAN GAMING HELD IN RESERVE 2025-26</t>
  </si>
  <si>
    <t>INDIAN GAMING HELD IN RESERVE 2026-27</t>
  </si>
  <si>
    <t>INDIAN GAMING HELD IN RESERVE 2027-28</t>
  </si>
  <si>
    <t>INDIAN GAMING HELD IN RESERVE 2028-29</t>
  </si>
  <si>
    <t>NET INDIAN GAMING 2019-20</t>
  </si>
  <si>
    <t>NET INDIAN GAMING 2020-21</t>
  </si>
  <si>
    <t>NET INDIAN GAMING 2021-22</t>
  </si>
  <si>
    <t>NET INDIAN GAMING 2022-23</t>
  </si>
  <si>
    <t>NET INDIAN GAMING 2023-24</t>
  </si>
  <si>
    <t>NET INDIAN GAMING 2024-25</t>
  </si>
  <si>
    <t>NET INDIAN GAMING 2025-26</t>
  </si>
  <si>
    <t>NET INDIAN GAMING 2026-27</t>
  </si>
  <si>
    <t>NET INDIAN GAMING 2027-28</t>
  </si>
  <si>
    <t>NET INDIAN GAMING 2028-29</t>
  </si>
  <si>
    <t>EARNINGS ON INVESTMENTS 2019-20</t>
  </si>
  <si>
    <t>EARNINGS ON INVESTMENTS 2020-21</t>
  </si>
  <si>
    <t>EARNINGS ON INVESTMENTS 2021-22</t>
  </si>
  <si>
    <t>EARNINGS ON INVESTMENTS 2022-23</t>
  </si>
  <si>
    <t>EARNINGS ON INVESTMENTS 2023-24</t>
  </si>
  <si>
    <t>EARNINGS ON INVESTMENTS 2024-25</t>
  </si>
  <si>
    <t>EARNINGS ON INVESTMENTS 2025-26</t>
  </si>
  <si>
    <t>EARNINGS ON INVESTMENTS 2026-27</t>
  </si>
  <si>
    <t>EARNINGS ON INVESTMENTS 2027-28</t>
  </si>
  <si>
    <t>EARNINGS ON INVESTMENTS 2028-29</t>
  </si>
  <si>
    <t>COUNTIES' MEDICAID SHARE 2019-20</t>
  </si>
  <si>
    <t>COUNTIES' MEDICAID SHARE 2020-21</t>
  </si>
  <si>
    <t>COUNTIES' MEDICAID SHARE 2021-22</t>
  </si>
  <si>
    <t>COUNTIES' MEDICAID SHARE 2022-23</t>
  </si>
  <si>
    <t>COUNTIES' MEDICAID SHARE 2023-24</t>
  </si>
  <si>
    <t>COUNTIES' MEDICAID SHARE 2024-25</t>
  </si>
  <si>
    <t>COUNTIES' MEDICAID SHARE 2025-26</t>
  </si>
  <si>
    <t>COUNTIES' MEDICAID SHARE 2026-27</t>
  </si>
  <si>
    <t>COUNTIES' MEDICAID SHARE 2027-28</t>
  </si>
  <si>
    <t>COUNTIES' MEDICAID SHARE 2028-29</t>
  </si>
  <si>
    <t>OTHER F/L/T GR 2019-20</t>
  </si>
  <si>
    <t>OTHER F/L/T GR 2020-21</t>
  </si>
  <si>
    <t>OTHER F/L/T GR 2021-22</t>
  </si>
  <si>
    <t>OTHER F/L/T GR 2022-23</t>
  </si>
  <si>
    <t>OTHER F/L/T GR 2023-24</t>
  </si>
  <si>
    <t>OTHER F/L/T GR 2024-25</t>
  </si>
  <si>
    <t>OTHER F/L/T GR 2025-26</t>
  </si>
  <si>
    <t>OTHER F/L/T GR 2026-27</t>
  </si>
  <si>
    <t>OTHER F/L/T GR 2027-28</t>
  </si>
  <si>
    <t>OTHER F/L/T GR 2028-29</t>
  </si>
  <si>
    <t>OTHER NONOPERATING REVENUES 2019-20</t>
  </si>
  <si>
    <t>OTHER NONOPERATING REVENUES 2020-21</t>
  </si>
  <si>
    <t>OTHER NONOPERATING REVENUES 2021-22</t>
  </si>
  <si>
    <t>OTHER NONOPERATING REVENUES 2022-23</t>
  </si>
  <si>
    <t>OTHER NONOPERATING REVENUES 2023-24</t>
  </si>
  <si>
    <t>OTHER NONOPERATING REVENUES 2024-25</t>
  </si>
  <si>
    <t>OTHER NONOPERATING REVENUES 2025-26</t>
  </si>
  <si>
    <t>OTHER NONOPERATING REVENUES 2026-27</t>
  </si>
  <si>
    <t>OTHER NONOPERATING REVENUES 2027-28</t>
  </si>
  <si>
    <t>OTHER NONOPERATING REVENUES 2028-29</t>
  </si>
  <si>
    <t>OTHER TOTAL GR 2019-20</t>
  </si>
  <si>
    <t>OTHER TOTAL GR 2020-21</t>
  </si>
  <si>
    <t>OTHER TOTAL GR 2021-22</t>
  </si>
  <si>
    <t>OTHER TOTAL GR 2022-23</t>
  </si>
  <si>
    <t>OTHER TOTAL GR 2023-24</t>
  </si>
  <si>
    <t>OTHER TOTAL GR 2024-25</t>
  </si>
  <si>
    <t>OTHER TOTAL GR 2025-26</t>
  </si>
  <si>
    <t>OTHER TOTAL GR 2026-27</t>
  </si>
  <si>
    <t>OTHER TOTAL GR 2027-28</t>
  </si>
  <si>
    <t>OTHER TOTAL GR 2028-29</t>
  </si>
  <si>
    <t>PARIMUTUEL GR 2019-20</t>
  </si>
  <si>
    <t>PARIMUTUEL GR 2020-21</t>
  </si>
  <si>
    <t>PARIMUTUEL GR 2021-22</t>
  </si>
  <si>
    <t>PARIMUTUEL GR 2022-23</t>
  </si>
  <si>
    <t>PARIMUTUEL GR 2023-24</t>
  </si>
  <si>
    <t>PARIMUTUEL GR 2024-25</t>
  </si>
  <si>
    <t>PARIMUTUEL GR 2025-26</t>
  </si>
  <si>
    <t>PARIMUTUEL GR 2026-27</t>
  </si>
  <si>
    <t>PARIMUTUEL GR 2027-28</t>
  </si>
  <si>
    <t>PARIMUTUEL GR 2028-29</t>
  </si>
  <si>
    <t>FTRFCOR3</t>
  </si>
  <si>
    <t>FTRFCOR4</t>
  </si>
  <si>
    <t>FTRFCOR5</t>
  </si>
  <si>
    <t>FTRFCOR6</t>
  </si>
  <si>
    <t>FTRFCOR7</t>
  </si>
  <si>
    <t>FTRFCOR8</t>
  </si>
  <si>
    <t>FTRFCOR9</t>
  </si>
  <si>
    <t>FTRFCOR10</t>
  </si>
  <si>
    <t>FTRFCOR11</t>
  </si>
  <si>
    <t>FTRFCOR12</t>
  </si>
  <si>
    <t>CORPORATE REFUNDS 2019-20</t>
  </si>
  <si>
    <t>CORPORATE REFUNDS 2020-21</t>
  </si>
  <si>
    <t>CORPORATE REFUNDS 2021-22</t>
  </si>
  <si>
    <t>CORPORATE REFUNDS 2022-23</t>
  </si>
  <si>
    <t>CORPORATE REFUNDS 2023-24</t>
  </si>
  <si>
    <t>CORPORATE REFUNDS 2024-25</t>
  </si>
  <si>
    <t>CORPORATE REFUNDS 2025-26</t>
  </si>
  <si>
    <t>CORPORATE REFUNDS 2026-27</t>
  </si>
  <si>
    <t>CORPORATE REFUNDS 2027-28</t>
  </si>
  <si>
    <t>CORPORATE REFUNDS 2028-29</t>
  </si>
  <si>
    <t>FTRFINS3</t>
  </si>
  <si>
    <t>FTRFINS4</t>
  </si>
  <si>
    <t>FTRFINS5</t>
  </si>
  <si>
    <t>FTRFINS6</t>
  </si>
  <si>
    <t>FTRFINS7</t>
  </si>
  <si>
    <t>FTRFINS8</t>
  </si>
  <si>
    <t>FTRFINS9</t>
  </si>
  <si>
    <t>FTRFINS10</t>
  </si>
  <si>
    <t>FTRFINS11</t>
  </si>
  <si>
    <t>FTRFINS12</t>
  </si>
  <si>
    <t>REFUND-INSURANCE PREM GR 2019-20</t>
  </si>
  <si>
    <t>REFUND-INSURANCE PREM GR 2020-21</t>
  </si>
  <si>
    <t>REFUND-INSURANCE PREM GR 2021-22</t>
  </si>
  <si>
    <t>REFUND-INSURANCE PREM GR 2022-23</t>
  </si>
  <si>
    <t>REFUND-INSURANCE PREM GR 2023-24</t>
  </si>
  <si>
    <t>REFUND-INSURANCE PREM GR 2024-25</t>
  </si>
  <si>
    <t>REFUND-INSURANCE PREM GR 2025-26</t>
  </si>
  <si>
    <t>REFUND-INSURANCE PREM GR 2026-27</t>
  </si>
  <si>
    <t>REFUND-INSURANCE PREM GR 2027-28</t>
  </si>
  <si>
    <t>REFUND-INSURANCE PREM GR 2028-29</t>
  </si>
  <si>
    <t>FTRFOTH3</t>
  </si>
  <si>
    <t>FTRFOTH4</t>
  </si>
  <si>
    <t>FTRFOTH5</t>
  </si>
  <si>
    <t>FTRFOTH6</t>
  </si>
  <si>
    <t>FTRFOTH7</t>
  </si>
  <si>
    <t>FTRFOTH8</t>
  </si>
  <si>
    <t>FTRFOTH9</t>
  </si>
  <si>
    <t>FTRFOTH10</t>
  </si>
  <si>
    <t>FTRFOTH11</t>
  </si>
  <si>
    <t>FTRFOTH12</t>
  </si>
  <si>
    <t>ALL OTHER REFUNDS 2019-20</t>
  </si>
  <si>
    <t>ALL OTHER REFUNDS 2020-21</t>
  </si>
  <si>
    <t>ALL OTHER REFUNDS 2021-22</t>
  </si>
  <si>
    <t>ALL OTHER REFUNDS 2022-23</t>
  </si>
  <si>
    <t>ALL OTHER REFUNDS 2023-24</t>
  </si>
  <si>
    <t>ALL OTHER REFUNDS 2024-25</t>
  </si>
  <si>
    <t>ALL OTHER REFUNDS 2025-26</t>
  </si>
  <si>
    <t>ALL OTHER REFUNDS 2026-27</t>
  </si>
  <si>
    <t>ALL OTHER REFUNDS 2027-28</t>
  </si>
  <si>
    <t>ALL OTHER REFUNDS 2028-29</t>
  </si>
  <si>
    <t>FTRFSAL3</t>
  </si>
  <si>
    <t>FTRFSAL4</t>
  </si>
  <si>
    <t>FTRFSAL5</t>
  </si>
  <si>
    <t>FTRFSAL6</t>
  </si>
  <si>
    <t>FTRFSAL7</t>
  </si>
  <si>
    <t>FTRFSAL8</t>
  </si>
  <si>
    <t>FTRFSAL9</t>
  </si>
  <si>
    <t>FTRFSAL10</t>
  </si>
  <si>
    <t>FTRFSAL11</t>
  </si>
  <si>
    <t>SALES REFUNDS 2019-20</t>
  </si>
  <si>
    <t>SALES REFUNDS 2020-21</t>
  </si>
  <si>
    <t>SALES REFUNDS 2021-22</t>
  </si>
  <si>
    <t>SALES REFUNDS 2022-23</t>
  </si>
  <si>
    <t>SALES REFUNDS 2023-24</t>
  </si>
  <si>
    <t>SALES REFUNDS 2024-25</t>
  </si>
  <si>
    <t>SALES REFUNDS 2025-26</t>
  </si>
  <si>
    <t>SALES REFUNDS 2026-27</t>
  </si>
  <si>
    <t>SALES REFUNDS 2027-28</t>
  </si>
  <si>
    <t>FTRFSAL12</t>
  </si>
  <si>
    <t>SALES REFUNDS 2028-29</t>
  </si>
  <si>
    <t>FTRFTOT3</t>
  </si>
  <si>
    <t>FTRFTOT4</t>
  </si>
  <si>
    <t>FTRFTOT5</t>
  </si>
  <si>
    <t>FTRFTOT6</t>
  </si>
  <si>
    <t>FTRFTOT7</t>
  </si>
  <si>
    <t>FTRFTOT8</t>
  </si>
  <si>
    <t>FTRFTOT9</t>
  </si>
  <si>
    <t>FTRFTOT10</t>
  </si>
  <si>
    <t>FTRFTOT11</t>
  </si>
  <si>
    <t>FTRFTOT12</t>
  </si>
  <si>
    <t>REFUND TOTALS 2019-20</t>
  </si>
  <si>
    <t>REFUND TOTALS 2020-21</t>
  </si>
  <si>
    <t>REFUND TOTALS 2021-22</t>
  </si>
  <si>
    <t>REFUND TOTALS 2022-23</t>
  </si>
  <si>
    <t>REFUND TOTALS 2023-24</t>
  </si>
  <si>
    <t>REFUND TOTALS 2024-25</t>
  </si>
  <si>
    <t>REFUND TOTALS 2025-26</t>
  </si>
  <si>
    <t>REFUND TOTALS 2026-27</t>
  </si>
  <si>
    <t>REFUND TOTALS 2027-28</t>
  </si>
  <si>
    <t>REFUND TOTALS 2028-29</t>
  </si>
  <si>
    <t>CIG TF &amp; ABT TF SVC CHG 2019-20</t>
  </si>
  <si>
    <t>CIG TF &amp; ABT TF SVC CHG 2020-21</t>
  </si>
  <si>
    <t>CIG TF &amp; ABT TF SVC CHG 2021-22</t>
  </si>
  <si>
    <t>CIG TF &amp; ABT TF SVC CHG 2022-23</t>
  </si>
  <si>
    <t>CIG TF &amp; ABT TF SVC CHG 2023-24</t>
  </si>
  <si>
    <t>CIG TF &amp; ABT TF SVC CHG 2024-25</t>
  </si>
  <si>
    <t>CIG TF &amp; ABT TF SVC CHG 2025-26</t>
  </si>
  <si>
    <t>CIG TF &amp; ABT TF SVC CHG 2026-27</t>
  </si>
  <si>
    <t>CIG TF &amp; ABT TF SVC CHG 2027-28</t>
  </si>
  <si>
    <t>CIG TF &amp; ABT TF SVC CHG 2028-29</t>
  </si>
  <si>
    <t>SVC CHG-DOC 2019-20</t>
  </si>
  <si>
    <t>SVC CHG-DOC 2020-21</t>
  </si>
  <si>
    <t>SVC CHG-DOC 2021-22</t>
  </si>
  <si>
    <t>SVC CHG-DOC 2022-23</t>
  </si>
  <si>
    <t>SVC CHG-DOC 2023-24</t>
  </si>
  <si>
    <t>SVC CHG-DOC 2024-25</t>
  </si>
  <si>
    <t>SVC CHG-DOC 2025-26</t>
  </si>
  <si>
    <t>SVC CHG-DOC 2026-27</t>
  </si>
  <si>
    <t>SVC CHG-DOC 2027-28</t>
  </si>
  <si>
    <t>SVC CHG-DOC 2028-29</t>
  </si>
  <si>
    <t>MOTOR FUEL TF SVC CHG 2019-20</t>
  </si>
  <si>
    <t>MOTOR FUEL TF SVC CHG 2020-21</t>
  </si>
  <si>
    <t>MOTOR FUEL TF SVC CHG 2021-22</t>
  </si>
  <si>
    <t>MOTOR FUEL TF SVC CHG 2022-23</t>
  </si>
  <si>
    <t>MOTOR FUEL TF SVC CHG 2023-24</t>
  </si>
  <si>
    <t>MOTOR FUEL TF SVC CHG 2024-25</t>
  </si>
  <si>
    <t>MOTOR FUEL TF SVC CHG 2025-26</t>
  </si>
  <si>
    <t>MOTOR FUEL TF SVC CHG 2026-27</t>
  </si>
  <si>
    <t>MOTOR FUEL TF SVC CHG 2027-28</t>
  </si>
  <si>
    <t>MOTOR FUEL TF SVC CHG 2028-29</t>
  </si>
  <si>
    <t>PARIMUT TF SVC CHG 2019-20</t>
  </si>
  <si>
    <t>PARIMUT TF SVC CHG 2020-21</t>
  </si>
  <si>
    <t>PARIMUT TF SVC CHG 2021-22</t>
  </si>
  <si>
    <t>PARIMUT TF SVC CHG 2022-23</t>
  </si>
  <si>
    <t>PARIMUT TF SVC CHG 2023-24</t>
  </si>
  <si>
    <t>PARIMUT TF SVC CHG 2024-25</t>
  </si>
  <si>
    <t>PARIMUT TF SVC CHG 2025-26</t>
  </si>
  <si>
    <t>PARIMUT TF SVC CHG 2026-27</t>
  </si>
  <si>
    <t>PARIMUT TF SVC CHG 2027-28</t>
  </si>
  <si>
    <t>PARIMUT TF SVC CHG 2028-29</t>
  </si>
  <si>
    <t>REG TF SVC CHG 2019-20</t>
  </si>
  <si>
    <t>REG TF SVC CHG 2020-21</t>
  </si>
  <si>
    <t>REG TF SVC CHG 2021-22</t>
  </si>
  <si>
    <t>REG TF SVC CHG 2022-23</t>
  </si>
  <si>
    <t>REG TF SVC CHG 2023-24</t>
  </si>
  <si>
    <t>REG TF SVC CHG 2024-25</t>
  </si>
  <si>
    <t>REG TF SVC CHG 2025-26</t>
  </si>
  <si>
    <t>REG TF SVC CHG 2026-27</t>
  </si>
  <si>
    <t>REG TF SVC CHG 2027-28</t>
  </si>
  <si>
    <t>REG TF SVC CHG 2028-29</t>
  </si>
  <si>
    <t>OTHER SVC CHG 2019-20</t>
  </si>
  <si>
    <t>OTHER SVC CHG 2020-21</t>
  </si>
  <si>
    <t>OTHER SVC CHG 2021-22</t>
  </si>
  <si>
    <t>OTHER SVC CHG 2022-23</t>
  </si>
  <si>
    <t>OTHER SVC CHG 2023-24</t>
  </si>
  <si>
    <t>OTHER SVC CHG 2024-25</t>
  </si>
  <si>
    <t>OTHER SVC CHG 2025-26</t>
  </si>
  <si>
    <t>OTHER SVC CHG 2026-27</t>
  </si>
  <si>
    <t>OTHER SVC CHG 2027-28</t>
  </si>
  <si>
    <t>OTHER SVC CHG 2028-29</t>
  </si>
  <si>
    <t>SERVICE CHARGES TOTAL 2019-20</t>
  </si>
  <si>
    <t>SERVICE CHARGES TOTAL 2020-21</t>
  </si>
  <si>
    <t>SERVICE CHARGES TOTAL 2021-22</t>
  </si>
  <si>
    <t>SERVICE CHARGES TOTAL 2022-23</t>
  </si>
  <si>
    <t>SERVICE CHARGES TOTAL 2023-24</t>
  </si>
  <si>
    <t>SERVICE CHARGES TOTAL 2024-25</t>
  </si>
  <si>
    <t>SERVICE CHARGES TOTAL 2025-26</t>
  </si>
  <si>
    <t>SERVICE CHARGES TOTAL 2026-27</t>
  </si>
  <si>
    <t>SERVICE CHARGES TOTAL 2027-28</t>
  </si>
  <si>
    <t>SERVICE CHARGES TOTAL 2028-29</t>
  </si>
  <si>
    <t>SEVERANCE SOLID TOTAL COLL 2019-20</t>
  </si>
  <si>
    <t>SEVERANCE SOLID TOTAL COLL 2020-21</t>
  </si>
  <si>
    <t>SEVERANCE SOLID TOTAL COLL 2021-22</t>
  </si>
  <si>
    <t>SEVERANCE SOLID TOTAL COLL 2022-23</t>
  </si>
  <si>
    <t>SEVERANCE SOLID TOTAL COLL 2023-24</t>
  </si>
  <si>
    <t>SEVERANCE SOLID TOTAL COLL 2024-25</t>
  </si>
  <si>
    <t>SEVERANCE SOLID TOTAL COLL 2025-26</t>
  </si>
  <si>
    <t>SEVERANCE SOLID TOTAL COLL 2026-27</t>
  </si>
  <si>
    <t>SEVERANCE SOLID TOTAL COLL 2027-28</t>
  </si>
  <si>
    <t>SEVERANCE SOLID TOTAL COLL 2028-29</t>
  </si>
  <si>
    <t>SEVERANCE OIL TOTAL COLL 2019-20</t>
  </si>
  <si>
    <t>SEVERANCE OIL TOTAL COLL 2020-21</t>
  </si>
  <si>
    <t>SEVERANCE OIL TOTAL COLL 2021-22</t>
  </si>
  <si>
    <t>SEVERANCE OIL TOTAL COLL 2022-23</t>
  </si>
  <si>
    <t>SEVERANCE OIL TOTAL COLL 2023-24</t>
  </si>
  <si>
    <t>SEVERANCE OIL TOTAL COLL 2024-25</t>
  </si>
  <si>
    <t>SEVERANCE OIL TOTAL COLL 2025-26</t>
  </si>
  <si>
    <t>SEVERANCE OIL TOTAL COLL 2026-27</t>
  </si>
  <si>
    <t>SEVERANCE OIL TOTAL COLL 2027-28</t>
  </si>
  <si>
    <t>SEVERANCE OIL TOTAL COLL 2028-29</t>
  </si>
  <si>
    <t>SEVERANCE TOTAL COLL 2019-20</t>
  </si>
  <si>
    <t>SEVERANCE TOTAL COLL 2020-21</t>
  </si>
  <si>
    <t>SEVERANCE TOTAL COLL 2021-22</t>
  </si>
  <si>
    <t>SEVERANCE TOTAL COLL 2022-23</t>
  </si>
  <si>
    <t>SEVERANCE TOTAL COLL 2023-24</t>
  </si>
  <si>
    <t>SEVERANCE TOTAL COLL 2024-25</t>
  </si>
  <si>
    <t>SEVERANCE TOTAL COLL 2025-26</t>
  </si>
  <si>
    <t>SEVERANCE TOTAL COLL 2026-27</t>
  </si>
  <si>
    <t>SEVERANCE TOTAL COLL 2027-28</t>
  </si>
  <si>
    <t>SEVERANCE TOTAL COLL 2028-29</t>
  </si>
  <si>
    <t>SEVERANCE GR 2019-20</t>
  </si>
  <si>
    <t>SEVERANCE GR 2020-21</t>
  </si>
  <si>
    <t>SEVERANCE GR 2021-22</t>
  </si>
  <si>
    <t>SEVERANCE GR 2022-23</t>
  </si>
  <si>
    <t>SEVERANCE GR 2023-24</t>
  </si>
  <si>
    <t>SEVERANCE GR 2024-25</t>
  </si>
  <si>
    <t>SEVERANCE GR 2025-26</t>
  </si>
  <si>
    <t>SEVERANCE GR 2026-27</t>
  </si>
  <si>
    <t>SEVERANCE GR 2027-28</t>
  </si>
  <si>
    <t>SEVERANCE GR 2028-29</t>
  </si>
  <si>
    <t>SALES-CONSUMER ND 2019-20</t>
  </si>
  <si>
    <t>SALES-CONSUMER ND 2020-21</t>
  </si>
  <si>
    <t>SALES-CONSUMER ND 2021-22</t>
  </si>
  <si>
    <t>SALES-CONSUMER ND 2022-23</t>
  </si>
  <si>
    <t>SALES-CONSUMER ND 2023-24</t>
  </si>
  <si>
    <t>SALES-CONSUMER ND 2024-25</t>
  </si>
  <si>
    <t>SALES-CONSUMER ND 2025-26</t>
  </si>
  <si>
    <t>SALES-CONSUMER ND 2026-27</t>
  </si>
  <si>
    <t>SALES-CONSUMER ND 2027-28</t>
  </si>
  <si>
    <t>SALES-CONSUMER ND 2028-29</t>
  </si>
  <si>
    <t>SALES-TOURISM 2019-20</t>
  </si>
  <si>
    <t>SALES-TOURISM 2020-21</t>
  </si>
  <si>
    <t>SALES-TOURISM 2021-22</t>
  </si>
  <si>
    <t>SALES-TOURISM 2022-23</t>
  </si>
  <si>
    <t>SALES-TOURISM 2023-24</t>
  </si>
  <si>
    <t>SALES-TOURISM 2024-25</t>
  </si>
  <si>
    <t>SALES-TOURISM 2025-26</t>
  </si>
  <si>
    <t>SALES-TOURISM 2026-27</t>
  </si>
  <si>
    <t>SALES-TOURISM 2027-28</t>
  </si>
  <si>
    <t>SALES-TOURISM 2028-29</t>
  </si>
  <si>
    <t>SALES-AUTO 2019-20</t>
  </si>
  <si>
    <t>SALES-AUTO 2020-21</t>
  </si>
  <si>
    <t>SALES-AUTO 2021-22</t>
  </si>
  <si>
    <t>SALES-AUTO 2022-23</t>
  </si>
  <si>
    <t>SALES-AUTO 2023-24</t>
  </si>
  <si>
    <t>SALES-AUTO 2024-25</t>
  </si>
  <si>
    <t>SALES-AUTO 2025-26</t>
  </si>
  <si>
    <t>SALES-AUTO 2026-27</t>
  </si>
  <si>
    <t>SALES-AUTO 2027-28</t>
  </si>
  <si>
    <t>SALES-AUTO 2028-29</t>
  </si>
  <si>
    <t>SALES-OTHER DUR 2019-20</t>
  </si>
  <si>
    <t>SALES-OTHER DUR 2020-21</t>
  </si>
  <si>
    <t>SALES-OTHER DUR 2021-22</t>
  </si>
  <si>
    <t>SALES-OTHER DUR 2022-23</t>
  </si>
  <si>
    <t>SALES-OTHER DUR 2023-24</t>
  </si>
  <si>
    <t>SALES-OTHER DUR 2024-25</t>
  </si>
  <si>
    <t>SALES-OTHER DUR 2025-26</t>
  </si>
  <si>
    <t>SALES-OTHER DUR 2026-27</t>
  </si>
  <si>
    <t>SALES-OTHER DUR 2027-28</t>
  </si>
  <si>
    <t>SALES-OTHER DUR 2028-29</t>
  </si>
  <si>
    <t>SALES-BUILDING 2019-20</t>
  </si>
  <si>
    <t>SALES-BUILDING 2020-21</t>
  </si>
  <si>
    <t>SALES-BUILDING 2021-22</t>
  </si>
  <si>
    <t>SALES-BUILDING 2022-23</t>
  </si>
  <si>
    <t>SALES-BUILDING 2023-24</t>
  </si>
  <si>
    <t>SALES-BUILDING 2024-25</t>
  </si>
  <si>
    <t>SALES-BUILDING 2025-26</t>
  </si>
  <si>
    <t>SALES-BUILDING 2026-27</t>
  </si>
  <si>
    <t>SALES-BUILDING 2027-28</t>
  </si>
  <si>
    <t>SALES-BUILDING 2028-29</t>
  </si>
  <si>
    <t>SALES-BUSINESS 2019-20</t>
  </si>
  <si>
    <t>SALES-BUSINESS 2020-21</t>
  </si>
  <si>
    <t>SALES-BUSINESS 2021-22</t>
  </si>
  <si>
    <t>SALES-BUSINESS 2022-23</t>
  </si>
  <si>
    <t>SALES-BUSINESS 2023-24</t>
  </si>
  <si>
    <t>SALES-BUSINESS 2024-25</t>
  </si>
  <si>
    <t>SALES-BUSINESS 2025-26</t>
  </si>
  <si>
    <t>SALES-BUSINESS 2026-27</t>
  </si>
  <si>
    <t>SALES-BUSINESS 2027-28</t>
  </si>
  <si>
    <t>SALES-BUSINESS 2028-29</t>
  </si>
  <si>
    <t>SALES-FINAL LIAB 2019-20</t>
  </si>
  <si>
    <t>SALES-FINAL LIAB 2020-21</t>
  </si>
  <si>
    <t>SALES-FINAL LIAB 2021-22</t>
  </si>
  <si>
    <t>SALES-FINAL LIAB 2022-23</t>
  </si>
  <si>
    <t>SALES-FINAL LIAB 2023-24</t>
  </si>
  <si>
    <t>SALES-FINAL LIAB 2024-25</t>
  </si>
  <si>
    <t>SALES-FINAL LIAB 2025-26</t>
  </si>
  <si>
    <t>SALES-FINAL LIAB 2026-27</t>
  </si>
  <si>
    <t>SALES-FINAL LIAB 2027-28</t>
  </si>
  <si>
    <t>SALES-FINAL LIAB 2028-29</t>
  </si>
  <si>
    <t>SALES-EST PAYT 2019-20</t>
  </si>
  <si>
    <t>SALES-EST PAYT 2020-21</t>
  </si>
  <si>
    <t>SALES-EST PAYT 2021-22</t>
  </si>
  <si>
    <t>SALES-EST PAYT 2022-23</t>
  </si>
  <si>
    <t>SALES-EST PAYT 2023-24</t>
  </si>
  <si>
    <t>SALES-EST PAYT 2024-25</t>
  </si>
  <si>
    <t>SALES-EST PAYT 2025-26</t>
  </si>
  <si>
    <t>SALES-EST PAYT 2026-27</t>
  </si>
  <si>
    <t>SALES-EST PAYT 2027-28</t>
  </si>
  <si>
    <t>SALES-EST PAYT 2028-29</t>
  </si>
  <si>
    <t>SALES-UNPD LIAB 2019-20</t>
  </si>
  <si>
    <t>SALES-UNPD LIAB 2020-21</t>
  </si>
  <si>
    <t>SALES-UNPD LIAB 2021-22</t>
  </si>
  <si>
    <t>SALES-UNPD LIAB 2022-23</t>
  </si>
  <si>
    <t>SALES-UNPD LIAB 2023-24</t>
  </si>
  <si>
    <t>SALES-UNPD LIAB 2024-25</t>
  </si>
  <si>
    <t>SALES-UNPD LIAB 2025-26</t>
  </si>
  <si>
    <t>SALES-UNPD LIAB 2026-27</t>
  </si>
  <si>
    <t>SALES-UNPD LIAB 2027-28</t>
  </si>
  <si>
    <t>SALES-UNPD LIAB 2028-29</t>
  </si>
  <si>
    <t>SALES-DOR TAPE 2019-20</t>
  </si>
  <si>
    <t>SALES-DOR TAPE 2020-21</t>
  </si>
  <si>
    <t>SALES-DOR TAPE 2021-22</t>
  </si>
  <si>
    <t>SALES-DOR TAPE 2022-23</t>
  </si>
  <si>
    <t>SALES-DOR TAPE 2023-24</t>
  </si>
  <si>
    <t>SALES-DOR TAPE 2024-25</t>
  </si>
  <si>
    <t>SALES-DOR TAPE 2025-26</t>
  </si>
  <si>
    <t>SALES-DOR TAPE 2026-27</t>
  </si>
  <si>
    <t>SALES-DOR TAPE 2027-28</t>
  </si>
  <si>
    <t>SALES-DOR TAPE 2028-29</t>
  </si>
  <si>
    <t>SALES-AUDIT RECOVER 2019-20</t>
  </si>
  <si>
    <t>SALES-AUDIT RECOVER 2020-21</t>
  </si>
  <si>
    <t>SALES-AUDIT RECOVER 2021-22</t>
  </si>
  <si>
    <t>SALES-AUDIT RECOVER 2022-23</t>
  </si>
  <si>
    <t>SALES-AUDIT RECOVER 2023-24</t>
  </si>
  <si>
    <t>SALES-AUDIT RECOVER 2024-25</t>
  </si>
  <si>
    <t>SALES-AUDIT RECOVER 2025-26</t>
  </si>
  <si>
    <t>SALES-AUDIT RECOVER 2026-27</t>
  </si>
  <si>
    <t>SALES-AUDIT RECOVER 2027-28</t>
  </si>
  <si>
    <t>SALES-AUDIT RECOVER 2028-29</t>
  </si>
  <si>
    <t>SALES-OTHER ADJUST 2019-20</t>
  </si>
  <si>
    <t>SALES-OTHER ADJUST 2020-21</t>
  </si>
  <si>
    <t>SALES-OTHER ADJUST 2021-22</t>
  </si>
  <si>
    <t>SALES-OTHER ADJUST 2022-23</t>
  </si>
  <si>
    <t>SALES-OTHER ADJUST 2023-24</t>
  </si>
  <si>
    <t>SALES-OTHER ADJUST 2024-25</t>
  </si>
  <si>
    <t>SALES-OTHER ADJUST 2025-26</t>
  </si>
  <si>
    <t>SALES-OTHER ADJUST 2026-27</t>
  </si>
  <si>
    <t>SALES-OTHER ADJUST 2027-28</t>
  </si>
  <si>
    <t>SALES-OTHER ADJUST 2028-29</t>
  </si>
  <si>
    <t>SALES -CST COLLECTIONS 2019-20</t>
  </si>
  <si>
    <t>SALES -CST COLLECTIONS 2020-21</t>
  </si>
  <si>
    <t>SALES -CST COLLECTIONS 2021-22</t>
  </si>
  <si>
    <t>SALES -CST COLLECTIONS 2022-23</t>
  </si>
  <si>
    <t>SALES -CST COLLECTIONS 2023-24</t>
  </si>
  <si>
    <t>SALES -CST COLLECTIONS 2024-25</t>
  </si>
  <si>
    <t>SALES -CST COLLECTIONS 2025-26</t>
  </si>
  <si>
    <t>SALES -CST COLLECTIONS 2026-27</t>
  </si>
  <si>
    <t>SALES -CST COLLECTIONS 2027-28</t>
  </si>
  <si>
    <t>SALES -CST COLLECTIONS 2028-29</t>
  </si>
  <si>
    <t>SALES -CST COLLECTIONS REFUNDS 2019-20</t>
  </si>
  <si>
    <t>SALES -CST COLLECTIONS REFUNDS 2020-21</t>
  </si>
  <si>
    <t>SALES -CST COLLECTIONS REFUNDS 2021-22</t>
  </si>
  <si>
    <t>SALES -CST COLLECTIONS REFUNDS 2022-23</t>
  </si>
  <si>
    <t>SALES -CST COLLECTIONS REFUNDS 2023-24</t>
  </si>
  <si>
    <t>SALES -CST COLLECTIONS REFUNDS 2024-25</t>
  </si>
  <si>
    <t>SALES -CST COLLECTIONS REFUNDS 2025-26</t>
  </si>
  <si>
    <t>SALES -CST COLLECTIONS REFUNDS 2026-27</t>
  </si>
  <si>
    <t>SALES -CST COLLECTIONS REFUNDS 2027-28</t>
  </si>
  <si>
    <t>SALES -CST COLLECTIONS REFUNDS 2028-29</t>
  </si>
  <si>
    <t>SALES -CST COLLECTIONS NET of REFUNDS 2019-20</t>
  </si>
  <si>
    <t>SALES -CST COLLECTIONS NET of REFUNDS 2020-21</t>
  </si>
  <si>
    <t>SALES -CST COLLECTIONS NET of REFUNDS 2021-22</t>
  </si>
  <si>
    <t>SALES -CST COLLECTIONS NET of REFUNDS 2022-23</t>
  </si>
  <si>
    <t>SALES -CST COLLECTIONS NET of REFUNDS 2023-24</t>
  </si>
  <si>
    <t>SALES -CST COLLECTIONS NET of REFUNDS 2024-25</t>
  </si>
  <si>
    <t>SALES -CST COLLECTIONS NET of REFUNDS 2025-26</t>
  </si>
  <si>
    <t>SALES -CST COLLECTIONS NET of REFUNDS 2026-27</t>
  </si>
  <si>
    <t>SALES -CST COLLECTIONS NET of REFUNDS 2027-28</t>
  </si>
  <si>
    <t>SALES -CST COLLECTIONS NET of REFUNDS 2028-29</t>
  </si>
  <si>
    <t>SALES-ADJUSTED TOT 2019-20</t>
  </si>
  <si>
    <t>SALES-ADJUSTED TOT 2020-21</t>
  </si>
  <si>
    <t>SALES-ADJUSTED TOT 2021-22</t>
  </si>
  <si>
    <t>SALES-ADJUSTED TOT 2022-23</t>
  </si>
  <si>
    <t>SALES-ADJUSTED TOT 2023-24</t>
  </si>
  <si>
    <t>SALES-ADJUSTED TOT 2024-25</t>
  </si>
  <si>
    <t>SALES-ADJUSTED TOT 2025-26</t>
  </si>
  <si>
    <t>SALES-ADJUSTED TOT 2026-27</t>
  </si>
  <si>
    <t>SALES-ADJUSTED TOT 2027-28</t>
  </si>
  <si>
    <t>SALES-ADJUSTED TOT 2028-29</t>
  </si>
  <si>
    <t>SALES GR 2019-20</t>
  </si>
  <si>
    <t>SALES GR 2020-21</t>
  </si>
  <si>
    <t>SALES GR 2021-22</t>
  </si>
  <si>
    <t>SALES GR 2022-23</t>
  </si>
  <si>
    <t>SALES GR 2023-24</t>
  </si>
  <si>
    <t>SALES GR 2024-25</t>
  </si>
  <si>
    <t>SALES GR 2025-26</t>
  </si>
  <si>
    <t>SALES GR 2026-27</t>
  </si>
  <si>
    <t>SALES GR 2027-28</t>
  </si>
  <si>
    <t>SALES GR 2028-29</t>
  </si>
  <si>
    <t>FTS1SCHC</t>
  </si>
  <si>
    <t>SCHOLARSHIP CREDITS - DIRECT PAY 2007-08</t>
  </si>
  <si>
    <t>SCHOLARSHIP CREDITS - DIRECT PAY 2008-09</t>
  </si>
  <si>
    <t>SCHOLARSHIP CREDITS - DIRECT PAY 2009-10</t>
  </si>
  <si>
    <t>SCHOLARSHIP CREDITS - DIRECT PAY 2010-11</t>
  </si>
  <si>
    <t>SCHOLARSHIP CREDITS - DIRECT PAY 2011-12</t>
  </si>
  <si>
    <t>SCHOLARSHIP CREDITS - DIRECT PAY 2012-13</t>
  </si>
  <si>
    <t>SCHOLARSHIP CREDITS - DIRECT PAY 2013-14</t>
  </si>
  <si>
    <t>SCHOLARSHIP CREDITS - DIRECT PAY 2014-15</t>
  </si>
  <si>
    <t>SCHOLARSHIP CREDITS - DIRECT PAY 2015-16</t>
  </si>
  <si>
    <t>SCHOLARSHIP CREDITS - DIRECT PAY 2016-17</t>
  </si>
  <si>
    <t>SCHOLARSHIP CREDITS - DIRECT PAY 2017-18</t>
  </si>
  <si>
    <t>SCHOLARSHIP CREDITS - DIRECT PAY 2018-19</t>
  </si>
  <si>
    <t>SCHOLARSHIP CREDITS - DIRECT PAY 2019-20</t>
  </si>
  <si>
    <t>SCHOLARSHIP CREDITS - DIRECT PAY 2020-21</t>
  </si>
  <si>
    <t>SCHOLARSHIP CREDITS - DIRECT PAY 2021-22</t>
  </si>
  <si>
    <t>SCHOLARSHIP CREDITS - DIRECT PAY 2022-23</t>
  </si>
  <si>
    <t>SCHOLARSHIP CREDITS - DIRECT PAY 2023-24</t>
  </si>
  <si>
    <t>SCHOLARSHIP CREDITS - DIRECT PAY 2024-25</t>
  </si>
  <si>
    <t>SCHOLARSHIP CREDITS - DIRECT PAY 2025-26</t>
  </si>
  <si>
    <t>SCHOLARSHIP CREDITS - DIRECT PAY 2026-27</t>
  </si>
  <si>
    <t>SCHOLARSHIP CREDITS - DIRECT PAY 2027-28</t>
  </si>
  <si>
    <t>SCHOLARSHIP CREDITS - DIRECT PAY 2028-29</t>
  </si>
  <si>
    <t>FTS1CMLS</t>
  </si>
  <si>
    <t>SCHOLARSHIP CREDITS - COMM LEASES 2007-08</t>
  </si>
  <si>
    <t>SCHOLARSHIP CREDITS - COMM LEASES 2008-09</t>
  </si>
  <si>
    <t>SCHOLARSHIP CREDITS - COMM LEASES 2009-10</t>
  </si>
  <si>
    <t>SCHOLARSHIP CREDITS - COMM LEASES 2010-11</t>
  </si>
  <si>
    <t>SCHOLARSHIP CREDITS - COMM LEASES 2011-12</t>
  </si>
  <si>
    <t>SCHOLARSHIP CREDITS - COMM LEASES 2012-13</t>
  </si>
  <si>
    <t>SCHOLARSHIP CREDITS - COMM LEASES 2013-14</t>
  </si>
  <si>
    <t>SCHOLARSHIP CREDITS - COMM LEASES 2014-15</t>
  </si>
  <si>
    <t>SCHOLARSHIP CREDITS - COMM LEASES 2015-16</t>
  </si>
  <si>
    <t>SCHOLARSHIP CREDITS - COMM LEASES 2016-17</t>
  </si>
  <si>
    <t>SCHOLARSHIP CREDITS - COMM LEASES 2017-18</t>
  </si>
  <si>
    <t>SCHOLARSHIP CREDITS - COMM LEASES 2018-19</t>
  </si>
  <si>
    <t>SCHOLARSHIP CREDITS - COMM LEASES 2019-20</t>
  </si>
  <si>
    <t>SCHOLARSHIP CREDITS - COMM LEASES 2020-21</t>
  </si>
  <si>
    <t>SCHOLARSHIP CREDITS - COMM LEASES 2021-22</t>
  </si>
  <si>
    <t>SCHOLARSHIP CREDITS - COMM LEASES 2022-23</t>
  </si>
  <si>
    <t>SCHOLARSHIP CREDITS - COMM LEASES 2023-24</t>
  </si>
  <si>
    <t>SCHOLARSHIP CREDITS - COMM LEASES 2024-25</t>
  </si>
  <si>
    <t>SCHOLARSHIP CREDITS - COMM LEASES 2025-26</t>
  </si>
  <si>
    <t>SCHOLARSHIP CREDITS - COMM LEASES 2026-27</t>
  </si>
  <si>
    <t>SCHOLARSHIP CREDITS - COMM LEASES 2027-28</t>
  </si>
  <si>
    <t>SCHOLARSHIP CREDITS - COMM LEASES 2028-29</t>
  </si>
  <si>
    <t>FTS1HOPE</t>
  </si>
  <si>
    <t>FTS1SCTOT</t>
  </si>
  <si>
    <t>HOPE SCHOLARSHIP - MOTOR VEHICLES 2007-08</t>
  </si>
  <si>
    <t>HOPE SCHOLARSHIP - MOTOR VEHICLES 2008-09</t>
  </si>
  <si>
    <t>HOPE SCHOLARSHIP - MOTOR VEHICLES 2009-10</t>
  </si>
  <si>
    <t>HOPE SCHOLARSHIP - MOTOR VEHICLES 2010-11</t>
  </si>
  <si>
    <t>HOPE SCHOLARSHIP - MOTOR VEHICLES 2011-12</t>
  </si>
  <si>
    <t>HOPE SCHOLARSHIP - MOTOR VEHICLES 2012-13</t>
  </si>
  <si>
    <t>HOPE SCHOLARSHIP - MOTOR VEHICLES 2013-14</t>
  </si>
  <si>
    <t>HOPE SCHOLARSHIP - MOTOR VEHICLES 2014-15</t>
  </si>
  <si>
    <t>HOPE SCHOLARSHIP - MOTOR VEHICLES 2015-16</t>
  </si>
  <si>
    <t>HOPE SCHOLARSHIP - MOTOR VEHICLES 2016-17</t>
  </si>
  <si>
    <t>HOPE SCHOLARSHIP - MOTOR VEHICLES 2017-18</t>
  </si>
  <si>
    <t>HOPE SCHOLARSHIP - MOTOR VEHICLES 2018-19</t>
  </si>
  <si>
    <t>HOPE SCHOLARSHIP - MOTOR VEHICLES 2019-20</t>
  </si>
  <si>
    <t>HOPE SCHOLARSHIP - MOTOR VEHICLES 2020-21</t>
  </si>
  <si>
    <t>HOPE SCHOLARSHIP - MOTOR VEHICLES 2021-22</t>
  </si>
  <si>
    <t>HOPE SCHOLARSHIP - MOTOR VEHICLES 2022-23</t>
  </si>
  <si>
    <t>HOPE SCHOLARSHIP - MOTOR VEHICLES 2023-24</t>
  </si>
  <si>
    <t>HOPE SCHOLARSHIP - MOTOR VEHICLES 2024-25</t>
  </si>
  <si>
    <t>HOPE SCHOLARSHIP - MOTOR VEHICLES 2025-26</t>
  </si>
  <si>
    <t>HOPE SCHOLARSHIP - MOTOR VEHICLES 2026-27</t>
  </si>
  <si>
    <t>HOPE SCHOLARSHIP - MOTOR VEHICLES 2027-28</t>
  </si>
  <si>
    <t>HOPE SCHOLARSHIP - MOTOR VEHICLES 2028-29</t>
  </si>
  <si>
    <t>TOTAL CREDITS ADD BACK USED FOR DIST 2007-08</t>
  </si>
  <si>
    <t>TOTAL CREDITS ADD BACK USED FOR DIST 2008-09</t>
  </si>
  <si>
    <t>TOTAL CREDITS ADD BACK USED FOR DIST 2009-10</t>
  </si>
  <si>
    <t>TOTAL CREDITS ADD BACK USED FOR DIST 2010-11</t>
  </si>
  <si>
    <t>TOTAL CREDITS ADD BACK USED FOR DIST 2011-12</t>
  </si>
  <si>
    <t>TOTAL CREDITS ADD BACK USED FOR DIST 2012-13</t>
  </si>
  <si>
    <t>TOTAL CREDITS ADD BACK USED FOR DIST 2013-14</t>
  </si>
  <si>
    <t>TOTAL CREDITS ADD BACK USED FOR DIST 2014-15</t>
  </si>
  <si>
    <t>TOTAL CREDITS ADD BACK USED FOR DIST 2015-16</t>
  </si>
  <si>
    <t>TOTAL CREDITS ADD BACK USED FOR DIST 2016-17</t>
  </si>
  <si>
    <t>TOTAL CREDITS ADD BACK USED FOR DIST 2017-18</t>
  </si>
  <si>
    <t>TOTAL CREDITS ADD BACK USED FOR DIST 2018-19</t>
  </si>
  <si>
    <t>TOTAL CREDITS ADD BACK USED FOR DIST 2019-20</t>
  </si>
  <si>
    <t>TOTAL CREDITS ADD BACK USED FOR DIST 2020-21</t>
  </si>
  <si>
    <t>TOTAL CREDITS ADD BACK USED FOR DIST 2021-22</t>
  </si>
  <si>
    <t>TOTAL CREDITS ADD BACK USED FOR DIST 2022-23</t>
  </si>
  <si>
    <t>TOTAL CREDITS ADD BACK USED FOR DIST 2023-24</t>
  </si>
  <si>
    <t>TOTAL CREDITS ADD BACK USED FOR DIST 2024-25</t>
  </si>
  <si>
    <t>TOTAL CREDITS ADD BACK USED FOR DIST 2025-26</t>
  </si>
  <si>
    <t>TOTAL CREDITS ADD BACK USED FOR DIST 2026-27</t>
  </si>
  <si>
    <t>TOTAL CREDITS ADD BACK USED FOR DIST 2027-28</t>
  </si>
  <si>
    <t>TOTAL CREDITS ADD BACK USED FOR DIST 2028-29</t>
  </si>
  <si>
    <t>SALES-LOCAL GOVT HALF-CENT 2019-20</t>
  </si>
  <si>
    <t>SALES-LOCAL GOVT HALF-CENT 2020-21</t>
  </si>
  <si>
    <t>SALES-LOCAL GOVT HALF-CENT 2021-22</t>
  </si>
  <si>
    <t>SALES-LOCAL GOVT HALF-CENT 2022-23</t>
  </si>
  <si>
    <t>SALES-LOCAL GOVT HALF-CENT 2023-24</t>
  </si>
  <si>
    <t>SALES-LOCAL GOVT HALF-CENT 2024-25</t>
  </si>
  <si>
    <t>SALES-LOCAL GOVT HALF-CENT 2025-26</t>
  </si>
  <si>
    <t>SALES-LOCAL GOVT HALF-CENT 2026-27</t>
  </si>
  <si>
    <t>SALES-LOCAL GOVT HALF-CENT 2027-28</t>
  </si>
  <si>
    <t>SALES-LOCAL GOVT HALF-CENT 2028-29</t>
  </si>
  <si>
    <t>SALES-EMERG DISTR 2019-20</t>
  </si>
  <si>
    <t>SALES-EMERG DISTR 2020-21</t>
  </si>
  <si>
    <t>SALES-EMERG DISTR 2021-22</t>
  </si>
  <si>
    <t>SALES-EMERG DISTR 2022-23</t>
  </si>
  <si>
    <t>SALES-EMERG DISTR 2023-24</t>
  </si>
  <si>
    <t>SALES-EMERG DISTR 2024-25</t>
  </si>
  <si>
    <t>SALES-EMERG DISTR 2025-26</t>
  </si>
  <si>
    <t>SALES-EMERG DISTR 2026-27</t>
  </si>
  <si>
    <t>SALES-EMERG DISTR 2027-28</t>
  </si>
  <si>
    <t>SALES-EMERG DISTR 2028-29</t>
  </si>
  <si>
    <t>SALES-REVENUE SHARING 2019-20</t>
  </si>
  <si>
    <t>SALES-REVENUE SHARING 2020-21</t>
  </si>
  <si>
    <t>SALES-REVENUE SHARING 2021-22</t>
  </si>
  <si>
    <t>SALES-REVENUE SHARING 2022-23</t>
  </si>
  <si>
    <t>SALES-REVENUE SHARING 2023-24</t>
  </si>
  <si>
    <t>SALES-REVENUE SHARING 2024-25</t>
  </si>
  <si>
    <t>SALES-REVENUE SHARING 2025-26</t>
  </si>
  <si>
    <t>SALES-REVENUE SHARING 2026-27</t>
  </si>
  <si>
    <t>SALES-REVENUE SHARING 2027-28</t>
  </si>
  <si>
    <t>SALES-REVENUE SHARING 2028-29</t>
  </si>
  <si>
    <t>SPORTS FACILITIES 2019-20</t>
  </si>
  <si>
    <t>SPORTS FACILITIES 2020-21</t>
  </si>
  <si>
    <t>SPORTS FACILITIES 2021-22</t>
  </si>
  <si>
    <t>SPORTS FACILITIES 2022-23</t>
  </si>
  <si>
    <t>SPORTS FACILITIES 2023-24</t>
  </si>
  <si>
    <t>SPORTS FACILITIES 2024-25</t>
  </si>
  <si>
    <t>SPORTS FACILITIES 2025-26</t>
  </si>
  <si>
    <t>SPORTS FACILITIES 2026-27</t>
  </si>
  <si>
    <t>SPORTS FACILITIES 2027-28</t>
  </si>
  <si>
    <t>SPORTS FACILITIES 2028-29</t>
  </si>
  <si>
    <t>DISTRIBUTION TO PERC 2019-20</t>
  </si>
  <si>
    <t>DISTRIBUTION TO PERC 2020-21</t>
  </si>
  <si>
    <t>DISTRIBUTION TO PERC 2021-22</t>
  </si>
  <si>
    <t>DISTRIBUTION TO PERC 2022-23</t>
  </si>
  <si>
    <t>DISTRIBUTION TO PERC 2023-24</t>
  </si>
  <si>
    <t>DISTRIBUTION TO PERC 2024-25</t>
  </si>
  <si>
    <t>DISTRIBUTION TO PERC 2025-26</t>
  </si>
  <si>
    <t>DISTRIBUTION TO PERC 2026-27</t>
  </si>
  <si>
    <t>DISTRIBUTION TO PERC 2027-28</t>
  </si>
  <si>
    <t>DISTRIBUTION TO PERC 2028-29</t>
  </si>
  <si>
    <t>Revenue Sharing to Counties (2.0810%) 2019-20</t>
  </si>
  <si>
    <t>Revenue Sharing to Counties (2.0810%) 2020-21</t>
  </si>
  <si>
    <t>Revenue Sharing to Counties (2.0810%) 2021-22</t>
  </si>
  <si>
    <t>Revenue Sharing to Counties (2.0810%) 2022-23</t>
  </si>
  <si>
    <t>Revenue Sharing to Counties (2.0810%) 2023-24</t>
  </si>
  <si>
    <t>Revenue Sharing to Counties (2.0810%) 2024-25</t>
  </si>
  <si>
    <t>Revenue Sharing to Counties (2.0810%) 2025-26</t>
  </si>
  <si>
    <t>Revenue Sharing to Counties (2.0810%) 2026-27</t>
  </si>
  <si>
    <t>Revenue Sharing to Counties (2.0810%) 2027-28</t>
  </si>
  <si>
    <t>Revenue Sharing to Counties (2.0810%) 2028-29</t>
  </si>
  <si>
    <t>Revenue Sharing to Municipals (1.3653%) 2019-20</t>
  </si>
  <si>
    <t>Revenue Sharing to Municipals (1.3653%) 2020-21</t>
  </si>
  <si>
    <t>Revenue Sharing to Municipals (1.3653%) 2021-22</t>
  </si>
  <si>
    <t>Revenue Sharing to Municipals (1.3653%) 2022-23</t>
  </si>
  <si>
    <t>Revenue Sharing to Municipals (1.3653%) 2023-24</t>
  </si>
  <si>
    <t>Revenue Sharing to Municipals (1.3653%) 2024-25</t>
  </si>
  <si>
    <t>Revenue Sharing to Municipals (1.3653%) 2025-26</t>
  </si>
  <si>
    <t>Revenue Sharing to Municipals (1.3653%) 2026-27</t>
  </si>
  <si>
    <t>Revenue Sharing to Municipals (1.3653%) 2027-28</t>
  </si>
  <si>
    <t>Revenue Sharing to Municipals (1.3653%) 2028-29</t>
  </si>
  <si>
    <t>Revenue Sharing Fixed Distr to Counties 2019-20</t>
  </si>
  <si>
    <t>Revenue Sharing Fixed Distr to Counties 2020-21</t>
  </si>
  <si>
    <t>Revenue Sharing Fixed Distr to Counties 2021-22</t>
  </si>
  <si>
    <t>Revenue Sharing Fixed Distr to Counties 2022-23</t>
  </si>
  <si>
    <t>Revenue Sharing Fixed Distr to Counties 2023-24</t>
  </si>
  <si>
    <t>Revenue Sharing Fixed Distr to Counties 2024-25</t>
  </si>
  <si>
    <t>Revenue Sharing Fixed Distr to Counties 2025-26</t>
  </si>
  <si>
    <t>Revenue Sharing Fixed Distr to Counties 2026-27</t>
  </si>
  <si>
    <t>Revenue Sharing Fixed Distr to Counties 2027-28</t>
  </si>
  <si>
    <t>Revenue Sharing Fixed Distr to Counties 2028-29</t>
  </si>
  <si>
    <t>GROSS RECEIPTS CST 2019-20</t>
  </si>
  <si>
    <t>GROSS RECEIPTS CST 2020-21</t>
  </si>
  <si>
    <t>GROSS RECEIPTS CST 2021-22</t>
  </si>
  <si>
    <t>GROSS RECEIPTS CST 2022-23</t>
  </si>
  <si>
    <t>GROSS RECEIPTS CST 2023-24</t>
  </si>
  <si>
    <t>GROSS RECEIPTS CST 2024-25</t>
  </si>
  <si>
    <t>GROSS RECEIPTS CST 2025-26</t>
  </si>
  <si>
    <t>GROSS RECEIPTS CST 2026-27</t>
  </si>
  <si>
    <t>GROSS RECEIPTS CST 2027-28</t>
  </si>
  <si>
    <t>GROSS RECEIPTS CST 2028-29</t>
  </si>
  <si>
    <t>GROSS RECEIPTS CST REFUNDS 2019-20</t>
  </si>
  <si>
    <t>GROSS RECEIPTS CST REFUNDS 2020-21</t>
  </si>
  <si>
    <t>GROSS RECEIPTS CST REFUNDS 2021-22</t>
  </si>
  <si>
    <t>GROSS RECEIPTS CST REFUNDS 2022-23</t>
  </si>
  <si>
    <t>GROSS RECEIPTS CST REFUNDS 2023-24</t>
  </si>
  <si>
    <t>GROSS RECEIPTS CST REFUNDS 2024-25</t>
  </si>
  <si>
    <t>GROSS RECEIPTS CST REFUNDS 2025-26</t>
  </si>
  <si>
    <t>GROSS RECEIPTS CST REFUNDS 2026-27</t>
  </si>
  <si>
    <t>GROSS RECEIPTS CST REFUNDS 2027-28</t>
  </si>
  <si>
    <t>GROSS RECEIPTS CST REFUNDS 2028-29</t>
  </si>
  <si>
    <t>GROSS RECEIPTS CST NET of REFUNDS 2019-20</t>
  </si>
  <si>
    <t>GROSS RECEIPTS CST NET of REFUNDS 2020-21</t>
  </si>
  <si>
    <t>GROSS RECEIPTS CST NET of REFUNDS 2021-22</t>
  </si>
  <si>
    <t>GROSS RECEIPTS CST NET of REFUNDS 2022-23</t>
  </si>
  <si>
    <t>GROSS RECEIPTS CST NET of REFUNDS 2023-24</t>
  </si>
  <si>
    <t>GROSS RECEIPTS CST NET of REFUNDS 2024-25</t>
  </si>
  <si>
    <t>GROSS RECEIPTS CST NET of REFUNDS 2025-26</t>
  </si>
  <si>
    <t>GROSS RECEIPTS CST NET of REFUNDS 2026-27</t>
  </si>
  <si>
    <t>GROSS RECEIPTS CST NET of REFUNDS 2027-28</t>
  </si>
  <si>
    <t>GROSS RECEIPTS CST NET of REFUNDS 2028-29</t>
  </si>
  <si>
    <t>GROSS RECEIPTS UTILITIES 2019-20</t>
  </si>
  <si>
    <t>GROSS RECEIPTS UTILITIES 2020-21</t>
  </si>
  <si>
    <t>GROSS RECEIPTS UTILITIES 2021-22</t>
  </si>
  <si>
    <t>GROSS RECEIPTS UTILITIES 2022-23</t>
  </si>
  <si>
    <t>GROSS RECEIPTS UTILITIES 2023-24</t>
  </si>
  <si>
    <t>GROSS RECEIPTS UTILITIES 2024-25</t>
  </si>
  <si>
    <t>GROSS RECEIPTS UTILITIES 2025-26</t>
  </si>
  <si>
    <t>GROSS RECEIPTS UTILITIES 2026-27</t>
  </si>
  <si>
    <t>GROSS RECEIPTS UTILITIES 2027-28</t>
  </si>
  <si>
    <t>GROSS RECEIPTS UTILITIES 2028-29</t>
  </si>
  <si>
    <t>TOTAL GROSS RECEIPTS 2019-20</t>
  </si>
  <si>
    <t>TOTAL GROSS RECEIPTS 2020-21</t>
  </si>
  <si>
    <t>TOTAL GROSS RECEIPTS 2021-22</t>
  </si>
  <si>
    <t>TOTAL GROSS RECEIPTS 2022-23</t>
  </si>
  <si>
    <t>TOTAL GROSS RECEIPTS 2023-24</t>
  </si>
  <si>
    <t>TOTAL GROSS RECEIPTS 2024-25</t>
  </si>
  <si>
    <t>TOTAL GROSS RECEIPTS 2025-26</t>
  </si>
  <si>
    <t>TOTAL GROSS RECEIPTS 2026-27</t>
  </si>
  <si>
    <t>TOTAL GROSS RECEIPTS 2027-28</t>
  </si>
  <si>
    <t>TOTAL GROSS RECEIPTS 2028-29</t>
  </si>
  <si>
    <t>SLOT MACHINE TAX 2019-20</t>
  </si>
  <si>
    <t>SLOT MACHINE TAX 2020-21</t>
  </si>
  <si>
    <t>SLOT MACHINE TAX 2021-22</t>
  </si>
  <si>
    <t>SLOT MACHINE TAX 2022-23</t>
  </si>
  <si>
    <t>SLOT MACHINE TAX 2023-24</t>
  </si>
  <si>
    <t>SLOT MACHINE TAX 2024-25</t>
  </si>
  <si>
    <t>SLOT MACHINE TAX 2025-26</t>
  </si>
  <si>
    <t>SLOT MACHINE TAX 2026-27</t>
  </si>
  <si>
    <t>SLOT MACHINE TAX 2027-28</t>
  </si>
  <si>
    <t>SLOT MACHINE TAX 2028-29</t>
  </si>
  <si>
    <t>SLOT MACHINE TAX 2018-30</t>
  </si>
  <si>
    <t>LOTTERY DUE TO EETF FROM TICKET SALES 2019-20</t>
  </si>
  <si>
    <t>LOTTERY DUE TO EETF FROM TICKET SALES 2020-21</t>
  </si>
  <si>
    <t>LOTTERY DUE TO EETF FROM TICKET SALES 2021-22</t>
  </si>
  <si>
    <t>LOTTERY DUE TO EETF FROM TICKET SALES 2022-23</t>
  </si>
  <si>
    <t>LOTTERY DUE TO EETF FROM TICKET SALES 2023-24</t>
  </si>
  <si>
    <t>LOTTERY DUE TO EETF FROM TICKET SALES 2024-25</t>
  </si>
  <si>
    <t>LOTTERY DUE TO EETF FROM TICKET SALES 2025-26</t>
  </si>
  <si>
    <t>LOTTERY DUE TO EETF FROM TICKET SALES 2026-27</t>
  </si>
  <si>
    <t>LOTTERY DUE TO EETF FROM TICKET SALES 2027-28</t>
  </si>
  <si>
    <t>LOTTERY DUE TO EETF FROM TICKET SALES 2028-29</t>
  </si>
  <si>
    <t>CIG SURCHARGE TOTAL COLL 2019-20</t>
  </si>
  <si>
    <t>CIG SURCHARGE TOTAL COLL 2020-21</t>
  </si>
  <si>
    <t>CIG SURCHARGE TOTAL COLL 2021-22</t>
  </si>
  <si>
    <t>CIG SURCHARGE TOTAL COLL 2022-23</t>
  </si>
  <si>
    <t>CIG SURCHARGE TOTAL COLL 2023-24</t>
  </si>
  <si>
    <t>CIG SURCHARGE TOTAL COLL 2024-25</t>
  </si>
  <si>
    <t>CIG SURCHARGE TOTAL COLL 2025-26</t>
  </si>
  <si>
    <t>CIG SURCHARGE TOTAL COLL 2026-27</t>
  </si>
  <si>
    <t>CIG SURCHARGE TOTAL COLL 2027-28</t>
  </si>
  <si>
    <t>CIG SURCHARGE TOTAL COLL 2028-29</t>
  </si>
  <si>
    <t>OTHER TOB SURCHARGE TOT COLL 2019-20</t>
  </si>
  <si>
    <t>OTHER TOB SURCHARGE TOT COLL 2020-21</t>
  </si>
  <si>
    <t>OTHER TOB SURCHARGE TOT COLL 2021-22</t>
  </si>
  <si>
    <t>OTHER TOB SURCHARGE TOT COLL 2022-23</t>
  </si>
  <si>
    <t>OTHER TOB SURCHARGE TOT COLL 2023-24</t>
  </si>
  <si>
    <t>OTHER TOB SURCHARGE TOT COLL 2024-25</t>
  </si>
  <si>
    <t>OTHER TOB SURCHARGE TOT COLL 2025-26</t>
  </si>
  <si>
    <t>OTHER TOB SURCHARGE TOT COLL 2026-27</t>
  </si>
  <si>
    <t>OTHER TOB SURCHARGE TOT COLL 2027-28</t>
  </si>
  <si>
    <t>OTHER TOB SURCHARGE TOT COLL 2028-29</t>
  </si>
  <si>
    <t>TOTAL TOBACCO SURCHARGE 2019-20</t>
  </si>
  <si>
    <t>TOTAL TOBACCO SURCHARGE 2020-21</t>
  </si>
  <si>
    <t>TOTAL TOBACCO SURCHARGE 2021-22</t>
  </si>
  <si>
    <t>TOTAL TOBACCO SURCHARGE 2022-23</t>
  </si>
  <si>
    <t>TOTAL TOBACCO SURCHARGE 2023-24</t>
  </si>
  <si>
    <t>TOTAL TOBACCO SURCHARGE 2024-25</t>
  </si>
  <si>
    <t>TOTAL TOBACCO SURCHARGE 2025-26</t>
  </si>
  <si>
    <t>TOTAL TOBACCO SURCHARGE 2026-27</t>
  </si>
  <si>
    <t>TOTAL TOBACCO SURCHARGE 2027-28</t>
  </si>
  <si>
    <t>TOTAL TOBACCO SURCHARGE 2028-29</t>
  </si>
  <si>
    <t>TOBACCO SUR TO HEALTHCARE TF 2019-20</t>
  </si>
  <si>
    <t>TOBACCO SUR TO HEALTHCARE TF 2020-21</t>
  </si>
  <si>
    <t>TOBACCO SUR TO HEALTHCARE TF 2021-22</t>
  </si>
  <si>
    <t>TOBACCO SUR TO HEALTHCARE TF 2022-23</t>
  </si>
  <si>
    <t>TOBACCO SUR TO HEALTHCARE TF 2023-24</t>
  </si>
  <si>
    <t>TOBACCO SUR TO HEALTHCARE TF 2024-25</t>
  </si>
  <si>
    <t>TOBACCO SUR TO HEALTHCARE TF 2025-26</t>
  </si>
  <si>
    <t>TOBACCO SUR TO HEALTHCARE TF 2026-27</t>
  </si>
  <si>
    <t>TOBACCO SUR TO HEALTHCARE TF 2027-28</t>
  </si>
  <si>
    <t>TOBACCO SUR TO HEALTHCARE TF 2028-29</t>
  </si>
  <si>
    <t>LOCAL CST 2019-20</t>
  </si>
  <si>
    <t>LOCAL CST 2020-21</t>
  </si>
  <si>
    <t>LOCAL CST 2021-22</t>
  </si>
  <si>
    <t>LOCAL CST 2022-23</t>
  </si>
  <si>
    <t>LOCAL CST 2023-24</t>
  </si>
  <si>
    <t>LOCAL CST 2024-25</t>
  </si>
  <si>
    <t>LOCAL CST 2025-26</t>
  </si>
  <si>
    <t>LOCAL CST 2026-27</t>
  </si>
  <si>
    <t>LOCAL CST 2027-28</t>
  </si>
  <si>
    <t>LOCAL CST 2028-29</t>
  </si>
  <si>
    <t>LOCAL CST REFUNDS 2019-20</t>
  </si>
  <si>
    <t>LOCAL CST REFUNDS 2020-21</t>
  </si>
  <si>
    <t>LOCAL CST REFUNDS 2021-22</t>
  </si>
  <si>
    <t>LOCAL CST REFUNDS 2022-23</t>
  </si>
  <si>
    <t>LOCAL CST REFUNDS 2023-24</t>
  </si>
  <si>
    <t>LOCAL CST REFUNDS 2024-25</t>
  </si>
  <si>
    <t>LOCAL CST REFUNDS 2025-26</t>
  </si>
  <si>
    <t>LOCAL CST REFUNDS 2026-27</t>
  </si>
  <si>
    <t>LOCAL CST REFUNDS 2027-28</t>
  </si>
  <si>
    <t>LOCAL CST REFUNDS 2028-29</t>
  </si>
  <si>
    <t>LOCAL CST NET of REFUNDS 2019-20</t>
  </si>
  <si>
    <t>LOCAL CST NET of REFUNDS 2020-21</t>
  </si>
  <si>
    <t>LOCAL CST NET of REFUNDS 2021-22</t>
  </si>
  <si>
    <t>LOCAL CST NET of REFUNDS 2022-23</t>
  </si>
  <si>
    <t>LOCAL CST NET of REFUNDS 2023-24</t>
  </si>
  <si>
    <t>LOCAL CST NET of REFUNDS 2024-25</t>
  </si>
  <si>
    <t>LOCAL CST NET of REFUNDS 2025-26</t>
  </si>
  <si>
    <t>LOCAL CST NET of REFUNDS 2026-27</t>
  </si>
  <si>
    <t>LOCAL CST NET of REFUNDS 2027-28</t>
  </si>
  <si>
    <t>LOCAL CST NET of REFUNDS 2028-29</t>
  </si>
  <si>
    <t>GROSS CST FROM DOR 2019-20</t>
  </si>
  <si>
    <t>GROSS CST FROM DOR 2020-21</t>
  </si>
  <si>
    <t>GROSS CST FROM DOR 2021-22</t>
  </si>
  <si>
    <t>GROSS CST FROM DOR 2022-23</t>
  </si>
  <si>
    <t>GROSS CST FROM DOR 2023-24</t>
  </si>
  <si>
    <t>GROSS CST FROM DOR 2024-25</t>
  </si>
  <si>
    <t>GROSS CST FROM DOR 2025-26</t>
  </si>
  <si>
    <t>GROSS CST FROM DOR 2026-27</t>
  </si>
  <si>
    <t>GROSS CST FROM DOR 2027-28</t>
  </si>
  <si>
    <t>GROSS CST FROM DOR 2028-29</t>
  </si>
  <si>
    <t>LOCAL OPTION SALES TAXES 2019-20</t>
  </si>
  <si>
    <t>LOCAL OPTION SALES TAXES 2020-21</t>
  </si>
  <si>
    <t>LOCAL OPTION SALES TAXES 2021-22</t>
  </si>
  <si>
    <t>LOCAL OPTION SALES TAXES 2022-23</t>
  </si>
  <si>
    <t>LOCAL OPTION SALES TAXES 2023-24</t>
  </si>
  <si>
    <t>LOCAL OPTION SALES TAXES 2024-25</t>
  </si>
  <si>
    <t>LOCAL OPTION SALES TAXES 2025-26</t>
  </si>
  <si>
    <t>LOCAL OPTION SALES TAXES 2026-27</t>
  </si>
  <si>
    <t>LOCAL OPTION SALES TAXES 2027-28</t>
  </si>
  <si>
    <t>LOCAL OPTION SALES TAXES 2028-29</t>
  </si>
  <si>
    <t>UNCLAIMED PROPERTY RECEIPTS 2019-20</t>
  </si>
  <si>
    <t>UNCLAIMED PROPERTY RECEIPTS 2020-21</t>
  </si>
  <si>
    <t>UNCLAIMED PROPERTY RECEIPTS 2021-22</t>
  </si>
  <si>
    <t>UNCLAIMED PROPERTY RECEIPTS 2022-23</t>
  </si>
  <si>
    <t>UNCLAIMED PROPERTY RECEIPTS 2023-24</t>
  </si>
  <si>
    <t>UNCLAIMED PROPERTY RECEIPTS 2024-25</t>
  </si>
  <si>
    <t>UNCLAIMED PROPERTY RECEIPTS 2025-26</t>
  </si>
  <si>
    <t>UNCLAIMED PROPERTY RECEIPTS 2026-27</t>
  </si>
  <si>
    <t>UNCLAIMED PROPERTY RECEIPTS 2027-28</t>
  </si>
  <si>
    <t>UNCLAIMED PROPERTY RECEIPTS 2028-29</t>
  </si>
  <si>
    <t>.</t>
  </si>
  <si>
    <t>ARTICLE V - ADJUSTMENTS TO GR 2007-08</t>
  </si>
  <si>
    <t>ARTICLE V - ADJUSTMENTS TO GR 2008-09</t>
  </si>
  <si>
    <t>ARTICLE V - ADJUSTMENTS TO GR 2009-10</t>
  </si>
  <si>
    <t>ARTICLE V - ADJUSTMENTS TO GR 2010-11</t>
  </si>
  <si>
    <t>ARTICLE V - ADJUSTMENTS TO GR 2011-12</t>
  </si>
  <si>
    <t>ARTICLE V - ADJUSTMENTS TO GR 2012-13</t>
  </si>
  <si>
    <t>ARTICLE V - ADJUSTMENTS TO GR 2013-14</t>
  </si>
  <si>
    <t>ARTICLE V - ADJUSTMENTS TO GR 2014-15</t>
  </si>
  <si>
    <t>ARTICLE V - ADJUSTMENTS TO GR 2015-16</t>
  </si>
  <si>
    <t>ARTICLE V - ADJUSTMENTS TO GR 2016-17</t>
  </si>
  <si>
    <t>ARTICLE V - ADJUSTMENTS TO GR 2017-18</t>
  </si>
  <si>
    <t>ARTICLE V - ADJUSTMENTS TO GR 2018-19</t>
  </si>
  <si>
    <t>ARTICLE V - ADJUSTMENTS TO GR 2019-20</t>
  </si>
  <si>
    <t>ARTICLE V - ADJUSTMENTS TO GR 2020-21</t>
  </si>
  <si>
    <t>ARTICLE V - ADJUSTMENTS TO GR 2021-22</t>
  </si>
  <si>
    <t>ARTICLE V - ADJUSTMENTS TO GR 2022-23</t>
  </si>
  <si>
    <t>ARTICLE V - ADJUSTMENTS TO GR 2023-24</t>
  </si>
  <si>
    <t>ARTICLE V - ADJUSTMENTS TO GR 2024-25</t>
  </si>
  <si>
    <t>ARTICLE V - ADJUSTMENTS TO GR 2025-26</t>
  </si>
  <si>
    <t>ARTICLE V - ADJUSTMENTS TO GR 2026-27</t>
  </si>
  <si>
    <t>ARTICLE V - ADJUSTMENTS TO GR 2027-28</t>
  </si>
  <si>
    <t>ARTICLE V - ADJUSTMENTS TO GR 2028-29</t>
  </si>
  <si>
    <t>FTOTPSURREF</t>
  </si>
  <si>
    <t>OTHER TOB SURCHARGE REFUNDS 2008-09</t>
  </si>
  <si>
    <t>OTHER TOB SURCHARGE REFUNDS 2009-10</t>
  </si>
  <si>
    <t>OTHER TOB SURCHARGE REFUNDS 2010-11</t>
  </si>
  <si>
    <t>OTHER TOB SURCHARGE REFUNDS 2011-12</t>
  </si>
  <si>
    <t>OTHER TOB SURCHARGE REFUNDS 2012-13</t>
  </si>
  <si>
    <t>OTHER TOB SURCHARGE REFUNDS 2013-14</t>
  </si>
  <si>
    <t>OTHER TOB SURCHARGE REFUNDS 2014-15</t>
  </si>
  <si>
    <t>OTHER TOB SURCHARGE REFUNDS 2015-16</t>
  </si>
  <si>
    <t>OTHER TOB SURCHARGE REFUNDS 2016-17</t>
  </si>
  <si>
    <t>OTHER TOB SURCHARGE REFUNDS 2017-18</t>
  </si>
  <si>
    <t>OTHER TOB SURCHARGE REFUNDS 2018-19</t>
  </si>
  <si>
    <t>OTHER TOB SURCHARGE REFUNDS 2019-20</t>
  </si>
  <si>
    <t>OTHER TOB SURCHARGE REFUNDS 2020-21</t>
  </si>
  <si>
    <t>OTHER TOB SURCHARGE REFUNDS 2021-22</t>
  </si>
  <si>
    <t>OTHER TOB SURCHARGE REFUNDS 2022-23</t>
  </si>
  <si>
    <t>OTHER TOB SURCHARGE REFUNDS 2023-24</t>
  </si>
  <si>
    <t>OTHER TOB SURCHARGE REFUNDS 2024-25</t>
  </si>
  <si>
    <t>OTHER TOB SURCHARGE REFUNDS 2025-26</t>
  </si>
  <si>
    <t>OTHER TOB SURCHARGE REFUNDS 2026-27</t>
  </si>
  <si>
    <t>OTHER TOB SURCHARGE REFUNDS 2027-28</t>
  </si>
  <si>
    <t>OTHER TOB SURCHARGE REFUNDS 2028-29</t>
  </si>
  <si>
    <t>OTHER TOB SURCHARGE REFUNDS 2007-08</t>
  </si>
  <si>
    <t>FTOTPSURNET</t>
  </si>
  <si>
    <t>% CHANGE</t>
  </si>
  <si>
    <t>Net Estimated Payments = DOR Tape - Final Liability</t>
  </si>
  <si>
    <t>Analyst Total</t>
  </si>
  <si>
    <t>OTHER TOB SURCHARGE - NET OF REFUNDS 2008-09</t>
  </si>
  <si>
    <t>OTHER TOB SURCHARGE - NET OF REFUNDS 2009-10</t>
  </si>
  <si>
    <t>OTHER TOB SURCHARGE - NET OF REFUNDS 2010-11</t>
  </si>
  <si>
    <t>OTHER TOB SURCHARGE - NET OF REFUNDS 2011-12</t>
  </si>
  <si>
    <t>OTHER TOB SURCHARGE - NET OF REFUNDS 2012-13</t>
  </si>
  <si>
    <t>OTHER TOB SURCHARGE - NET OF REFUNDS 2013-14</t>
  </si>
  <si>
    <t>OTHER TOB SURCHARGE - NET OF REFUNDS 2014-15</t>
  </si>
  <si>
    <t>OTHER TOB SURCHARGE - NET OF REFUNDS 2015-16</t>
  </si>
  <si>
    <t>OTHER TOB SURCHARGE - NET OF REFUNDS 2016-17</t>
  </si>
  <si>
    <t>OTHER TOB SURCHARGE - NET OF REFUNDS 2017-18</t>
  </si>
  <si>
    <t>OTHER TOB SURCHARGE - NET OF REFUNDS 2018-19</t>
  </si>
  <si>
    <t>OTHER TOB SURCHARGE - NET OF REFUNDS 2019-20</t>
  </si>
  <si>
    <t>OTHER TOB SURCHARGE - NET OF REFUNDS 2020-21</t>
  </si>
  <si>
    <t>OTHER TOB SURCHARGE - NET OF REFUNDS 2021-22</t>
  </si>
  <si>
    <t>OTHER TOB SURCHARGE - NET OF REFUNDS 2022-23</t>
  </si>
  <si>
    <t>OTHER TOB SURCHARGE - NET OF REFUNDS 2023-24</t>
  </si>
  <si>
    <t>OTHER TOB SURCHARGE - NET OF REFUNDS 2024-25</t>
  </si>
  <si>
    <t>OTHER TOB SURCHARGE - NET OF REFUNDS 2025-26</t>
  </si>
  <si>
    <t>OTHER TOB SURCHARGE - NET OF REFUNDS 2026-27</t>
  </si>
  <si>
    <t>OTHER TOB SURCHARGE - NET OF REFUNDS 2027-28</t>
  </si>
  <si>
    <t>OTHER TOB SURCHARGE - NET OF REFUNDS 2028-29</t>
  </si>
  <si>
    <t>OTHER TOB SURCHARGE - NET OF REFUNDS 2007-08</t>
  </si>
  <si>
    <t>UNCLAIMED PROPERTY REFUNDS TO OWNERS 2015-16</t>
  </si>
  <si>
    <t>UNCLAIMED PROPERTY REFUNDS TO OWNERS 2016-17</t>
  </si>
  <si>
    <t>UNCLAIMED PROPERTY REFUNDS TO OWNERS 2017-18</t>
  </si>
  <si>
    <t>UNCLAIMED PROPERTY REFUNDS TO OWNERS 2018-19</t>
  </si>
  <si>
    <t>UNCLAIMED PROPERTY REFUNDS TO OWNERS 2019-20</t>
  </si>
  <si>
    <t>UNCLAIMED PROPERTY REFUNDS TO OWNERS 2020-21</t>
  </si>
  <si>
    <t>UNCLAIMED PROPERTY REFUNDS TO OWNERS 2021-22</t>
  </si>
  <si>
    <t>UNCLAIMED PROPERTY REFUNDS TO OWNERS 2022-23</t>
  </si>
  <si>
    <t>UNCLAIMED PROPERTY REFUNDS TO OWNERS 2023-24</t>
  </si>
  <si>
    <t>UNCLAIMED PROPERTY REFUNDS TO OWNERS 2024-25</t>
  </si>
  <si>
    <t>UNCLAIMED PROPERTY REFUNDS TO OWNERS 2025-26</t>
  </si>
  <si>
    <t>UNCLAIMED PROPERTY REFUNDS TO OWNERS 2026-27</t>
  </si>
  <si>
    <t>UNCLAIMED PROPERTY REFUNDS TO OWNERS 2027-28</t>
  </si>
  <si>
    <t>UNCLAIMED PROPERTY REFUNDS TO OWNERS 2028-29</t>
  </si>
  <si>
    <t>UNCLAIMED PROPERTY REFUNDS TO OWNERS 2012-13</t>
  </si>
  <si>
    <t>UNCLAIMED PROPERTY REFUNDS TO OWNERS 2013-14</t>
  </si>
  <si>
    <t>UNCLAIMED PROPERTY REFUNDS TO OWNERS 2014-15</t>
  </si>
  <si>
    <t>Jun Est Pmt + Jul Unp Liab = Jul Final Liab</t>
  </si>
  <si>
    <t>JANUARY FORECAST 2020-21</t>
  </si>
  <si>
    <t>INSURANCE TAXES TOTAL GR 2016-17</t>
  </si>
  <si>
    <t>INSURANCE TAXES TOTAL GR 2017-18</t>
  </si>
  <si>
    <t>INSURANCE TAXES TOTAL GR 2018-19</t>
  </si>
  <si>
    <t>INSURANCE TAXES TOTAL GR 2013-20</t>
  </si>
  <si>
    <t>INSURANCE TAXES TOTAL GR 2020-21</t>
  </si>
  <si>
    <t>INSURANCE TAXES TOTAL GR 2021-22</t>
  </si>
  <si>
    <t>INSURANCE TAXES TOTAL GR 2008-09</t>
  </si>
  <si>
    <t>INSURANCE TAXES TOTAL GR 2009-10</t>
  </si>
  <si>
    <t>INSURANCE TAXES TOTAL GR 2010-11</t>
  </si>
  <si>
    <t>INSURANCE TAXES TOTAL GR 2011-12</t>
  </si>
  <si>
    <t>INSURANCE TAXES TOTAL GR 2012-13</t>
  </si>
  <si>
    <t>INSURANCE TAXES TOTAL GR 2013-14</t>
  </si>
  <si>
    <t>INSURANCE TAXES TOTAL GR 2014-15</t>
  </si>
  <si>
    <t>INSURANCE TAXES TOTAL GR 2015-16</t>
  </si>
  <si>
    <t>INSURANCE TAXES TOTAL GR 2022-23</t>
  </si>
  <si>
    <t>INSURANCE TAXES TOTAL GR 2023-24</t>
  </si>
  <si>
    <t>INSURANCE TAXES TOTAL GR 2024-25</t>
  </si>
  <si>
    <t>INSURANCE TAXES TOTAL GR 2025-26</t>
  </si>
  <si>
    <t>INSURANCE TAXES TOTAL GR 2026-27</t>
  </si>
  <si>
    <t>INSURANCE TAXES TOTAL GR 2027-28</t>
  </si>
  <si>
    <t>INSURANCE TAXES TOTAL GR 2028-29</t>
  </si>
  <si>
    <t>INSURANCE TAXES TOTAL GR 2019-20</t>
  </si>
  <si>
    <t>INSURANCE TAXES TOTAL GR 2007-08</t>
  </si>
  <si>
    <t>APRIL FORECAST 2021-22</t>
  </si>
  <si>
    <t>SB50 DISTRIBUTION TO U.C. TRUST FUND 2008-09</t>
  </si>
  <si>
    <t>SB50 DISTRIBUTION TO U.C. TRUST FUND 2009-10</t>
  </si>
  <si>
    <t>SB50 DISTRIBUTION TO U.C. TRUST FUND 2010-11</t>
  </si>
  <si>
    <t>SB50 DISTRIBUTION TO U.C. TRUST FUND 2011-12</t>
  </si>
  <si>
    <t>SB50 DISTRIBUTION TO U.C. TRUST FUND 2012-13</t>
  </si>
  <si>
    <t>SB50 DISTRIBUTION TO U.C. TRUST FUND 2013-14</t>
  </si>
  <si>
    <t>SB50 DISTRIBUTION TO U.C. TRUST FUND 2014-15</t>
  </si>
  <si>
    <t>SB50 DISTRIBUTION TO U.C. TRUST FUND 2015-16</t>
  </si>
  <si>
    <t>SB50 DISTRIBUTION TO U.C. TRUST FUND 2016-17</t>
  </si>
  <si>
    <t>SB50 DISTRIBUTION TO U.C. TRUST FUND 2017-18</t>
  </si>
  <si>
    <t>SB50 DISTRIBUTION TO U.C. TRUST FUND 2018-19</t>
  </si>
  <si>
    <t>SB50 DISTRIBUTION TO U.C. TRUST FUND 2019-20</t>
  </si>
  <si>
    <t>SB50 DISTRIBUTION TO U.C. TRUST FUND 2020-21</t>
  </si>
  <si>
    <t>SB50 DISTRIBUTION TO U.C. TRUST FUND 2021-22</t>
  </si>
  <si>
    <t>SB50 DISTRIBUTION TO U.C. TRUST FUND 2022-23</t>
  </si>
  <si>
    <t>SB50 DISTRIBUTION TO U.C. TRUST FUND 2023-24</t>
  </si>
  <si>
    <t>SB50 DISTRIBUTION TO U.C. TRUST FUND 2024-25</t>
  </si>
  <si>
    <t>SB50 DISTRIBUTION TO U.C. TRUST FUND 2025-26</t>
  </si>
  <si>
    <t>SB50 DISTRIBUTION TO U.C. TRUST FUND 2026-27</t>
  </si>
  <si>
    <t>SB50 DISTRIBUTION TO U.C. TRUST FUND 2027-28</t>
  </si>
  <si>
    <t>SB50 DISTRIBUTION TO U.C. TRUST FUND 2028-29</t>
  </si>
  <si>
    <t>SB50 DISTRIBUTION TO U.C. TRUST FUND 2007-08</t>
  </si>
  <si>
    <t>FTS1UCTF</t>
  </si>
  <si>
    <t>INDIAN GAMING - LOCAL DISTRIBUTION 2007-08</t>
  </si>
  <si>
    <t>INDIAN GAMING - LOCAL DISTRIBUTION 2008-09</t>
  </si>
  <si>
    <t>INDIAN GAMING - LOCAL DISTRIBUTION 2009-10</t>
  </si>
  <si>
    <t>INDIAN GAMING - LOCAL DISTRIBUTION 2010-11</t>
  </si>
  <si>
    <t>INDIAN GAMING - LOCAL DISTRIBUTION 2011-12</t>
  </si>
  <si>
    <t>INDIAN GAMING - LOCAL DISTRIBUTION 2012-13</t>
  </si>
  <si>
    <t>INDIAN GAMING - LOCAL DISTRIBUTION 2013-14</t>
  </si>
  <si>
    <t>INDIAN GAMING - LOCAL DISTRIBUTION 2014-15</t>
  </si>
  <si>
    <t>INDIAN GAMING - LOCAL DISTRIBUTION 2015-16</t>
  </si>
  <si>
    <t>INDIAN GAMING - LOCAL DISTRIBUTION 2016-17</t>
  </si>
  <si>
    <t>INDIAN GAMING - LOCAL DISTRIBUTION 2017-18</t>
  </si>
  <si>
    <t>INDIAN GAMING - LOCAL DISTRIBUTION 2018-19</t>
  </si>
  <si>
    <t>INDIAN GAMING - LOCAL DISTRIBUTION 2019-20</t>
  </si>
  <si>
    <t>INDIAN GAMING - LOCAL DISTRIBUTION 2020-21</t>
  </si>
  <si>
    <t>INDIAN GAMING - LOCAL DISTRIBUTION 2021-22</t>
  </si>
  <si>
    <t>INDIAN GAMING - LOCAL DISTRIBUTION 2022-23</t>
  </si>
  <si>
    <t>INDIAN GAMING - LOCAL DISTRIBUTION 2023-24</t>
  </si>
  <si>
    <t>INDIAN GAMING - LOCAL DISTRIBUTION 2024-25</t>
  </si>
  <si>
    <t>INDIAN GAMING - LOCAL DISTRIBUTION 2025-26</t>
  </si>
  <si>
    <t>INDIAN GAMING - LOCAL DISTRIBUTION 2026-27</t>
  </si>
  <si>
    <t>INDIAN GAMING - LOCAL DISTRIBUTION 2027-28</t>
  </si>
  <si>
    <t>INDIAN GAMING - LOCAL DISTRIBUTION 2028-29</t>
  </si>
  <si>
    <t>FTINDGAML</t>
  </si>
  <si>
    <t>INDIAN GAMING - OUTLOOK LOCAL DIST 2021-22</t>
  </si>
  <si>
    <t>FTS1LOST</t>
  </si>
  <si>
    <t>NEW WORLDS READING CREDIT 2020-21</t>
  </si>
  <si>
    <t>NEW WORLDS READING CREDIT 2021-22</t>
  </si>
  <si>
    <t>NEW WORLDS READING CREDIT 2022-23</t>
  </si>
  <si>
    <t>NEW WORLDS READING CREDIT 2023-24</t>
  </si>
  <si>
    <t>NEW WORLDS READING CREDIT 2024-25</t>
  </si>
  <si>
    <t>NEW WORLDS READING CREDIT 2025-26</t>
  </si>
  <si>
    <t>NEW WORLDS READING CREDIT 2026-27</t>
  </si>
  <si>
    <t>NEW WORLDS READING CREDIT 2027-28</t>
  </si>
  <si>
    <t>NEW WORLDS READING CREDIT 2028-29</t>
  </si>
  <si>
    <t>NEW WORLDS READING CREDIT 2010-11</t>
  </si>
  <si>
    <t>NEW WORLDS READING CREDIT 2011-12</t>
  </si>
  <si>
    <t>NEW WORLDS READING CREDIT 2012-13</t>
  </si>
  <si>
    <t>NEW WORLDS READING CREDIT 2013-14</t>
  </si>
  <si>
    <t>NEW WORLDS READING CREDIT 2014-15</t>
  </si>
  <si>
    <t>NEW WORLDS READING CREDIT 2015-16</t>
  </si>
  <si>
    <t>NEW WORLDS READING CREDIT 2016-17</t>
  </si>
  <si>
    <t>NEW WORLDS READING CREDIT 2017-18</t>
  </si>
  <si>
    <t>NEW WORLDS READING CREDIT 2018-19</t>
  </si>
  <si>
    <t>NEW WORLDS READING CREDIT 2019-20</t>
  </si>
  <si>
    <t>NEW WORLDS READING CREDIT 2008-09</t>
  </si>
  <si>
    <t>NEW WORLDS READING CREDIT 2009-10</t>
  </si>
  <si>
    <t>NEW WORLDS READING CREDIT 2007-08</t>
  </si>
  <si>
    <t>FTS1NWRC</t>
  </si>
  <si>
    <t>STRONG FAMILIES CREDIT 2008-09</t>
  </si>
  <si>
    <t>STRONG FAMILIES CREDIT 2009-10</t>
  </si>
  <si>
    <t>STRONG FAMILIES CREDIT 2010-11</t>
  </si>
  <si>
    <t>STRONG FAMILIES CREDIT 2011-12</t>
  </si>
  <si>
    <t>STRONG FAMILIES CREDIT 2012-13</t>
  </si>
  <si>
    <t>STRONG FAMILIES CREDIT 2013-14</t>
  </si>
  <si>
    <t>STRONG FAMILIES CREDIT 2014-15</t>
  </si>
  <si>
    <t>STRONG FAMILIES CREDIT 2015-16</t>
  </si>
  <si>
    <t>STRONG FAMILIES CREDIT 2016-17</t>
  </si>
  <si>
    <t>STRONG FAMILIES CREDIT 2017-18</t>
  </si>
  <si>
    <t>STRONG FAMILIES CREDIT 2018-19</t>
  </si>
  <si>
    <t>STRONG FAMILIES CREDIT 2019-20</t>
  </si>
  <si>
    <t>STRONG FAMILIES CREDIT 2020-21</t>
  </si>
  <si>
    <t>STRONG FAMILIES CREDIT 2021-22</t>
  </si>
  <si>
    <t>STRONG FAMILIES CREDIT 2022-23</t>
  </si>
  <si>
    <t>STRONG FAMILIES CREDIT 2023-24</t>
  </si>
  <si>
    <t>STRONG FAMILIES CREDIT 2024-25</t>
  </si>
  <si>
    <t>STRONG FAMILIES CREDIT 2025-26</t>
  </si>
  <si>
    <t>STRONG FAMILIES CREDIT 2026-27</t>
  </si>
  <si>
    <t>STRONG FAMILIES CREDIT 2027-28</t>
  </si>
  <si>
    <t>STRONG FAMILIES CREDIT 2028-29</t>
  </si>
  <si>
    <t>STRONG FAMILIES CREDIT 2007-08</t>
  </si>
  <si>
    <t>FTS1SFC</t>
  </si>
  <si>
    <t>FIXED DISTRIBUTIONS TO TRUST FUNDS 2008-09</t>
  </si>
  <si>
    <t>FIXED DISTRIBUTIONS TO TRUST FUNDS 2009-10</t>
  </si>
  <si>
    <t>FIXED DISTRIBUTIONS TO TRUST FUNDS 2010-11</t>
  </si>
  <si>
    <t>FIXED DISTRIBUTIONS TO TRUST FUNDS 2011-12</t>
  </si>
  <si>
    <t>FIXED DISTRIBUTIONS TO TRUST FUNDS 2012-13</t>
  </si>
  <si>
    <t>FIXED DISTRIBUTIONS TO TRUST FUNDS 2013-14</t>
  </si>
  <si>
    <t>FIXED DISTRIBUTIONS TO TRUST FUNDS 2014-15</t>
  </si>
  <si>
    <t>FIXED DISTRIBUTIONS TO TRUST FUNDS 2015-16</t>
  </si>
  <si>
    <t>FIXED DISTRIBUTIONS TO TRUST FUNDS 2016-17</t>
  </si>
  <si>
    <t>FIXED DISTRIBUTIONS TO TRUST FUNDS 2017-18</t>
  </si>
  <si>
    <t>FIXED DISTRIBUTIONS TO TRUST FUNDS 2018-19</t>
  </si>
  <si>
    <t>FIXED DISTRIBUTIONS TO TRUST FUNDS 2019-20</t>
  </si>
  <si>
    <t>FIXED DISTRIBUTIONS TO TRUST FUNDS 2020-21</t>
  </si>
  <si>
    <t>FIXED DISTRIBUTIONS TO TRUST FUNDS 2021-22</t>
  </si>
  <si>
    <t>FIXED DISTRIBUTIONS TO TRUST FUNDS 2022-23</t>
  </si>
  <si>
    <t>FIXED DISTRIBUTIONS TO TRUST FUNDS 2023-24</t>
  </si>
  <si>
    <t>FIXED DISTRIBUTIONS TO TRUST FUNDS 2024-25</t>
  </si>
  <si>
    <t>FIXED DISTRIBUTIONS TO TRUST FUNDS 2025-26</t>
  </si>
  <si>
    <t>FIXED DISTRIBUTIONS TO TRUST FUNDS 2026-27</t>
  </si>
  <si>
    <t>FIXED DISTRIBUTIONS TO TRUST FUNDS 2027-28</t>
  </si>
  <si>
    <t>FIXED DISTRIBUTIONS TO TRUST FUNDS 2028-29</t>
  </si>
  <si>
    <t>FIXED DISTRIBUTIONS TO TRUST FUNDS 2007-08</t>
  </si>
  <si>
    <t>FTS1DTFT</t>
  </si>
  <si>
    <t>July Forecast 2023-24</t>
  </si>
  <si>
    <t>FY 2023-24 and FY 2024-25 Monthly Estimates</t>
  </si>
  <si>
    <t>FY 2023-24 Monthly Estimates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</si>
</sst>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0.0"/>
    <numFmt numFmtId="166" formatCode="0.00_)"/>
    <numFmt numFmtId="167" formatCode="#,##0.0_);\(#,##0.0\)"/>
    <numFmt numFmtId="168" formatCode="0.000"/>
    <numFmt numFmtId="169" formatCode="#,##0.00000"/>
    <numFmt numFmtId="170" formatCode="0.000000_)"/>
    <numFmt numFmtId="171" formatCode="#,##0.0000"/>
  </numFmts>
  <fonts count="62">
    <font>
      <sz val="12"/>
      <name val="Arial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Univers"/>
      <family val="2"/>
    </font>
    <font>
      <b/>
      <sz val="8"/>
      <name val="Univers"/>
      <family val="2"/>
    </font>
    <font>
      <u/>
      <sz val="8"/>
      <name val="Univers"/>
      <family val="2"/>
    </font>
    <font>
      <sz val="8"/>
      <name val="Univers"/>
    </font>
    <font>
      <b/>
      <sz val="8"/>
      <name val="Univers"/>
    </font>
    <font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8"/>
      <name val="Arial MT"/>
    </font>
    <font>
      <sz val="12"/>
      <name val="Arial"/>
      <family val="2"/>
    </font>
    <font>
      <sz val="10"/>
      <name val="Arial MT"/>
    </font>
    <font>
      <sz val="10"/>
      <name val="Arial"/>
      <family val="2"/>
    </font>
    <font>
      <sz val="12"/>
      <name val="Arial"/>
      <family val="2"/>
    </font>
    <font>
      <sz val="10"/>
      <name val="Helv"/>
    </font>
    <font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0"/>
      <name val="Univers"/>
      <family val="2"/>
    </font>
    <font>
      <sz val="10"/>
      <name val="Univers"/>
      <family val="2"/>
    </font>
    <font>
      <sz val="11"/>
      <name val="Arial"/>
      <family val="2"/>
    </font>
    <font>
      <b/>
      <sz val="11"/>
      <name val="Univers"/>
      <family val="2"/>
    </font>
    <font>
      <sz val="11"/>
      <name val="Univers"/>
      <family val="2"/>
    </font>
    <font>
      <sz val="11"/>
      <name val="Univers"/>
    </font>
    <font>
      <b/>
      <sz val="11"/>
      <name val="Univers"/>
    </font>
    <font>
      <b/>
      <sz val="11"/>
      <name val="Arial"/>
      <family val="2"/>
    </font>
    <font>
      <b/>
      <sz val="9"/>
      <name val="Arial"/>
      <family val="2"/>
    </font>
    <font>
      <u/>
      <sz val="11"/>
      <name val="Univers"/>
      <family val="2"/>
    </font>
    <font>
      <b/>
      <sz val="12"/>
      <name val="Arial"/>
      <family val="2"/>
    </font>
    <font>
      <b/>
      <sz val="10.5"/>
      <name val="Univers"/>
      <family val="2"/>
    </font>
    <font>
      <b/>
      <sz val="10"/>
      <name val="Univers"/>
    </font>
    <font>
      <sz val="10"/>
      <name val="Univers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.5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9.5"/>
      <name val="Univers"/>
      <family val="2"/>
    </font>
    <font>
      <sz val="12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CC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17">
    <xf numFmtId="0" fontId="0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4" fillId="0" borderId="0"/>
    <xf numFmtId="3" fontId="4" fillId="0" borderId="0"/>
    <xf numFmtId="3" fontId="4" fillId="2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4" fillId="0" borderId="0" applyFont="0" applyFill="0" applyBorder="0" applyAlignment="0" applyProtection="0"/>
    <xf numFmtId="5" fontId="4" fillId="2" borderId="0" applyFon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/>
    <xf numFmtId="0" fontId="58" fillId="0" borderId="0"/>
    <xf numFmtId="0" fontId="18" fillId="0" borderId="0"/>
    <xf numFmtId="0" fontId="4" fillId="0" borderId="0"/>
    <xf numFmtId="0" fontId="58" fillId="0" borderId="0"/>
    <xf numFmtId="0" fontId="10" fillId="0" borderId="0"/>
    <xf numFmtId="0" fontId="58" fillId="0" borderId="0"/>
    <xf numFmtId="0" fontId="60" fillId="0" borderId="0"/>
    <xf numFmtId="0" fontId="58" fillId="0" borderId="0"/>
    <xf numFmtId="0" fontId="10" fillId="0" borderId="0"/>
    <xf numFmtId="0" fontId="10" fillId="0" borderId="0"/>
    <xf numFmtId="0" fontId="58" fillId="0" borderId="0"/>
    <xf numFmtId="0" fontId="4" fillId="0" borderId="0"/>
    <xf numFmtId="0" fontId="4" fillId="0" borderId="0"/>
    <xf numFmtId="0" fontId="58" fillId="0" borderId="0"/>
    <xf numFmtId="0" fontId="4" fillId="0" borderId="0"/>
    <xf numFmtId="0" fontId="4" fillId="0" borderId="0"/>
    <xf numFmtId="0" fontId="58" fillId="0" borderId="0"/>
    <xf numFmtId="0" fontId="4" fillId="0" borderId="0"/>
    <xf numFmtId="0" fontId="4" fillId="0" borderId="0"/>
    <xf numFmtId="0" fontId="58" fillId="0" borderId="0"/>
    <xf numFmtId="0" fontId="23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58" fillId="0" borderId="0"/>
    <xf numFmtId="0" fontId="23" fillId="0" borderId="0"/>
    <xf numFmtId="0" fontId="4" fillId="0" borderId="0"/>
    <xf numFmtId="0" fontId="4" fillId="0" borderId="0"/>
    <xf numFmtId="0" fontId="58" fillId="0" borderId="0"/>
    <xf numFmtId="0" fontId="12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60" fillId="0" borderId="0"/>
    <xf numFmtId="0" fontId="4" fillId="0" borderId="0"/>
    <xf numFmtId="0" fontId="60" fillId="0" borderId="0"/>
    <xf numFmtId="0" fontId="4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58" fillId="0" borderId="0"/>
    <xf numFmtId="0" fontId="24" fillId="0" borderId="0"/>
    <xf numFmtId="0" fontId="28" fillId="0" borderId="0"/>
    <xf numFmtId="0" fontId="4" fillId="0" borderId="0"/>
    <xf numFmtId="0" fontId="58" fillId="0" borderId="0"/>
    <xf numFmtId="0" fontId="3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" fillId="0" borderId="0"/>
    <xf numFmtId="0" fontId="10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60" fillId="0" borderId="0"/>
    <xf numFmtId="0" fontId="6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10" fillId="0" borderId="0"/>
    <xf numFmtId="0" fontId="20" fillId="0" borderId="0"/>
    <xf numFmtId="0" fontId="24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60" fillId="0" borderId="0"/>
    <xf numFmtId="0" fontId="60" fillId="0" borderId="0"/>
    <xf numFmtId="0" fontId="10" fillId="0" borderId="0"/>
    <xf numFmtId="0" fontId="58" fillId="0" borderId="0"/>
    <xf numFmtId="0" fontId="4" fillId="0" borderId="0"/>
    <xf numFmtId="0" fontId="10" fillId="0" borderId="0"/>
    <xf numFmtId="0" fontId="58" fillId="0" borderId="0"/>
    <xf numFmtId="0" fontId="24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10" fillId="0" borderId="0"/>
    <xf numFmtId="0" fontId="58" fillId="0" borderId="0"/>
    <xf numFmtId="0" fontId="24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58" fillId="0" borderId="0"/>
    <xf numFmtId="0" fontId="58" fillId="0" borderId="0"/>
    <xf numFmtId="166" fontId="4" fillId="0" borderId="0"/>
    <xf numFmtId="166" fontId="4" fillId="0" borderId="0"/>
    <xf numFmtId="0" fontId="17" fillId="0" borderId="0"/>
    <xf numFmtId="0" fontId="58" fillId="0" borderId="0"/>
    <xf numFmtId="0" fontId="58" fillId="3" borderId="68" applyNumberFormat="0" applyFont="0" applyAlignment="0" applyProtection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2" borderId="0" applyFont="0" applyFill="0" applyBorder="0" applyAlignment="0" applyProtection="0"/>
    <xf numFmtId="9" fontId="2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667">
    <xf numFmtId="0" fontId="0" fillId="0" borderId="0" xfId="0"/>
    <xf numFmtId="164" fontId="5" fillId="0" borderId="0" xfId="0" applyNumberFormat="1" applyFont="1" applyFill="1" applyAlignment="1" applyProtection="1">
      <alignment horizontal="right"/>
      <protection locked="0"/>
    </xf>
    <xf numFmtId="0" fontId="7" fillId="0" borderId="0" xfId="0" applyFont="1" applyFill="1" applyBorder="1" applyAlignment="1" applyProtection="1">
      <alignment horizontal="centerContinuous"/>
      <protection locked="0"/>
    </xf>
    <xf numFmtId="164" fontId="6" fillId="0" borderId="0" xfId="0" applyNumberFormat="1" applyFont="1" applyFill="1" applyAlignment="1" applyProtection="1">
      <alignment horizontal="center"/>
      <protection locked="0"/>
    </xf>
    <xf numFmtId="164" fontId="3" fillId="0" borderId="0" xfId="0" applyNumberFormat="1" applyFont="1" applyFill="1" applyAlignment="1" applyProtection="1">
      <protection locked="0"/>
    </xf>
    <xf numFmtId="164" fontId="8" fillId="0" borderId="0" xfId="0" applyNumberFormat="1" applyFont="1" applyFill="1" applyAlignment="1" applyProtection="1">
      <alignment horizontal="center"/>
      <protection locked="0"/>
    </xf>
    <xf numFmtId="0" fontId="5" fillId="0" borderId="0" xfId="0" applyFont="1" applyFill="1" applyProtection="1">
      <protection locked="0"/>
    </xf>
    <xf numFmtId="0" fontId="3" fillId="0" borderId="0" xfId="0" applyFont="1" applyFill="1" applyProtection="1">
      <protection locked="0"/>
    </xf>
    <xf numFmtId="0" fontId="8" fillId="0" borderId="0" xfId="0" applyFont="1" applyFill="1" applyProtection="1">
      <protection locked="0"/>
    </xf>
    <xf numFmtId="0" fontId="3" fillId="0" borderId="1" xfId="0" applyFont="1" applyFill="1" applyBorder="1" applyAlignment="1" applyProtection="1">
      <alignment horizontal="center"/>
    </xf>
    <xf numFmtId="0" fontId="3" fillId="0" borderId="2" xfId="0" applyFont="1" applyFill="1" applyBorder="1" applyProtection="1">
      <protection locked="0"/>
    </xf>
    <xf numFmtId="0" fontId="3" fillId="0" borderId="3" xfId="0" applyFont="1" applyFill="1" applyBorder="1" applyProtection="1">
      <protection locked="0"/>
    </xf>
    <xf numFmtId="0" fontId="3" fillId="0" borderId="4" xfId="0" applyFont="1" applyFill="1" applyBorder="1" applyProtection="1">
      <protection locked="0"/>
    </xf>
    <xf numFmtId="170" fontId="3" fillId="0" borderId="3" xfId="0" applyNumberFormat="1" applyFont="1" applyFill="1" applyBorder="1" applyProtection="1">
      <protection locked="0"/>
    </xf>
    <xf numFmtId="0" fontId="3" fillId="0" borderId="5" xfId="0" applyFont="1" applyFill="1" applyBorder="1" applyAlignment="1" applyProtection="1">
      <alignment horizontal="center"/>
    </xf>
    <xf numFmtId="165" fontId="3" fillId="0" borderId="0" xfId="0" applyNumberFormat="1" applyFont="1" applyFill="1" applyProtection="1">
      <protection locked="0"/>
    </xf>
    <xf numFmtId="0" fontId="3" fillId="0" borderId="0" xfId="0" applyFont="1" applyFill="1" applyAlignment="1" applyProtection="1">
      <protection locked="0"/>
    </xf>
    <xf numFmtId="0" fontId="3" fillId="0" borderId="5" xfId="0" applyFont="1" applyFill="1" applyBorder="1" applyProtection="1">
      <protection locked="0"/>
    </xf>
    <xf numFmtId="0" fontId="0" fillId="0" borderId="0" xfId="0" applyFill="1"/>
    <xf numFmtId="0" fontId="5" fillId="0" borderId="5" xfId="0" applyFont="1" applyFill="1" applyBorder="1" applyProtection="1">
      <protection locked="0"/>
    </xf>
    <xf numFmtId="167" fontId="8" fillId="0" borderId="5" xfId="0" applyNumberFormat="1" applyFont="1" applyFill="1" applyBorder="1" applyProtection="1">
      <protection locked="0"/>
    </xf>
    <xf numFmtId="167" fontId="5" fillId="0" borderId="5" xfId="0" applyNumberFormat="1" applyFont="1" applyFill="1" applyBorder="1" applyProtection="1">
      <protection locked="0"/>
    </xf>
    <xf numFmtId="165" fontId="0" fillId="0" borderId="0" xfId="0" applyNumberFormat="1" applyFill="1"/>
    <xf numFmtId="167" fontId="3" fillId="0" borderId="5" xfId="0" applyNumberFormat="1" applyFont="1" applyFill="1" applyBorder="1" applyProtection="1">
      <protection locked="0"/>
    </xf>
    <xf numFmtId="165" fontId="5" fillId="0" borderId="5" xfId="0" applyNumberFormat="1" applyFont="1" applyFill="1" applyBorder="1" applyProtection="1">
      <protection locked="0"/>
    </xf>
    <xf numFmtId="165" fontId="3" fillId="0" borderId="5" xfId="0" applyNumberFormat="1" applyFont="1" applyFill="1" applyBorder="1" applyProtection="1">
      <protection locked="0"/>
    </xf>
    <xf numFmtId="0" fontId="5" fillId="0" borderId="5" xfId="0" applyFont="1" applyFill="1" applyBorder="1" applyAlignment="1" applyProtection="1">
      <alignment wrapText="1"/>
      <protection locked="0"/>
    </xf>
    <xf numFmtId="0" fontId="8" fillId="0" borderId="5" xfId="0" applyFont="1" applyFill="1" applyBorder="1" applyProtection="1">
      <protection locked="0"/>
    </xf>
    <xf numFmtId="0" fontId="3" fillId="0" borderId="5" xfId="0" applyFont="1" applyFill="1" applyBorder="1"/>
    <xf numFmtId="0" fontId="3" fillId="0" borderId="4" xfId="0" applyFont="1" applyFill="1" applyBorder="1"/>
    <xf numFmtId="164" fontId="9" fillId="0" borderId="6" xfId="0" applyNumberFormat="1" applyFont="1" applyFill="1" applyBorder="1" applyAlignment="1" applyProtection="1">
      <alignment horizontal="center"/>
      <protection locked="0"/>
    </xf>
    <xf numFmtId="164" fontId="9" fillId="0" borderId="2" xfId="0" applyNumberFormat="1" applyFont="1" applyFill="1" applyBorder="1" applyAlignment="1" applyProtection="1">
      <alignment horizontal="center"/>
      <protection locked="0"/>
    </xf>
    <xf numFmtId="164" fontId="9" fillId="0" borderId="6" xfId="0" applyNumberFormat="1" applyFont="1" applyFill="1" applyBorder="1" applyAlignment="1" applyProtection="1">
      <alignment horizontal="right"/>
      <protection locked="0"/>
    </xf>
    <xf numFmtId="164" fontId="5" fillId="0" borderId="7" xfId="0" applyNumberFormat="1" applyFont="1" applyFill="1" applyBorder="1" applyProtection="1">
      <protection locked="0"/>
    </xf>
    <xf numFmtId="164" fontId="3" fillId="0" borderId="7" xfId="1" quotePrefix="1" applyNumberFormat="1" applyFont="1" applyFill="1" applyBorder="1" applyAlignment="1" applyProtection="1">
      <alignment horizontal="right"/>
      <protection locked="0"/>
    </xf>
    <xf numFmtId="164" fontId="3" fillId="0" borderId="7" xfId="0" applyNumberFormat="1" applyFont="1" applyFill="1" applyBorder="1" applyAlignment="1" applyProtection="1">
      <alignment horizontal="right"/>
      <protection locked="0"/>
    </xf>
    <xf numFmtId="164" fontId="3" fillId="0" borderId="7" xfId="0" applyNumberFormat="1" applyFont="1" applyFill="1" applyBorder="1" applyProtection="1">
      <protection locked="0"/>
    </xf>
    <xf numFmtId="164" fontId="8" fillId="0" borderId="7" xfId="0" applyNumberFormat="1" applyFont="1" applyFill="1" applyBorder="1" applyProtection="1">
      <protection locked="0"/>
    </xf>
    <xf numFmtId="4" fontId="8" fillId="0" borderId="7" xfId="0" applyNumberFormat="1" applyFont="1" applyFill="1" applyBorder="1" applyProtection="1">
      <protection locked="0"/>
    </xf>
    <xf numFmtId="165" fontId="3" fillId="0" borderId="7" xfId="0" applyNumberFormat="1" applyFont="1" applyFill="1" applyBorder="1"/>
    <xf numFmtId="164" fontId="5" fillId="0" borderId="8" xfId="0" applyNumberFormat="1" applyFont="1" applyFill="1" applyBorder="1" applyProtection="1">
      <protection locked="0"/>
    </xf>
    <xf numFmtId="164" fontId="5" fillId="0" borderId="9" xfId="0" applyNumberFormat="1" applyFont="1" applyFill="1" applyBorder="1" applyProtection="1">
      <protection locked="0"/>
    </xf>
    <xf numFmtId="164" fontId="5" fillId="0" borderId="10" xfId="0" applyNumberFormat="1" applyFont="1" applyFill="1" applyBorder="1" applyProtection="1">
      <protection locked="0"/>
    </xf>
    <xf numFmtId="164" fontId="5" fillId="0" borderId="11" xfId="0" applyNumberFormat="1" applyFont="1" applyFill="1" applyBorder="1" applyProtection="1">
      <protection locked="0"/>
    </xf>
    <xf numFmtId="164" fontId="3" fillId="0" borderId="12" xfId="0" applyNumberFormat="1" applyFont="1" applyFill="1" applyBorder="1" applyAlignment="1" applyProtection="1">
      <alignment horizontal="right"/>
      <protection locked="0"/>
    </xf>
    <xf numFmtId="164" fontId="3" fillId="0" borderId="11" xfId="0" applyNumberFormat="1" applyFont="1" applyFill="1" applyBorder="1" applyProtection="1">
      <protection locked="0"/>
    </xf>
    <xf numFmtId="165" fontId="3" fillId="0" borderId="11" xfId="0" applyNumberFormat="1" applyFont="1" applyFill="1" applyBorder="1"/>
    <xf numFmtId="165" fontId="3" fillId="0" borderId="12" xfId="0" applyNumberFormat="1" applyFont="1" applyFill="1" applyBorder="1"/>
    <xf numFmtId="165" fontId="3" fillId="0" borderId="13" xfId="0" applyNumberFormat="1" applyFont="1" applyFill="1" applyBorder="1"/>
    <xf numFmtId="165" fontId="3" fillId="0" borderId="14" xfId="0" applyNumberFormat="1" applyFont="1" applyFill="1" applyBorder="1"/>
    <xf numFmtId="165" fontId="3" fillId="0" borderId="15" xfId="0" applyNumberFormat="1" applyFont="1" applyFill="1" applyBorder="1"/>
    <xf numFmtId="167" fontId="36" fillId="0" borderId="1" xfId="0" applyNumberFormat="1" applyFont="1" applyFill="1" applyBorder="1" applyProtection="1">
      <protection locked="0"/>
    </xf>
    <xf numFmtId="167" fontId="36" fillId="0" borderId="6" xfId="0" applyNumberFormat="1" applyFont="1" applyFill="1" applyBorder="1" applyProtection="1">
      <protection locked="0"/>
    </xf>
    <xf numFmtId="0" fontId="4" fillId="0" borderId="1" xfId="0" applyFont="1" applyFill="1" applyBorder="1" applyProtection="1">
      <protection locked="0"/>
    </xf>
    <xf numFmtId="167" fontId="37" fillId="0" borderId="1" xfId="0" applyNumberFormat="1" applyFont="1" applyFill="1" applyBorder="1" applyProtection="1">
      <protection locked="0"/>
    </xf>
    <xf numFmtId="167" fontId="37" fillId="0" borderId="6" xfId="0" applyNumberFormat="1" applyFont="1" applyFill="1" applyBorder="1" applyProtection="1">
      <protection locked="0"/>
    </xf>
    <xf numFmtId="0" fontId="4" fillId="0" borderId="16" xfId="0" applyFont="1" applyFill="1" applyBorder="1" applyProtection="1">
      <protection locked="0"/>
    </xf>
    <xf numFmtId="0" fontId="38" fillId="0" borderId="0" xfId="0" applyFont="1" applyFill="1" applyProtection="1">
      <protection locked="0"/>
    </xf>
    <xf numFmtId="164" fontId="38" fillId="0" borderId="0" xfId="0" applyNumberFormat="1" applyFont="1" applyFill="1" applyAlignment="1" applyProtection="1">
      <protection locked="0"/>
    </xf>
    <xf numFmtId="164" fontId="40" fillId="0" borderId="0" xfId="0" applyNumberFormat="1" applyFont="1" applyFill="1" applyAlignment="1" applyProtection="1">
      <alignment horizontal="right"/>
      <protection locked="0"/>
    </xf>
    <xf numFmtId="164" fontId="38" fillId="0" borderId="0" xfId="0" applyNumberFormat="1" applyFont="1" applyFill="1" applyProtection="1">
      <protection locked="0"/>
    </xf>
    <xf numFmtId="165" fontId="38" fillId="0" borderId="0" xfId="0" applyNumberFormat="1" applyFont="1" applyFill="1" applyProtection="1">
      <protection locked="0"/>
    </xf>
    <xf numFmtId="0" fontId="38" fillId="0" borderId="0" xfId="0" applyFont="1" applyFill="1" applyAlignment="1" applyProtection="1">
      <protection locked="0"/>
    </xf>
    <xf numFmtId="164" fontId="39" fillId="0" borderId="0" xfId="0" applyNumberFormat="1" applyFont="1" applyFill="1" applyAlignment="1" applyProtection="1">
      <alignment horizontal="center"/>
      <protection locked="0"/>
    </xf>
    <xf numFmtId="164" fontId="41" fillId="0" borderId="0" xfId="0" applyNumberFormat="1" applyFont="1" applyFill="1" applyAlignment="1" applyProtection="1">
      <alignment horizontal="center"/>
      <protection locked="0"/>
    </xf>
    <xf numFmtId="164" fontId="38" fillId="0" borderId="0" xfId="0" applyNumberFormat="1" applyFont="1" applyFill="1" applyAlignment="1" applyProtection="1">
      <alignment horizontal="center"/>
      <protection locked="0"/>
    </xf>
    <xf numFmtId="164" fontId="42" fillId="0" borderId="1" xfId="0" applyNumberFormat="1" applyFont="1" applyFill="1" applyBorder="1" applyAlignment="1" applyProtection="1">
      <alignment horizontal="center"/>
      <protection locked="0"/>
    </xf>
    <xf numFmtId="164" fontId="42" fillId="0" borderId="5" xfId="0" applyNumberFormat="1" applyFont="1" applyFill="1" applyBorder="1" applyAlignment="1" applyProtection="1">
      <alignment horizontal="center"/>
      <protection locked="0"/>
    </xf>
    <xf numFmtId="0" fontId="43" fillId="0" borderId="0" xfId="0" applyFont="1" applyFill="1" applyProtection="1"/>
    <xf numFmtId="0" fontId="38" fillId="0" borderId="1" xfId="0" applyFont="1" applyFill="1" applyBorder="1" applyAlignment="1" applyProtection="1">
      <alignment horizontal="center"/>
    </xf>
    <xf numFmtId="167" fontId="43" fillId="0" borderId="1" xfId="0" applyNumberFormat="1" applyFont="1" applyFill="1" applyBorder="1" applyProtection="1"/>
    <xf numFmtId="10" fontId="39" fillId="0" borderId="17" xfId="0" applyNumberFormat="1" applyFont="1" applyFill="1" applyBorder="1" applyProtection="1"/>
    <xf numFmtId="10" fontId="39" fillId="0" borderId="18" xfId="0" applyNumberFormat="1" applyFont="1" applyFill="1" applyBorder="1" applyProtection="1"/>
    <xf numFmtId="10" fontId="43" fillId="0" borderId="10" xfId="0" applyNumberFormat="1" applyFont="1" applyFill="1" applyBorder="1" applyAlignment="1" applyProtection="1">
      <alignment horizontal="right"/>
    </xf>
    <xf numFmtId="164" fontId="39" fillId="0" borderId="0" xfId="0" applyNumberFormat="1" applyFont="1" applyFill="1" applyBorder="1" applyProtection="1"/>
    <xf numFmtId="165" fontId="38" fillId="0" borderId="0" xfId="0" applyNumberFormat="1" applyFont="1" applyFill="1" applyBorder="1" applyProtection="1">
      <protection locked="0"/>
    </xf>
    <xf numFmtId="10" fontId="39" fillId="0" borderId="19" xfId="0" applyNumberFormat="1" applyFont="1" applyFill="1" applyBorder="1" applyProtection="1"/>
    <xf numFmtId="10" fontId="39" fillId="0" borderId="20" xfId="0" applyNumberFormat="1" applyFont="1" applyFill="1" applyBorder="1" applyProtection="1"/>
    <xf numFmtId="10" fontId="43" fillId="0" borderId="12" xfId="0" applyNumberFormat="1" applyFont="1" applyFill="1" applyBorder="1" applyAlignment="1" applyProtection="1">
      <alignment horizontal="right"/>
    </xf>
    <xf numFmtId="164" fontId="43" fillId="0" borderId="0" xfId="0" applyNumberFormat="1" applyFont="1" applyFill="1" applyProtection="1">
      <protection locked="0"/>
    </xf>
    <xf numFmtId="0" fontId="43" fillId="0" borderId="0" xfId="0" applyFont="1" applyFill="1" applyProtection="1">
      <protection locked="0"/>
    </xf>
    <xf numFmtId="167" fontId="43" fillId="0" borderId="1" xfId="0" applyNumberFormat="1" applyFont="1" applyFill="1" applyBorder="1" applyProtection="1">
      <protection locked="0"/>
    </xf>
    <xf numFmtId="10" fontId="39" fillId="0" borderId="21" xfId="0" applyNumberFormat="1" applyFont="1" applyFill="1" applyBorder="1" applyProtection="1">
      <protection locked="0"/>
    </xf>
    <xf numFmtId="10" fontId="39" fillId="0" borderId="0" xfId="0" applyNumberFormat="1" applyFont="1" applyFill="1" applyBorder="1" applyProtection="1">
      <protection locked="0"/>
    </xf>
    <xf numFmtId="10" fontId="43" fillId="0" borderId="22" xfId="0" applyNumberFormat="1" applyFont="1" applyFill="1" applyBorder="1" applyAlignment="1" applyProtection="1">
      <alignment horizontal="right"/>
      <protection locked="0"/>
    </xf>
    <xf numFmtId="164" fontId="39" fillId="0" borderId="0" xfId="0" applyNumberFormat="1" applyFont="1" applyFill="1" applyBorder="1" applyProtection="1">
      <protection locked="0"/>
    </xf>
    <xf numFmtId="10" fontId="39" fillId="0" borderId="8" xfId="0" applyNumberFormat="1" applyFont="1" applyFill="1" applyBorder="1" applyProtection="1">
      <protection locked="0"/>
    </xf>
    <xf numFmtId="10" fontId="39" fillId="0" borderId="17" xfId="0" applyNumberFormat="1" applyFont="1" applyFill="1" applyBorder="1" applyProtection="1">
      <protection locked="0"/>
    </xf>
    <xf numFmtId="10" fontId="39" fillId="0" borderId="18" xfId="0" applyNumberFormat="1" applyFont="1" applyFill="1" applyBorder="1" applyProtection="1">
      <protection locked="0"/>
    </xf>
    <xf numFmtId="10" fontId="43" fillId="0" borderId="10" xfId="0" applyNumberFormat="1" applyFont="1" applyFill="1" applyBorder="1" applyAlignment="1" applyProtection="1">
      <alignment horizontal="right"/>
      <protection locked="0"/>
    </xf>
    <xf numFmtId="10" fontId="39" fillId="0" borderId="23" xfId="0" applyNumberFormat="1" applyFont="1" applyFill="1" applyBorder="1" applyProtection="1">
      <protection locked="0"/>
    </xf>
    <xf numFmtId="10" fontId="39" fillId="0" borderId="24" xfId="0" applyNumberFormat="1" applyFont="1" applyFill="1" applyBorder="1" applyProtection="1">
      <protection locked="0"/>
    </xf>
    <xf numFmtId="10" fontId="39" fillId="0" borderId="19" xfId="0" applyNumberFormat="1" applyFont="1" applyFill="1" applyBorder="1" applyProtection="1">
      <protection locked="0"/>
    </xf>
    <xf numFmtId="10" fontId="39" fillId="0" borderId="20" xfId="0" applyNumberFormat="1" applyFont="1" applyFill="1" applyBorder="1" applyProtection="1">
      <protection locked="0"/>
    </xf>
    <xf numFmtId="10" fontId="43" fillId="0" borderId="12" xfId="0" applyNumberFormat="1" applyFont="1" applyFill="1" applyBorder="1" applyAlignment="1" applyProtection="1">
      <alignment horizontal="right"/>
      <protection locked="0"/>
    </xf>
    <xf numFmtId="167" fontId="43" fillId="0" borderId="6" xfId="0" applyNumberFormat="1" applyFont="1" applyFill="1" applyBorder="1" applyProtection="1">
      <protection locked="0"/>
    </xf>
    <xf numFmtId="164" fontId="39" fillId="0" borderId="23" xfId="0" applyNumberFormat="1" applyFont="1" applyFill="1" applyBorder="1" applyProtection="1">
      <protection locked="0"/>
    </xf>
    <xf numFmtId="164" fontId="39" fillId="0" borderId="21" xfId="0" applyNumberFormat="1" applyFont="1" applyFill="1" applyBorder="1" applyProtection="1">
      <protection locked="0"/>
    </xf>
    <xf numFmtId="164" fontId="43" fillId="0" borderId="22" xfId="0" applyNumberFormat="1" applyFont="1" applyFill="1" applyBorder="1" applyAlignment="1" applyProtection="1">
      <alignment horizontal="right"/>
      <protection locked="0"/>
    </xf>
    <xf numFmtId="164" fontId="39" fillId="0" borderId="25" xfId="0" applyNumberFormat="1" applyFont="1" applyFill="1" applyBorder="1" applyProtection="1">
      <protection locked="0"/>
    </xf>
    <xf numFmtId="164" fontId="39" fillId="0" borderId="26" xfId="0" applyNumberFormat="1" applyFont="1" applyFill="1" applyBorder="1" applyProtection="1">
      <protection locked="0"/>
    </xf>
    <xf numFmtId="164" fontId="43" fillId="0" borderId="27" xfId="0" applyNumberFormat="1" applyFont="1" applyFill="1" applyBorder="1" applyAlignment="1" applyProtection="1">
      <alignment horizontal="right"/>
      <protection locked="0"/>
    </xf>
    <xf numFmtId="164" fontId="39" fillId="0" borderId="28" xfId="0" applyNumberFormat="1" applyFont="1" applyFill="1" applyBorder="1" applyProtection="1">
      <protection locked="0"/>
    </xf>
    <xf numFmtId="165" fontId="38" fillId="0" borderId="28" xfId="0" applyNumberFormat="1" applyFont="1" applyFill="1" applyBorder="1" applyProtection="1">
      <protection locked="0"/>
    </xf>
    <xf numFmtId="164" fontId="39" fillId="0" borderId="29" xfId="0" applyNumberFormat="1" applyFont="1" applyFill="1" applyBorder="1" applyProtection="1">
      <protection locked="0"/>
    </xf>
    <xf numFmtId="165" fontId="38" fillId="0" borderId="27" xfId="0" applyNumberFormat="1" applyFont="1" applyFill="1" applyBorder="1" applyProtection="1">
      <protection locked="0"/>
    </xf>
    <xf numFmtId="164" fontId="39" fillId="0" borderId="30" xfId="0" applyNumberFormat="1" applyFont="1" applyFill="1" applyBorder="1" applyProtection="1">
      <protection locked="0"/>
    </xf>
    <xf numFmtId="164" fontId="43" fillId="0" borderId="31" xfId="0" applyNumberFormat="1" applyFont="1" applyFill="1" applyBorder="1" applyAlignment="1" applyProtection="1">
      <alignment horizontal="right"/>
      <protection locked="0"/>
    </xf>
    <xf numFmtId="165" fontId="41" fillId="0" borderId="25" xfId="0" applyNumberFormat="1" applyFont="1" applyFill="1" applyBorder="1" applyProtection="1">
      <protection locked="0"/>
    </xf>
    <xf numFmtId="167" fontId="43" fillId="0" borderId="5" xfId="0" applyNumberFormat="1" applyFont="1" applyFill="1" applyBorder="1" applyProtection="1">
      <protection locked="0"/>
    </xf>
    <xf numFmtId="164" fontId="42" fillId="0" borderId="25" xfId="0" applyNumberFormat="1" applyFont="1" applyFill="1" applyBorder="1" applyProtection="1">
      <protection locked="0"/>
    </xf>
    <xf numFmtId="165" fontId="42" fillId="0" borderId="1" xfId="0" applyNumberFormat="1" applyFont="1" applyFill="1" applyBorder="1" applyProtection="1">
      <protection locked="0"/>
    </xf>
    <xf numFmtId="164" fontId="39" fillId="0" borderId="32" xfId="0" applyNumberFormat="1" applyFont="1" applyFill="1" applyBorder="1" applyProtection="1">
      <protection locked="0"/>
    </xf>
    <xf numFmtId="164" fontId="39" fillId="0" borderId="33" xfId="0" applyNumberFormat="1" applyFont="1" applyFill="1" applyBorder="1" applyProtection="1">
      <protection locked="0"/>
    </xf>
    <xf numFmtId="164" fontId="43" fillId="0" borderId="34" xfId="0" applyNumberFormat="1" applyFont="1" applyFill="1" applyBorder="1" applyAlignment="1" applyProtection="1">
      <alignment horizontal="right"/>
      <protection locked="0"/>
    </xf>
    <xf numFmtId="165" fontId="39" fillId="0" borderId="1" xfId="0" applyNumberFormat="1" applyFont="1" applyFill="1" applyBorder="1" applyProtection="1">
      <protection locked="0"/>
    </xf>
    <xf numFmtId="0" fontId="43" fillId="0" borderId="0" xfId="0" applyFont="1" applyFill="1" applyBorder="1" applyProtection="1">
      <protection locked="0"/>
    </xf>
    <xf numFmtId="164" fontId="43" fillId="0" borderId="0" xfId="0" applyNumberFormat="1" applyFont="1" applyFill="1" applyBorder="1" applyAlignment="1" applyProtection="1">
      <alignment horizontal="right"/>
      <protection locked="0"/>
    </xf>
    <xf numFmtId="10" fontId="43" fillId="0" borderId="9" xfId="1" quotePrefix="1" applyNumberFormat="1" applyFont="1" applyFill="1" applyBorder="1" applyAlignment="1" applyProtection="1">
      <alignment horizontal="right"/>
      <protection locked="0"/>
    </xf>
    <xf numFmtId="10" fontId="43" fillId="0" borderId="35" xfId="1" quotePrefix="1" applyNumberFormat="1" applyFont="1" applyFill="1" applyBorder="1" applyAlignment="1" applyProtection="1">
      <alignment horizontal="right"/>
      <protection locked="0"/>
    </xf>
    <xf numFmtId="164" fontId="43" fillId="0" borderId="0" xfId="1" quotePrefix="1" applyNumberFormat="1" applyFont="1" applyFill="1" applyBorder="1" applyAlignment="1" applyProtection="1">
      <alignment horizontal="right"/>
      <protection locked="0"/>
    </xf>
    <xf numFmtId="10" fontId="43" fillId="0" borderId="7" xfId="1" quotePrefix="1" applyNumberFormat="1" applyFont="1" applyFill="1" applyBorder="1" applyAlignment="1" applyProtection="1">
      <alignment horizontal="right"/>
      <protection locked="0"/>
    </xf>
    <xf numFmtId="10" fontId="43" fillId="0" borderId="36" xfId="1" quotePrefix="1" applyNumberFormat="1" applyFont="1" applyFill="1" applyBorder="1" applyAlignment="1" applyProtection="1">
      <alignment horizontal="right"/>
      <protection locked="0"/>
    </xf>
    <xf numFmtId="10" fontId="43" fillId="0" borderId="37" xfId="1" quotePrefix="1" applyNumberFormat="1" applyFont="1" applyFill="1" applyBorder="1" applyAlignment="1" applyProtection="1">
      <alignment horizontal="right"/>
      <protection locked="0"/>
    </xf>
    <xf numFmtId="164" fontId="43" fillId="0" borderId="37" xfId="1" quotePrefix="1" applyNumberFormat="1" applyFont="1" applyFill="1" applyBorder="1" applyAlignment="1" applyProtection="1">
      <alignment horizontal="right"/>
      <protection locked="0"/>
    </xf>
    <xf numFmtId="10" fontId="43" fillId="0" borderId="38" xfId="1" quotePrefix="1" applyNumberFormat="1" applyFont="1" applyFill="1" applyBorder="1" applyAlignment="1" applyProtection="1">
      <alignment horizontal="right"/>
      <protection locked="0"/>
    </xf>
    <xf numFmtId="10" fontId="39" fillId="0" borderId="30" xfId="0" applyNumberFormat="1" applyFont="1" applyFill="1" applyBorder="1" applyProtection="1">
      <protection locked="0"/>
    </xf>
    <xf numFmtId="164" fontId="39" fillId="0" borderId="39" xfId="0" applyNumberFormat="1" applyFont="1" applyFill="1" applyBorder="1" applyProtection="1">
      <protection locked="0"/>
    </xf>
    <xf numFmtId="10" fontId="39" fillId="0" borderId="39" xfId="0" applyNumberFormat="1" applyFont="1" applyFill="1" applyBorder="1" applyProtection="1">
      <protection locked="0"/>
    </xf>
    <xf numFmtId="10" fontId="39" fillId="0" borderId="40" xfId="0" applyNumberFormat="1" applyFont="1" applyFill="1" applyBorder="1" applyProtection="1">
      <protection locked="0"/>
    </xf>
    <xf numFmtId="10" fontId="43" fillId="0" borderId="31" xfId="0" applyNumberFormat="1" applyFont="1" applyFill="1" applyBorder="1" applyAlignment="1" applyProtection="1">
      <alignment horizontal="right"/>
      <protection locked="0"/>
    </xf>
    <xf numFmtId="10" fontId="39" fillId="0" borderId="39" xfId="195" applyNumberFormat="1" applyFont="1" applyFill="1" applyBorder="1" applyProtection="1">
      <protection locked="0"/>
    </xf>
    <xf numFmtId="10" fontId="39" fillId="0" borderId="19" xfId="195" applyNumberFormat="1" applyFont="1" applyFill="1" applyBorder="1" applyProtection="1">
      <protection locked="0"/>
    </xf>
    <xf numFmtId="164" fontId="43" fillId="0" borderId="41" xfId="1" quotePrefix="1" applyNumberFormat="1" applyFont="1" applyFill="1" applyBorder="1" applyAlignment="1" applyProtection="1">
      <alignment horizontal="right"/>
      <protection locked="0"/>
    </xf>
    <xf numFmtId="164" fontId="43" fillId="0" borderId="22" xfId="1" quotePrefix="1" applyNumberFormat="1" applyFont="1" applyFill="1" applyBorder="1" applyAlignment="1" applyProtection="1">
      <alignment horizontal="right"/>
      <protection locked="0"/>
    </xf>
    <xf numFmtId="164" fontId="43" fillId="0" borderId="25" xfId="1" quotePrefix="1" applyNumberFormat="1" applyFont="1" applyFill="1" applyBorder="1" applyAlignment="1" applyProtection="1">
      <alignment horizontal="right"/>
      <protection locked="0"/>
    </xf>
    <xf numFmtId="164" fontId="43" fillId="0" borderId="29" xfId="1" quotePrefix="1" applyNumberFormat="1" applyFont="1" applyFill="1" applyBorder="1" applyAlignment="1" applyProtection="1">
      <alignment horizontal="right"/>
      <protection locked="0"/>
    </xf>
    <xf numFmtId="164" fontId="43" fillId="0" borderId="30" xfId="1" quotePrefix="1" applyNumberFormat="1" applyFont="1" applyFill="1" applyBorder="1" applyAlignment="1" applyProtection="1">
      <alignment horizontal="right"/>
      <protection locked="0"/>
    </xf>
    <xf numFmtId="164" fontId="43" fillId="0" borderId="42" xfId="1" quotePrefix="1" applyNumberFormat="1" applyFont="1" applyFill="1" applyBorder="1" applyAlignment="1" applyProtection="1">
      <alignment horizontal="right"/>
      <protection locked="0"/>
    </xf>
    <xf numFmtId="164" fontId="43" fillId="0" borderId="32" xfId="1" quotePrefix="1" applyNumberFormat="1" applyFont="1" applyFill="1" applyBorder="1" applyAlignment="1" applyProtection="1">
      <alignment horizontal="right"/>
      <protection locked="0"/>
    </xf>
    <xf numFmtId="164" fontId="43" fillId="0" borderId="33" xfId="1" quotePrefix="1" applyNumberFormat="1" applyFont="1" applyFill="1" applyBorder="1" applyAlignment="1" applyProtection="1">
      <alignment horizontal="right"/>
      <protection locked="0"/>
    </xf>
    <xf numFmtId="164" fontId="43" fillId="0" borderId="26" xfId="1" quotePrefix="1" applyNumberFormat="1" applyFont="1" applyFill="1" applyBorder="1" applyAlignment="1" applyProtection="1">
      <alignment horizontal="right"/>
      <protection locked="0"/>
    </xf>
    <xf numFmtId="165" fontId="43" fillId="0" borderId="27" xfId="0" applyNumberFormat="1" applyFont="1" applyFill="1" applyBorder="1" applyProtection="1">
      <protection locked="0"/>
    </xf>
    <xf numFmtId="165" fontId="43" fillId="0" borderId="0" xfId="0" applyNumberFormat="1" applyFont="1" applyFill="1" applyBorder="1" applyProtection="1">
      <protection locked="0"/>
    </xf>
    <xf numFmtId="167" fontId="39" fillId="0" borderId="1" xfId="0" applyNumberFormat="1" applyFont="1" applyFill="1" applyBorder="1" applyProtection="1">
      <protection locked="0"/>
    </xf>
    <xf numFmtId="10" fontId="39" fillId="0" borderId="9" xfId="0" applyNumberFormat="1" applyFont="1" applyFill="1" applyBorder="1" applyProtection="1">
      <protection locked="0"/>
    </xf>
    <xf numFmtId="164" fontId="39" fillId="0" borderId="9" xfId="0" applyNumberFormat="1" applyFont="1" applyFill="1" applyBorder="1" applyProtection="1">
      <protection locked="0"/>
    </xf>
    <xf numFmtId="10" fontId="39" fillId="0" borderId="35" xfId="0" applyNumberFormat="1" applyFont="1" applyFill="1" applyBorder="1" applyProtection="1">
      <protection locked="0"/>
    </xf>
    <xf numFmtId="10" fontId="39" fillId="0" borderId="7" xfId="0" applyNumberFormat="1" applyFont="1" applyFill="1" applyBorder="1" applyProtection="1">
      <protection locked="0"/>
    </xf>
    <xf numFmtId="164" fontId="39" fillId="0" borderId="7" xfId="0" applyNumberFormat="1" applyFont="1" applyFill="1" applyBorder="1" applyProtection="1">
      <protection locked="0"/>
    </xf>
    <xf numFmtId="10" fontId="39" fillId="0" borderId="36" xfId="0" applyNumberFormat="1" applyFont="1" applyFill="1" applyBorder="1" applyProtection="1">
      <protection locked="0"/>
    </xf>
    <xf numFmtId="10" fontId="39" fillId="0" borderId="37" xfId="0" applyNumberFormat="1" applyFont="1" applyFill="1" applyBorder="1" applyProtection="1">
      <protection locked="0"/>
    </xf>
    <xf numFmtId="164" fontId="39" fillId="0" borderId="37" xfId="0" applyNumberFormat="1" applyFont="1" applyFill="1" applyBorder="1" applyProtection="1">
      <protection locked="0"/>
    </xf>
    <xf numFmtId="10" fontId="39" fillId="0" borderId="38" xfId="0" applyNumberFormat="1" applyFont="1" applyFill="1" applyBorder="1" applyProtection="1">
      <protection locked="0"/>
    </xf>
    <xf numFmtId="167" fontId="39" fillId="0" borderId="6" xfId="0" applyNumberFormat="1" applyFont="1" applyFill="1" applyBorder="1" applyProtection="1">
      <protection locked="0"/>
    </xf>
    <xf numFmtId="164" fontId="39" fillId="0" borderId="41" xfId="0" applyNumberFormat="1" applyFont="1" applyFill="1" applyBorder="1" applyProtection="1">
      <protection locked="0"/>
    </xf>
    <xf numFmtId="165" fontId="43" fillId="0" borderId="28" xfId="0" applyNumberFormat="1" applyFont="1" applyFill="1" applyBorder="1" applyProtection="1">
      <protection locked="0"/>
    </xf>
    <xf numFmtId="0" fontId="38" fillId="0" borderId="1" xfId="0" applyFont="1" applyFill="1" applyBorder="1" applyProtection="1">
      <protection locked="0"/>
    </xf>
    <xf numFmtId="10" fontId="38" fillId="0" borderId="17" xfId="0" applyNumberFormat="1" applyFont="1" applyFill="1" applyBorder="1" applyProtection="1">
      <protection locked="0"/>
    </xf>
    <xf numFmtId="10" fontId="38" fillId="0" borderId="18" xfId="0" applyNumberFormat="1" applyFont="1" applyFill="1" applyBorder="1" applyProtection="1">
      <protection locked="0"/>
    </xf>
    <xf numFmtId="10" fontId="38" fillId="0" borderId="10" xfId="0" applyNumberFormat="1" applyFont="1" applyFill="1" applyBorder="1" applyAlignment="1" applyProtection="1">
      <alignment horizontal="right"/>
      <protection locked="0"/>
    </xf>
    <xf numFmtId="164" fontId="38" fillId="0" borderId="0" xfId="0" applyNumberFormat="1" applyFont="1" applyFill="1" applyBorder="1" applyProtection="1">
      <protection locked="0"/>
    </xf>
    <xf numFmtId="10" fontId="38" fillId="0" borderId="43" xfId="0" applyNumberFormat="1" applyFont="1" applyFill="1" applyBorder="1" applyProtection="1">
      <protection locked="0"/>
    </xf>
    <xf numFmtId="10" fontId="38" fillId="0" borderId="44" xfId="0" applyNumberFormat="1" applyFont="1" applyFill="1" applyBorder="1" applyProtection="1">
      <protection locked="0"/>
    </xf>
    <xf numFmtId="10" fontId="38" fillId="0" borderId="12" xfId="0" applyNumberFormat="1" applyFont="1" applyFill="1" applyBorder="1" applyAlignment="1" applyProtection="1">
      <alignment horizontal="right"/>
      <protection locked="0"/>
    </xf>
    <xf numFmtId="10" fontId="38" fillId="0" borderId="45" xfId="0" applyNumberFormat="1" applyFont="1" applyFill="1" applyBorder="1" applyProtection="1">
      <protection locked="0"/>
    </xf>
    <xf numFmtId="10" fontId="38" fillId="0" borderId="46" xfId="0" applyNumberFormat="1" applyFont="1" applyFill="1" applyBorder="1" applyProtection="1">
      <protection locked="0"/>
    </xf>
    <xf numFmtId="10" fontId="38" fillId="0" borderId="22" xfId="0" applyNumberFormat="1" applyFont="1" applyFill="1" applyBorder="1" applyAlignment="1" applyProtection="1">
      <alignment horizontal="right"/>
      <protection locked="0"/>
    </xf>
    <xf numFmtId="10" fontId="40" fillId="0" borderId="30" xfId="0" applyNumberFormat="1" applyFont="1" applyFill="1" applyBorder="1" applyProtection="1">
      <protection locked="0"/>
    </xf>
    <xf numFmtId="10" fontId="40" fillId="0" borderId="39" xfId="0" applyNumberFormat="1" applyFont="1" applyFill="1" applyBorder="1" applyProtection="1">
      <protection locked="0"/>
    </xf>
    <xf numFmtId="10" fontId="40" fillId="0" borderId="40" xfId="0" applyNumberFormat="1" applyFont="1" applyFill="1" applyBorder="1" applyProtection="1">
      <protection locked="0"/>
    </xf>
    <xf numFmtId="10" fontId="38" fillId="0" borderId="31" xfId="0" applyNumberFormat="1" applyFont="1" applyFill="1" applyBorder="1" applyAlignment="1" applyProtection="1">
      <alignment horizontal="right"/>
      <protection locked="0"/>
    </xf>
    <xf numFmtId="0" fontId="38" fillId="0" borderId="6" xfId="0" applyFont="1" applyFill="1" applyBorder="1" applyProtection="1">
      <protection locked="0"/>
    </xf>
    <xf numFmtId="10" fontId="40" fillId="0" borderId="8" xfId="0" applyNumberFormat="1" applyFont="1" applyFill="1" applyBorder="1" applyProtection="1">
      <protection locked="0"/>
    </xf>
    <xf numFmtId="10" fontId="40" fillId="0" borderId="17" xfId="0" applyNumberFormat="1" applyFont="1" applyFill="1" applyBorder="1" applyProtection="1">
      <protection locked="0"/>
    </xf>
    <xf numFmtId="10" fontId="40" fillId="0" borderId="24" xfId="0" applyNumberFormat="1" applyFont="1" applyFill="1" applyBorder="1" applyProtection="1">
      <protection locked="0"/>
    </xf>
    <xf numFmtId="10" fontId="40" fillId="0" borderId="19" xfId="0" applyNumberFormat="1" applyFont="1" applyFill="1" applyBorder="1" applyProtection="1">
      <protection locked="0"/>
    </xf>
    <xf numFmtId="10" fontId="40" fillId="0" borderId="20" xfId="0" applyNumberFormat="1" applyFont="1" applyFill="1" applyBorder="1" applyProtection="1">
      <protection locked="0"/>
    </xf>
    <xf numFmtId="164" fontId="38" fillId="0" borderId="41" xfId="0" applyNumberFormat="1" applyFont="1" applyFill="1" applyBorder="1" applyAlignment="1" applyProtection="1">
      <alignment horizontal="right"/>
      <protection locked="0"/>
    </xf>
    <xf numFmtId="164" fontId="38" fillId="0" borderId="45" xfId="0" applyNumberFormat="1" applyFont="1" applyFill="1" applyBorder="1" applyAlignment="1" applyProtection="1">
      <alignment horizontal="right"/>
      <protection locked="0"/>
    </xf>
    <xf numFmtId="164" fontId="41" fillId="0" borderId="0" xfId="0" applyNumberFormat="1" applyFont="1" applyFill="1" applyBorder="1" applyAlignment="1" applyProtection="1">
      <alignment horizontal="right"/>
      <protection locked="0"/>
    </xf>
    <xf numFmtId="164" fontId="38" fillId="0" borderId="22" xfId="0" applyNumberFormat="1" applyFont="1" applyFill="1" applyBorder="1" applyAlignment="1" applyProtection="1">
      <alignment horizontal="right"/>
      <protection locked="0"/>
    </xf>
    <xf numFmtId="164" fontId="38" fillId="0" borderId="25" xfId="0" applyNumberFormat="1" applyFont="1" applyFill="1" applyBorder="1" applyProtection="1">
      <protection locked="0"/>
    </xf>
    <xf numFmtId="164" fontId="38" fillId="0" borderId="26" xfId="0" applyNumberFormat="1" applyFont="1" applyFill="1" applyBorder="1" applyProtection="1">
      <protection locked="0"/>
    </xf>
    <xf numFmtId="164" fontId="41" fillId="0" borderId="47" xfId="0" applyNumberFormat="1" applyFont="1" applyFill="1" applyBorder="1" applyProtection="1">
      <protection locked="0"/>
    </xf>
    <xf numFmtId="164" fontId="38" fillId="0" borderId="27" xfId="0" applyNumberFormat="1" applyFont="1" applyFill="1" applyBorder="1" applyAlignment="1" applyProtection="1">
      <alignment horizontal="right"/>
      <protection locked="0"/>
    </xf>
    <xf numFmtId="164" fontId="38" fillId="0" borderId="4" xfId="0" applyNumberFormat="1" applyFont="1" applyFill="1" applyBorder="1" applyProtection="1">
      <protection locked="0"/>
    </xf>
    <xf numFmtId="164" fontId="38" fillId="0" borderId="29" xfId="0" applyNumberFormat="1" applyFont="1" applyFill="1" applyBorder="1" applyProtection="1">
      <protection locked="0"/>
    </xf>
    <xf numFmtId="164" fontId="38" fillId="4" borderId="29" xfId="0" applyNumberFormat="1" applyFont="1" applyFill="1" applyBorder="1" applyProtection="1">
      <protection locked="0"/>
    </xf>
    <xf numFmtId="164" fontId="38" fillId="0" borderId="25" xfId="82" applyNumberFormat="1" applyFont="1" applyFill="1" applyBorder="1" applyProtection="1">
      <protection locked="0"/>
    </xf>
    <xf numFmtId="164" fontId="38" fillId="0" borderId="26" xfId="82" applyNumberFormat="1" applyFont="1" applyFill="1" applyBorder="1" applyProtection="1">
      <protection locked="0"/>
    </xf>
    <xf numFmtId="164" fontId="41" fillId="0" borderId="25" xfId="0" applyNumberFormat="1" applyFont="1" applyFill="1" applyBorder="1" applyProtection="1">
      <protection locked="0"/>
    </xf>
    <xf numFmtId="165" fontId="41" fillId="0" borderId="1" xfId="0" applyNumberFormat="1" applyFont="1" applyFill="1" applyBorder="1" applyProtection="1">
      <protection locked="0"/>
    </xf>
    <xf numFmtId="164" fontId="38" fillId="4" borderId="26" xfId="0" applyNumberFormat="1" applyFont="1" applyFill="1" applyBorder="1" applyProtection="1">
      <protection locked="0"/>
    </xf>
    <xf numFmtId="164" fontId="38" fillId="5" borderId="26" xfId="0" applyNumberFormat="1" applyFont="1" applyFill="1" applyBorder="1" applyProtection="1">
      <protection locked="0"/>
    </xf>
    <xf numFmtId="164" fontId="38" fillId="4" borderId="25" xfId="0" applyNumberFormat="1" applyFont="1" applyFill="1" applyBorder="1" applyProtection="1">
      <protection locked="0"/>
    </xf>
    <xf numFmtId="0" fontId="38" fillId="0" borderId="0" xfId="0" applyFont="1" applyFill="1" applyBorder="1" applyProtection="1">
      <protection locked="0"/>
    </xf>
    <xf numFmtId="164" fontId="41" fillId="0" borderId="0" xfId="0" applyNumberFormat="1" applyFont="1" applyFill="1" applyBorder="1" applyProtection="1">
      <protection locked="0"/>
    </xf>
    <xf numFmtId="164" fontId="38" fillId="0" borderId="0" xfId="0" applyNumberFormat="1" applyFont="1" applyFill="1" applyBorder="1" applyAlignment="1" applyProtection="1">
      <alignment horizontal="right"/>
      <protection locked="0"/>
    </xf>
    <xf numFmtId="164" fontId="38" fillId="5" borderId="29" xfId="0" applyNumberFormat="1" applyFont="1" applyFill="1" applyBorder="1" applyProtection="1">
      <protection locked="0"/>
    </xf>
    <xf numFmtId="0" fontId="43" fillId="0" borderId="1" xfId="0" applyFont="1" applyFill="1" applyBorder="1" applyProtection="1">
      <protection locked="0"/>
    </xf>
    <xf numFmtId="10" fontId="43" fillId="0" borderId="17" xfId="0" applyNumberFormat="1" applyFont="1" applyFill="1" applyBorder="1" applyProtection="1">
      <protection locked="0"/>
    </xf>
    <xf numFmtId="10" fontId="43" fillId="0" borderId="18" xfId="0" applyNumberFormat="1" applyFont="1" applyFill="1" applyBorder="1" applyProtection="1">
      <protection locked="0"/>
    </xf>
    <xf numFmtId="164" fontId="43" fillId="0" borderId="0" xfId="0" applyNumberFormat="1" applyFont="1" applyFill="1" applyBorder="1" applyProtection="1">
      <protection locked="0"/>
    </xf>
    <xf numFmtId="10" fontId="43" fillId="0" borderId="43" xfId="0" applyNumberFormat="1" applyFont="1" applyFill="1" applyBorder="1" applyProtection="1">
      <protection locked="0"/>
    </xf>
    <xf numFmtId="10" fontId="43" fillId="0" borderId="44" xfId="0" applyNumberFormat="1" applyFont="1" applyFill="1" applyBorder="1" applyProtection="1">
      <protection locked="0"/>
    </xf>
    <xf numFmtId="10" fontId="43" fillId="0" borderId="45" xfId="0" applyNumberFormat="1" applyFont="1" applyFill="1" applyBorder="1" applyProtection="1">
      <protection locked="0"/>
    </xf>
    <xf numFmtId="10" fontId="43" fillId="0" borderId="46" xfId="0" applyNumberFormat="1" applyFont="1" applyFill="1" applyBorder="1" applyProtection="1">
      <protection locked="0"/>
    </xf>
    <xf numFmtId="0" fontId="43" fillId="0" borderId="2" xfId="0" applyFont="1" applyFill="1" applyBorder="1" applyProtection="1">
      <protection locked="0"/>
    </xf>
    <xf numFmtId="0" fontId="43" fillId="0" borderId="5" xfId="0" applyFont="1" applyFill="1" applyBorder="1" applyProtection="1">
      <protection locked="0"/>
    </xf>
    <xf numFmtId="164" fontId="43" fillId="0" borderId="41" xfId="0" applyNumberFormat="1" applyFont="1" applyFill="1" applyBorder="1" applyAlignment="1" applyProtection="1">
      <alignment horizontal="right"/>
      <protection locked="0"/>
    </xf>
    <xf numFmtId="164" fontId="43" fillId="0" borderId="45" xfId="0" applyNumberFormat="1" applyFont="1" applyFill="1" applyBorder="1" applyAlignment="1" applyProtection="1">
      <alignment horizontal="right"/>
      <protection locked="0"/>
    </xf>
    <xf numFmtId="164" fontId="43" fillId="0" borderId="25" xfId="0" applyNumberFormat="1" applyFont="1" applyFill="1" applyBorder="1" applyAlignment="1" applyProtection="1">
      <alignment horizontal="right"/>
      <protection locked="0"/>
    </xf>
    <xf numFmtId="164" fontId="43" fillId="0" borderId="29" xfId="0" applyNumberFormat="1" applyFont="1" applyFill="1" applyBorder="1" applyAlignment="1" applyProtection="1">
      <alignment horizontal="right"/>
      <protection locked="0"/>
    </xf>
    <xf numFmtId="164" fontId="43" fillId="0" borderId="48" xfId="0" applyNumberFormat="1" applyFont="1" applyFill="1" applyBorder="1" applyAlignment="1" applyProtection="1">
      <alignment horizontal="right"/>
      <protection locked="0"/>
    </xf>
    <xf numFmtId="164" fontId="43" fillId="0" borderId="4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Protection="1">
      <protection locked="0"/>
    </xf>
    <xf numFmtId="10" fontId="40" fillId="0" borderId="42" xfId="0" applyNumberFormat="1" applyFont="1" applyFill="1" applyBorder="1" applyProtection="1">
      <protection locked="0"/>
    </xf>
    <xf numFmtId="10" fontId="40" fillId="0" borderId="9" xfId="0" applyNumberFormat="1" applyFont="1" applyFill="1" applyBorder="1" applyProtection="1">
      <protection locked="0"/>
    </xf>
    <xf numFmtId="10" fontId="40" fillId="0" borderId="11" xfId="0" applyNumberFormat="1" applyFont="1" applyFill="1" applyBorder="1" applyProtection="1">
      <protection locked="0"/>
    </xf>
    <xf numFmtId="10" fontId="40" fillId="0" borderId="7" xfId="0" applyNumberFormat="1" applyFont="1" applyFill="1" applyBorder="1" applyProtection="1">
      <protection locked="0"/>
    </xf>
    <xf numFmtId="164" fontId="38" fillId="0" borderId="32" xfId="0" applyNumberFormat="1" applyFont="1" applyFill="1" applyBorder="1" applyAlignment="1" applyProtection="1">
      <alignment horizontal="right"/>
      <protection locked="0"/>
    </xf>
    <xf numFmtId="164" fontId="38" fillId="0" borderId="33" xfId="0" applyNumberFormat="1" applyFont="1" applyFill="1" applyBorder="1" applyAlignment="1" applyProtection="1">
      <alignment horizontal="right"/>
      <protection locked="0"/>
    </xf>
    <xf numFmtId="164" fontId="38" fillId="0" borderId="49" xfId="0" applyNumberFormat="1" applyFont="1" applyFill="1" applyBorder="1" applyAlignment="1" applyProtection="1">
      <alignment horizontal="right"/>
      <protection locked="0"/>
    </xf>
    <xf numFmtId="164" fontId="38" fillId="0" borderId="26" xfId="0" applyNumberFormat="1" applyFont="1" applyFill="1" applyBorder="1" applyAlignment="1" applyProtection="1">
      <alignment horizontal="right"/>
      <protection locked="0"/>
    </xf>
    <xf numFmtId="164" fontId="38" fillId="0" borderId="25" xfId="0" applyNumberFormat="1" applyFont="1" applyFill="1" applyBorder="1" applyAlignment="1" applyProtection="1">
      <alignment horizontal="right"/>
      <protection locked="0"/>
    </xf>
    <xf numFmtId="164" fontId="38" fillId="0" borderId="29" xfId="0" applyNumberFormat="1" applyFont="1" applyFill="1" applyBorder="1" applyAlignment="1" applyProtection="1">
      <alignment horizontal="right"/>
      <protection locked="0"/>
    </xf>
    <xf numFmtId="164" fontId="38" fillId="0" borderId="48" xfId="0" applyNumberFormat="1" applyFont="1" applyFill="1" applyBorder="1" applyAlignment="1" applyProtection="1">
      <alignment horizontal="right"/>
      <protection locked="0"/>
    </xf>
    <xf numFmtId="164" fontId="41" fillId="0" borderId="29" xfId="0" applyNumberFormat="1" applyFont="1" applyFill="1" applyBorder="1" applyProtection="1">
      <protection locked="0"/>
    </xf>
    <xf numFmtId="10" fontId="38" fillId="0" borderId="50" xfId="0" applyNumberFormat="1" applyFont="1" applyFill="1" applyBorder="1" applyAlignment="1" applyProtection="1">
      <alignment horizontal="right"/>
      <protection locked="0"/>
    </xf>
    <xf numFmtId="164" fontId="43" fillId="0" borderId="32" xfId="0" applyNumberFormat="1" applyFont="1" applyFill="1" applyBorder="1" applyAlignment="1" applyProtection="1">
      <alignment horizontal="right"/>
      <protection locked="0"/>
    </xf>
    <xf numFmtId="164" fontId="43" fillId="0" borderId="33" xfId="0" applyNumberFormat="1" applyFont="1" applyFill="1" applyBorder="1" applyAlignment="1" applyProtection="1">
      <alignment horizontal="right"/>
      <protection locked="0"/>
    </xf>
    <xf numFmtId="164" fontId="43" fillId="0" borderId="26" xfId="0" applyNumberFormat="1" applyFont="1" applyFill="1" applyBorder="1" applyAlignment="1" applyProtection="1">
      <alignment horizontal="right"/>
      <protection locked="0"/>
    </xf>
    <xf numFmtId="167" fontId="40" fillId="0" borderId="1" xfId="0" applyNumberFormat="1" applyFont="1" applyFill="1" applyBorder="1" applyProtection="1">
      <protection locked="0"/>
    </xf>
    <xf numFmtId="164" fontId="40" fillId="0" borderId="0" xfId="0" applyNumberFormat="1" applyFont="1" applyFill="1" applyBorder="1" applyProtection="1">
      <protection locked="0"/>
    </xf>
    <xf numFmtId="10" fontId="40" fillId="0" borderId="37" xfId="0" applyNumberFormat="1" applyFont="1" applyFill="1" applyBorder="1" applyProtection="1">
      <protection locked="0"/>
    </xf>
    <xf numFmtId="167" fontId="40" fillId="0" borderId="6" xfId="0" applyNumberFormat="1" applyFont="1" applyFill="1" applyBorder="1" applyProtection="1">
      <protection locked="0"/>
    </xf>
    <xf numFmtId="10" fontId="40" fillId="0" borderId="32" xfId="0" applyNumberFormat="1" applyFont="1" applyFill="1" applyBorder="1" applyProtection="1">
      <protection locked="0"/>
    </xf>
    <xf numFmtId="10" fontId="40" fillId="0" borderId="51" xfId="0" applyNumberFormat="1" applyFont="1" applyFill="1" applyBorder="1" applyProtection="1">
      <protection locked="0"/>
    </xf>
    <xf numFmtId="10" fontId="38" fillId="0" borderId="15" xfId="0" applyNumberFormat="1" applyFont="1" applyFill="1" applyBorder="1" applyAlignment="1" applyProtection="1">
      <alignment horizontal="right"/>
      <protection locked="0"/>
    </xf>
    <xf numFmtId="164" fontId="38" fillId="0" borderId="23" xfId="0" applyNumberFormat="1" applyFont="1" applyFill="1" applyBorder="1" applyProtection="1">
      <protection locked="0"/>
    </xf>
    <xf numFmtId="164" fontId="38" fillId="0" borderId="21" xfId="0" applyNumberFormat="1" applyFont="1" applyFill="1" applyBorder="1" applyProtection="1">
      <protection locked="0"/>
    </xf>
    <xf numFmtId="164" fontId="38" fillId="0" borderId="52" xfId="0" applyNumberFormat="1" applyFont="1" applyFill="1" applyBorder="1" applyAlignment="1" applyProtection="1">
      <alignment horizontal="right"/>
      <protection locked="0"/>
    </xf>
    <xf numFmtId="164" fontId="38" fillId="0" borderId="39" xfId="82" applyNumberFormat="1" applyFont="1" applyFill="1" applyBorder="1" applyProtection="1">
      <protection locked="0"/>
    </xf>
    <xf numFmtId="167" fontId="40" fillId="0" borderId="5" xfId="0" applyNumberFormat="1" applyFont="1" applyFill="1" applyBorder="1" applyProtection="1">
      <protection locked="0"/>
    </xf>
    <xf numFmtId="164" fontId="38" fillId="0" borderId="41" xfId="0" applyNumberFormat="1" applyFont="1" applyFill="1" applyBorder="1" applyProtection="1">
      <protection locked="0"/>
    </xf>
    <xf numFmtId="164" fontId="38" fillId="0" borderId="45" xfId="0" applyNumberFormat="1" applyFont="1" applyFill="1" applyBorder="1" applyProtection="1">
      <protection locked="0"/>
    </xf>
    <xf numFmtId="164" fontId="38" fillId="0" borderId="30" xfId="82" applyNumberFormat="1" applyFont="1" applyFill="1" applyBorder="1" applyProtection="1">
      <protection locked="0"/>
    </xf>
    <xf numFmtId="164" fontId="38" fillId="0" borderId="1" xfId="0" applyNumberFormat="1" applyFont="1" applyFill="1" applyBorder="1" applyProtection="1">
      <protection locked="0"/>
    </xf>
    <xf numFmtId="10" fontId="39" fillId="0" borderId="43" xfId="0" applyNumberFormat="1" applyFont="1" applyFill="1" applyBorder="1" applyProtection="1">
      <protection locked="0"/>
    </xf>
    <xf numFmtId="10" fontId="39" fillId="0" borderId="32" xfId="0" applyNumberFormat="1" applyFont="1" applyFill="1" applyBorder="1" applyProtection="1">
      <protection locked="0"/>
    </xf>
    <xf numFmtId="10" fontId="39" fillId="0" borderId="49" xfId="0" applyNumberFormat="1" applyFont="1" applyFill="1" applyBorder="1" applyProtection="1">
      <protection locked="0"/>
    </xf>
    <xf numFmtId="10" fontId="39" fillId="0" borderId="53" xfId="0" applyNumberFormat="1" applyFont="1" applyFill="1" applyBorder="1" applyProtection="1">
      <protection locked="0"/>
    </xf>
    <xf numFmtId="10" fontId="39" fillId="0" borderId="14" xfId="0" applyNumberFormat="1" applyFont="1" applyFill="1" applyBorder="1" applyProtection="1">
      <protection locked="0"/>
    </xf>
    <xf numFmtId="10" fontId="43" fillId="0" borderId="15" xfId="0" applyNumberFormat="1" applyFont="1" applyFill="1" applyBorder="1" applyAlignment="1" applyProtection="1">
      <alignment horizontal="right"/>
      <protection locked="0"/>
    </xf>
    <xf numFmtId="164" fontId="43" fillId="0" borderId="23" xfId="0" applyNumberFormat="1" applyFont="1" applyFill="1" applyBorder="1" applyProtection="1">
      <protection locked="0"/>
    </xf>
    <xf numFmtId="164" fontId="43" fillId="0" borderId="21" xfId="0" applyNumberFormat="1" applyFont="1" applyFill="1" applyBorder="1" applyProtection="1">
      <protection locked="0"/>
    </xf>
    <xf numFmtId="164" fontId="43" fillId="0" borderId="54" xfId="0" applyNumberFormat="1" applyFont="1" applyFill="1" applyBorder="1" applyProtection="1">
      <protection locked="0"/>
    </xf>
    <xf numFmtId="164" fontId="43" fillId="0" borderId="25" xfId="0" applyNumberFormat="1" applyFont="1" applyFill="1" applyBorder="1" applyProtection="1">
      <protection locked="0"/>
    </xf>
    <xf numFmtId="164" fontId="43" fillId="0" borderId="26" xfId="0" applyNumberFormat="1" applyFont="1" applyFill="1" applyBorder="1" applyProtection="1">
      <protection locked="0"/>
    </xf>
    <xf numFmtId="164" fontId="43" fillId="0" borderId="4" xfId="0" applyNumberFormat="1" applyFont="1" applyFill="1" applyBorder="1" applyProtection="1">
      <protection locked="0"/>
    </xf>
    <xf numFmtId="10" fontId="40" fillId="0" borderId="43" xfId="0" applyNumberFormat="1" applyFont="1" applyFill="1" applyBorder="1" applyProtection="1">
      <protection locked="0"/>
    </xf>
    <xf numFmtId="10" fontId="40" fillId="0" borderId="49" xfId="0" applyNumberFormat="1" applyFont="1" applyFill="1" applyBorder="1" applyProtection="1">
      <protection locked="0"/>
    </xf>
    <xf numFmtId="10" fontId="40" fillId="0" borderId="53" xfId="0" applyNumberFormat="1" applyFont="1" applyFill="1" applyBorder="1" applyProtection="1">
      <protection locked="0"/>
    </xf>
    <xf numFmtId="10" fontId="40" fillId="0" borderId="14" xfId="0" applyNumberFormat="1" applyFont="1" applyFill="1" applyBorder="1" applyProtection="1">
      <protection locked="0"/>
    </xf>
    <xf numFmtId="164" fontId="38" fillId="0" borderId="47" xfId="0" applyNumberFormat="1" applyFont="1" applyFill="1" applyBorder="1" applyProtection="1">
      <protection locked="0"/>
    </xf>
    <xf numFmtId="164" fontId="38" fillId="0" borderId="47" xfId="82" applyNumberFormat="1" applyFont="1" applyFill="1" applyBorder="1" applyProtection="1">
      <protection locked="0"/>
    </xf>
    <xf numFmtId="10" fontId="41" fillId="0" borderId="9" xfId="0" applyNumberFormat="1" applyFont="1" applyFill="1" applyBorder="1" applyProtection="1">
      <protection locked="0"/>
    </xf>
    <xf numFmtId="10" fontId="41" fillId="0" borderId="7" xfId="0" applyNumberFormat="1" applyFont="1" applyFill="1" applyBorder="1" applyProtection="1">
      <protection locked="0"/>
    </xf>
    <xf numFmtId="10" fontId="41" fillId="0" borderId="37" xfId="0" applyNumberFormat="1" applyFont="1" applyFill="1" applyBorder="1" applyProtection="1">
      <protection locked="0"/>
    </xf>
    <xf numFmtId="10" fontId="41" fillId="0" borderId="30" xfId="0" applyNumberFormat="1" applyFont="1" applyFill="1" applyBorder="1" applyProtection="1">
      <protection locked="0"/>
    </xf>
    <xf numFmtId="10" fontId="41" fillId="0" borderId="39" xfId="0" applyNumberFormat="1" applyFont="1" applyFill="1" applyBorder="1" applyProtection="1">
      <protection locked="0"/>
    </xf>
    <xf numFmtId="164" fontId="41" fillId="0" borderId="47" xfId="82" applyNumberFormat="1" applyFont="1" applyFill="1" applyBorder="1" applyProtection="1">
      <protection locked="0"/>
    </xf>
    <xf numFmtId="10" fontId="40" fillId="6" borderId="9" xfId="0" applyNumberFormat="1" applyFont="1" applyFill="1" applyBorder="1" applyProtection="1">
      <protection locked="0"/>
    </xf>
    <xf numFmtId="10" fontId="41" fillId="6" borderId="7" xfId="0" applyNumberFormat="1" applyFont="1" applyFill="1" applyBorder="1" applyProtection="1">
      <protection locked="0"/>
    </xf>
    <xf numFmtId="10" fontId="40" fillId="6" borderId="7" xfId="0" applyNumberFormat="1" applyFont="1" applyFill="1" applyBorder="1" applyProtection="1">
      <protection locked="0"/>
    </xf>
    <xf numFmtId="10" fontId="40" fillId="6" borderId="37" xfId="0" applyNumberFormat="1" applyFont="1" applyFill="1" applyBorder="1" applyProtection="1">
      <protection locked="0"/>
    </xf>
    <xf numFmtId="10" fontId="40" fillId="6" borderId="39" xfId="0" applyNumberFormat="1" applyFont="1" applyFill="1" applyBorder="1" applyProtection="1">
      <protection locked="0"/>
    </xf>
    <xf numFmtId="10" fontId="40" fillId="6" borderId="30" xfId="0" applyNumberFormat="1" applyFont="1" applyFill="1" applyBorder="1" applyProtection="1">
      <protection locked="0"/>
    </xf>
    <xf numFmtId="10" fontId="40" fillId="6" borderId="14" xfId="0" applyNumberFormat="1" applyFont="1" applyFill="1" applyBorder="1" applyProtection="1">
      <protection locked="0"/>
    </xf>
    <xf numFmtId="164" fontId="38" fillId="6" borderId="0" xfId="0" applyNumberFormat="1" applyFont="1" applyFill="1" applyBorder="1" applyProtection="1">
      <protection locked="0"/>
    </xf>
    <xf numFmtId="164" fontId="38" fillId="6" borderId="21" xfId="0" applyNumberFormat="1" applyFont="1" applyFill="1" applyBorder="1" applyProtection="1">
      <protection locked="0"/>
    </xf>
    <xf numFmtId="164" fontId="38" fillId="6" borderId="47" xfId="0" applyNumberFormat="1" applyFont="1" applyFill="1" applyBorder="1" applyProtection="1">
      <protection locked="0"/>
    </xf>
    <xf numFmtId="164" fontId="38" fillId="6" borderId="26" xfId="0" applyNumberFormat="1" applyFont="1" applyFill="1" applyBorder="1" applyProtection="1">
      <protection locked="0"/>
    </xf>
    <xf numFmtId="164" fontId="38" fillId="6" borderId="25" xfId="0" applyNumberFormat="1" applyFont="1" applyFill="1" applyBorder="1" applyProtection="1">
      <protection locked="0"/>
    </xf>
    <xf numFmtId="164" fontId="41" fillId="6" borderId="47" xfId="82" applyNumberFormat="1" applyFont="1" applyFill="1" applyBorder="1" applyProtection="1">
      <protection locked="0"/>
    </xf>
    <xf numFmtId="164" fontId="38" fillId="6" borderId="25" xfId="82" applyNumberFormat="1" applyFont="1" applyFill="1" applyBorder="1" applyProtection="1">
      <protection locked="0"/>
    </xf>
    <xf numFmtId="164" fontId="38" fillId="6" borderId="26" xfId="82" applyNumberFormat="1" applyFont="1" applyFill="1" applyBorder="1" applyProtection="1">
      <protection locked="0"/>
    </xf>
    <xf numFmtId="164" fontId="38" fillId="0" borderId="28" xfId="0" applyNumberFormat="1" applyFont="1" applyFill="1" applyBorder="1" applyProtection="1">
      <protection locked="0"/>
    </xf>
    <xf numFmtId="10" fontId="40" fillId="0" borderId="10" xfId="0" applyNumberFormat="1" applyFont="1" applyFill="1" applyBorder="1" applyProtection="1">
      <protection locked="0"/>
    </xf>
    <xf numFmtId="10" fontId="38" fillId="0" borderId="55" xfId="0" applyNumberFormat="1" applyFont="1" applyFill="1" applyBorder="1" applyAlignment="1" applyProtection="1">
      <alignment horizontal="right"/>
      <protection locked="0"/>
    </xf>
    <xf numFmtId="10" fontId="40" fillId="0" borderId="12" xfId="0" applyNumberFormat="1" applyFont="1" applyFill="1" applyBorder="1" applyProtection="1">
      <protection locked="0"/>
    </xf>
    <xf numFmtId="10" fontId="38" fillId="0" borderId="56" xfId="0" applyNumberFormat="1" applyFont="1" applyFill="1" applyBorder="1" applyAlignment="1" applyProtection="1">
      <alignment horizontal="right"/>
      <protection locked="0"/>
    </xf>
    <xf numFmtId="10" fontId="40" fillId="0" borderId="22" xfId="0" applyNumberFormat="1" applyFont="1" applyFill="1" applyBorder="1" applyProtection="1">
      <protection locked="0"/>
    </xf>
    <xf numFmtId="10" fontId="38" fillId="0" borderId="57" xfId="0" applyNumberFormat="1" applyFont="1" applyFill="1" applyBorder="1" applyAlignment="1" applyProtection="1">
      <alignment horizontal="right"/>
      <protection locked="0"/>
    </xf>
    <xf numFmtId="10" fontId="40" fillId="0" borderId="58" xfId="0" applyNumberFormat="1" applyFont="1" applyFill="1" applyBorder="1" applyProtection="1">
      <protection locked="0"/>
    </xf>
    <xf numFmtId="10" fontId="38" fillId="0" borderId="58" xfId="0" applyNumberFormat="1" applyFont="1" applyFill="1" applyBorder="1" applyAlignment="1" applyProtection="1">
      <alignment horizontal="right"/>
      <protection locked="0"/>
    </xf>
    <xf numFmtId="10" fontId="41" fillId="0" borderId="58" xfId="0" applyNumberFormat="1" applyFont="1" applyFill="1" applyBorder="1" applyProtection="1">
      <protection locked="0"/>
    </xf>
    <xf numFmtId="164" fontId="41" fillId="0" borderId="54" xfId="0" applyNumberFormat="1" applyFont="1" applyFill="1" applyBorder="1" applyProtection="1">
      <protection locked="0"/>
    </xf>
    <xf numFmtId="164" fontId="38" fillId="0" borderId="54" xfId="0" applyNumberFormat="1" applyFont="1" applyFill="1" applyBorder="1" applyAlignment="1" applyProtection="1">
      <alignment horizontal="right"/>
      <protection locked="0"/>
    </xf>
    <xf numFmtId="164" fontId="41" fillId="0" borderId="48" xfId="0" applyNumberFormat="1" applyFont="1" applyFill="1" applyBorder="1" applyProtection="1">
      <protection locked="0"/>
    </xf>
    <xf numFmtId="164" fontId="38" fillId="0" borderId="51" xfId="0" applyNumberFormat="1" applyFont="1" applyFill="1" applyBorder="1" applyProtection="1">
      <protection locked="0"/>
    </xf>
    <xf numFmtId="0" fontId="38" fillId="0" borderId="2" xfId="0" applyFont="1" applyFill="1" applyBorder="1" applyProtection="1">
      <protection locked="0"/>
    </xf>
    <xf numFmtId="164" fontId="38" fillId="4" borderId="51" xfId="0" applyNumberFormat="1" applyFont="1" applyFill="1" applyBorder="1" applyProtection="1">
      <protection locked="0"/>
    </xf>
    <xf numFmtId="0" fontId="38" fillId="0" borderId="3" xfId="0" applyFont="1" applyFill="1" applyBorder="1" applyProtection="1">
      <protection locked="0"/>
    </xf>
    <xf numFmtId="10" fontId="42" fillId="0" borderId="9" xfId="0" applyNumberFormat="1" applyFont="1" applyFill="1" applyBorder="1" applyProtection="1">
      <protection locked="0"/>
    </xf>
    <xf numFmtId="10" fontId="42" fillId="0" borderId="7" xfId="0" applyNumberFormat="1" applyFont="1" applyFill="1" applyBorder="1" applyProtection="1">
      <protection locked="0"/>
    </xf>
    <xf numFmtId="10" fontId="42" fillId="0" borderId="37" xfId="0" applyNumberFormat="1" applyFont="1" applyFill="1" applyBorder="1" applyProtection="1">
      <protection locked="0"/>
    </xf>
    <xf numFmtId="10" fontId="42" fillId="0" borderId="30" xfId="0" applyNumberFormat="1" applyFont="1" applyFill="1" applyBorder="1" applyProtection="1">
      <protection locked="0"/>
    </xf>
    <xf numFmtId="10" fontId="42" fillId="0" borderId="39" xfId="0" applyNumberFormat="1" applyFont="1" applyFill="1" applyBorder="1" applyProtection="1">
      <protection locked="0"/>
    </xf>
    <xf numFmtId="10" fontId="39" fillId="0" borderId="51" xfId="0" applyNumberFormat="1" applyFont="1" applyFill="1" applyBorder="1" applyProtection="1">
      <protection locked="0"/>
    </xf>
    <xf numFmtId="10" fontId="42" fillId="0" borderId="51" xfId="0" applyNumberFormat="1" applyFont="1" applyFill="1" applyBorder="1" applyProtection="1">
      <protection locked="0"/>
    </xf>
    <xf numFmtId="164" fontId="43" fillId="0" borderId="52" xfId="0" applyNumberFormat="1" applyFont="1" applyFill="1" applyBorder="1" applyProtection="1">
      <protection locked="0"/>
    </xf>
    <xf numFmtId="165" fontId="40" fillId="0" borderId="1" xfId="0" applyNumberFormat="1" applyFont="1" applyFill="1" applyBorder="1" applyProtection="1">
      <protection locked="0"/>
    </xf>
    <xf numFmtId="165" fontId="40" fillId="0" borderId="6" xfId="0" applyNumberFormat="1" applyFont="1" applyFill="1" applyBorder="1" applyProtection="1">
      <protection locked="0"/>
    </xf>
    <xf numFmtId="167" fontId="41" fillId="0" borderId="1" xfId="0" applyNumberFormat="1" applyFont="1" applyFill="1" applyBorder="1" applyProtection="1">
      <protection locked="0"/>
    </xf>
    <xf numFmtId="167" fontId="41" fillId="0" borderId="6" xfId="0" applyNumberFormat="1" applyFont="1" applyFill="1" applyBorder="1" applyProtection="1">
      <protection locked="0"/>
    </xf>
    <xf numFmtId="167" fontId="41" fillId="0" borderId="5" xfId="0" applyNumberFormat="1" applyFont="1" applyFill="1" applyBorder="1" applyProtection="1">
      <protection locked="0"/>
    </xf>
    <xf numFmtId="167" fontId="41" fillId="0" borderId="0" xfId="0" applyNumberFormat="1" applyFont="1" applyFill="1" applyBorder="1" applyProtection="1">
      <protection locked="0"/>
    </xf>
    <xf numFmtId="167" fontId="42" fillId="0" borderId="6" xfId="0" applyNumberFormat="1" applyFont="1" applyFill="1" applyBorder="1" applyProtection="1">
      <protection locked="0"/>
    </xf>
    <xf numFmtId="167" fontId="42" fillId="0" borderId="1" xfId="0" applyNumberFormat="1" applyFont="1" applyFill="1" applyBorder="1" applyProtection="1">
      <protection locked="0"/>
    </xf>
    <xf numFmtId="164" fontId="42" fillId="0" borderId="0" xfId="0" applyNumberFormat="1" applyFont="1" applyFill="1" applyBorder="1" applyProtection="1">
      <protection locked="0"/>
    </xf>
    <xf numFmtId="164" fontId="43" fillId="0" borderId="52" xfId="0" applyNumberFormat="1" applyFont="1" applyFill="1" applyBorder="1" applyAlignment="1" applyProtection="1">
      <alignment horizontal="right"/>
      <protection locked="0"/>
    </xf>
    <xf numFmtId="164" fontId="42" fillId="0" borderId="47" xfId="0" applyNumberFormat="1" applyFont="1" applyFill="1" applyBorder="1" applyProtection="1">
      <protection locked="0"/>
    </xf>
    <xf numFmtId="164" fontId="43" fillId="0" borderId="29" xfId="0" applyNumberFormat="1" applyFont="1" applyFill="1" applyBorder="1" applyProtection="1">
      <protection locked="0"/>
    </xf>
    <xf numFmtId="164" fontId="43" fillId="0" borderId="26" xfId="82" applyNumberFormat="1" applyFont="1" applyFill="1" applyBorder="1" applyProtection="1">
      <protection locked="0"/>
    </xf>
    <xf numFmtId="165" fontId="43" fillId="0" borderId="29" xfId="0" applyNumberFormat="1" applyFont="1" applyFill="1" applyBorder="1" applyProtection="1">
      <protection locked="0"/>
    </xf>
    <xf numFmtId="167" fontId="41" fillId="0" borderId="2" xfId="0" applyNumberFormat="1" applyFont="1" applyFill="1" applyBorder="1" applyProtection="1">
      <protection locked="0"/>
    </xf>
    <xf numFmtId="10" fontId="40" fillId="0" borderId="33" xfId="0" applyNumberFormat="1" applyFont="1" applyFill="1" applyBorder="1" applyProtection="1">
      <protection locked="0"/>
    </xf>
    <xf numFmtId="10" fontId="38" fillId="0" borderId="34" xfId="0" applyNumberFormat="1" applyFont="1" applyFill="1" applyBorder="1" applyAlignment="1" applyProtection="1">
      <alignment horizontal="right"/>
      <protection locked="0"/>
    </xf>
    <xf numFmtId="164" fontId="38" fillId="0" borderId="32" xfId="82" applyNumberFormat="1" applyFont="1" applyFill="1" applyBorder="1" applyProtection="1">
      <protection locked="0"/>
    </xf>
    <xf numFmtId="164" fontId="38" fillId="0" borderId="51" xfId="82" applyNumberFormat="1" applyFont="1" applyFill="1" applyBorder="1" applyProtection="1">
      <protection locked="0"/>
    </xf>
    <xf numFmtId="164" fontId="41" fillId="0" borderId="28" xfId="0" applyNumberFormat="1" applyFont="1" applyFill="1" applyBorder="1" applyProtection="1">
      <protection locked="0"/>
    </xf>
    <xf numFmtId="164" fontId="38" fillId="0" borderId="34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Protection="1">
      <protection locked="0"/>
    </xf>
    <xf numFmtId="10" fontId="39" fillId="0" borderId="42" xfId="0" applyNumberFormat="1" applyFont="1" applyFill="1" applyBorder="1" applyProtection="1">
      <protection locked="0"/>
    </xf>
    <xf numFmtId="164" fontId="43" fillId="0" borderId="41" xfId="0" applyNumberFormat="1" applyFont="1" applyFill="1" applyBorder="1" applyProtection="1">
      <protection locked="0"/>
    </xf>
    <xf numFmtId="164" fontId="43" fillId="0" borderId="45" xfId="0" applyNumberFormat="1" applyFont="1" applyFill="1" applyBorder="1" applyProtection="1">
      <protection locked="0"/>
    </xf>
    <xf numFmtId="164" fontId="43" fillId="0" borderId="22" xfId="0" applyNumberFormat="1" applyFont="1" applyFill="1" applyBorder="1" applyProtection="1">
      <protection locked="0"/>
    </xf>
    <xf numFmtId="167" fontId="40" fillId="0" borderId="59" xfId="0" applyNumberFormat="1" applyFont="1" applyFill="1" applyBorder="1" applyProtection="1">
      <protection locked="0"/>
    </xf>
    <xf numFmtId="10" fontId="40" fillId="0" borderId="60" xfId="0" applyNumberFormat="1" applyFont="1" applyFill="1" applyBorder="1" applyProtection="1">
      <protection locked="0"/>
    </xf>
    <xf numFmtId="4" fontId="41" fillId="0" borderId="47" xfId="0" applyNumberFormat="1" applyFont="1" applyFill="1" applyBorder="1" applyProtection="1">
      <protection locked="0"/>
    </xf>
    <xf numFmtId="165" fontId="38" fillId="0" borderId="41" xfId="0" applyNumberFormat="1" applyFont="1" applyFill="1" applyBorder="1" applyProtection="1">
      <protection locked="0"/>
    </xf>
    <xf numFmtId="165" fontId="38" fillId="0" borderId="45" xfId="0" applyNumberFormat="1" applyFont="1" applyFill="1" applyBorder="1" applyProtection="1">
      <protection locked="0"/>
    </xf>
    <xf numFmtId="165" fontId="38" fillId="0" borderId="25" xfId="0" applyNumberFormat="1" applyFont="1" applyFill="1" applyBorder="1" applyProtection="1">
      <protection locked="0"/>
    </xf>
    <xf numFmtId="165" fontId="38" fillId="0" borderId="26" xfId="0" applyNumberFormat="1" applyFont="1" applyFill="1" applyBorder="1" applyProtection="1">
      <protection locked="0"/>
    </xf>
    <xf numFmtId="165" fontId="41" fillId="0" borderId="47" xfId="0" applyNumberFormat="1" applyFont="1" applyFill="1" applyBorder="1" applyProtection="1">
      <protection locked="0"/>
    </xf>
    <xf numFmtId="10" fontId="40" fillId="0" borderId="13" xfId="0" applyNumberFormat="1" applyFont="1" applyFill="1" applyBorder="1" applyProtection="1">
      <protection locked="0"/>
    </xf>
    <xf numFmtId="164" fontId="38" fillId="4" borderId="32" xfId="0" applyNumberFormat="1" applyFont="1" applyFill="1" applyBorder="1" applyProtection="1">
      <protection locked="0"/>
    </xf>
    <xf numFmtId="164" fontId="43" fillId="0" borderId="57" xfId="0" applyNumberFormat="1" applyFont="1" applyFill="1" applyBorder="1" applyProtection="1">
      <protection locked="0"/>
    </xf>
    <xf numFmtId="167" fontId="40" fillId="0" borderId="2" xfId="0" applyNumberFormat="1" applyFont="1" applyFill="1" applyBorder="1" applyProtection="1">
      <protection locked="0"/>
    </xf>
    <xf numFmtId="0" fontId="43" fillId="0" borderId="3" xfId="0" applyFont="1" applyFill="1" applyBorder="1" applyProtection="1">
      <protection locked="0"/>
    </xf>
    <xf numFmtId="0" fontId="43" fillId="0" borderId="4" xfId="0" applyFont="1" applyFill="1" applyBorder="1" applyProtection="1">
      <protection locked="0"/>
    </xf>
    <xf numFmtId="164" fontId="38" fillId="0" borderId="46" xfId="0" applyNumberFormat="1" applyFont="1" applyFill="1" applyBorder="1" applyProtection="1">
      <protection locked="0"/>
    </xf>
    <xf numFmtId="164" fontId="38" fillId="0" borderId="37" xfId="0" applyNumberFormat="1" applyFont="1" applyFill="1" applyBorder="1" applyProtection="1">
      <protection locked="0"/>
    </xf>
    <xf numFmtId="164" fontId="41" fillId="0" borderId="37" xfId="0" applyNumberFormat="1" applyFont="1" applyFill="1" applyBorder="1" applyProtection="1">
      <protection locked="0"/>
    </xf>
    <xf numFmtId="164" fontId="38" fillId="0" borderId="57" xfId="0" applyNumberFormat="1" applyFont="1" applyFill="1" applyBorder="1" applyAlignment="1" applyProtection="1">
      <alignment horizontal="right"/>
      <protection locked="0"/>
    </xf>
    <xf numFmtId="164" fontId="38" fillId="0" borderId="29" xfId="1" quotePrefix="1" applyNumberFormat="1" applyFont="1" applyFill="1" applyBorder="1" applyAlignment="1" applyProtection="1">
      <alignment horizontal="right"/>
      <protection locked="0"/>
    </xf>
    <xf numFmtId="10" fontId="40" fillId="0" borderId="45" xfId="0" applyNumberFormat="1" applyFont="1" applyFill="1" applyBorder="1" applyProtection="1">
      <protection locked="0"/>
    </xf>
    <xf numFmtId="164" fontId="43" fillId="0" borderId="48" xfId="0" applyNumberFormat="1" applyFont="1" applyFill="1" applyBorder="1" applyProtection="1">
      <protection locked="0"/>
    </xf>
    <xf numFmtId="170" fontId="43" fillId="0" borderId="0" xfId="0" applyNumberFormat="1" applyFont="1" applyFill="1" applyProtection="1">
      <protection locked="0"/>
    </xf>
    <xf numFmtId="165" fontId="43" fillId="0" borderId="45" xfId="0" applyNumberFormat="1" applyFont="1" applyFill="1" applyBorder="1" applyProtection="1">
      <protection locked="0"/>
    </xf>
    <xf numFmtId="164" fontId="43" fillId="0" borderId="30" xfId="0" applyNumberFormat="1" applyFont="1" applyFill="1" applyBorder="1" applyProtection="1">
      <protection locked="0"/>
    </xf>
    <xf numFmtId="167" fontId="39" fillId="0" borderId="5" xfId="0" applyNumberFormat="1" applyFont="1" applyFill="1" applyBorder="1" applyProtection="1">
      <protection locked="0"/>
    </xf>
    <xf numFmtId="164" fontId="43" fillId="0" borderId="32" xfId="0" applyNumberFormat="1" applyFont="1" applyFill="1" applyBorder="1" applyProtection="1">
      <protection locked="0"/>
    </xf>
    <xf numFmtId="164" fontId="43" fillId="0" borderId="33" xfId="0" applyNumberFormat="1" applyFont="1" applyFill="1" applyBorder="1" applyProtection="1">
      <protection locked="0"/>
    </xf>
    <xf numFmtId="170" fontId="43" fillId="0" borderId="0" xfId="0" applyNumberFormat="1" applyFont="1" applyFill="1" applyBorder="1" applyProtection="1">
      <protection locked="0"/>
    </xf>
    <xf numFmtId="0" fontId="39" fillId="0" borderId="1" xfId="0" applyFont="1" applyFill="1" applyBorder="1" applyProtection="1">
      <protection locked="0"/>
    </xf>
    <xf numFmtId="0" fontId="39" fillId="0" borderId="6" xfId="0" applyFont="1" applyFill="1" applyBorder="1" applyProtection="1">
      <protection locked="0"/>
    </xf>
    <xf numFmtId="10" fontId="39" fillId="0" borderId="11" xfId="0" applyNumberFormat="1" applyFont="1" applyFill="1" applyBorder="1" applyProtection="1">
      <protection locked="0"/>
    </xf>
    <xf numFmtId="10" fontId="39" fillId="0" borderId="13" xfId="0" applyNumberFormat="1" applyFont="1" applyFill="1" applyBorder="1" applyProtection="1">
      <protection locked="0"/>
    </xf>
    <xf numFmtId="0" fontId="40" fillId="0" borderId="1" xfId="0" applyFont="1" applyFill="1" applyBorder="1" applyProtection="1">
      <protection locked="0"/>
    </xf>
    <xf numFmtId="0" fontId="40" fillId="0" borderId="2" xfId="0" applyFont="1" applyFill="1" applyBorder="1" applyProtection="1">
      <protection locked="0"/>
    </xf>
    <xf numFmtId="0" fontId="40" fillId="0" borderId="5" xfId="0" applyFont="1" applyFill="1" applyBorder="1" applyProtection="1">
      <protection locked="0"/>
    </xf>
    <xf numFmtId="0" fontId="40" fillId="0" borderId="6" xfId="0" applyFont="1" applyFill="1" applyBorder="1" applyProtection="1">
      <protection locked="0"/>
    </xf>
    <xf numFmtId="165" fontId="38" fillId="0" borderId="1" xfId="0" applyNumberFormat="1" applyFont="1" applyFill="1" applyBorder="1" applyProtection="1">
      <protection locked="0"/>
    </xf>
    <xf numFmtId="165" fontId="38" fillId="0" borderId="6" xfId="0" applyNumberFormat="1" applyFont="1" applyFill="1" applyBorder="1" applyProtection="1">
      <protection locked="0"/>
    </xf>
    <xf numFmtId="0" fontId="40" fillId="0" borderId="1" xfId="0" applyFont="1" applyFill="1" applyBorder="1" applyAlignment="1" applyProtection="1">
      <alignment wrapText="1"/>
      <protection locked="0"/>
    </xf>
    <xf numFmtId="0" fontId="40" fillId="0" borderId="6" xfId="0" applyFont="1" applyFill="1" applyBorder="1" applyAlignment="1" applyProtection="1">
      <alignment wrapText="1"/>
      <protection locked="0"/>
    </xf>
    <xf numFmtId="10" fontId="40" fillId="0" borderId="21" xfId="0" applyNumberFormat="1" applyFont="1" applyFill="1" applyBorder="1" applyProtection="1">
      <protection locked="0"/>
    </xf>
    <xf numFmtId="164" fontId="38" fillId="0" borderId="45" xfId="107" applyNumberFormat="1" applyFont="1" applyFill="1" applyBorder="1" applyProtection="1">
      <protection locked="0"/>
    </xf>
    <xf numFmtId="164" fontId="38" fillId="0" borderId="3" xfId="0" applyNumberFormat="1" applyFont="1" applyFill="1" applyBorder="1" applyProtection="1">
      <protection locked="0"/>
    </xf>
    <xf numFmtId="10" fontId="40" fillId="0" borderId="41" xfId="0" applyNumberFormat="1" applyFont="1" applyFill="1" applyBorder="1" applyProtection="1">
      <protection locked="0"/>
    </xf>
    <xf numFmtId="164" fontId="38" fillId="0" borderId="37" xfId="107" applyNumberFormat="1" applyFont="1" applyFill="1" applyBorder="1" applyProtection="1">
      <protection locked="0"/>
    </xf>
    <xf numFmtId="0" fontId="43" fillId="0" borderId="6" xfId="0" applyFont="1" applyFill="1" applyBorder="1" applyProtection="1">
      <protection locked="0"/>
    </xf>
    <xf numFmtId="164" fontId="43" fillId="0" borderId="45" xfId="107" applyNumberFormat="1" applyFont="1" applyFill="1" applyBorder="1" applyProtection="1">
      <protection locked="0"/>
    </xf>
    <xf numFmtId="0" fontId="41" fillId="0" borderId="0" xfId="0" applyFont="1" applyFill="1" applyProtection="1">
      <protection locked="0"/>
    </xf>
    <xf numFmtId="0" fontId="38" fillId="0" borderId="8" xfId="0" applyFont="1" applyFill="1" applyBorder="1" applyProtection="1">
      <protection locked="0"/>
    </xf>
    <xf numFmtId="0" fontId="38" fillId="0" borderId="30" xfId="0" applyFont="1" applyFill="1" applyBorder="1" applyProtection="1">
      <protection locked="0"/>
    </xf>
    <xf numFmtId="164" fontId="61" fillId="0" borderId="26" xfId="0" applyNumberFormat="1" applyFont="1" applyFill="1" applyBorder="1" applyProtection="1">
      <protection locked="0"/>
    </xf>
    <xf numFmtId="164" fontId="41" fillId="0" borderId="14" xfId="0" applyNumberFormat="1" applyFont="1" applyFill="1" applyBorder="1" applyProtection="1">
      <protection locked="0"/>
    </xf>
    <xf numFmtId="164" fontId="38" fillId="0" borderId="15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Fill="1" applyBorder="1" applyProtection="1">
      <protection locked="0"/>
    </xf>
    <xf numFmtId="0" fontId="41" fillId="0" borderId="1" xfId="0" applyFont="1" applyFill="1" applyBorder="1" applyProtection="1">
      <protection locked="0"/>
    </xf>
    <xf numFmtId="0" fontId="41" fillId="0" borderId="6" xfId="0" applyFont="1" applyFill="1" applyBorder="1" applyProtection="1">
      <protection locked="0"/>
    </xf>
    <xf numFmtId="10" fontId="40" fillId="7" borderId="30" xfId="0" applyNumberFormat="1" applyFont="1" applyFill="1" applyBorder="1" applyProtection="1">
      <protection locked="0"/>
    </xf>
    <xf numFmtId="10" fontId="40" fillId="7" borderId="39" xfId="0" applyNumberFormat="1" applyFont="1" applyFill="1" applyBorder="1" applyProtection="1">
      <protection locked="0"/>
    </xf>
    <xf numFmtId="0" fontId="42" fillId="0" borderId="1" xfId="0" applyFont="1" applyFill="1" applyBorder="1" applyProtection="1">
      <protection locked="0"/>
    </xf>
    <xf numFmtId="0" fontId="42" fillId="0" borderId="6" xfId="0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170" fontId="38" fillId="0" borderId="3" xfId="0" applyNumberFormat="1" applyFont="1" applyFill="1" applyBorder="1" applyProtection="1">
      <protection locked="0"/>
    </xf>
    <xf numFmtId="10" fontId="41" fillId="0" borderId="18" xfId="0" applyNumberFormat="1" applyFont="1" applyFill="1" applyBorder="1" applyProtection="1">
      <protection locked="0"/>
    </xf>
    <xf numFmtId="165" fontId="38" fillId="0" borderId="45" xfId="107" applyNumberFormat="1" applyFont="1" applyFill="1" applyBorder="1" applyProtection="1">
      <protection locked="0"/>
    </xf>
    <xf numFmtId="165" fontId="41" fillId="0" borderId="0" xfId="0" applyNumberFormat="1" applyFont="1" applyFill="1" applyBorder="1" applyProtection="1">
      <protection locked="0"/>
    </xf>
    <xf numFmtId="165" fontId="38" fillId="0" borderId="22" xfId="0" applyNumberFormat="1" applyFont="1" applyFill="1" applyBorder="1" applyAlignment="1" applyProtection="1">
      <alignment horizontal="right"/>
      <protection locked="0"/>
    </xf>
    <xf numFmtId="10" fontId="42" fillId="0" borderId="18" xfId="0" applyNumberFormat="1" applyFont="1" applyFill="1" applyBorder="1" applyProtection="1">
      <protection locked="0"/>
    </xf>
    <xf numFmtId="10" fontId="42" fillId="0" borderId="58" xfId="0" applyNumberFormat="1" applyFont="1" applyFill="1" applyBorder="1" applyProtection="1">
      <protection locked="0"/>
    </xf>
    <xf numFmtId="170" fontId="38" fillId="0" borderId="0" xfId="0" applyNumberFormat="1" applyFont="1" applyFill="1" applyBorder="1" applyProtection="1">
      <protection locked="0"/>
    </xf>
    <xf numFmtId="170" fontId="38" fillId="0" borderId="0" xfId="0" applyNumberFormat="1" applyFont="1" applyFill="1" applyProtection="1">
      <protection locked="0"/>
    </xf>
    <xf numFmtId="167" fontId="42" fillId="0" borderId="5" xfId="0" applyNumberFormat="1" applyFont="1" applyFill="1" applyBorder="1" applyProtection="1">
      <protection locked="0"/>
    </xf>
    <xf numFmtId="0" fontId="38" fillId="0" borderId="0" xfId="0" applyFont="1" applyFill="1"/>
    <xf numFmtId="169" fontId="38" fillId="0" borderId="0" xfId="0" applyNumberFormat="1" applyFont="1" applyFill="1"/>
    <xf numFmtId="4" fontId="38" fillId="0" borderId="0" xfId="0" applyNumberFormat="1" applyFont="1" applyFill="1"/>
    <xf numFmtId="165" fontId="38" fillId="0" borderId="0" xfId="0" applyNumberFormat="1" applyFont="1" applyFill="1"/>
    <xf numFmtId="164" fontId="38" fillId="0" borderId="0" xfId="0" applyNumberFormat="1" applyFont="1" applyFill="1"/>
    <xf numFmtId="10" fontId="43" fillId="0" borderId="9" xfId="195" quotePrefix="1" applyNumberFormat="1" applyFont="1" applyFill="1" applyBorder="1" applyAlignment="1" applyProtection="1">
      <alignment horizontal="right"/>
      <protection locked="0"/>
    </xf>
    <xf numFmtId="10" fontId="43" fillId="0" borderId="7" xfId="195" quotePrefix="1" applyNumberFormat="1" applyFont="1" applyFill="1" applyBorder="1" applyAlignment="1" applyProtection="1">
      <alignment horizontal="right"/>
      <protection locked="0"/>
    </xf>
    <xf numFmtId="10" fontId="43" fillId="0" borderId="37" xfId="195" quotePrefix="1" applyNumberFormat="1" applyFont="1" applyFill="1" applyBorder="1" applyAlignment="1" applyProtection="1">
      <alignment horizontal="right"/>
      <protection locked="0"/>
    </xf>
    <xf numFmtId="10" fontId="40" fillId="0" borderId="23" xfId="0" applyNumberFormat="1" applyFont="1" applyFill="1" applyBorder="1" applyProtection="1">
      <protection locked="0"/>
    </xf>
    <xf numFmtId="164" fontId="38" fillId="5" borderId="25" xfId="0" applyNumberFormat="1" applyFont="1" applyFill="1" applyBorder="1" applyProtection="1">
      <protection locked="0"/>
    </xf>
    <xf numFmtId="10" fontId="43" fillId="0" borderId="50" xfId="0" applyNumberFormat="1" applyFont="1" applyFill="1" applyBorder="1" applyAlignment="1" applyProtection="1">
      <alignment horizontal="right"/>
      <protection locked="0"/>
    </xf>
    <xf numFmtId="164" fontId="39" fillId="0" borderId="42" xfId="0" applyNumberFormat="1" applyFont="1" applyFill="1" applyBorder="1" applyProtection="1">
      <protection locked="0"/>
    </xf>
    <xf numFmtId="164" fontId="38" fillId="0" borderId="30" xfId="0" applyNumberFormat="1" applyFont="1" applyFill="1" applyBorder="1" applyProtection="1">
      <protection locked="0"/>
    </xf>
    <xf numFmtId="164" fontId="38" fillId="0" borderId="39" xfId="0" applyNumberFormat="1" applyFont="1" applyFill="1" applyBorder="1" applyProtection="1">
      <protection locked="0"/>
    </xf>
    <xf numFmtId="164" fontId="41" fillId="0" borderId="40" xfId="0" applyNumberFormat="1" applyFont="1" applyFill="1" applyBorder="1" applyProtection="1">
      <protection locked="0"/>
    </xf>
    <xf numFmtId="164" fontId="38" fillId="0" borderId="31" xfId="0" applyNumberFormat="1" applyFont="1" applyFill="1" applyBorder="1" applyAlignment="1" applyProtection="1">
      <alignment horizontal="right"/>
      <protection locked="0"/>
    </xf>
    <xf numFmtId="10" fontId="40" fillId="0" borderId="28" xfId="0" applyNumberFormat="1" applyFont="1" applyFill="1" applyBorder="1" applyProtection="1">
      <protection locked="0"/>
    </xf>
    <xf numFmtId="10" fontId="40" fillId="0" borderId="61" xfId="0" applyNumberFormat="1" applyFont="1" applyFill="1" applyBorder="1" applyProtection="1">
      <protection locked="0"/>
    </xf>
    <xf numFmtId="10" fontId="38" fillId="0" borderId="54" xfId="0" applyNumberFormat="1" applyFont="1" applyFill="1" applyBorder="1" applyAlignment="1" applyProtection="1">
      <alignment horizontal="right"/>
      <protection locked="0"/>
    </xf>
    <xf numFmtId="164" fontId="43" fillId="0" borderId="42" xfId="0" applyNumberFormat="1" applyFont="1" applyFill="1" applyBorder="1" applyAlignment="1" applyProtection="1">
      <alignment horizontal="right"/>
      <protection locked="0"/>
    </xf>
    <xf numFmtId="164" fontId="43" fillId="0" borderId="58" xfId="0" applyNumberFormat="1" applyFont="1" applyFill="1" applyBorder="1" applyAlignment="1" applyProtection="1">
      <alignment horizontal="right"/>
      <protection locked="0"/>
    </xf>
    <xf numFmtId="164" fontId="43" fillId="0" borderId="49" xfId="0" applyNumberFormat="1" applyFont="1" applyFill="1" applyBorder="1" applyAlignment="1" applyProtection="1">
      <alignment horizontal="right"/>
      <protection locked="0"/>
    </xf>
    <xf numFmtId="164" fontId="41" fillId="0" borderId="42" xfId="0" applyNumberFormat="1" applyFont="1" applyFill="1" applyBorder="1" applyProtection="1">
      <protection locked="0"/>
    </xf>
    <xf numFmtId="164" fontId="41" fillId="0" borderId="33" xfId="0" applyNumberFormat="1" applyFont="1" applyFill="1" applyBorder="1" applyProtection="1">
      <protection locked="0"/>
    </xf>
    <xf numFmtId="164" fontId="38" fillId="5" borderId="25" xfId="0" applyNumberFormat="1" applyFont="1" applyFill="1" applyBorder="1" applyAlignment="1" applyProtection="1">
      <alignment horizontal="right"/>
      <protection locked="0"/>
    </xf>
    <xf numFmtId="164" fontId="43" fillId="0" borderId="30" xfId="0" applyNumberFormat="1" applyFont="1" applyFill="1" applyBorder="1" applyAlignment="1" applyProtection="1">
      <alignment horizontal="right"/>
      <protection locked="0"/>
    </xf>
    <xf numFmtId="164" fontId="38" fillId="0" borderId="58" xfId="0" applyNumberFormat="1" applyFont="1" applyFill="1" applyBorder="1" applyAlignment="1" applyProtection="1">
      <alignment horizontal="right"/>
      <protection locked="0"/>
    </xf>
    <xf numFmtId="10" fontId="39" fillId="0" borderId="58" xfId="0" applyNumberFormat="1" applyFont="1" applyFill="1" applyBorder="1" applyProtection="1">
      <protection locked="0"/>
    </xf>
    <xf numFmtId="164" fontId="43" fillId="0" borderId="39" xfId="0" applyNumberFormat="1" applyFont="1" applyFill="1" applyBorder="1" applyProtection="1">
      <protection locked="0"/>
    </xf>
    <xf numFmtId="164" fontId="38" fillId="0" borderId="40" xfId="0" applyNumberFormat="1" applyFont="1" applyFill="1" applyBorder="1" applyProtection="1">
      <protection locked="0"/>
    </xf>
    <xf numFmtId="10" fontId="40" fillId="6" borderId="42" xfId="0" applyNumberFormat="1" applyFont="1" applyFill="1" applyBorder="1" applyProtection="1">
      <protection locked="0"/>
    </xf>
    <xf numFmtId="164" fontId="38" fillId="6" borderId="40" xfId="0" applyNumberFormat="1" applyFont="1" applyFill="1" applyBorder="1" applyProtection="1">
      <protection locked="0"/>
    </xf>
    <xf numFmtId="164" fontId="38" fillId="6" borderId="39" xfId="0" applyNumberFormat="1" applyFont="1" applyFill="1" applyBorder="1" applyProtection="1">
      <protection locked="0"/>
    </xf>
    <xf numFmtId="10" fontId="40" fillId="0" borderId="35" xfId="0" applyNumberFormat="1" applyFont="1" applyFill="1" applyBorder="1" applyProtection="1">
      <protection locked="0"/>
    </xf>
    <xf numFmtId="164" fontId="43" fillId="0" borderId="39" xfId="82" applyNumberFormat="1" applyFont="1" applyFill="1" applyBorder="1" applyProtection="1">
      <protection locked="0"/>
    </xf>
    <xf numFmtId="164" fontId="43" fillId="0" borderId="25" xfId="82" applyNumberFormat="1" applyFont="1" applyFill="1" applyBorder="1" applyProtection="1">
      <protection locked="0"/>
    </xf>
    <xf numFmtId="10" fontId="40" fillId="0" borderId="0" xfId="0" applyNumberFormat="1" applyFont="1" applyFill="1" applyBorder="1" applyProtection="1">
      <protection locked="0"/>
    </xf>
    <xf numFmtId="10" fontId="38" fillId="0" borderId="52" xfId="0" applyNumberFormat="1" applyFont="1" applyFill="1" applyBorder="1" applyAlignment="1" applyProtection="1">
      <alignment horizontal="right"/>
      <protection locked="0"/>
    </xf>
    <xf numFmtId="164" fontId="43" fillId="0" borderId="51" xfId="0" applyNumberFormat="1" applyFont="1" applyFill="1" applyBorder="1" applyProtection="1">
      <protection locked="0"/>
    </xf>
    <xf numFmtId="164" fontId="42" fillId="0" borderId="40" xfId="0" applyNumberFormat="1" applyFont="1" applyFill="1" applyBorder="1" applyProtection="1">
      <protection locked="0"/>
    </xf>
    <xf numFmtId="164" fontId="42" fillId="0" borderId="28" xfId="0" applyNumberFormat="1" applyFont="1" applyFill="1" applyBorder="1" applyProtection="1">
      <protection locked="0"/>
    </xf>
    <xf numFmtId="164" fontId="43" fillId="0" borderId="42" xfId="0" applyNumberFormat="1" applyFont="1" applyFill="1" applyBorder="1" applyProtection="1">
      <protection locked="0"/>
    </xf>
    <xf numFmtId="10" fontId="39" fillId="0" borderId="41" xfId="0" applyNumberFormat="1" applyFont="1" applyFill="1" applyBorder="1" applyProtection="1">
      <protection locked="0"/>
    </xf>
    <xf numFmtId="10" fontId="39" fillId="0" borderId="45" xfId="0" applyNumberFormat="1" applyFont="1" applyFill="1" applyBorder="1" applyProtection="1">
      <protection locked="0"/>
    </xf>
    <xf numFmtId="10" fontId="39" fillId="0" borderId="60" xfId="0" applyNumberFormat="1" applyFont="1" applyFill="1" applyBorder="1" applyProtection="1">
      <protection locked="0"/>
    </xf>
    <xf numFmtId="10" fontId="39" fillId="0" borderId="33" xfId="0" applyNumberFormat="1" applyFont="1" applyFill="1" applyBorder="1" applyProtection="1">
      <protection locked="0"/>
    </xf>
    <xf numFmtId="164" fontId="43" fillId="4" borderId="25" xfId="0" applyNumberFormat="1" applyFont="1" applyFill="1" applyBorder="1" applyProtection="1">
      <protection locked="0"/>
    </xf>
    <xf numFmtId="0" fontId="44" fillId="0" borderId="1" xfId="0" applyFont="1" applyFill="1" applyBorder="1" applyProtection="1">
      <protection locked="0"/>
    </xf>
    <xf numFmtId="0" fontId="44" fillId="0" borderId="6" xfId="0" applyFont="1" applyFill="1" applyBorder="1" applyProtection="1">
      <protection locked="0"/>
    </xf>
    <xf numFmtId="164" fontId="38" fillId="0" borderId="42" xfId="0" applyNumberFormat="1" applyFont="1" applyFill="1" applyBorder="1" applyProtection="1">
      <protection locked="0"/>
    </xf>
    <xf numFmtId="10" fontId="38" fillId="0" borderId="7" xfId="0" applyNumberFormat="1" applyFont="1" applyFill="1" applyBorder="1" applyAlignment="1" applyProtection="1">
      <alignment horizontal="right"/>
      <protection locked="0"/>
    </xf>
    <xf numFmtId="10" fontId="43" fillId="0" borderId="34" xfId="0" applyNumberFormat="1" applyFont="1" applyFill="1" applyBorder="1" applyAlignment="1" applyProtection="1">
      <alignment horizontal="right"/>
      <protection locked="0"/>
    </xf>
    <xf numFmtId="10" fontId="40" fillId="6" borderId="11" xfId="0" applyNumberFormat="1" applyFont="1" applyFill="1" applyBorder="1" applyProtection="1">
      <protection locked="0"/>
    </xf>
    <xf numFmtId="0" fontId="39" fillId="0" borderId="0" xfId="0" applyFont="1" applyFill="1" applyAlignment="1" applyProtection="1">
      <protection locked="0"/>
    </xf>
    <xf numFmtId="0" fontId="45" fillId="0" borderId="0" xfId="0" applyFont="1" applyFill="1" applyBorder="1" applyAlignment="1" applyProtection="1">
      <alignment horizontal="centerContinuous"/>
      <protection locked="0"/>
    </xf>
    <xf numFmtId="0" fontId="40" fillId="0" borderId="0" xfId="0" applyFont="1" applyFill="1" applyProtection="1">
      <protection locked="0"/>
    </xf>
    <xf numFmtId="167" fontId="43" fillId="0" borderId="0" xfId="0" applyNumberFormat="1" applyFont="1" applyFill="1" applyBorder="1" applyProtection="1">
      <protection locked="0"/>
    </xf>
    <xf numFmtId="167" fontId="39" fillId="0" borderId="0" xfId="0" applyNumberFormat="1" applyFont="1" applyFill="1" applyBorder="1" applyProtection="1">
      <protection locked="0"/>
    </xf>
    <xf numFmtId="167" fontId="40" fillId="0" borderId="0" xfId="0" applyNumberFormat="1" applyFont="1" applyFill="1" applyBorder="1" applyProtection="1">
      <protection locked="0"/>
    </xf>
    <xf numFmtId="165" fontId="40" fillId="0" borderId="5" xfId="0" applyNumberFormat="1" applyFont="1" applyFill="1" applyBorder="1" applyProtection="1">
      <protection locked="0"/>
    </xf>
    <xf numFmtId="165" fontId="40" fillId="0" borderId="0" xfId="0" applyNumberFormat="1" applyFont="1" applyFill="1" applyBorder="1" applyProtection="1">
      <protection locked="0"/>
    </xf>
    <xf numFmtId="167" fontId="42" fillId="0" borderId="0" xfId="0" applyNumberFormat="1" applyFont="1" applyFill="1" applyBorder="1" applyProtection="1">
      <protection locked="0"/>
    </xf>
    <xf numFmtId="167" fontId="40" fillId="0" borderId="4" xfId="0" applyNumberFormat="1" applyFont="1" applyFill="1" applyBorder="1" applyProtection="1">
      <protection locked="0"/>
    </xf>
    <xf numFmtId="0" fontId="39" fillId="0" borderId="5" xfId="0" applyFont="1" applyFill="1" applyBorder="1" applyProtection="1">
      <protection locked="0"/>
    </xf>
    <xf numFmtId="0" fontId="40" fillId="0" borderId="0" xfId="0" applyFont="1" applyFill="1" applyBorder="1" applyAlignment="1" applyProtection="1">
      <alignment wrapText="1"/>
      <protection locked="0"/>
    </xf>
    <xf numFmtId="0" fontId="42" fillId="0" borderId="5" xfId="0" applyFont="1" applyFill="1" applyBorder="1" applyProtection="1">
      <protection locked="0"/>
    </xf>
    <xf numFmtId="0" fontId="42" fillId="0" borderId="0" xfId="0" applyFont="1" applyFill="1" applyBorder="1" applyProtection="1">
      <protection locked="0"/>
    </xf>
    <xf numFmtId="168" fontId="38" fillId="0" borderId="0" xfId="0" applyNumberFormat="1" applyFont="1" applyFill="1" applyBorder="1" applyProtection="1">
      <protection locked="0"/>
    </xf>
    <xf numFmtId="168" fontId="39" fillId="0" borderId="1" xfId="0" applyNumberFormat="1" applyFont="1" applyFill="1" applyBorder="1" applyProtection="1">
      <protection locked="0"/>
    </xf>
    <xf numFmtId="168" fontId="43" fillId="0" borderId="27" xfId="0" applyNumberFormat="1" applyFont="1" applyFill="1" applyBorder="1" applyProtection="1">
      <protection locked="0"/>
    </xf>
    <xf numFmtId="168" fontId="43" fillId="0" borderId="0" xfId="0" applyNumberFormat="1" applyFont="1" applyFill="1" applyBorder="1" applyProtection="1">
      <protection locked="0"/>
    </xf>
    <xf numFmtId="168" fontId="38" fillId="0" borderId="27" xfId="0" applyNumberFormat="1" applyFont="1" applyFill="1" applyBorder="1" applyProtection="1">
      <protection locked="0"/>
    </xf>
    <xf numFmtId="10" fontId="43" fillId="0" borderId="0" xfId="0" applyNumberFormat="1" applyFont="1" applyFill="1" applyBorder="1" applyAlignment="1" applyProtection="1">
      <alignment horizontal="right"/>
    </xf>
    <xf numFmtId="10" fontId="43" fillId="0" borderId="0" xfId="0" applyNumberFormat="1" applyFont="1" applyFill="1" applyBorder="1" applyAlignment="1" applyProtection="1">
      <alignment horizontal="right"/>
      <protection locked="0"/>
    </xf>
    <xf numFmtId="10" fontId="38" fillId="0" borderId="0" xfId="0" applyNumberFormat="1" applyFont="1" applyFill="1" applyBorder="1" applyAlignment="1" applyProtection="1">
      <alignment horizontal="right"/>
      <protection locked="0"/>
    </xf>
    <xf numFmtId="164" fontId="43" fillId="0" borderId="28" xfId="0" applyNumberFormat="1" applyFont="1" applyFill="1" applyBorder="1" applyProtection="1">
      <protection locked="0"/>
    </xf>
    <xf numFmtId="10" fontId="42" fillId="0" borderId="0" xfId="0" applyNumberFormat="1" applyFont="1" applyFill="1" applyBorder="1" applyProtection="1">
      <protection locked="0"/>
    </xf>
    <xf numFmtId="10" fontId="0" fillId="8" borderId="0" xfId="0" applyNumberFormat="1" applyFill="1"/>
    <xf numFmtId="164" fontId="39" fillId="0" borderId="48" xfId="0" applyNumberFormat="1" applyFont="1" applyFill="1" applyBorder="1" applyProtection="1">
      <protection locked="0"/>
    </xf>
    <xf numFmtId="164" fontId="38" fillId="8" borderId="25" xfId="0" applyNumberFormat="1" applyFont="1" applyFill="1" applyBorder="1" applyProtection="1">
      <protection locked="0"/>
    </xf>
    <xf numFmtId="164" fontId="38" fillId="8" borderId="27" xfId="0" applyNumberFormat="1" applyFont="1" applyFill="1" applyBorder="1" applyAlignment="1" applyProtection="1">
      <alignment horizontal="right"/>
      <protection locked="0"/>
    </xf>
    <xf numFmtId="164" fontId="38" fillId="8" borderId="29" xfId="0" applyNumberFormat="1" applyFont="1" applyFill="1" applyBorder="1" applyProtection="1">
      <protection locked="0"/>
    </xf>
    <xf numFmtId="10" fontId="38" fillId="8" borderId="62" xfId="0" applyNumberFormat="1" applyFont="1" applyFill="1" applyBorder="1"/>
    <xf numFmtId="10" fontId="43" fillId="8" borderId="63" xfId="0" applyNumberFormat="1" applyFont="1" applyFill="1" applyBorder="1"/>
    <xf numFmtId="10" fontId="43" fillId="8" borderId="62" xfId="0" applyNumberFormat="1" applyFont="1" applyFill="1" applyBorder="1"/>
    <xf numFmtId="10" fontId="43" fillId="8" borderId="64" xfId="0" applyNumberFormat="1" applyFont="1" applyFill="1" applyBorder="1"/>
    <xf numFmtId="10" fontId="38" fillId="8" borderId="1" xfId="0" applyNumberFormat="1" applyFont="1" applyFill="1" applyBorder="1"/>
    <xf numFmtId="10" fontId="38" fillId="8" borderId="6" xfId="0" applyNumberFormat="1" applyFont="1" applyFill="1" applyBorder="1"/>
    <xf numFmtId="10" fontId="38" fillId="8" borderId="65" xfId="0" applyNumberFormat="1" applyFont="1" applyFill="1" applyBorder="1"/>
    <xf numFmtId="10" fontId="43" fillId="8" borderId="1" xfId="0" applyNumberFormat="1" applyFont="1" applyFill="1" applyBorder="1"/>
    <xf numFmtId="10" fontId="43" fillId="8" borderId="6" xfId="0" applyNumberFormat="1" applyFont="1" applyFill="1" applyBorder="1"/>
    <xf numFmtId="10" fontId="43" fillId="8" borderId="65" xfId="0" applyNumberFormat="1" applyFont="1" applyFill="1" applyBorder="1"/>
    <xf numFmtId="10" fontId="10" fillId="8" borderId="0" xfId="0" applyNumberFormat="1" applyFont="1" applyFill="1"/>
    <xf numFmtId="10" fontId="10" fillId="8" borderId="16" xfId="0" applyNumberFormat="1" applyFont="1" applyFill="1" applyBorder="1"/>
    <xf numFmtId="164" fontId="43" fillId="0" borderId="28" xfId="1" quotePrefix="1" applyNumberFormat="1" applyFont="1" applyFill="1" applyBorder="1" applyAlignment="1" applyProtection="1">
      <alignment horizontal="right"/>
      <protection locked="0"/>
    </xf>
    <xf numFmtId="10" fontId="0" fillId="8" borderId="16" xfId="0" applyNumberFormat="1" applyFill="1" applyBorder="1"/>
    <xf numFmtId="164" fontId="42" fillId="0" borderId="26" xfId="0" applyNumberFormat="1" applyFont="1" applyFill="1" applyBorder="1" applyProtection="1">
      <protection locked="0"/>
    </xf>
    <xf numFmtId="10" fontId="46" fillId="8" borderId="0" xfId="0" applyNumberFormat="1" applyFont="1" applyFill="1"/>
    <xf numFmtId="10" fontId="46" fillId="8" borderId="16" xfId="0" applyNumberFormat="1" applyFont="1" applyFill="1" applyBorder="1"/>
    <xf numFmtId="164" fontId="43" fillId="0" borderId="16" xfId="0" applyNumberFormat="1" applyFont="1" applyFill="1" applyBorder="1" applyAlignment="1" applyProtection="1">
      <alignment horizontal="right"/>
      <protection locked="0"/>
    </xf>
    <xf numFmtId="10" fontId="46" fillId="8" borderId="59" xfId="0" applyNumberFormat="1" applyFont="1" applyFill="1" applyBorder="1"/>
    <xf numFmtId="164" fontId="43" fillId="0" borderId="49" xfId="0" applyNumberFormat="1" applyFont="1" applyFill="1" applyBorder="1" applyProtection="1">
      <protection locked="0"/>
    </xf>
    <xf numFmtId="0" fontId="40" fillId="0" borderId="1" xfId="0" applyFont="1" applyFill="1" applyBorder="1" applyAlignment="1" applyProtection="1">
      <protection locked="0"/>
    </xf>
    <xf numFmtId="167" fontId="47" fillId="0" borderId="1" xfId="0" applyNumberFormat="1" applyFont="1" applyFill="1" applyBorder="1" applyProtection="1">
      <protection locked="0"/>
    </xf>
    <xf numFmtId="10" fontId="38" fillId="0" borderId="9" xfId="0" applyNumberFormat="1" applyFont="1" applyFill="1" applyBorder="1" applyAlignment="1" applyProtection="1">
      <alignment horizontal="right"/>
      <protection locked="0"/>
    </xf>
    <xf numFmtId="10" fontId="10" fillId="0" borderId="0" xfId="0" applyNumberFormat="1" applyFont="1" applyFill="1" applyBorder="1"/>
    <xf numFmtId="0" fontId="43" fillId="0" borderId="1" xfId="0" applyFont="1" applyFill="1" applyBorder="1" applyAlignment="1" applyProtection="1">
      <alignment horizontal="center"/>
    </xf>
    <xf numFmtId="164" fontId="43" fillId="8" borderId="25" xfId="0" applyNumberFormat="1" applyFont="1" applyFill="1" applyBorder="1" applyProtection="1">
      <protection locked="0"/>
    </xf>
    <xf numFmtId="164" fontId="43" fillId="8" borderId="29" xfId="0" applyNumberFormat="1" applyFont="1" applyFill="1" applyBorder="1" applyProtection="1">
      <protection locked="0"/>
    </xf>
    <xf numFmtId="164" fontId="43" fillId="8" borderId="27" xfId="0" applyNumberFormat="1" applyFont="1" applyFill="1" applyBorder="1" applyAlignment="1" applyProtection="1">
      <alignment horizontal="right"/>
      <protection locked="0"/>
    </xf>
    <xf numFmtId="164" fontId="38" fillId="8" borderId="30" xfId="0" applyNumberFormat="1" applyFont="1" applyFill="1" applyBorder="1" applyProtection="1">
      <protection locked="0"/>
    </xf>
    <xf numFmtId="164" fontId="38" fillId="8" borderId="42" xfId="0" applyNumberFormat="1" applyFont="1" applyFill="1" applyBorder="1" applyProtection="1">
      <protection locked="0"/>
    </xf>
    <xf numFmtId="164" fontId="38" fillId="8" borderId="31" xfId="0" applyNumberFormat="1" applyFont="1" applyFill="1" applyBorder="1" applyAlignment="1" applyProtection="1">
      <alignment horizontal="right"/>
      <protection locked="0"/>
    </xf>
    <xf numFmtId="0" fontId="48" fillId="0" borderId="1" xfId="0" applyFont="1" applyFill="1" applyBorder="1" applyProtection="1">
      <protection locked="0"/>
    </xf>
    <xf numFmtId="0" fontId="48" fillId="0" borderId="6" xfId="0" applyFont="1" applyFill="1" applyBorder="1" applyProtection="1">
      <protection locked="0"/>
    </xf>
    <xf numFmtId="0" fontId="48" fillId="0" borderId="5" xfId="0" applyFont="1" applyFill="1" applyBorder="1" applyProtection="1">
      <protection locked="0"/>
    </xf>
    <xf numFmtId="0" fontId="49" fillId="0" borderId="6" xfId="0" applyFont="1" applyFill="1" applyBorder="1" applyProtection="1">
      <protection locked="0"/>
    </xf>
    <xf numFmtId="0" fontId="49" fillId="0" borderId="1" xfId="0" applyFont="1" applyFill="1" applyBorder="1" applyProtection="1">
      <protection locked="0"/>
    </xf>
    <xf numFmtId="164" fontId="38" fillId="4" borderId="26" xfId="82" applyNumberFormat="1" applyFont="1" applyFill="1" applyBorder="1" applyProtection="1">
      <protection locked="0"/>
    </xf>
    <xf numFmtId="9" fontId="38" fillId="0" borderId="0" xfId="195" applyFont="1" applyFill="1" applyBorder="1" applyProtection="1">
      <protection locked="0"/>
    </xf>
    <xf numFmtId="167" fontId="36" fillId="0" borderId="5" xfId="0" applyNumberFormat="1" applyFont="1" applyFill="1" applyBorder="1" applyProtection="1">
      <protection locked="0"/>
    </xf>
    <xf numFmtId="0" fontId="52" fillId="0" borderId="1" xfId="0" applyFont="1" applyFill="1" applyBorder="1" applyProtection="1">
      <protection locked="0"/>
    </xf>
    <xf numFmtId="0" fontId="4" fillId="0" borderId="5" xfId="0" applyFont="1" applyFill="1" applyBorder="1" applyProtection="1">
      <protection locked="0"/>
    </xf>
    <xf numFmtId="10" fontId="43" fillId="0" borderId="7" xfId="0" applyNumberFormat="1" applyFont="1" applyFill="1" applyBorder="1" applyAlignment="1" applyProtection="1">
      <alignment horizontal="right"/>
      <protection locked="0"/>
    </xf>
    <xf numFmtId="10" fontId="43" fillId="0" borderId="9" xfId="0" applyNumberFormat="1" applyFont="1" applyFill="1" applyBorder="1" applyAlignment="1" applyProtection="1">
      <alignment horizontal="right"/>
      <protection locked="0"/>
    </xf>
    <xf numFmtId="10" fontId="43" fillId="8" borderId="10" xfId="0" applyNumberFormat="1" applyFont="1" applyFill="1" applyBorder="1"/>
    <xf numFmtId="10" fontId="43" fillId="8" borderId="12" xfId="0" applyNumberFormat="1" applyFont="1" applyFill="1" applyBorder="1"/>
    <xf numFmtId="10" fontId="43" fillId="0" borderId="14" xfId="0" applyNumberFormat="1" applyFont="1" applyFill="1" applyBorder="1" applyAlignment="1" applyProtection="1">
      <alignment horizontal="right"/>
      <protection locked="0"/>
    </xf>
    <xf numFmtId="10" fontId="43" fillId="8" borderId="15" xfId="0" applyNumberFormat="1" applyFont="1" applyFill="1" applyBorder="1"/>
    <xf numFmtId="10" fontId="43" fillId="8" borderId="55" xfId="0" applyNumberFormat="1" applyFont="1" applyFill="1" applyBorder="1"/>
    <xf numFmtId="10" fontId="43" fillId="8" borderId="56" xfId="0" applyNumberFormat="1" applyFont="1" applyFill="1" applyBorder="1"/>
    <xf numFmtId="10" fontId="43" fillId="8" borderId="66" xfId="0" applyNumberFormat="1" applyFont="1" applyFill="1" applyBorder="1"/>
    <xf numFmtId="10" fontId="0" fillId="8" borderId="3" xfId="0" applyNumberFormat="1" applyFill="1" applyBorder="1"/>
    <xf numFmtId="10" fontId="39" fillId="0" borderId="7" xfId="195" applyNumberFormat="1" applyFont="1" applyFill="1" applyBorder="1" applyProtection="1">
      <protection locked="0"/>
    </xf>
    <xf numFmtId="10" fontId="39" fillId="0" borderId="9" xfId="195" applyNumberFormat="1" applyFont="1" applyFill="1" applyBorder="1" applyProtection="1">
      <protection locked="0"/>
    </xf>
    <xf numFmtId="10" fontId="39" fillId="0" borderId="14" xfId="195" applyNumberFormat="1" applyFont="1" applyFill="1" applyBorder="1" applyProtection="1">
      <protection locked="0"/>
    </xf>
    <xf numFmtId="10" fontId="43" fillId="0" borderId="35" xfId="0" applyNumberFormat="1" applyFont="1" applyFill="1" applyBorder="1" applyAlignment="1" applyProtection="1">
      <alignment horizontal="right"/>
      <protection locked="0"/>
    </xf>
    <xf numFmtId="10" fontId="43" fillId="0" borderId="36" xfId="0" applyNumberFormat="1" applyFont="1" applyFill="1" applyBorder="1" applyAlignment="1" applyProtection="1">
      <alignment horizontal="right"/>
      <protection locked="0"/>
    </xf>
    <xf numFmtId="10" fontId="43" fillId="0" borderId="67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Fill="1" applyBorder="1" applyAlignment="1" applyProtection="1">
      <alignment horizontal="center"/>
    </xf>
    <xf numFmtId="10" fontId="38" fillId="8" borderId="10" xfId="0" applyNumberFormat="1" applyFont="1" applyFill="1" applyBorder="1"/>
    <xf numFmtId="10" fontId="38" fillId="8" borderId="12" xfId="0" applyNumberFormat="1" applyFont="1" applyFill="1" applyBorder="1"/>
    <xf numFmtId="10" fontId="38" fillId="0" borderId="14" xfId="0" applyNumberFormat="1" applyFont="1" applyFill="1" applyBorder="1" applyAlignment="1" applyProtection="1">
      <alignment horizontal="right"/>
      <protection locked="0"/>
    </xf>
    <xf numFmtId="10" fontId="38" fillId="8" borderId="15" xfId="0" applyNumberFormat="1" applyFont="1" applyFill="1" applyBorder="1"/>
    <xf numFmtId="164" fontId="39" fillId="0" borderId="61" xfId="0" applyNumberFormat="1" applyFont="1" applyFill="1" applyBorder="1" applyProtection="1">
      <protection locked="0"/>
    </xf>
    <xf numFmtId="164" fontId="43" fillId="0" borderId="23" xfId="1" quotePrefix="1" applyNumberFormat="1" applyFont="1" applyFill="1" applyBorder="1" applyAlignment="1" applyProtection="1">
      <alignment horizontal="right"/>
      <protection locked="0"/>
    </xf>
    <xf numFmtId="164" fontId="43" fillId="0" borderId="61" xfId="1" quotePrefix="1" applyNumberFormat="1" applyFont="1" applyFill="1" applyBorder="1" applyAlignment="1" applyProtection="1">
      <alignment horizontal="right"/>
      <protection locked="0"/>
    </xf>
    <xf numFmtId="10" fontId="10" fillId="8" borderId="3" xfId="0" applyNumberFormat="1" applyFont="1" applyFill="1" applyBorder="1"/>
    <xf numFmtId="10" fontId="38" fillId="0" borderId="42" xfId="0" applyNumberFormat="1" applyFont="1" applyFill="1" applyBorder="1" applyAlignment="1" applyProtection="1">
      <alignment horizontal="right"/>
      <protection locked="0"/>
    </xf>
    <xf numFmtId="10" fontId="42" fillId="0" borderId="42" xfId="0" applyNumberFormat="1" applyFont="1" applyFill="1" applyBorder="1" applyProtection="1">
      <protection locked="0"/>
    </xf>
    <xf numFmtId="10" fontId="42" fillId="0" borderId="14" xfId="0" applyNumberFormat="1" applyFont="1" applyFill="1" applyBorder="1" applyProtection="1">
      <protection locked="0"/>
    </xf>
    <xf numFmtId="165" fontId="38" fillId="0" borderId="5" xfId="0" applyNumberFormat="1" applyFont="1" applyFill="1" applyBorder="1" applyProtection="1">
      <protection locked="0"/>
    </xf>
    <xf numFmtId="0" fontId="40" fillId="0" borderId="5" xfId="0" applyFont="1" applyFill="1" applyBorder="1" applyAlignment="1" applyProtection="1">
      <protection locked="0"/>
    </xf>
    <xf numFmtId="0" fontId="52" fillId="0" borderId="5" xfId="0" applyFont="1" applyFill="1" applyBorder="1" applyProtection="1">
      <protection locked="0"/>
    </xf>
    <xf numFmtId="0" fontId="41" fillId="0" borderId="5" xfId="0" applyFont="1" applyFill="1" applyBorder="1" applyProtection="1">
      <protection locked="0"/>
    </xf>
    <xf numFmtId="10" fontId="40" fillId="7" borderId="7" xfId="0" applyNumberFormat="1" applyFont="1" applyFill="1" applyBorder="1" applyProtection="1">
      <protection locked="0"/>
    </xf>
    <xf numFmtId="10" fontId="40" fillId="9" borderId="7" xfId="0" applyNumberFormat="1" applyFont="1" applyFill="1" applyBorder="1" applyProtection="1">
      <protection locked="0"/>
    </xf>
    <xf numFmtId="10" fontId="40" fillId="10" borderId="7" xfId="0" applyNumberFormat="1" applyFont="1" applyFill="1" applyBorder="1" applyProtection="1">
      <protection locked="0"/>
    </xf>
    <xf numFmtId="10" fontId="40" fillId="7" borderId="9" xfId="0" applyNumberFormat="1" applyFont="1" applyFill="1" applyBorder="1" applyProtection="1">
      <protection locked="0"/>
    </xf>
    <xf numFmtId="10" fontId="40" fillId="7" borderId="11" xfId="0" applyNumberFormat="1" applyFont="1" applyFill="1" applyBorder="1" applyProtection="1">
      <protection locked="0"/>
    </xf>
    <xf numFmtId="10" fontId="40" fillId="9" borderId="11" xfId="0" applyNumberFormat="1" applyFont="1" applyFill="1" applyBorder="1" applyProtection="1">
      <protection locked="0"/>
    </xf>
    <xf numFmtId="10" fontId="40" fillId="10" borderId="11" xfId="0" applyNumberFormat="1" applyFont="1" applyFill="1" applyBorder="1" applyProtection="1">
      <protection locked="0"/>
    </xf>
    <xf numFmtId="10" fontId="10" fillId="0" borderId="16" xfId="0" applyNumberFormat="1" applyFont="1" applyFill="1" applyBorder="1"/>
    <xf numFmtId="164" fontId="43" fillId="8" borderId="32" xfId="0" applyNumberFormat="1" applyFont="1" applyFill="1" applyBorder="1" applyProtection="1">
      <protection locked="0"/>
    </xf>
    <xf numFmtId="164" fontId="43" fillId="8" borderId="33" xfId="0" applyNumberFormat="1" applyFont="1" applyFill="1" applyBorder="1" applyProtection="1">
      <protection locked="0"/>
    </xf>
    <xf numFmtId="164" fontId="38" fillId="4" borderId="26" xfId="0" applyNumberFormat="1" applyFont="1" applyFill="1" applyBorder="1" applyProtection="1">
      <protection locked="0"/>
    </xf>
    <xf numFmtId="164" fontId="38" fillId="4" borderId="25" xfId="0" applyNumberFormat="1" applyFont="1" applyFill="1" applyBorder="1" applyProtection="1">
      <protection locked="0"/>
    </xf>
    <xf numFmtId="10" fontId="40" fillId="9" borderId="7" xfId="0" applyNumberFormat="1" applyFont="1" applyFill="1" applyBorder="1" applyProtection="1">
      <protection locked="0"/>
    </xf>
    <xf numFmtId="10" fontId="40" fillId="10" borderId="14" xfId="0" applyNumberFormat="1" applyFont="1" applyFill="1" applyBorder="1" applyProtection="1">
      <protection locked="0"/>
    </xf>
    <xf numFmtId="171" fontId="38" fillId="0" borderId="0" xfId="0" applyNumberFormat="1" applyFont="1" applyFill="1"/>
    <xf numFmtId="10" fontId="46" fillId="8" borderId="3" xfId="0" applyNumberFormat="1" applyFont="1" applyFill="1" applyBorder="1"/>
    <xf numFmtId="10" fontId="46" fillId="0" borderId="3" xfId="0" applyNumberFormat="1" applyFont="1" applyFill="1" applyBorder="1"/>
    <xf numFmtId="10" fontId="38" fillId="0" borderId="0" xfId="195" applyNumberFormat="1" applyFont="1" applyFill="1" applyBorder="1" applyProtection="1">
      <protection locked="0"/>
    </xf>
    <xf numFmtId="164" fontId="38" fillId="0" borderId="32" xfId="0" applyNumberFormat="1" applyFont="1" applyFill="1" applyBorder="1" applyProtection="1">
      <protection locked="0"/>
    </xf>
    <xf numFmtId="10" fontId="10" fillId="0" borderId="3" xfId="0" applyNumberFormat="1" applyFont="1" applyFill="1" applyBorder="1"/>
    <xf numFmtId="10" fontId="40" fillId="6" borderId="33" xfId="0" applyNumberFormat="1" applyFont="1" applyFill="1" applyBorder="1" applyProtection="1">
      <protection locked="0"/>
    </xf>
    <xf numFmtId="10" fontId="40" fillId="6" borderId="49" xfId="0" applyNumberFormat="1" applyFont="1" applyFill="1" applyBorder="1" applyProtection="1">
      <protection locked="0"/>
    </xf>
    <xf numFmtId="164" fontId="39" fillId="0" borderId="5" xfId="0" applyNumberFormat="1" applyFont="1" applyFill="1" applyBorder="1" applyProtection="1">
      <protection locked="0"/>
    </xf>
    <xf numFmtId="164" fontId="43" fillId="0" borderId="5" xfId="1" quotePrefix="1" applyNumberFormat="1" applyFont="1" applyFill="1" applyBorder="1" applyAlignment="1" applyProtection="1">
      <alignment horizontal="right"/>
      <protection locked="0"/>
    </xf>
    <xf numFmtId="164" fontId="38" fillId="0" borderId="5" xfId="0" applyNumberFormat="1" applyFont="1" applyFill="1" applyBorder="1" applyProtection="1">
      <protection locked="0"/>
    </xf>
    <xf numFmtId="164" fontId="43" fillId="0" borderId="5" xfId="0" applyNumberFormat="1" applyFont="1" applyFill="1" applyBorder="1" applyAlignment="1" applyProtection="1">
      <alignment horizontal="right"/>
      <protection locked="0"/>
    </xf>
    <xf numFmtId="165" fontId="43" fillId="0" borderId="31" xfId="0" applyNumberFormat="1" applyFont="1" applyFill="1" applyBorder="1" applyProtection="1">
      <protection locked="0"/>
    </xf>
    <xf numFmtId="165" fontId="38" fillId="0" borderId="31" xfId="0" applyNumberFormat="1" applyFont="1" applyFill="1" applyBorder="1" applyProtection="1">
      <protection locked="0"/>
    </xf>
    <xf numFmtId="168" fontId="43" fillId="0" borderId="52" xfId="0" applyNumberFormat="1" applyFont="1" applyFill="1" applyBorder="1" applyProtection="1">
      <protection locked="0"/>
    </xf>
    <xf numFmtId="165" fontId="43" fillId="0" borderId="34" xfId="0" applyNumberFormat="1" applyFont="1" applyFill="1" applyBorder="1" applyProtection="1">
      <protection locked="0"/>
    </xf>
    <xf numFmtId="164" fontId="38" fillId="5" borderId="61" xfId="0" applyNumberFormat="1" applyFont="1" applyFill="1" applyBorder="1" applyProtection="1">
      <protection locked="0"/>
    </xf>
    <xf numFmtId="164" fontId="38" fillId="0" borderId="61" xfId="0" applyNumberFormat="1" applyFont="1" applyFill="1" applyBorder="1" applyProtection="1">
      <protection locked="0"/>
    </xf>
    <xf numFmtId="168" fontId="38" fillId="0" borderId="52" xfId="0" applyNumberFormat="1" applyFont="1" applyFill="1" applyBorder="1" applyProtection="1">
      <protection locked="0"/>
    </xf>
    <xf numFmtId="164" fontId="38" fillId="5" borderId="33" xfId="0" applyNumberFormat="1" applyFont="1" applyFill="1" applyBorder="1" applyProtection="1">
      <protection locked="0"/>
    </xf>
    <xf numFmtId="164" fontId="38" fillId="0" borderId="33" xfId="0" applyNumberFormat="1" applyFont="1" applyFill="1" applyBorder="1" applyProtection="1">
      <protection locked="0"/>
    </xf>
    <xf numFmtId="165" fontId="38" fillId="0" borderId="34" xfId="0" applyNumberFormat="1" applyFont="1" applyFill="1" applyBorder="1" applyProtection="1">
      <protection locked="0"/>
    </xf>
    <xf numFmtId="164" fontId="43" fillId="0" borderId="61" xfId="0" applyNumberFormat="1" applyFont="1" applyFill="1" applyBorder="1" applyProtection="1">
      <protection locked="0"/>
    </xf>
    <xf numFmtId="164" fontId="38" fillId="5" borderId="21" xfId="0" applyNumberFormat="1" applyFont="1" applyFill="1" applyBorder="1" applyProtection="1">
      <protection locked="0"/>
    </xf>
    <xf numFmtId="164" fontId="38" fillId="4" borderId="61" xfId="0" applyNumberFormat="1" applyFont="1" applyFill="1" applyBorder="1" applyProtection="1">
      <protection locked="0"/>
    </xf>
    <xf numFmtId="10" fontId="38" fillId="8" borderId="36" xfId="0" applyNumberFormat="1" applyFont="1" applyFill="1" applyBorder="1"/>
    <xf numFmtId="167" fontId="55" fillId="0" borderId="1" xfId="0" applyNumberFormat="1" applyFont="1" applyFill="1" applyBorder="1" applyProtection="1">
      <protection locked="0"/>
    </xf>
    <xf numFmtId="10" fontId="40" fillId="10" borderId="19" xfId="0" applyNumberFormat="1" applyFont="1" applyFill="1" applyBorder="1" applyProtection="1">
      <protection locked="0"/>
    </xf>
    <xf numFmtId="165" fontId="38" fillId="0" borderId="0" xfId="0" applyNumberFormat="1" applyFont="1" applyFill="1" applyAlignment="1" applyProtection="1">
      <protection locked="0"/>
    </xf>
    <xf numFmtId="165" fontId="42" fillId="0" borderId="1" xfId="0" applyNumberFormat="1" applyFont="1" applyFill="1" applyBorder="1" applyAlignment="1" applyProtection="1">
      <alignment horizontal="center"/>
      <protection locked="0"/>
    </xf>
    <xf numFmtId="165" fontId="39" fillId="0" borderId="48" xfId="0" applyNumberFormat="1" applyFont="1" applyFill="1" applyBorder="1" applyProtection="1">
      <protection locked="0"/>
    </xf>
    <xf numFmtId="164" fontId="40" fillId="0" borderId="3" xfId="0" applyNumberFormat="1" applyFont="1" applyFill="1" applyBorder="1" applyProtection="1">
      <protection locked="0"/>
    </xf>
    <xf numFmtId="164" fontId="38" fillId="4" borderId="26" xfId="0" applyNumberFormat="1" applyFont="1" applyFill="1" applyBorder="1" applyProtection="1">
      <protection locked="0"/>
    </xf>
    <xf numFmtId="164" fontId="38" fillId="4" borderId="25" xfId="0" applyNumberFormat="1" applyFont="1" applyFill="1" applyBorder="1" applyProtection="1">
      <protection locked="0"/>
    </xf>
    <xf numFmtId="0" fontId="37" fillId="0" borderId="1" xfId="0" applyFont="1" applyFill="1" applyBorder="1" applyProtection="1">
      <protection locked="0"/>
    </xf>
    <xf numFmtId="0" fontId="37" fillId="0" borderId="6" xfId="0" applyFont="1" applyFill="1" applyBorder="1" applyProtection="1">
      <protection locked="0"/>
    </xf>
    <xf numFmtId="0" fontId="37" fillId="0" borderId="5" xfId="0" applyFont="1" applyFill="1" applyBorder="1" applyProtection="1">
      <protection locked="0"/>
    </xf>
    <xf numFmtId="10" fontId="46" fillId="8" borderId="0" xfId="0" applyNumberFormat="1" applyFont="1" applyFill="1" applyBorder="1"/>
    <xf numFmtId="167" fontId="42" fillId="0" borderId="4" xfId="0" applyNumberFormat="1" applyFont="1" applyFill="1" applyBorder="1" applyProtection="1">
      <protection locked="0"/>
    </xf>
    <xf numFmtId="164" fontId="43" fillId="4" borderId="26" xfId="82" applyNumberFormat="1" applyFont="1" applyFill="1" applyBorder="1" applyProtection="1">
      <protection locked="0"/>
    </xf>
    <xf numFmtId="164" fontId="43" fillId="4" borderId="25" xfId="82" applyNumberFormat="1" applyFont="1" applyFill="1" applyBorder="1" applyProtection="1">
      <protection locked="0"/>
    </xf>
    <xf numFmtId="0" fontId="57" fillId="0" borderId="5" xfId="0" applyFont="1" applyFill="1" applyBorder="1" applyProtection="1">
      <protection locked="0"/>
    </xf>
    <xf numFmtId="0" fontId="57" fillId="0" borderId="1" xfId="0" applyFont="1" applyFill="1" applyBorder="1" applyProtection="1">
      <protection locked="0"/>
    </xf>
    <xf numFmtId="164" fontId="43" fillId="4" borderId="32" xfId="0" applyNumberFormat="1" applyFont="1" applyFill="1" applyBorder="1" applyProtection="1">
      <protection locked="0"/>
    </xf>
    <xf numFmtId="10" fontId="40" fillId="9" borderId="19" xfId="0" applyNumberFormat="1" applyFont="1" applyFill="1" applyBorder="1" applyProtection="1">
      <protection locked="0"/>
    </xf>
    <xf numFmtId="10" fontId="40" fillId="10" borderId="51" xfId="0" applyNumberFormat="1" applyFont="1" applyFill="1" applyBorder="1" applyProtection="1">
      <protection locked="0"/>
    </xf>
    <xf numFmtId="10" fontId="40" fillId="10" borderId="33" xfId="0" applyNumberFormat="1" applyFont="1" applyFill="1" applyBorder="1" applyProtection="1">
      <protection locked="0"/>
    </xf>
    <xf numFmtId="10" fontId="40" fillId="10" borderId="49" xfId="0" applyNumberFormat="1" applyFont="1" applyFill="1" applyBorder="1" applyProtection="1">
      <protection locked="0"/>
    </xf>
    <xf numFmtId="167" fontId="42" fillId="10" borderId="1" xfId="0" applyNumberFormat="1" applyFont="1" applyFill="1" applyBorder="1" applyProtection="1">
      <protection locked="0"/>
    </xf>
    <xf numFmtId="164" fontId="3" fillId="0" borderId="0" xfId="0" applyNumberFormat="1" applyFont="1" applyFill="1" applyProtection="1">
      <protection locked="0"/>
    </xf>
    <xf numFmtId="10" fontId="40" fillId="0" borderId="67" xfId="0" applyNumberFormat="1" applyFont="1" applyFill="1" applyBorder="1" applyProtection="1">
      <protection locked="0"/>
    </xf>
    <xf numFmtId="10" fontId="40" fillId="0" borderId="1" xfId="0" applyNumberFormat="1" applyFont="1" applyFill="1" applyBorder="1" applyProtection="1">
      <protection locked="0"/>
    </xf>
    <xf numFmtId="164" fontId="38" fillId="4" borderId="39" xfId="0" applyNumberFormat="1" applyFont="1" applyFill="1" applyBorder="1" applyProtection="1">
      <protection locked="0"/>
    </xf>
    <xf numFmtId="164" fontId="38" fillId="0" borderId="48" xfId="0" applyNumberFormat="1" applyFont="1" applyFill="1" applyBorder="1" applyProtection="1">
      <protection locked="0"/>
    </xf>
    <xf numFmtId="164" fontId="38" fillId="4" borderId="30" xfId="0" applyNumberFormat="1" applyFont="1" applyFill="1" applyBorder="1" applyProtection="1">
      <protection locked="0"/>
    </xf>
    <xf numFmtId="0" fontId="38" fillId="0" borderId="59" xfId="0" applyFont="1" applyFill="1" applyBorder="1" applyProtection="1">
      <protection locked="0"/>
    </xf>
    <xf numFmtId="0" fontId="4" fillId="0" borderId="6" xfId="0" applyFont="1" applyFill="1" applyBorder="1" applyProtection="1">
      <protection locked="0"/>
    </xf>
    <xf numFmtId="0" fontId="41" fillId="0" borderId="59" xfId="0" applyFont="1" applyFill="1" applyBorder="1" applyProtection="1">
      <protection locked="0"/>
    </xf>
    <xf numFmtId="164" fontId="43" fillId="0" borderId="1" xfId="0" applyNumberFormat="1" applyFont="1" applyFill="1" applyBorder="1" applyProtection="1">
      <protection locked="0"/>
    </xf>
    <xf numFmtId="10" fontId="0" fillId="0" borderId="3" xfId="0" applyNumberFormat="1" applyFill="1" applyBorder="1"/>
    <xf numFmtId="10" fontId="43" fillId="8" borderId="22" xfId="0" applyNumberFormat="1" applyFont="1" applyFill="1" applyBorder="1"/>
    <xf numFmtId="10" fontId="43" fillId="8" borderId="34" xfId="0" applyNumberFormat="1" applyFont="1" applyFill="1" applyBorder="1"/>
    <xf numFmtId="164" fontId="38" fillId="5" borderId="42" xfId="0" applyNumberFormat="1" applyFont="1" applyFill="1" applyBorder="1" applyProtection="1">
      <protection locked="0"/>
    </xf>
    <xf numFmtId="164" fontId="38" fillId="5" borderId="30" xfId="0" applyNumberFormat="1" applyFont="1" applyFill="1" applyBorder="1" applyProtection="1">
      <protection locked="0"/>
    </xf>
    <xf numFmtId="10" fontId="46" fillId="0" borderId="16" xfId="0" applyNumberFormat="1" applyFont="1" applyFill="1" applyBorder="1"/>
    <xf numFmtId="165" fontId="38" fillId="0" borderId="48" xfId="0" applyNumberFormat="1" applyFont="1" applyFill="1" applyBorder="1" applyProtection="1">
      <protection locked="0"/>
    </xf>
    <xf numFmtId="165" fontId="38" fillId="0" borderId="49" xfId="0" applyNumberFormat="1" applyFont="1" applyFill="1" applyBorder="1" applyProtection="1">
      <protection locked="0"/>
    </xf>
    <xf numFmtId="164" fontId="38" fillId="0" borderId="27" xfId="0" applyNumberFormat="1" applyFont="1" applyFill="1" applyBorder="1" applyProtection="1">
      <protection locked="0"/>
    </xf>
    <xf numFmtId="10" fontId="38" fillId="0" borderId="12" xfId="0" applyNumberFormat="1" applyFont="1" applyFill="1" applyBorder="1"/>
    <xf numFmtId="164" fontId="38" fillId="5" borderId="51" xfId="0" applyNumberFormat="1" applyFont="1" applyFill="1" applyBorder="1" applyProtection="1">
      <protection locked="0"/>
    </xf>
    <xf numFmtId="164" fontId="43" fillId="8" borderId="26" xfId="0" applyNumberFormat="1" applyFont="1" applyFill="1" applyBorder="1" applyProtection="1">
      <protection locked="0"/>
    </xf>
    <xf numFmtId="0" fontId="37" fillId="0" borderId="5" xfId="0" applyFont="1" applyFill="1" applyBorder="1" applyAlignment="1" applyProtection="1">
      <protection locked="0"/>
    </xf>
    <xf numFmtId="0" fontId="37" fillId="0" borderId="5" xfId="0" applyFont="1" applyFill="1" applyBorder="1" applyAlignment="1" applyProtection="1">
      <alignment horizontal="left"/>
      <protection locked="0"/>
    </xf>
    <xf numFmtId="0" fontId="37" fillId="0" borderId="1" xfId="0" applyFont="1" applyFill="1" applyBorder="1" applyAlignment="1" applyProtection="1">
      <alignment horizontal="left"/>
      <protection locked="0"/>
    </xf>
    <xf numFmtId="0" fontId="37" fillId="0" borderId="1" xfId="0" applyFont="1" applyFill="1" applyBorder="1" applyAlignment="1" applyProtection="1">
      <protection locked="0"/>
    </xf>
    <xf numFmtId="167" fontId="37" fillId="0" borderId="5" xfId="0" applyNumberFormat="1" applyFont="1" applyFill="1" applyBorder="1" applyProtection="1">
      <protection locked="0"/>
    </xf>
    <xf numFmtId="164" fontId="38" fillId="5" borderId="32" xfId="0" applyNumberFormat="1" applyFont="1" applyFill="1" applyBorder="1" applyProtection="1">
      <protection locked="0"/>
    </xf>
    <xf numFmtId="164" fontId="38" fillId="0" borderId="34" xfId="0" applyNumberFormat="1" applyFont="1" applyFill="1" applyBorder="1" applyProtection="1">
      <protection locked="0"/>
    </xf>
    <xf numFmtId="0" fontId="43" fillId="0" borderId="0" xfId="0" applyFont="1" applyFill="1" applyAlignment="1" applyProtection="1">
      <protection locked="0"/>
    </xf>
    <xf numFmtId="0" fontId="43" fillId="0" borderId="0" xfId="0" applyFont="1" applyFill="1"/>
    <xf numFmtId="10" fontId="2" fillId="0" borderId="3" xfId="0" applyNumberFormat="1" applyFont="1" applyFill="1" applyBorder="1"/>
    <xf numFmtId="10" fontId="40" fillId="10" borderId="24" xfId="0" applyNumberFormat="1" applyFont="1" applyFill="1" applyBorder="1" applyProtection="1">
      <protection locked="0"/>
    </xf>
    <xf numFmtId="164" fontId="38" fillId="4" borderId="26" xfId="271" applyNumberFormat="1" applyFont="1" applyFill="1" applyBorder="1" applyProtection="1">
      <protection locked="0"/>
    </xf>
    <xf numFmtId="164" fontId="38" fillId="4" borderId="25" xfId="271" applyNumberFormat="1" applyFont="1" applyFill="1" applyBorder="1" applyProtection="1">
      <protection locked="0"/>
    </xf>
    <xf numFmtId="10" fontId="40" fillId="10" borderId="32" xfId="0" applyNumberFormat="1" applyFont="1" applyFill="1" applyBorder="1" applyProtection="1">
      <protection locked="0"/>
    </xf>
    <xf numFmtId="10" fontId="40" fillId="10" borderId="13" xfId="0" applyNumberFormat="1" applyFont="1" applyFill="1" applyBorder="1" applyProtection="1">
      <protection locked="0"/>
    </xf>
    <xf numFmtId="164" fontId="39" fillId="0" borderId="0" xfId="0" applyNumberFormat="1" applyFont="1" applyFill="1" applyAlignment="1" applyProtection="1">
      <alignment horizontal="center"/>
      <protection locked="0"/>
    </xf>
    <xf numFmtId="164" fontId="6" fillId="0" borderId="0" xfId="0" applyNumberFormat="1" applyFont="1" applyFill="1" applyAlignment="1" applyProtection="1">
      <alignment horizontal="center"/>
      <protection locked="0"/>
    </xf>
  </cellXfs>
  <cellStyles count="317">
    <cellStyle name="Comma" xfId="1" builtinId="3"/>
    <cellStyle name="Comma 10" xfId="2"/>
    <cellStyle name="Comma 10 2" xfId="3"/>
    <cellStyle name="Comma 10 2 2" xfId="4"/>
    <cellStyle name="Comma 10 2 2 2" xfId="218"/>
    <cellStyle name="Comma 10 2 3" xfId="5"/>
    <cellStyle name="Comma 10 2 4" xfId="217"/>
    <cellStyle name="Comma 10 3" xfId="6"/>
    <cellStyle name="Comma 11" xfId="7"/>
    <cellStyle name="Comma 11 2" xfId="8"/>
    <cellStyle name="Comma 11 3" xfId="9"/>
    <cellStyle name="Comma 11 3 2" xfId="220"/>
    <cellStyle name="Comma 11 4" xfId="10"/>
    <cellStyle name="Comma 11 4 2" xfId="221"/>
    <cellStyle name="Comma 11 5" xfId="219"/>
    <cellStyle name="Comma 12" xfId="11"/>
    <cellStyle name="Comma 12 2" xfId="12"/>
    <cellStyle name="Comma 13" xfId="13"/>
    <cellStyle name="Comma 13 2" xfId="14"/>
    <cellStyle name="Comma 13 3" xfId="15"/>
    <cellStyle name="Comma 13 3 2" xfId="223"/>
    <cellStyle name="Comma 13 4" xfId="16"/>
    <cellStyle name="Comma 13 4 2" xfId="224"/>
    <cellStyle name="Comma 13 5" xfId="222"/>
    <cellStyle name="Comma 14" xfId="17"/>
    <cellStyle name="Comma 14 2" xfId="18"/>
    <cellStyle name="Comma 14 2 2" xfId="226"/>
    <cellStyle name="Comma 14 3" xfId="225"/>
    <cellStyle name="Comma 15" xfId="19"/>
    <cellStyle name="Comma 16" xfId="20"/>
    <cellStyle name="Comma 16 2" xfId="21"/>
    <cellStyle name="Comma 16 2 2" xfId="228"/>
    <cellStyle name="Comma 16 3" xfId="227"/>
    <cellStyle name="Comma 17" xfId="22"/>
    <cellStyle name="Comma 17 2" xfId="23"/>
    <cellStyle name="Comma 18" xfId="24"/>
    <cellStyle name="Comma 18 2" xfId="25"/>
    <cellStyle name="Comma 18 2 2" xfId="26"/>
    <cellStyle name="Comma 18 2 2 2" xfId="231"/>
    <cellStyle name="Comma 18 2 3" xfId="230"/>
    <cellStyle name="Comma 18 3" xfId="27"/>
    <cellStyle name="Comma 18 3 2" xfId="232"/>
    <cellStyle name="Comma 18 4" xfId="229"/>
    <cellStyle name="Comma 19" xfId="28"/>
    <cellStyle name="Comma 19 2" xfId="29"/>
    <cellStyle name="Comma 19 2 2" xfId="234"/>
    <cellStyle name="Comma 19 3" xfId="30"/>
    <cellStyle name="Comma 19 3 2" xfId="235"/>
    <cellStyle name="Comma 19 4" xfId="233"/>
    <cellStyle name="Comma 2" xfId="31"/>
    <cellStyle name="Comma 2 2" xfId="32"/>
    <cellStyle name="Comma 2 3" xfId="33"/>
    <cellStyle name="Comma 2 3 2" xfId="237"/>
    <cellStyle name="Comma 2 4" xfId="34"/>
    <cellStyle name="Comma 2 4 2" xfId="238"/>
    <cellStyle name="Comma 2 5" xfId="236"/>
    <cellStyle name="Comma 20" xfId="35"/>
    <cellStyle name="Comma 20 2" xfId="36"/>
    <cellStyle name="Comma 20 2 2" xfId="240"/>
    <cellStyle name="Comma 20 3" xfId="239"/>
    <cellStyle name="Comma 21" xfId="37"/>
    <cellStyle name="Comma 21 2" xfId="38"/>
    <cellStyle name="Comma 21 2 2" xfId="242"/>
    <cellStyle name="Comma 21 3" xfId="241"/>
    <cellStyle name="Comma 22" xfId="39"/>
    <cellStyle name="Comma 22 2" xfId="243"/>
    <cellStyle name="Comma 23" xfId="40"/>
    <cellStyle name="Comma 23 2" xfId="41"/>
    <cellStyle name="Comma 23 2 2" xfId="245"/>
    <cellStyle name="Comma 23 3" xfId="244"/>
    <cellStyle name="Comma 24" xfId="42"/>
    <cellStyle name="Comma 24 2" xfId="43"/>
    <cellStyle name="Comma 24 2 2" xfId="247"/>
    <cellStyle name="Comma 24 3" xfId="246"/>
    <cellStyle name="Comma 25" xfId="44"/>
    <cellStyle name="Comma 25 2" xfId="45"/>
    <cellStyle name="Comma 25 2 2" xfId="249"/>
    <cellStyle name="Comma 25 3" xfId="248"/>
    <cellStyle name="Comma 26" xfId="46"/>
    <cellStyle name="Comma 26 2" xfId="47"/>
    <cellStyle name="Comma 26 2 2" xfId="251"/>
    <cellStyle name="Comma 26 3" xfId="250"/>
    <cellStyle name="Comma 27" xfId="48"/>
    <cellStyle name="Comma 27 2" xfId="49"/>
    <cellStyle name="Comma 27 2 2" xfId="253"/>
    <cellStyle name="Comma 27 3" xfId="252"/>
    <cellStyle name="Comma 28" xfId="50"/>
    <cellStyle name="Comma 28 2" xfId="51"/>
    <cellStyle name="Comma 28 2 2" xfId="255"/>
    <cellStyle name="Comma 28 3" xfId="254"/>
    <cellStyle name="Comma 3" xfId="52"/>
    <cellStyle name="Comma 3 2" xfId="53"/>
    <cellStyle name="Comma 3 2 2" xfId="257"/>
    <cellStyle name="Comma 3 3" xfId="54"/>
    <cellStyle name="Comma 3 4" xfId="256"/>
    <cellStyle name="Comma 4" xfId="55"/>
    <cellStyle name="Comma 4 2" xfId="56"/>
    <cellStyle name="Comma 4 2 2" xfId="259"/>
    <cellStyle name="Comma 4 3" xfId="258"/>
    <cellStyle name="Comma 5" xfId="57"/>
    <cellStyle name="Comma 6" xfId="58"/>
    <cellStyle name="Comma 6 2" xfId="59"/>
    <cellStyle name="Comma 6 2 2" xfId="261"/>
    <cellStyle name="Comma 6 3" xfId="60"/>
    <cellStyle name="Comma 6 4" xfId="260"/>
    <cellStyle name="Comma 7" xfId="61"/>
    <cellStyle name="Comma 8" xfId="62"/>
    <cellStyle name="Comma 8 2" xfId="63"/>
    <cellStyle name="Comma 8 2 2" xfId="263"/>
    <cellStyle name="Comma 8 3" xfId="262"/>
    <cellStyle name="Comma 9" xfId="64"/>
    <cellStyle name="Comma 9 2" xfId="65"/>
    <cellStyle name="Comma 9 2 2" xfId="265"/>
    <cellStyle name="Comma 9 3" xfId="66"/>
    <cellStyle name="Comma 9 3 2" xfId="266"/>
    <cellStyle name="Comma 9 4" xfId="264"/>
    <cellStyle name="Comma0" xfId="67"/>
    <cellStyle name="Comma0 2" xfId="68"/>
    <cellStyle name="Comma0 3" xfId="69"/>
    <cellStyle name="Currency 2" xfId="70"/>
    <cellStyle name="Currency 2 2" xfId="71"/>
    <cellStyle name="Currency 3" xfId="72"/>
    <cellStyle name="Currency 3 2" xfId="73"/>
    <cellStyle name="Currency 3 2 2" xfId="268"/>
    <cellStyle name="Currency 3 3" xfId="267"/>
    <cellStyle name="Currency 8" xfId="74"/>
    <cellStyle name="Currency0" xfId="75"/>
    <cellStyle name="Hyperlink 2" xfId="76"/>
    <cellStyle name="Normal" xfId="0" builtinId="0"/>
    <cellStyle name="Normal 10" xfId="77"/>
    <cellStyle name="Normal 10 2" xfId="78"/>
    <cellStyle name="Normal 10 2 2" xfId="269"/>
    <cellStyle name="Normal 11" xfId="79"/>
    <cellStyle name="Normal 11 2" xfId="80"/>
    <cellStyle name="Normal 11 3" xfId="81"/>
    <cellStyle name="Normal 11 3 2" xfId="270"/>
    <cellStyle name="Normal 12" xfId="82"/>
    <cellStyle name="Normal 12 2" xfId="83"/>
    <cellStyle name="Normal 12 2 2" xfId="272"/>
    <cellStyle name="Normal 12 3" xfId="271"/>
    <cellStyle name="Normal 13" xfId="84"/>
    <cellStyle name="Normal 13 2" xfId="85"/>
    <cellStyle name="Normal 13 2 2" xfId="273"/>
    <cellStyle name="Normal 14" xfId="86"/>
    <cellStyle name="Normal 14 2" xfId="87"/>
    <cellStyle name="Normal 14 2 2" xfId="275"/>
    <cellStyle name="Normal 14 3" xfId="88"/>
    <cellStyle name="Normal 14 3 2" xfId="276"/>
    <cellStyle name="Normal 14 4" xfId="274"/>
    <cellStyle name="Normal 15" xfId="89"/>
    <cellStyle name="Normal 15 2" xfId="90"/>
    <cellStyle name="Normal 15 3" xfId="91"/>
    <cellStyle name="Normal 15 3 2" xfId="277"/>
    <cellStyle name="Normal 16" xfId="92"/>
    <cellStyle name="Normal 16 2" xfId="93"/>
    <cellStyle name="Normal 16 3" xfId="94"/>
    <cellStyle name="Normal 16 3 2" xfId="278"/>
    <cellStyle name="Normal 17" xfId="95"/>
    <cellStyle name="Normal 17 2" xfId="96"/>
    <cellStyle name="Normal 17 3" xfId="97"/>
    <cellStyle name="Normal 17 3 2" xfId="279"/>
    <cellStyle name="Normal 18" xfId="98"/>
    <cellStyle name="Normal 18 2" xfId="99"/>
    <cellStyle name="Normal 18 3" xfId="100"/>
    <cellStyle name="Normal 18 4" xfId="101"/>
    <cellStyle name="Normal 18 5" xfId="102"/>
    <cellStyle name="Normal 18 5 2" xfId="280"/>
    <cellStyle name="Normal 19" xfId="103"/>
    <cellStyle name="Normal 19 2" xfId="104"/>
    <cellStyle name="Normal 19 3" xfId="105"/>
    <cellStyle name="Normal 19 4" xfId="106"/>
    <cellStyle name="Normal 19 4 2" xfId="281"/>
    <cellStyle name="Normal 2" xfId="107"/>
    <cellStyle name="Normal 2 10" xfId="108"/>
    <cellStyle name="Normal 2 10 2" xfId="109"/>
    <cellStyle name="Normal 2 10 3" xfId="110"/>
    <cellStyle name="Normal 2 10 3 2" xfId="111"/>
    <cellStyle name="Normal 2 11" xfId="282"/>
    <cellStyle name="Normal 2 2" xfId="112"/>
    <cellStyle name="Normal 2 2 2" xfId="113"/>
    <cellStyle name="Normal 2 3" xfId="114"/>
    <cellStyle name="Normal 2 3 2" xfId="115"/>
    <cellStyle name="Normal 2 4" xfId="116"/>
    <cellStyle name="Normal 2 4 2" xfId="117"/>
    <cellStyle name="Normal 2 4 2 2" xfId="284"/>
    <cellStyle name="Normal 2 4 3" xfId="118"/>
    <cellStyle name="Normal 2 4 4" xfId="283"/>
    <cellStyle name="Normal 2 5" xfId="119"/>
    <cellStyle name="Normal 2 6" xfId="120"/>
    <cellStyle name="Normal 2 7" xfId="121"/>
    <cellStyle name="Normal 2 7 2" xfId="285"/>
    <cellStyle name="Normal 2 8" xfId="122"/>
    <cellStyle name="Normal 2 8 2" xfId="286"/>
    <cellStyle name="Normal 2 9" xfId="123"/>
    <cellStyle name="Normal 20" xfId="124"/>
    <cellStyle name="Normal 20 2" xfId="125"/>
    <cellStyle name="Normal 20 3" xfId="126"/>
    <cellStyle name="Normal 20 3 2" xfId="287"/>
    <cellStyle name="Normal 21" xfId="127"/>
    <cellStyle name="Normal 21 2" xfId="128"/>
    <cellStyle name="Normal 21 3" xfId="129"/>
    <cellStyle name="Normal 21 3 2" xfId="130"/>
    <cellStyle name="Normal 22" xfId="131"/>
    <cellStyle name="Normal 22 2" xfId="132"/>
    <cellStyle name="Normal 22 2 2" xfId="289"/>
    <cellStyle name="Normal 22 3" xfId="288"/>
    <cellStyle name="Normal 23" xfId="133"/>
    <cellStyle name="Normal 23 2" xfId="134"/>
    <cellStyle name="Normal 24" xfId="135"/>
    <cellStyle name="Normal 24 2" xfId="290"/>
    <cellStyle name="Normal 25" xfId="136"/>
    <cellStyle name="Normal 25 2" xfId="137"/>
    <cellStyle name="Normal 25 3" xfId="138"/>
    <cellStyle name="Normal 26" xfId="139"/>
    <cellStyle name="Normal 26 2" xfId="140"/>
    <cellStyle name="Normal 26 3" xfId="141"/>
    <cellStyle name="Normal 27" xfId="142"/>
    <cellStyle name="Normal 27 2" xfId="291"/>
    <cellStyle name="Normal 28" xfId="143"/>
    <cellStyle name="Normal 28 2" xfId="144"/>
    <cellStyle name="Normal 28 2 2" xfId="293"/>
    <cellStyle name="Normal 28 3" xfId="292"/>
    <cellStyle name="Normal 29" xfId="145"/>
    <cellStyle name="Normal 3" xfId="146"/>
    <cellStyle name="Normal 3 2" xfId="147"/>
    <cellStyle name="Normal 3 3" xfId="148"/>
    <cellStyle name="Normal 3 3 2" xfId="294"/>
    <cellStyle name="Normal 3 4" xfId="149"/>
    <cellStyle name="Normal 30" xfId="150"/>
    <cellStyle name="Normal 30 2" xfId="151"/>
    <cellStyle name="Normal 31" xfId="216"/>
    <cellStyle name="Normal 38" xfId="152"/>
    <cellStyle name="Normal 38 2" xfId="153"/>
    <cellStyle name="Normal 38 2 2" xfId="154"/>
    <cellStyle name="Normal 38 2 3" xfId="155"/>
    <cellStyle name="Normal 38 2 3 2" xfId="156"/>
    <cellStyle name="Normal 39" xfId="157"/>
    <cellStyle name="Normal 39 2" xfId="158"/>
    <cellStyle name="Normal 39 2 2" xfId="159"/>
    <cellStyle name="Normal 39 2 3" xfId="160"/>
    <cellStyle name="Normal 39 2 3 2" xfId="161"/>
    <cellStyle name="Normal 4" xfId="162"/>
    <cellStyle name="Normal 4 2" xfId="163"/>
    <cellStyle name="Normal 4 3" xfId="295"/>
    <cellStyle name="Normal 47" xfId="164"/>
    <cellStyle name="Normal 47 2" xfId="165"/>
    <cellStyle name="Normal 47 2 2" xfId="166"/>
    <cellStyle name="Normal 47 2 3" xfId="167"/>
    <cellStyle name="Normal 47 2 3 2" xfId="168"/>
    <cellStyle name="Normal 5" xfId="169"/>
    <cellStyle name="Normal 5 2" xfId="170"/>
    <cellStyle name="Normal 5 3" xfId="171"/>
    <cellStyle name="Normal 5 3 2" xfId="296"/>
    <cellStyle name="Normal 5 4" xfId="172"/>
    <cellStyle name="Normal 5 4 2" xfId="297"/>
    <cellStyle name="Normal 6" xfId="173"/>
    <cellStyle name="Normal 6 2" xfId="174"/>
    <cellStyle name="Normal 6 2 2" xfId="298"/>
    <cellStyle name="Normal 6 3" xfId="175"/>
    <cellStyle name="Normal 6 3 2" xfId="299"/>
    <cellStyle name="Normal 69" xfId="176"/>
    <cellStyle name="Normal 69 2" xfId="177"/>
    <cellStyle name="Normal 69 2 2" xfId="178"/>
    <cellStyle name="Normal 69 2 3" xfId="179"/>
    <cellStyle name="Normal 69 2 3 2" xfId="180"/>
    <cellStyle name="Normal 7" xfId="181"/>
    <cellStyle name="Normal 7 2" xfId="182"/>
    <cellStyle name="Normal 7 2 2" xfId="301"/>
    <cellStyle name="Normal 7 3" xfId="300"/>
    <cellStyle name="Normal 70" xfId="183"/>
    <cellStyle name="Normal 70 2" xfId="184"/>
    <cellStyle name="Normal 70 2 2" xfId="185"/>
    <cellStyle name="Normal 70 2 3" xfId="186"/>
    <cellStyle name="Normal 70 2 3 2" xfId="187"/>
    <cellStyle name="Normal 8" xfId="188"/>
    <cellStyle name="Normal 8 2" xfId="189"/>
    <cellStyle name="Normal 8 2 2" xfId="303"/>
    <cellStyle name="Normal 8 3" xfId="302"/>
    <cellStyle name="Normal 9" xfId="190"/>
    <cellStyle name="Normal 9 2" xfId="191"/>
    <cellStyle name="Normal 9 3" xfId="192"/>
    <cellStyle name="Normal 9 4" xfId="193"/>
    <cellStyle name="Normal 9 4 2" xfId="304"/>
    <cellStyle name="Note 2" xfId="194"/>
    <cellStyle name="Note 2 2" xfId="305"/>
    <cellStyle name="Percent" xfId="195" builtinId="5"/>
    <cellStyle name="Percent 10" xfId="196"/>
    <cellStyle name="Percent 10 2" xfId="197"/>
    <cellStyle name="Percent 10 2 2" xfId="307"/>
    <cellStyle name="Percent 10 3" xfId="306"/>
    <cellStyle name="Percent 11" xfId="198"/>
    <cellStyle name="Percent 11 2" xfId="199"/>
    <cellStyle name="Percent 11 2 2" xfId="309"/>
    <cellStyle name="Percent 11 3" xfId="308"/>
    <cellStyle name="Percent 12" xfId="200"/>
    <cellStyle name="Percent 2" xfId="201"/>
    <cellStyle name="Percent 2 2" xfId="202"/>
    <cellStyle name="Percent 2 3" xfId="203"/>
    <cellStyle name="Percent 2 4" xfId="310"/>
    <cellStyle name="Percent 3" xfId="204"/>
    <cellStyle name="Percent 3 2" xfId="205"/>
    <cellStyle name="Percent 4" xfId="206"/>
    <cellStyle name="Percent 5" xfId="207"/>
    <cellStyle name="Percent 5 2" xfId="208"/>
    <cellStyle name="Percent 5 2 2" xfId="312"/>
    <cellStyle name="Percent 5 3" xfId="311"/>
    <cellStyle name="Percent 6" xfId="209"/>
    <cellStyle name="Percent 7" xfId="210"/>
    <cellStyle name="Percent 7 2" xfId="211"/>
    <cellStyle name="Percent 7 2 2" xfId="314"/>
    <cellStyle name="Percent 7 3" xfId="313"/>
    <cellStyle name="Percent 8" xfId="212"/>
    <cellStyle name="Percent 8 2" xfId="213"/>
    <cellStyle name="Percent 9" xfId="214"/>
    <cellStyle name="Percent 9 2" xfId="215"/>
    <cellStyle name="Percent 9 2 2" xfId="316"/>
    <cellStyle name="Percent 9 3" xfId="3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oney.wayne\My%20Documents\Excel\Revenue\16%20Pager\est07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FOR REPORT"/>
      <sheetName val="Monthly Estimates"/>
      <sheetName val="Detailed Report"/>
    </sheetNames>
    <sheetDataSet>
      <sheetData sheetId="0"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  <cell r="AV3">
            <v>48</v>
          </cell>
          <cell r="AW3">
            <v>49</v>
          </cell>
          <cell r="AX3">
            <v>50</v>
          </cell>
          <cell r="AY3">
            <v>51</v>
          </cell>
          <cell r="AZ3">
            <v>52</v>
          </cell>
          <cell r="BA3">
            <v>53</v>
          </cell>
          <cell r="BB3">
            <v>54</v>
          </cell>
          <cell r="BC3">
            <v>55</v>
          </cell>
          <cell r="BD3">
            <v>56</v>
          </cell>
          <cell r="BE3">
            <v>57</v>
          </cell>
          <cell r="BF3">
            <v>58</v>
          </cell>
          <cell r="BG3">
            <v>59</v>
          </cell>
          <cell r="BH3">
            <v>60</v>
          </cell>
          <cell r="BI3">
            <v>61</v>
          </cell>
          <cell r="BJ3">
            <v>62</v>
          </cell>
          <cell r="BK3">
            <v>63</v>
          </cell>
          <cell r="BL3">
            <v>64</v>
          </cell>
          <cell r="BM3">
            <v>65</v>
          </cell>
          <cell r="BN3">
            <v>66</v>
          </cell>
          <cell r="BO3">
            <v>67</v>
          </cell>
          <cell r="BP3">
            <v>68</v>
          </cell>
          <cell r="BQ3">
            <v>69</v>
          </cell>
          <cell r="BR3">
            <v>70</v>
          </cell>
          <cell r="BS3">
            <v>71</v>
          </cell>
          <cell r="BT3">
            <v>72</v>
          </cell>
          <cell r="BU3">
            <v>73</v>
          </cell>
          <cell r="BV3">
            <v>74</v>
          </cell>
          <cell r="BW3">
            <v>75</v>
          </cell>
          <cell r="BX3">
            <v>76</v>
          </cell>
          <cell r="BY3">
            <v>77</v>
          </cell>
          <cell r="BZ3">
            <v>78</v>
          </cell>
          <cell r="CA3">
            <v>79</v>
          </cell>
          <cell r="CB3">
            <v>80</v>
          </cell>
        </row>
        <row r="4">
          <cell r="A4" t="str">
            <v>SA</v>
          </cell>
          <cell r="B4">
            <v>0</v>
          </cell>
        </row>
        <row r="6">
          <cell r="A6" t="str">
            <v>Sum of Value</v>
          </cell>
          <cell r="B6" t="str">
            <v>Date</v>
          </cell>
        </row>
        <row r="7">
          <cell r="A7" t="str">
            <v>Name</v>
          </cell>
          <cell r="B7">
            <v>38353</v>
          </cell>
          <cell r="C7">
            <v>38384</v>
          </cell>
          <cell r="D7">
            <v>38412</v>
          </cell>
          <cell r="E7">
            <v>38443</v>
          </cell>
          <cell r="F7">
            <v>38473</v>
          </cell>
          <cell r="G7">
            <v>38504</v>
          </cell>
          <cell r="H7">
            <v>38534</v>
          </cell>
          <cell r="I7">
            <v>38565</v>
          </cell>
          <cell r="J7">
            <v>38596</v>
          </cell>
          <cell r="K7">
            <v>38626</v>
          </cell>
          <cell r="L7">
            <v>38657</v>
          </cell>
          <cell r="M7">
            <v>38687</v>
          </cell>
          <cell r="N7">
            <v>38718</v>
          </cell>
          <cell r="O7">
            <v>38749</v>
          </cell>
          <cell r="P7">
            <v>38777</v>
          </cell>
          <cell r="Q7">
            <v>38808</v>
          </cell>
          <cell r="R7">
            <v>38838</v>
          </cell>
          <cell r="S7">
            <v>38869</v>
          </cell>
          <cell r="T7">
            <v>38899</v>
          </cell>
          <cell r="U7">
            <v>38930</v>
          </cell>
          <cell r="V7">
            <v>38961</v>
          </cell>
          <cell r="W7">
            <v>38991</v>
          </cell>
          <cell r="X7">
            <v>39022</v>
          </cell>
          <cell r="Y7">
            <v>39052</v>
          </cell>
          <cell r="Z7">
            <v>39083</v>
          </cell>
          <cell r="AA7">
            <v>39114</v>
          </cell>
          <cell r="AB7">
            <v>39142</v>
          </cell>
          <cell r="AC7">
            <v>39173</v>
          </cell>
          <cell r="AD7">
            <v>39203</v>
          </cell>
          <cell r="AE7">
            <v>39234</v>
          </cell>
          <cell r="AF7">
            <v>39264</v>
          </cell>
          <cell r="AG7">
            <v>39295</v>
          </cell>
          <cell r="AH7">
            <v>39326</v>
          </cell>
          <cell r="AI7">
            <v>39356</v>
          </cell>
          <cell r="AJ7">
            <v>39387</v>
          </cell>
          <cell r="AK7">
            <v>39417</v>
          </cell>
          <cell r="AL7">
            <v>39448</v>
          </cell>
          <cell r="AM7">
            <v>39479</v>
          </cell>
          <cell r="AN7">
            <v>39508</v>
          </cell>
          <cell r="AO7">
            <v>39539</v>
          </cell>
          <cell r="AP7">
            <v>39569</v>
          </cell>
          <cell r="AQ7">
            <v>39600</v>
          </cell>
          <cell r="AR7">
            <v>39630</v>
          </cell>
          <cell r="AS7">
            <v>39661</v>
          </cell>
          <cell r="AT7">
            <v>39692</v>
          </cell>
          <cell r="AU7">
            <v>39722</v>
          </cell>
          <cell r="AV7">
            <v>39753</v>
          </cell>
          <cell r="AW7">
            <v>39783</v>
          </cell>
          <cell r="AX7">
            <v>39814</v>
          </cell>
          <cell r="AY7">
            <v>39845</v>
          </cell>
          <cell r="AZ7">
            <v>39873</v>
          </cell>
          <cell r="BA7">
            <v>39904</v>
          </cell>
          <cell r="BB7">
            <v>39934</v>
          </cell>
          <cell r="BC7">
            <v>39965</v>
          </cell>
          <cell r="BD7">
            <v>39995</v>
          </cell>
          <cell r="BE7">
            <v>40026</v>
          </cell>
          <cell r="BF7">
            <v>40057</v>
          </cell>
          <cell r="BG7">
            <v>40087</v>
          </cell>
          <cell r="BH7">
            <v>40118</v>
          </cell>
          <cell r="BI7">
            <v>40148</v>
          </cell>
          <cell r="BJ7">
            <v>40179</v>
          </cell>
          <cell r="BK7">
            <v>40210</v>
          </cell>
          <cell r="BL7">
            <v>40238</v>
          </cell>
          <cell r="BM7">
            <v>40269</v>
          </cell>
          <cell r="BN7">
            <v>40299</v>
          </cell>
          <cell r="BO7">
            <v>40330</v>
          </cell>
          <cell r="BP7">
            <v>40360</v>
          </cell>
          <cell r="BQ7">
            <v>40391</v>
          </cell>
          <cell r="BR7">
            <v>40422</v>
          </cell>
          <cell r="BS7">
            <v>40452</v>
          </cell>
          <cell r="BT7">
            <v>40483</v>
          </cell>
          <cell r="BU7">
            <v>40513</v>
          </cell>
          <cell r="BV7">
            <v>40544</v>
          </cell>
          <cell r="BW7">
            <v>40575</v>
          </cell>
          <cell r="BX7">
            <v>40603</v>
          </cell>
          <cell r="BY7">
            <v>40634</v>
          </cell>
          <cell r="BZ7">
            <v>40664</v>
          </cell>
          <cell r="CA7">
            <v>40695</v>
          </cell>
          <cell r="CB7">
            <v>40725</v>
          </cell>
          <cell r="CC7">
            <v>40756</v>
          </cell>
          <cell r="CD7">
            <v>40787</v>
          </cell>
          <cell r="CE7">
            <v>40817</v>
          </cell>
          <cell r="CF7">
            <v>40848</v>
          </cell>
          <cell r="CG7">
            <v>40878</v>
          </cell>
          <cell r="CH7">
            <v>40909</v>
          </cell>
          <cell r="CI7">
            <v>40940</v>
          </cell>
          <cell r="CJ7">
            <v>40969</v>
          </cell>
          <cell r="CK7">
            <v>41000</v>
          </cell>
          <cell r="CL7">
            <v>41030</v>
          </cell>
          <cell r="CM7">
            <v>41061</v>
          </cell>
        </row>
        <row r="8">
          <cell r="A8" t="str">
            <v>FEG2CDRC</v>
          </cell>
          <cell r="B8">
            <v>9500941609.4899998</v>
          </cell>
          <cell r="C8">
            <v>8343338917.4700003</v>
          </cell>
          <cell r="D8">
            <v>8808364606.8099995</v>
          </cell>
          <cell r="E8">
            <v>9979472069.1700001</v>
          </cell>
          <cell r="F8">
            <v>9676733271.3799992</v>
          </cell>
          <cell r="G8">
            <v>9767187391.1000004</v>
          </cell>
          <cell r="H8">
            <v>9959101013.7800007</v>
          </cell>
          <cell r="I8">
            <v>9667938080.2800007</v>
          </cell>
          <cell r="J8">
            <v>9678649280.0699997</v>
          </cell>
          <cell r="K8">
            <v>9319382508.8400002</v>
          </cell>
          <cell r="L8">
            <v>8151895852.4799995</v>
          </cell>
          <cell r="M8">
            <v>9270817039.3500004</v>
          </cell>
          <cell r="N8">
            <v>10596893418.049999</v>
          </cell>
          <cell r="O8">
            <v>9762754942.3400002</v>
          </cell>
          <cell r="P8">
            <v>9342576011.9099998</v>
          </cell>
          <cell r="Q8">
            <v>11059829416.200001</v>
          </cell>
          <cell r="R8">
            <v>10605115723.08</v>
          </cell>
          <cell r="S8">
            <v>10138559229</v>
          </cell>
          <cell r="T8">
            <v>9780767826.7399998</v>
          </cell>
          <cell r="U8">
            <v>9545810946.9300003</v>
          </cell>
          <cell r="V8">
            <v>9761146573.6000004</v>
          </cell>
          <cell r="W8">
            <v>9193343591.2700005</v>
          </cell>
          <cell r="X8">
            <v>9126904796.9500008</v>
          </cell>
          <cell r="Y8">
            <v>8942632861.8700008</v>
          </cell>
          <cell r="Z8">
            <v>10056649876.059999</v>
          </cell>
          <cell r="AA8">
            <v>9183931684.3500004</v>
          </cell>
          <cell r="AB8">
            <v>9174567235.3600006</v>
          </cell>
          <cell r="AC8">
            <v>10678115291.91</v>
          </cell>
          <cell r="AD8">
            <v>9556444881.3899994</v>
          </cell>
          <cell r="AE8">
            <v>10168743215.01</v>
          </cell>
          <cell r="AF8">
            <v>9300491223.8899994</v>
          </cell>
          <cell r="AG8">
            <v>8979688788.2099991</v>
          </cell>
          <cell r="AH8">
            <v>9617083045.8899994</v>
          </cell>
          <cell r="AI8">
            <v>8910383504.4099998</v>
          </cell>
          <cell r="AJ8">
            <v>9120619975.6100006</v>
          </cell>
          <cell r="AK8">
            <v>8768398468.3299999</v>
          </cell>
          <cell r="AL8">
            <v>9306649920.7700005</v>
          </cell>
          <cell r="AM8">
            <v>8682057885.8099995</v>
          </cell>
          <cell r="AN8">
            <v>9055430608.2600002</v>
          </cell>
          <cell r="AO8">
            <v>9585311546.9300003</v>
          </cell>
          <cell r="AP8">
            <v>8962746088.2600002</v>
          </cell>
          <cell r="AQ8">
            <v>9002912076.5200005</v>
          </cell>
          <cell r="AR8">
            <v>8136733489.2200003</v>
          </cell>
          <cell r="AS8">
            <v>7994554616.3199997</v>
          </cell>
          <cell r="AT8">
            <v>7958176698.8500004</v>
          </cell>
          <cell r="AU8">
            <v>7456946966.8699999</v>
          </cell>
          <cell r="AV8">
            <v>6661772748.7799997</v>
          </cell>
          <cell r="AW8">
            <v>5675518645.8299999</v>
          </cell>
          <cell r="AX8">
            <v>6399363197.1599998</v>
          </cell>
          <cell r="AY8">
            <v>6137101815.8000002</v>
          </cell>
          <cell r="AZ8">
            <v>6021055108.96</v>
          </cell>
          <cell r="BA8">
            <v>6735877257.9499998</v>
          </cell>
          <cell r="BB8">
            <v>6334211642.8400002</v>
          </cell>
          <cell r="BC8">
            <v>6376669886.5500002</v>
          </cell>
          <cell r="BD8">
            <v>6551907575.1599998</v>
          </cell>
          <cell r="BE8">
            <v>6492275601.3800001</v>
          </cell>
          <cell r="BF8">
            <v>6846933436.6800003</v>
          </cell>
          <cell r="BG8">
            <v>5990040992.5200005</v>
          </cell>
          <cell r="BH8">
            <v>6384904441.4399996</v>
          </cell>
          <cell r="BI8">
            <v>5975256803.4899998</v>
          </cell>
          <cell r="BJ8">
            <v>6917945114.5799999</v>
          </cell>
          <cell r="BK8">
            <v>6549120749.0100002</v>
          </cell>
          <cell r="BL8">
            <v>6778019855.9200001</v>
          </cell>
          <cell r="BM8">
            <v>7868271626.1599998</v>
          </cell>
          <cell r="BN8">
            <v>7741006058.21</v>
          </cell>
          <cell r="BO8">
            <v>7142200012.5299997</v>
          </cell>
          <cell r="BP8">
            <v>7199960505.6499996</v>
          </cell>
          <cell r="BQ8">
            <v>6880994381.4399996</v>
          </cell>
          <cell r="BR8">
            <v>6820795389.9499998</v>
          </cell>
          <cell r="BS8">
            <v>6730587869.5600004</v>
          </cell>
          <cell r="BT8">
            <v>7014414415.6199999</v>
          </cell>
          <cell r="BU8">
            <v>6830091131.3500004</v>
          </cell>
          <cell r="BV8">
            <v>7735317415.8800001</v>
          </cell>
          <cell r="BW8">
            <v>7278781203.3500004</v>
          </cell>
          <cell r="BX8">
            <v>7791960696.1099997</v>
          </cell>
          <cell r="BY8">
            <v>8859565971.4099998</v>
          </cell>
          <cell r="BZ8">
            <v>8149874929.7700005</v>
          </cell>
          <cell r="CA8">
            <v>7693375112.4700003</v>
          </cell>
          <cell r="CB8">
            <v>7693078713.5299997</v>
          </cell>
          <cell r="CC8">
            <v>7530932932.6000004</v>
          </cell>
          <cell r="CD8">
            <v>7750629441.29</v>
          </cell>
        </row>
        <row r="9">
          <cell r="A9" t="str">
            <v>FEG2CDRO</v>
          </cell>
          <cell r="B9">
            <v>8804337520.6700001</v>
          </cell>
          <cell r="C9">
            <v>4659719310.1300001</v>
          </cell>
          <cell r="D9">
            <v>4877954257.8800001</v>
          </cell>
          <cell r="E9">
            <v>6043065552.5100002</v>
          </cell>
          <cell r="F9">
            <v>5570593684.4399996</v>
          </cell>
          <cell r="G9">
            <v>5658024855.4200001</v>
          </cell>
          <cell r="H9">
            <v>6826618932.1099997</v>
          </cell>
          <cell r="I9">
            <v>5947389584.5500002</v>
          </cell>
          <cell r="J9">
            <v>6004287252.5699997</v>
          </cell>
          <cell r="K9">
            <v>6770054920.8100004</v>
          </cell>
          <cell r="L9">
            <v>6166112492.2399998</v>
          </cell>
          <cell r="M9">
            <v>6723162588.9099998</v>
          </cell>
          <cell r="N9">
            <v>9483588946.7999992</v>
          </cell>
          <cell r="O9">
            <v>5318971520.8299999</v>
          </cell>
          <cell r="P9">
            <v>5476024897.21</v>
          </cell>
          <cell r="Q9">
            <v>6607964773.0600004</v>
          </cell>
          <cell r="R9">
            <v>5705480468.6099997</v>
          </cell>
          <cell r="S9">
            <v>6036952727.1800003</v>
          </cell>
          <cell r="T9">
            <v>6945094655.4300003</v>
          </cell>
          <cell r="U9">
            <v>6228770651.7600002</v>
          </cell>
          <cell r="V9">
            <v>10243088754.74</v>
          </cell>
          <cell r="W9">
            <v>7051266478.3500004</v>
          </cell>
          <cell r="X9">
            <v>6774519251.4799995</v>
          </cell>
          <cell r="Y9">
            <v>7035788416.2399998</v>
          </cell>
          <cell r="Z9">
            <v>9426165950.5100002</v>
          </cell>
          <cell r="AA9">
            <v>5091170552.0799999</v>
          </cell>
          <cell r="AB9">
            <v>5184007725.3299999</v>
          </cell>
          <cell r="AC9">
            <v>6129492473.5</v>
          </cell>
          <cell r="AD9">
            <v>5487554853.25</v>
          </cell>
          <cell r="AE9">
            <v>5890246415.2200003</v>
          </cell>
          <cell r="AF9">
            <v>6704200750.6400003</v>
          </cell>
          <cell r="AG9">
            <v>5684577542.46</v>
          </cell>
          <cell r="AH9">
            <v>6066019800.75</v>
          </cell>
          <cell r="AI9">
            <v>6437875100.7399998</v>
          </cell>
          <cell r="AJ9">
            <v>6237652764.54</v>
          </cell>
          <cell r="AK9">
            <v>6699947183.1999998</v>
          </cell>
          <cell r="AL9">
            <v>9105786736.8600006</v>
          </cell>
          <cell r="AM9">
            <v>4640400983.9099998</v>
          </cell>
          <cell r="AN9">
            <v>4970469068.3800001</v>
          </cell>
          <cell r="AO9">
            <v>5597955120.6999998</v>
          </cell>
          <cell r="AP9">
            <v>5161030418.75</v>
          </cell>
          <cell r="AQ9">
            <v>5414316617.6599998</v>
          </cell>
          <cell r="AR9">
            <v>6117790653.7399998</v>
          </cell>
          <cell r="AS9">
            <v>5622513487.2200003</v>
          </cell>
          <cell r="AT9">
            <v>5785792981.3400002</v>
          </cell>
          <cell r="AU9">
            <v>6433620289.3900003</v>
          </cell>
          <cell r="AV9">
            <v>5884681013.3500004</v>
          </cell>
          <cell r="AW9">
            <v>5946573000.8400002</v>
          </cell>
          <cell r="AX9">
            <v>8262394629.8100004</v>
          </cell>
          <cell r="AY9">
            <v>4012638066.6799998</v>
          </cell>
          <cell r="AZ9">
            <v>3944777220.5100002</v>
          </cell>
          <cell r="BA9">
            <v>4865085660.6899996</v>
          </cell>
          <cell r="BB9">
            <v>4328772770.0699997</v>
          </cell>
          <cell r="BC9">
            <v>4532616820.96</v>
          </cell>
          <cell r="BD9">
            <v>5492530350.4300003</v>
          </cell>
          <cell r="BE9">
            <v>5110080243.1999998</v>
          </cell>
          <cell r="BF9">
            <v>5167356277.9899998</v>
          </cell>
          <cell r="BG9">
            <v>5970828501.5100002</v>
          </cell>
          <cell r="BH9">
            <v>5818830814.8199997</v>
          </cell>
          <cell r="BI9">
            <v>6150256816.75</v>
          </cell>
          <cell r="BJ9">
            <v>8484110272.3299999</v>
          </cell>
          <cell r="BK9">
            <v>3767052139.6199999</v>
          </cell>
          <cell r="BL9">
            <v>4055300305.29</v>
          </cell>
          <cell r="BM9">
            <v>4779543787.7700005</v>
          </cell>
          <cell r="BN9">
            <v>4496060160.7399998</v>
          </cell>
          <cell r="BO9">
            <v>4556545400.46</v>
          </cell>
          <cell r="BP9">
            <v>5282617675.8100004</v>
          </cell>
          <cell r="BQ9">
            <v>5082923170.4399996</v>
          </cell>
          <cell r="BR9">
            <v>5007969940.1599998</v>
          </cell>
          <cell r="BS9">
            <v>5674699001.2299995</v>
          </cell>
          <cell r="BT9">
            <v>6838118137.9200001</v>
          </cell>
          <cell r="BU9">
            <v>6181915848.8500004</v>
          </cell>
          <cell r="BV9">
            <v>8141156834.6999998</v>
          </cell>
          <cell r="BW9">
            <v>3561091196.6100001</v>
          </cell>
          <cell r="BX9">
            <v>3924615394.6300001</v>
          </cell>
          <cell r="BY9">
            <v>4888173044.75</v>
          </cell>
          <cell r="BZ9">
            <v>4376663911.8900003</v>
          </cell>
          <cell r="CA9">
            <v>4499557557.0799999</v>
          </cell>
          <cell r="CB9">
            <v>5492900344.5799999</v>
          </cell>
          <cell r="CC9">
            <v>5046026774.8599997</v>
          </cell>
          <cell r="CD9">
            <v>5152591577.6599998</v>
          </cell>
        </row>
        <row r="10">
          <cell r="A10" t="str">
            <v>FEG2CND</v>
          </cell>
          <cell r="B10">
            <v>28378781594.689999</v>
          </cell>
          <cell r="C10">
            <v>18170078609.580002</v>
          </cell>
          <cell r="D10">
            <v>17502896855.98</v>
          </cell>
          <cell r="E10">
            <v>23446043510.799999</v>
          </cell>
          <cell r="F10">
            <v>19730542644.720001</v>
          </cell>
          <cell r="G10">
            <v>18590838314.360001</v>
          </cell>
          <cell r="H10">
            <v>22452822125.509998</v>
          </cell>
          <cell r="I10">
            <v>18625306361.669998</v>
          </cell>
          <cell r="J10">
            <v>19218263966.799999</v>
          </cell>
          <cell r="K10">
            <v>21780004252.650002</v>
          </cell>
          <cell r="L10">
            <v>18475572082.790001</v>
          </cell>
          <cell r="M10">
            <v>21028279988.150002</v>
          </cell>
          <cell r="N10">
            <v>33409625378.09</v>
          </cell>
          <cell r="O10">
            <v>20207712456.560001</v>
          </cell>
          <cell r="P10">
            <v>20893296898.110001</v>
          </cell>
          <cell r="Q10">
            <v>25749709069.52</v>
          </cell>
          <cell r="R10">
            <v>21435914084.93</v>
          </cell>
          <cell r="S10">
            <v>20699789139.209999</v>
          </cell>
          <cell r="T10">
            <v>24990355736</v>
          </cell>
          <cell r="U10">
            <v>20522603456.189999</v>
          </cell>
          <cell r="V10">
            <v>20473122457.52</v>
          </cell>
          <cell r="W10">
            <v>25787183107.560001</v>
          </cell>
          <cell r="X10">
            <v>20214880647.110001</v>
          </cell>
          <cell r="Y10">
            <v>21152785703.93</v>
          </cell>
          <cell r="Z10">
            <v>36406731766.019997</v>
          </cell>
          <cell r="AA10">
            <v>21273975356.650002</v>
          </cell>
          <cell r="AB10">
            <v>21868284237.029999</v>
          </cell>
          <cell r="AC10">
            <v>28731854303.75</v>
          </cell>
          <cell r="AD10">
            <v>21948923478.790001</v>
          </cell>
          <cell r="AE10">
            <v>21629107217.200001</v>
          </cell>
          <cell r="AF10">
            <v>26134676061.360001</v>
          </cell>
          <cell r="AG10">
            <v>20924023710.599998</v>
          </cell>
          <cell r="AH10">
            <v>21014121588.619999</v>
          </cell>
          <cell r="AI10">
            <v>23779943321.52</v>
          </cell>
          <cell r="AJ10">
            <v>21555300525.959999</v>
          </cell>
          <cell r="AK10">
            <v>23638579652.509998</v>
          </cell>
          <cell r="AL10">
            <v>35786169107.349998</v>
          </cell>
          <cell r="AM10">
            <v>23067598666.110001</v>
          </cell>
          <cell r="AN10">
            <v>22392370065.84</v>
          </cell>
          <cell r="AO10">
            <v>28033271672.560001</v>
          </cell>
          <cell r="AP10">
            <v>23087713343.360001</v>
          </cell>
          <cell r="AQ10">
            <v>23369657967.099998</v>
          </cell>
          <cell r="AR10">
            <v>27432593241.470001</v>
          </cell>
          <cell r="AS10">
            <v>22250990183.27</v>
          </cell>
          <cell r="AT10">
            <v>22357149585.580002</v>
          </cell>
          <cell r="AU10">
            <v>25964083878.290001</v>
          </cell>
          <cell r="AV10">
            <v>21429684868.860001</v>
          </cell>
          <cell r="AW10">
            <v>20769707626.639999</v>
          </cell>
          <cell r="AX10">
            <v>34937549119.879997</v>
          </cell>
          <cell r="AY10">
            <v>20955721728.860001</v>
          </cell>
          <cell r="AZ10">
            <v>21639915554.360001</v>
          </cell>
          <cell r="BA10">
            <v>25675694507.580002</v>
          </cell>
          <cell r="BB10">
            <v>20372679980.040001</v>
          </cell>
          <cell r="BC10">
            <v>20285784676.77</v>
          </cell>
          <cell r="BD10">
            <v>24966737536.720001</v>
          </cell>
          <cell r="BE10">
            <v>20522673774.849998</v>
          </cell>
          <cell r="BF10">
            <v>20239464840.049999</v>
          </cell>
          <cell r="BG10">
            <v>24055707334.650002</v>
          </cell>
          <cell r="BH10">
            <v>20900047741.41</v>
          </cell>
          <cell r="BI10">
            <v>21852430976.59</v>
          </cell>
          <cell r="BJ10">
            <v>34973927594.790001</v>
          </cell>
          <cell r="BK10">
            <v>21261401591.32</v>
          </cell>
          <cell r="BL10">
            <v>21527984819.91</v>
          </cell>
          <cell r="BM10">
            <v>26495259569.720001</v>
          </cell>
          <cell r="BN10">
            <v>21395899262.32</v>
          </cell>
          <cell r="BO10">
            <v>21427788477.709999</v>
          </cell>
          <cell r="BP10">
            <v>25536573112.639999</v>
          </cell>
          <cell r="BQ10">
            <v>20981409188.849998</v>
          </cell>
          <cell r="BR10">
            <v>21222822088.68</v>
          </cell>
          <cell r="BS10">
            <v>25039648957.02</v>
          </cell>
          <cell r="BT10">
            <v>21163155632.310001</v>
          </cell>
          <cell r="BU10">
            <v>21579106766.34</v>
          </cell>
          <cell r="BV10">
            <v>37398037470.129997</v>
          </cell>
          <cell r="BW10">
            <v>22493022888.220001</v>
          </cell>
          <cell r="BX10">
            <v>23154609811.720001</v>
          </cell>
          <cell r="BY10">
            <v>28409618516.389999</v>
          </cell>
          <cell r="BZ10">
            <v>22992272442.830002</v>
          </cell>
          <cell r="CA10">
            <v>22323870716.459999</v>
          </cell>
          <cell r="CB10">
            <v>31015749495.630001</v>
          </cell>
          <cell r="CC10">
            <v>22422181203.549999</v>
          </cell>
          <cell r="CD10">
            <v>22784568553.93</v>
          </cell>
        </row>
        <row r="11">
          <cell r="A11" t="str">
            <v>FEG2CNDT</v>
          </cell>
          <cell r="B11">
            <v>6825825936.0699997</v>
          </cell>
          <cell r="C11">
            <v>5928839580.6899996</v>
          </cell>
          <cell r="D11">
            <v>6668572649.04</v>
          </cell>
          <cell r="E11">
            <v>7543101095.6199999</v>
          </cell>
          <cell r="F11">
            <v>6524470097.6899996</v>
          </cell>
          <cell r="G11">
            <v>5926034579.8000002</v>
          </cell>
          <cell r="H11">
            <v>6855776300.0299997</v>
          </cell>
          <cell r="I11">
            <v>6006802501.46</v>
          </cell>
          <cell r="J11">
            <v>5497383448.7299995</v>
          </cell>
          <cell r="K11">
            <v>5475454476.7399998</v>
          </cell>
          <cell r="L11">
            <v>5626952404.0799999</v>
          </cell>
          <cell r="M11">
            <v>6054999277.3500004</v>
          </cell>
          <cell r="N11">
            <v>7607118371.0900002</v>
          </cell>
          <cell r="O11">
            <v>6547568440.3199997</v>
          </cell>
          <cell r="P11">
            <v>7036836332.6099997</v>
          </cell>
          <cell r="Q11">
            <v>8675737668.5</v>
          </cell>
          <cell r="R11">
            <v>7017882601.4099998</v>
          </cell>
          <cell r="S11">
            <v>6511472143.7700005</v>
          </cell>
          <cell r="T11">
            <v>6931551473.3699999</v>
          </cell>
          <cell r="U11">
            <v>6414707836.6300001</v>
          </cell>
          <cell r="V11">
            <v>5837562800.4499998</v>
          </cell>
          <cell r="W11">
            <v>5829707836.3800001</v>
          </cell>
          <cell r="X11">
            <v>6293989487.4899998</v>
          </cell>
          <cell r="Y11">
            <v>6186944800.6199999</v>
          </cell>
          <cell r="Z11">
            <v>7708835802.54</v>
          </cell>
          <cell r="AA11">
            <v>6420452290.8999996</v>
          </cell>
          <cell r="AB11">
            <v>6885323520.8999996</v>
          </cell>
          <cell r="AC11">
            <v>8822160363.1200008</v>
          </cell>
          <cell r="AD11">
            <v>7377982510.6000004</v>
          </cell>
          <cell r="AE11">
            <v>6324345197.8800001</v>
          </cell>
          <cell r="AF11">
            <v>6653648673.6899996</v>
          </cell>
          <cell r="AG11">
            <v>6414819151.3999996</v>
          </cell>
          <cell r="AH11">
            <v>5933723522.7299995</v>
          </cell>
          <cell r="AI11">
            <v>5660076291.2299995</v>
          </cell>
          <cell r="AJ11">
            <v>6121173629.4200001</v>
          </cell>
          <cell r="AK11">
            <v>6408235229.8800001</v>
          </cell>
          <cell r="AL11">
            <v>7488062418.8299999</v>
          </cell>
          <cell r="AM11">
            <v>6605125154.9899998</v>
          </cell>
          <cell r="AN11">
            <v>7019032716.3000002</v>
          </cell>
          <cell r="AO11">
            <v>8195884374.6599998</v>
          </cell>
          <cell r="AP11">
            <v>6986341556.0900002</v>
          </cell>
          <cell r="AQ11">
            <v>6531708425.7299995</v>
          </cell>
          <cell r="AR11">
            <v>7411754820.8299999</v>
          </cell>
          <cell r="AS11">
            <v>6428366037.4700003</v>
          </cell>
          <cell r="AT11">
            <v>5794363191.7399998</v>
          </cell>
          <cell r="AU11">
            <v>5586456458.4700003</v>
          </cell>
          <cell r="AV11">
            <v>5883535168.7700005</v>
          </cell>
          <cell r="AW11">
            <v>5745715523.3500004</v>
          </cell>
          <cell r="AX11">
            <v>7219407382.5600004</v>
          </cell>
          <cell r="AY11">
            <v>6191538466</v>
          </cell>
          <cell r="AZ11">
            <v>6613019791.2799997</v>
          </cell>
          <cell r="BA11">
            <v>8072922983.7200003</v>
          </cell>
          <cell r="BB11">
            <v>6746454566.3299999</v>
          </cell>
          <cell r="BC11">
            <v>6265114711.6000004</v>
          </cell>
          <cell r="BD11">
            <v>6643559693.0900002</v>
          </cell>
          <cell r="BE11">
            <v>5978323274.4200001</v>
          </cell>
          <cell r="BF11">
            <v>5706688403.29</v>
          </cell>
          <cell r="BG11">
            <v>5625117434.75</v>
          </cell>
          <cell r="BH11">
            <v>6020418057.3800001</v>
          </cell>
          <cell r="BI11">
            <v>5849252837.1599998</v>
          </cell>
          <cell r="BJ11">
            <v>7194394464.1800003</v>
          </cell>
          <cell r="BK11">
            <v>6175307065.5</v>
          </cell>
          <cell r="BL11">
            <v>6701547311.1899996</v>
          </cell>
          <cell r="BM11">
            <v>7963826163.3000002</v>
          </cell>
          <cell r="BN11">
            <v>6714571466.71</v>
          </cell>
          <cell r="BO11">
            <v>6216955152.8100004</v>
          </cell>
          <cell r="BP11">
            <v>6313684956.5799999</v>
          </cell>
          <cell r="BQ11">
            <v>6121719881.8999996</v>
          </cell>
          <cell r="BR11">
            <v>5521476959.7299995</v>
          </cell>
          <cell r="BS11">
            <v>5529872337.7600002</v>
          </cell>
          <cell r="BT11">
            <v>5882292003.7700005</v>
          </cell>
          <cell r="BU11">
            <v>5748732198.3999996</v>
          </cell>
          <cell r="BV11">
            <v>7296304648.7799997</v>
          </cell>
          <cell r="BW11">
            <v>6150188520.5</v>
          </cell>
          <cell r="BX11">
            <v>6618565292.3699999</v>
          </cell>
          <cell r="BY11">
            <v>8332445185.9399996</v>
          </cell>
          <cell r="BZ11">
            <v>7002463888.5900002</v>
          </cell>
          <cell r="CA11">
            <v>6339053091.3000002</v>
          </cell>
          <cell r="CB11">
            <v>6834638949.54</v>
          </cell>
          <cell r="CC11">
            <v>6485694158.0500002</v>
          </cell>
          <cell r="CD11">
            <v>5942504957.4799995</v>
          </cell>
        </row>
        <row r="12">
          <cell r="A12" t="str">
            <v>FEG2INBL</v>
          </cell>
          <cell r="B12">
            <v>4881578359.8299999</v>
          </cell>
          <cell r="C12">
            <v>3348686017.9899998</v>
          </cell>
          <cell r="D12">
            <v>3418144884.1799998</v>
          </cell>
          <cell r="E12">
            <v>4067001005.1900001</v>
          </cell>
          <cell r="F12">
            <v>3851280373</v>
          </cell>
          <cell r="G12">
            <v>3634429881.4000001</v>
          </cell>
          <cell r="H12">
            <v>4059898159.5</v>
          </cell>
          <cell r="I12">
            <v>3681391267.98</v>
          </cell>
          <cell r="J12">
            <v>3730769802.4099998</v>
          </cell>
          <cell r="K12">
            <v>4062987368.1500001</v>
          </cell>
          <cell r="L12">
            <v>3556392476.98</v>
          </cell>
          <cell r="M12">
            <v>3780107565.5100002</v>
          </cell>
          <cell r="N12">
            <v>4665006865.3199997</v>
          </cell>
          <cell r="O12">
            <v>4375002838.8800001</v>
          </cell>
          <cell r="P12">
            <v>3941689352.5900002</v>
          </cell>
          <cell r="Q12">
            <v>4750213926.5600004</v>
          </cell>
          <cell r="R12">
            <v>4378663194.0799999</v>
          </cell>
          <cell r="S12">
            <v>4972162111.6199999</v>
          </cell>
          <cell r="T12">
            <v>5319797321.7299995</v>
          </cell>
          <cell r="U12">
            <v>4040435051.8200002</v>
          </cell>
          <cell r="V12">
            <v>3944261662.5300002</v>
          </cell>
          <cell r="W12">
            <v>4231062922.3200002</v>
          </cell>
          <cell r="X12">
            <v>3944509444.9000001</v>
          </cell>
          <cell r="Y12">
            <v>3593519468.4400001</v>
          </cell>
          <cell r="Z12">
            <v>4848268791.3500004</v>
          </cell>
          <cell r="AA12">
            <v>3780958767.7800002</v>
          </cell>
          <cell r="AB12">
            <v>3478691134.6799998</v>
          </cell>
          <cell r="AC12">
            <v>4455549543.7399998</v>
          </cell>
          <cell r="AD12">
            <v>3841961609.04</v>
          </cell>
          <cell r="AE12">
            <v>3577379593.0100002</v>
          </cell>
          <cell r="AF12">
            <v>3927892905.04</v>
          </cell>
          <cell r="AG12">
            <v>3548384913.9200001</v>
          </cell>
          <cell r="AH12">
            <v>3503998024.8099999</v>
          </cell>
          <cell r="AI12">
            <v>3553511700.1900001</v>
          </cell>
          <cell r="AJ12">
            <v>3517622393</v>
          </cell>
          <cell r="AK12">
            <v>3253749279.3099999</v>
          </cell>
          <cell r="AL12">
            <v>4236743602.3200002</v>
          </cell>
          <cell r="AM12">
            <v>3346480765.6900001</v>
          </cell>
          <cell r="AN12">
            <v>3689980999.98</v>
          </cell>
          <cell r="AO12">
            <v>3500031198.3899999</v>
          </cell>
          <cell r="AP12">
            <v>3358309948.2399998</v>
          </cell>
          <cell r="AQ12">
            <v>3180909519.9099998</v>
          </cell>
          <cell r="AR12">
            <v>3584304587.1399999</v>
          </cell>
          <cell r="AS12">
            <v>3739360420.29</v>
          </cell>
          <cell r="AT12">
            <v>2777080959.4400001</v>
          </cell>
          <cell r="AU12">
            <v>3177034157.0599999</v>
          </cell>
          <cell r="AV12">
            <v>2882955142.3800001</v>
          </cell>
          <cell r="AW12">
            <v>2486501450.5799999</v>
          </cell>
          <cell r="AX12">
            <v>3232773748.3499999</v>
          </cell>
          <cell r="AY12">
            <v>2514683700.9099998</v>
          </cell>
          <cell r="AZ12">
            <v>2291656286.6100001</v>
          </cell>
          <cell r="BA12">
            <v>2714318457.04</v>
          </cell>
          <cell r="BB12">
            <v>2464194330.48</v>
          </cell>
          <cell r="BC12">
            <v>2248686180.7600002</v>
          </cell>
          <cell r="BD12">
            <v>3040808465.8400002</v>
          </cell>
          <cell r="BE12">
            <v>2356067782.3600001</v>
          </cell>
          <cell r="BF12">
            <v>2175291684.29</v>
          </cell>
          <cell r="BG12">
            <v>2464141521.0599999</v>
          </cell>
          <cell r="BH12">
            <v>2299590524.6399999</v>
          </cell>
          <cell r="BI12">
            <v>2074678495.3599999</v>
          </cell>
          <cell r="BJ12">
            <v>2770678350.8000002</v>
          </cell>
          <cell r="BK12">
            <v>2068727026.75</v>
          </cell>
          <cell r="BL12">
            <v>2085816863.4400001</v>
          </cell>
          <cell r="BM12">
            <v>2623162319.3200002</v>
          </cell>
          <cell r="BN12">
            <v>2470285791.2199998</v>
          </cell>
          <cell r="BO12">
            <v>2351274599.6599998</v>
          </cell>
          <cell r="BP12">
            <v>2707662930.9400001</v>
          </cell>
          <cell r="BQ12">
            <v>2459943840.7800002</v>
          </cell>
          <cell r="BR12">
            <v>2222060875.8699999</v>
          </cell>
          <cell r="BS12">
            <v>2448395785.8600001</v>
          </cell>
          <cell r="BT12">
            <v>2224013307.77</v>
          </cell>
          <cell r="BU12">
            <v>2135423580.28</v>
          </cell>
          <cell r="BV12">
            <v>2880559950.0900002</v>
          </cell>
          <cell r="BW12">
            <v>2180051862.5599999</v>
          </cell>
          <cell r="BX12">
            <v>2078080175.5899999</v>
          </cell>
          <cell r="BY12">
            <v>2716815515.6999998</v>
          </cell>
          <cell r="BZ12">
            <v>2423034591.5700002</v>
          </cell>
          <cell r="CA12">
            <v>2405960330.4200001</v>
          </cell>
          <cell r="CB12">
            <v>2794747966.6500001</v>
          </cell>
          <cell r="CC12">
            <v>2294574251.3600001</v>
          </cell>
          <cell r="CD12">
            <v>2313752940.71</v>
          </cell>
        </row>
        <row r="13">
          <cell r="A13" t="str">
            <v>FEG2INBU</v>
          </cell>
          <cell r="B13">
            <v>34045297358.880001</v>
          </cell>
          <cell r="C13">
            <v>18776199879.209999</v>
          </cell>
          <cell r="D13">
            <v>18490974306.869999</v>
          </cell>
          <cell r="E13">
            <v>25536483553.470001</v>
          </cell>
          <cell r="F13">
            <v>19525818939.98</v>
          </cell>
          <cell r="G13">
            <v>19004915400.580002</v>
          </cell>
          <cell r="H13">
            <v>26263462819.849998</v>
          </cell>
          <cell r="I13">
            <v>18092900379.869999</v>
          </cell>
          <cell r="J13">
            <v>19414362054.41</v>
          </cell>
          <cell r="K13">
            <v>25194257909.950001</v>
          </cell>
          <cell r="L13">
            <v>19031332094.599998</v>
          </cell>
          <cell r="M13">
            <v>20828533302.619999</v>
          </cell>
          <cell r="N13">
            <v>40055014937.019997</v>
          </cell>
          <cell r="O13">
            <v>21109927191.529999</v>
          </cell>
          <cell r="P13">
            <v>21157408118.549999</v>
          </cell>
          <cell r="Q13">
            <v>28013316173.529999</v>
          </cell>
          <cell r="R13">
            <v>20774767763.799999</v>
          </cell>
          <cell r="S13">
            <v>21866652448.349998</v>
          </cell>
          <cell r="T13">
            <v>30177226473.73</v>
          </cell>
          <cell r="U13">
            <v>19953939238.860001</v>
          </cell>
          <cell r="V13">
            <v>21651823445.73</v>
          </cell>
          <cell r="W13">
            <v>27665578218.68</v>
          </cell>
          <cell r="X13">
            <v>21630165191.990002</v>
          </cell>
          <cell r="Y13">
            <v>20845189826.029999</v>
          </cell>
          <cell r="Z13">
            <v>43243858877.529999</v>
          </cell>
          <cell r="AA13">
            <v>23036933874.580002</v>
          </cell>
          <cell r="AB13">
            <v>22614226738.049999</v>
          </cell>
          <cell r="AC13">
            <v>27939029367.75</v>
          </cell>
          <cell r="AD13">
            <v>21853283405.330002</v>
          </cell>
          <cell r="AE13">
            <v>21747876006.900002</v>
          </cell>
          <cell r="AF13">
            <v>30265973090.040001</v>
          </cell>
          <cell r="AG13">
            <v>21087524986.189999</v>
          </cell>
          <cell r="AH13">
            <v>21639049254.41</v>
          </cell>
          <cell r="AI13">
            <v>27118407843.330002</v>
          </cell>
          <cell r="AJ13">
            <v>21763100107.740002</v>
          </cell>
          <cell r="AK13">
            <v>24374899838.75</v>
          </cell>
          <cell r="AL13">
            <v>41619379422.269997</v>
          </cell>
          <cell r="AM13">
            <v>22927365855.939999</v>
          </cell>
          <cell r="AN13">
            <v>23151305120.990002</v>
          </cell>
          <cell r="AO13">
            <v>29355313794.849998</v>
          </cell>
          <cell r="AP13">
            <v>23536883349.630001</v>
          </cell>
          <cell r="AQ13">
            <v>22570818940.990002</v>
          </cell>
          <cell r="AR13">
            <v>31037697955.720001</v>
          </cell>
          <cell r="AS13">
            <v>23144876346.91</v>
          </cell>
          <cell r="AT13">
            <v>21835373055.330002</v>
          </cell>
          <cell r="AU13">
            <v>29155521844.82</v>
          </cell>
          <cell r="AV13">
            <v>21837299990.130001</v>
          </cell>
          <cell r="AW13">
            <v>19444277541.77</v>
          </cell>
          <cell r="AX13">
            <v>41091043650.059998</v>
          </cell>
          <cell r="AY13">
            <v>20583138220.189999</v>
          </cell>
          <cell r="AZ13">
            <v>20723018158</v>
          </cell>
          <cell r="BA13">
            <v>26192439692.150002</v>
          </cell>
          <cell r="BB13">
            <v>19919713021.310001</v>
          </cell>
          <cell r="BC13">
            <v>20234233989.16</v>
          </cell>
          <cell r="BD13">
            <v>27362978769.82</v>
          </cell>
          <cell r="BE13">
            <v>19641417272.389999</v>
          </cell>
          <cell r="BF13">
            <v>19799605528.349998</v>
          </cell>
          <cell r="BG13">
            <v>25170617680</v>
          </cell>
          <cell r="BH13">
            <v>20707986259.959999</v>
          </cell>
          <cell r="BI13">
            <v>19777582591.990002</v>
          </cell>
          <cell r="BJ13">
            <v>39268603901.879997</v>
          </cell>
          <cell r="BK13">
            <v>20147694998.889999</v>
          </cell>
          <cell r="BL13">
            <v>20369460121.02</v>
          </cell>
          <cell r="BM13">
            <v>28270931569.689999</v>
          </cell>
          <cell r="BN13">
            <v>21549903405.240002</v>
          </cell>
          <cell r="BO13">
            <v>31112473090.759998</v>
          </cell>
          <cell r="BP13">
            <v>30483200003.189999</v>
          </cell>
          <cell r="BQ13">
            <v>21690116755.02</v>
          </cell>
          <cell r="BR13">
            <v>21366874825.720001</v>
          </cell>
          <cell r="BS13">
            <v>28173948144.98</v>
          </cell>
          <cell r="BT13">
            <v>22004957035.200001</v>
          </cell>
          <cell r="BU13">
            <v>22144963616.540001</v>
          </cell>
          <cell r="BV13">
            <v>43419373110.959999</v>
          </cell>
          <cell r="BW13">
            <v>22419515330.580002</v>
          </cell>
          <cell r="BX13">
            <v>22060978075.16</v>
          </cell>
          <cell r="BY13">
            <v>31193603113.59</v>
          </cell>
          <cell r="BZ13">
            <v>23033082768.880001</v>
          </cell>
          <cell r="CA13">
            <v>22873002963.849998</v>
          </cell>
          <cell r="CB13">
            <v>32041942132.939999</v>
          </cell>
          <cell r="CC13">
            <v>21452346945.16</v>
          </cell>
          <cell r="CD13">
            <v>23003255072.959999</v>
          </cell>
        </row>
        <row r="14">
          <cell r="A14" t="str">
            <v>FEG2SVC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</row>
        <row r="15">
          <cell r="A15" t="str">
            <v>FEG2TOT</v>
          </cell>
          <cell r="B15">
            <v>92436762379.630005</v>
          </cell>
          <cell r="C15">
            <v>59226862315.07</v>
          </cell>
          <cell r="D15">
            <v>59766907560.759995</v>
          </cell>
          <cell r="E15">
            <v>76615166786.76001</v>
          </cell>
          <cell r="F15">
            <v>64879439011.210007</v>
          </cell>
          <cell r="G15">
            <v>62581430422.660004</v>
          </cell>
          <cell r="H15">
            <v>76417679350.779999</v>
          </cell>
          <cell r="I15">
            <v>62021728175.809998</v>
          </cell>
          <cell r="J15">
            <v>63543715804.990005</v>
          </cell>
          <cell r="K15">
            <v>72602141437.139999</v>
          </cell>
          <cell r="L15">
            <v>61008257403.170006</v>
          </cell>
          <cell r="M15">
            <v>67685899761.889999</v>
          </cell>
          <cell r="N15">
            <v>105817247916.37</v>
          </cell>
          <cell r="O15">
            <v>67321937390.459999</v>
          </cell>
          <cell r="P15">
            <v>67847831610.979996</v>
          </cell>
          <cell r="Q15">
            <v>84856771027.369995</v>
          </cell>
          <cell r="R15">
            <v>69917823835.910004</v>
          </cell>
          <cell r="S15">
            <v>70225587799.130005</v>
          </cell>
          <cell r="T15">
            <v>84144793487</v>
          </cell>
          <cell r="U15">
            <v>66706267182.189995</v>
          </cell>
          <cell r="V15">
            <v>71911005694.569992</v>
          </cell>
          <cell r="W15">
            <v>79758142154.559998</v>
          </cell>
          <cell r="X15">
            <v>67984968819.919998</v>
          </cell>
          <cell r="Y15">
            <v>67756861077.130005</v>
          </cell>
          <cell r="Z15">
            <v>111690511064.00999</v>
          </cell>
          <cell r="AA15">
            <v>68787422526.339996</v>
          </cell>
          <cell r="AB15">
            <v>69205100591.350006</v>
          </cell>
          <cell r="AC15">
            <v>86756201343.770004</v>
          </cell>
          <cell r="AD15">
            <v>70066150738.399994</v>
          </cell>
          <cell r="AE15">
            <v>69337697645.220001</v>
          </cell>
          <cell r="AF15">
            <v>82986882704.660004</v>
          </cell>
          <cell r="AG15">
            <v>66639019092.779999</v>
          </cell>
          <cell r="AH15">
            <v>67773995237.209991</v>
          </cell>
          <cell r="AI15">
            <v>75460197761.419998</v>
          </cell>
          <cell r="AJ15">
            <v>68315469396.270004</v>
          </cell>
          <cell r="AK15">
            <v>73143809651.97998</v>
          </cell>
          <cell r="AL15">
            <v>107542791208.39999</v>
          </cell>
          <cell r="AM15">
            <v>69269029312.449997</v>
          </cell>
          <cell r="AN15">
            <v>70278588579.75</v>
          </cell>
          <cell r="AO15">
            <v>84267767708.089996</v>
          </cell>
          <cell r="AP15">
            <v>71093024704.330002</v>
          </cell>
          <cell r="AQ15">
            <v>70070323547.910004</v>
          </cell>
          <cell r="AR15">
            <v>83720874748.119995</v>
          </cell>
          <cell r="AS15">
            <v>69180661091.479996</v>
          </cell>
          <cell r="AT15">
            <v>66507936472.280006</v>
          </cell>
          <cell r="AU15">
            <v>77773663594.899994</v>
          </cell>
          <cell r="AV15">
            <v>64579928932.270004</v>
          </cell>
          <cell r="AW15">
            <v>60068293789.009995</v>
          </cell>
          <cell r="AX15">
            <v>101142531727.81999</v>
          </cell>
          <cell r="AY15">
            <v>60394821998.440002</v>
          </cell>
          <cell r="AZ15">
            <v>61233442119.720001</v>
          </cell>
          <cell r="BA15">
            <v>74256338559.130005</v>
          </cell>
          <cell r="BB15">
            <v>60166026311.070007</v>
          </cell>
          <cell r="BC15">
            <v>59943106265.800003</v>
          </cell>
          <cell r="BD15">
            <v>74058522391.059998</v>
          </cell>
          <cell r="BE15">
            <v>60100837948.599998</v>
          </cell>
          <cell r="BF15">
            <v>59935340170.650002</v>
          </cell>
          <cell r="BG15">
            <v>69276453464.48999</v>
          </cell>
          <cell r="BH15">
            <v>62131777839.649994</v>
          </cell>
          <cell r="BI15">
            <v>61679458521.340012</v>
          </cell>
          <cell r="BJ15">
            <v>99609659698.559998</v>
          </cell>
          <cell r="BK15">
            <v>59969303571.089996</v>
          </cell>
          <cell r="BL15">
            <v>61518129276.770004</v>
          </cell>
          <cell r="BM15">
            <v>78000995035.960007</v>
          </cell>
          <cell r="BN15">
            <v>64367726144.440002</v>
          </cell>
          <cell r="BO15">
            <v>72807236733.929993</v>
          </cell>
          <cell r="BP15">
            <v>77523699184.809998</v>
          </cell>
          <cell r="BQ15">
            <v>63217107218.429993</v>
          </cell>
          <cell r="BR15">
            <v>62162000080.110008</v>
          </cell>
          <cell r="BS15">
            <v>73597152096.410004</v>
          </cell>
          <cell r="BT15">
            <v>65126950532.590012</v>
          </cell>
          <cell r="BU15">
            <v>64620233141.760002</v>
          </cell>
          <cell r="BV15">
            <v>106870749430.54001</v>
          </cell>
          <cell r="BW15">
            <v>64082651001.82</v>
          </cell>
          <cell r="BX15">
            <v>65628809445.580002</v>
          </cell>
          <cell r="BY15">
            <v>84400221347.779999</v>
          </cell>
          <cell r="BZ15">
            <v>67977392533.529999</v>
          </cell>
          <cell r="CA15">
            <v>66134819771.579994</v>
          </cell>
          <cell r="CB15">
            <v>85873057602.87001</v>
          </cell>
          <cell r="CC15">
            <v>65231756265.580002</v>
          </cell>
          <cell r="CD15">
            <v>66947302544.029999</v>
          </cell>
        </row>
        <row r="16">
          <cell r="A16" t="str">
            <v>FESTCDRC</v>
          </cell>
          <cell r="B16">
            <v>137113653.56</v>
          </cell>
          <cell r="C16">
            <v>137206688.38</v>
          </cell>
          <cell r="D16">
            <v>155688163.49000001</v>
          </cell>
          <cell r="E16">
            <v>143485506.74000001</v>
          </cell>
          <cell r="F16">
            <v>143429440.53</v>
          </cell>
          <cell r="G16">
            <v>140701776.34</v>
          </cell>
          <cell r="H16">
            <v>142078500.06</v>
          </cell>
          <cell r="I16">
            <v>140997402.21000001</v>
          </cell>
          <cell r="J16">
            <v>139321563.78999999</v>
          </cell>
          <cell r="K16">
            <v>141678731.05000001</v>
          </cell>
          <cell r="L16">
            <v>141718777.52000001</v>
          </cell>
          <cell r="M16">
            <v>145047987.80000001</v>
          </cell>
          <cell r="N16">
            <v>152032065.34</v>
          </cell>
          <cell r="O16">
            <v>153469203.91999999</v>
          </cell>
          <cell r="P16">
            <v>159841217.21000001</v>
          </cell>
          <cell r="Q16">
            <v>158856765.00999999</v>
          </cell>
          <cell r="R16">
            <v>159290184.13999999</v>
          </cell>
          <cell r="S16">
            <v>159758432.25</v>
          </cell>
          <cell r="T16">
            <v>159801807.13999999</v>
          </cell>
          <cell r="U16">
            <v>159296029.75999999</v>
          </cell>
          <cell r="V16">
            <v>156464041.52000001</v>
          </cell>
          <cell r="W16">
            <v>152660862.31999999</v>
          </cell>
          <cell r="X16">
            <v>157864922.30000001</v>
          </cell>
          <cell r="Y16">
            <v>158119672.90000001</v>
          </cell>
          <cell r="Z16">
            <v>159297383.16</v>
          </cell>
          <cell r="AA16">
            <v>157958123.31</v>
          </cell>
          <cell r="AB16">
            <v>164947945.31999999</v>
          </cell>
          <cell r="AC16">
            <v>162038813.78</v>
          </cell>
          <cell r="AD16">
            <v>160851307.03</v>
          </cell>
          <cell r="AE16">
            <v>160454449.09</v>
          </cell>
          <cell r="AF16">
            <v>159595689.50999999</v>
          </cell>
          <cell r="AG16">
            <v>158191752.90000001</v>
          </cell>
          <cell r="AH16">
            <v>156683303.96000001</v>
          </cell>
          <cell r="AI16">
            <v>155514505.16999999</v>
          </cell>
          <cell r="AJ16">
            <v>157135279.11000001</v>
          </cell>
          <cell r="AK16">
            <v>155937050.78</v>
          </cell>
          <cell r="AL16">
            <v>149659697.06999999</v>
          </cell>
          <cell r="AM16">
            <v>142141875.19999999</v>
          </cell>
          <cell r="AN16">
            <v>148373541.59999999</v>
          </cell>
          <cell r="AO16">
            <v>145071980.52000001</v>
          </cell>
          <cell r="AP16">
            <v>145148863.06</v>
          </cell>
          <cell r="AQ16">
            <v>144003881.56</v>
          </cell>
          <cell r="AR16">
            <v>139481108.84</v>
          </cell>
          <cell r="AS16">
            <v>140285813.21000001</v>
          </cell>
          <cell r="AT16">
            <v>138339057.03</v>
          </cell>
          <cell r="AU16">
            <v>138459657.81</v>
          </cell>
          <cell r="AV16">
            <v>136317642.75999999</v>
          </cell>
          <cell r="AW16">
            <v>134735358.56</v>
          </cell>
          <cell r="AX16">
            <v>124841217.39</v>
          </cell>
          <cell r="AY16">
            <v>121709568.15000001</v>
          </cell>
          <cell r="AZ16">
            <v>123752165.3</v>
          </cell>
          <cell r="BA16">
            <v>121896771.26000001</v>
          </cell>
          <cell r="BB16">
            <v>120249134.09999999</v>
          </cell>
          <cell r="BC16">
            <v>118177928.23999999</v>
          </cell>
          <cell r="BD16">
            <v>118988770.15000001</v>
          </cell>
          <cell r="BE16">
            <v>116366232.39</v>
          </cell>
          <cell r="BF16">
            <v>114478213.58</v>
          </cell>
          <cell r="BG16">
            <v>113133541.95</v>
          </cell>
          <cell r="BH16">
            <v>111192264.09999999</v>
          </cell>
          <cell r="BI16">
            <v>111221175.54000001</v>
          </cell>
          <cell r="BJ16">
            <v>105973417.90000001</v>
          </cell>
          <cell r="BK16">
            <v>104554732.58</v>
          </cell>
          <cell r="BL16">
            <v>104625676.47</v>
          </cell>
          <cell r="BM16">
            <v>104307038.64</v>
          </cell>
          <cell r="BN16">
            <v>104036186.81</v>
          </cell>
          <cell r="BO16">
            <v>103183969.38</v>
          </cell>
          <cell r="BP16">
            <v>103814266.02</v>
          </cell>
          <cell r="BQ16">
            <v>105117919.34</v>
          </cell>
          <cell r="BR16">
            <v>100741675.58</v>
          </cell>
          <cell r="BS16">
            <v>101684319.06</v>
          </cell>
          <cell r="BT16">
            <v>101207556.04000001</v>
          </cell>
          <cell r="BU16">
            <v>102530372.51000001</v>
          </cell>
          <cell r="BV16">
            <v>109442889.19</v>
          </cell>
          <cell r="BW16">
            <v>111552967.5</v>
          </cell>
          <cell r="BX16">
            <v>113720133.02</v>
          </cell>
          <cell r="BY16">
            <v>112843509.92</v>
          </cell>
          <cell r="BZ16">
            <v>110561319.76000001</v>
          </cell>
          <cell r="CA16">
            <v>109887640.73999999</v>
          </cell>
          <cell r="CB16">
            <v>111133991.73999999</v>
          </cell>
          <cell r="CC16">
            <v>111001220.95</v>
          </cell>
          <cell r="CD16">
            <v>108979978.56999999</v>
          </cell>
        </row>
        <row r="17">
          <cell r="A17" t="str">
            <v>FESTCDRO</v>
          </cell>
          <cell r="B17">
            <v>61772848.329999998</v>
          </cell>
          <cell r="C17">
            <v>52642886.960000001</v>
          </cell>
          <cell r="D17">
            <v>53467326.939999998</v>
          </cell>
          <cell r="E17">
            <v>52896511.590000004</v>
          </cell>
          <cell r="F17">
            <v>52842570.880000003</v>
          </cell>
          <cell r="G17">
            <v>53151860.329999998</v>
          </cell>
          <cell r="H17">
            <v>54225047.469999999</v>
          </cell>
          <cell r="I17">
            <v>53584066.689999998</v>
          </cell>
          <cell r="J17">
            <v>52330212.149999999</v>
          </cell>
          <cell r="K17">
            <v>54356050.149999999</v>
          </cell>
          <cell r="L17">
            <v>56496868.509999998</v>
          </cell>
          <cell r="M17">
            <v>65080035.450000003</v>
          </cell>
          <cell r="N17">
            <v>60757444.109999999</v>
          </cell>
          <cell r="O17">
            <v>62244099.439999998</v>
          </cell>
          <cell r="P17">
            <v>63649475.57</v>
          </cell>
          <cell r="Q17">
            <v>61556520.579999998</v>
          </cell>
          <cell r="R17">
            <v>62106942.299999997</v>
          </cell>
          <cell r="S17">
            <v>63292255.82</v>
          </cell>
          <cell r="T17">
            <v>61937989.390000001</v>
          </cell>
          <cell r="U17">
            <v>61791026.299999997</v>
          </cell>
          <cell r="V17">
            <v>63092484.509999998</v>
          </cell>
          <cell r="W17">
            <v>60844121.549999997</v>
          </cell>
          <cell r="X17">
            <v>66629143.350000001</v>
          </cell>
          <cell r="Y17">
            <v>70821022.689999998</v>
          </cell>
          <cell r="Z17">
            <v>66856294.390000001</v>
          </cell>
          <cell r="AA17">
            <v>65353856.950000003</v>
          </cell>
          <cell r="AB17">
            <v>67908747.989999995</v>
          </cell>
          <cell r="AC17">
            <v>64062374.850000001</v>
          </cell>
          <cell r="AD17">
            <v>64351964.780000001</v>
          </cell>
          <cell r="AE17">
            <v>65847018.609999999</v>
          </cell>
          <cell r="AF17">
            <v>63664555.280000001</v>
          </cell>
          <cell r="AG17">
            <v>62715163.630000003</v>
          </cell>
          <cell r="AH17">
            <v>62785892.969999999</v>
          </cell>
          <cell r="AI17">
            <v>59951333.060000002</v>
          </cell>
          <cell r="AJ17">
            <v>61977766.299999997</v>
          </cell>
          <cell r="AK17">
            <v>72730771.620000005</v>
          </cell>
          <cell r="AL17">
            <v>62664326.759999998</v>
          </cell>
          <cell r="AM17">
            <v>60417023.369999997</v>
          </cell>
          <cell r="AN17">
            <v>60469584.509999998</v>
          </cell>
          <cell r="AO17">
            <v>58950933.539999999</v>
          </cell>
          <cell r="AP17">
            <v>58181412.880000003</v>
          </cell>
          <cell r="AQ17">
            <v>60324888.729999997</v>
          </cell>
          <cell r="AR17">
            <v>57986605.869999997</v>
          </cell>
          <cell r="AS17">
            <v>57175508.539999999</v>
          </cell>
          <cell r="AT17">
            <v>56911787.159999996</v>
          </cell>
          <cell r="AU17">
            <v>54727693.060000002</v>
          </cell>
          <cell r="AV17">
            <v>58025237.759999998</v>
          </cell>
          <cell r="AW17">
            <v>65489235.090000004</v>
          </cell>
          <cell r="AX17">
            <v>52992238.950000003</v>
          </cell>
          <cell r="AY17">
            <v>51032558.25</v>
          </cell>
          <cell r="AZ17">
            <v>50979401.719999999</v>
          </cell>
          <cell r="BA17">
            <v>48182493.340000004</v>
          </cell>
          <cell r="BB17">
            <v>48836338.32</v>
          </cell>
          <cell r="BC17">
            <v>49544928.359999999</v>
          </cell>
          <cell r="BD17">
            <v>49608781.759999998</v>
          </cell>
          <cell r="BE17">
            <v>46804947.950000003</v>
          </cell>
          <cell r="BF17">
            <v>47552245.020000003</v>
          </cell>
          <cell r="BG17">
            <v>45489761.729999997</v>
          </cell>
          <cell r="BH17">
            <v>48806947.009999998</v>
          </cell>
          <cell r="BI17">
            <v>56429206.509999998</v>
          </cell>
          <cell r="BJ17">
            <v>45282191.670000002</v>
          </cell>
          <cell r="BK17">
            <v>43154455.450000003</v>
          </cell>
          <cell r="BL17">
            <v>43954453.369999997</v>
          </cell>
          <cell r="BM17">
            <v>42170383.939999998</v>
          </cell>
          <cell r="BN17">
            <v>43376904.509999998</v>
          </cell>
          <cell r="BO17">
            <v>44686119.299999997</v>
          </cell>
          <cell r="BP17">
            <v>38184079.539999999</v>
          </cell>
          <cell r="BQ17">
            <v>43577592.960000001</v>
          </cell>
          <cell r="BR17">
            <v>44298815.670000002</v>
          </cell>
          <cell r="BS17">
            <v>43271092.710000001</v>
          </cell>
          <cell r="BT17">
            <v>48510825.579999998</v>
          </cell>
          <cell r="BU17">
            <v>56835113.640000001</v>
          </cell>
          <cell r="BV17">
            <v>47347383.060000002</v>
          </cell>
          <cell r="BW17">
            <v>47429028.32</v>
          </cell>
          <cell r="BX17">
            <v>49018762.439999998</v>
          </cell>
          <cell r="BY17">
            <v>46337240.770000003</v>
          </cell>
          <cell r="BZ17">
            <v>45960517.649999999</v>
          </cell>
          <cell r="CA17">
            <v>47949240.890000001</v>
          </cell>
          <cell r="CB17">
            <v>46067898.359999999</v>
          </cell>
          <cell r="CC17">
            <v>45541775.520000003</v>
          </cell>
          <cell r="CD17">
            <v>46872581.82</v>
          </cell>
        </row>
        <row r="18">
          <cell r="A18" t="str">
            <v>FESTCND</v>
          </cell>
          <cell r="B18">
            <v>188277478.41</v>
          </cell>
          <cell r="C18">
            <v>195975289.72999999</v>
          </cell>
          <cell r="D18">
            <v>206016288.34</v>
          </cell>
          <cell r="E18">
            <v>228295786.63999999</v>
          </cell>
          <cell r="F18">
            <v>199394693.78999999</v>
          </cell>
          <cell r="G18">
            <v>198906022.41999999</v>
          </cell>
          <cell r="H18">
            <v>192291534.99000001</v>
          </cell>
          <cell r="I18">
            <v>192319052.05000001</v>
          </cell>
          <cell r="J18">
            <v>190989965.91</v>
          </cell>
          <cell r="K18">
            <v>198204094.37</v>
          </cell>
          <cell r="L18">
            <v>217690028.36000001</v>
          </cell>
          <cell r="M18">
            <v>274221633.05000001</v>
          </cell>
          <cell r="N18">
            <v>221501191.05000001</v>
          </cell>
          <cell r="O18">
            <v>221611791.53</v>
          </cell>
          <cell r="P18">
            <v>231185647.91</v>
          </cell>
          <cell r="Q18">
            <v>224319879.94999999</v>
          </cell>
          <cell r="R18">
            <v>226987870.47</v>
          </cell>
          <cell r="S18">
            <v>230940087.61000001</v>
          </cell>
          <cell r="T18">
            <v>218096169.53999999</v>
          </cell>
          <cell r="U18">
            <v>228344135.66</v>
          </cell>
          <cell r="V18">
            <v>227579513.31</v>
          </cell>
          <cell r="W18">
            <v>221738865.27000001</v>
          </cell>
          <cell r="X18">
            <v>245885742.59</v>
          </cell>
          <cell r="Y18">
            <v>307419022.94</v>
          </cell>
          <cell r="Z18">
            <v>245423241.78999999</v>
          </cell>
          <cell r="AA18">
            <v>243916244.31</v>
          </cell>
          <cell r="AB18">
            <v>258468863.34</v>
          </cell>
          <cell r="AC18">
            <v>273195452.89999998</v>
          </cell>
          <cell r="AD18">
            <v>259459976.78</v>
          </cell>
          <cell r="AE18">
            <v>257838029.03</v>
          </cell>
          <cell r="AF18">
            <v>242086851.37</v>
          </cell>
          <cell r="AG18">
            <v>248171191.47999999</v>
          </cell>
          <cell r="AH18">
            <v>250052917.11000001</v>
          </cell>
          <cell r="AI18">
            <v>248422309.93000001</v>
          </cell>
          <cell r="AJ18">
            <v>273094309.79000002</v>
          </cell>
          <cell r="AK18">
            <v>331389316.26999998</v>
          </cell>
          <cell r="AL18">
            <v>263426929.03999999</v>
          </cell>
          <cell r="AM18">
            <v>255355742.94999999</v>
          </cell>
          <cell r="AN18">
            <v>262939251.63</v>
          </cell>
          <cell r="AO18">
            <v>252838905.08000001</v>
          </cell>
          <cell r="AP18">
            <v>259888747.81</v>
          </cell>
          <cell r="AQ18">
            <v>257846793.11000001</v>
          </cell>
          <cell r="AR18">
            <v>248853325.69</v>
          </cell>
          <cell r="AS18">
            <v>244293642.74000001</v>
          </cell>
          <cell r="AT18">
            <v>255812713.69</v>
          </cell>
          <cell r="AU18">
            <v>245767781.08000001</v>
          </cell>
          <cell r="AV18">
            <v>265938220.34</v>
          </cell>
          <cell r="AW18">
            <v>318897134.01999998</v>
          </cell>
          <cell r="AX18">
            <v>244339428.25999999</v>
          </cell>
          <cell r="AY18">
            <v>254966988.09999999</v>
          </cell>
          <cell r="AZ18">
            <v>265379396.86000001</v>
          </cell>
          <cell r="BA18">
            <v>258242068.41</v>
          </cell>
          <cell r="BB18">
            <v>255949328.34</v>
          </cell>
          <cell r="BC18">
            <v>259485488.96000001</v>
          </cell>
          <cell r="BD18">
            <v>250373833.47999999</v>
          </cell>
          <cell r="BE18">
            <v>253737863.62</v>
          </cell>
          <cell r="BF18">
            <v>241786459.72999999</v>
          </cell>
          <cell r="BG18">
            <v>245173548.88</v>
          </cell>
          <cell r="BH18">
            <v>259274990.96000001</v>
          </cell>
          <cell r="BI18">
            <v>299453058.30000001</v>
          </cell>
          <cell r="BJ18">
            <v>244269284.55000001</v>
          </cell>
          <cell r="BK18">
            <v>244976131.59</v>
          </cell>
          <cell r="BL18">
            <v>250482975.93000001</v>
          </cell>
          <cell r="BM18">
            <v>246323283.91999999</v>
          </cell>
          <cell r="BN18">
            <v>244451907.28</v>
          </cell>
          <cell r="BO18">
            <v>253354825.08000001</v>
          </cell>
          <cell r="BP18">
            <v>235701595.19</v>
          </cell>
          <cell r="BQ18">
            <v>247253122.5</v>
          </cell>
          <cell r="BR18">
            <v>238815894.52000001</v>
          </cell>
          <cell r="BS18">
            <v>235503471.46000001</v>
          </cell>
          <cell r="BT18">
            <v>253427095.27000001</v>
          </cell>
          <cell r="BU18">
            <v>291478530.97000003</v>
          </cell>
          <cell r="BV18">
            <v>250493002.84999999</v>
          </cell>
          <cell r="BW18">
            <v>242396322.34999999</v>
          </cell>
          <cell r="BX18">
            <v>256239211.06</v>
          </cell>
          <cell r="BY18">
            <v>241354345.33000001</v>
          </cell>
          <cell r="BZ18">
            <v>244242972.41</v>
          </cell>
          <cell r="CA18">
            <v>243295698.56</v>
          </cell>
          <cell r="CB18">
            <v>239640235.94</v>
          </cell>
          <cell r="CC18">
            <v>240776635.06</v>
          </cell>
          <cell r="CD18">
            <v>233679350.43000001</v>
          </cell>
        </row>
        <row r="19">
          <cell r="A19" t="str">
            <v>FESTCNDE</v>
          </cell>
          <cell r="B19">
            <v>188277478.41</v>
          </cell>
          <cell r="C19">
            <v>195975289.72999999</v>
          </cell>
          <cell r="D19">
            <v>206016288.34</v>
          </cell>
          <cell r="E19">
            <v>228295786.63999999</v>
          </cell>
          <cell r="F19">
            <v>199394693.78999999</v>
          </cell>
          <cell r="G19">
            <v>198906022.41999999</v>
          </cell>
          <cell r="H19">
            <v>192291534.99000001</v>
          </cell>
          <cell r="I19">
            <v>192319052.05000001</v>
          </cell>
          <cell r="J19">
            <v>190989965.91</v>
          </cell>
          <cell r="K19">
            <v>198204094.37</v>
          </cell>
          <cell r="L19">
            <v>217690028.36000001</v>
          </cell>
          <cell r="M19">
            <v>274221633.05000001</v>
          </cell>
          <cell r="N19">
            <v>221501191.05000001</v>
          </cell>
          <cell r="O19">
            <v>221611791.53</v>
          </cell>
          <cell r="P19">
            <v>231185647.91</v>
          </cell>
          <cell r="Q19">
            <v>224319879.94999999</v>
          </cell>
          <cell r="R19">
            <v>226987870.47</v>
          </cell>
          <cell r="S19">
            <v>230940087.61000001</v>
          </cell>
          <cell r="T19">
            <v>218096169.53999999</v>
          </cell>
          <cell r="U19">
            <v>228344135.66</v>
          </cell>
          <cell r="V19">
            <v>227579513.31</v>
          </cell>
          <cell r="W19">
            <v>221738865.27000001</v>
          </cell>
          <cell r="X19">
            <v>245885742.59</v>
          </cell>
          <cell r="Y19">
            <v>307419022.94</v>
          </cell>
          <cell r="Z19">
            <v>245423241.78999999</v>
          </cell>
          <cell r="AA19">
            <v>243916244.31</v>
          </cell>
          <cell r="AB19">
            <v>258468863.34</v>
          </cell>
          <cell r="AC19">
            <v>273195452.89999998</v>
          </cell>
          <cell r="AD19">
            <v>259459976.78</v>
          </cell>
          <cell r="AE19">
            <v>257838029.03</v>
          </cell>
          <cell r="AF19">
            <v>242086851.37</v>
          </cell>
          <cell r="AG19">
            <v>248171191.47999999</v>
          </cell>
          <cell r="AH19">
            <v>250052917.11000001</v>
          </cell>
          <cell r="AI19">
            <v>248422309.93000001</v>
          </cell>
          <cell r="AJ19">
            <v>273094309.79000002</v>
          </cell>
          <cell r="AK19">
            <v>331389316.26999998</v>
          </cell>
          <cell r="AL19">
            <v>263426929.03999999</v>
          </cell>
          <cell r="AM19">
            <v>255355742.94999999</v>
          </cell>
          <cell r="AN19">
            <v>262939251.63</v>
          </cell>
          <cell r="AO19">
            <v>252838905.08000001</v>
          </cell>
          <cell r="AP19">
            <v>259888747.81</v>
          </cell>
          <cell r="AQ19">
            <v>257846793.11000001</v>
          </cell>
          <cell r="AR19">
            <v>248853325.69</v>
          </cell>
          <cell r="AS19">
            <v>244293642.74000001</v>
          </cell>
          <cell r="AT19">
            <v>255812713.69</v>
          </cell>
          <cell r="AU19">
            <v>245767781.08000001</v>
          </cell>
          <cell r="AV19">
            <v>265938220.34</v>
          </cell>
          <cell r="AW19">
            <v>318897134.01999998</v>
          </cell>
          <cell r="AX19">
            <v>244339428.25999999</v>
          </cell>
          <cell r="AY19">
            <v>254966988.09999999</v>
          </cell>
          <cell r="AZ19">
            <v>265379396.86000001</v>
          </cell>
          <cell r="BA19">
            <v>258242068.41</v>
          </cell>
          <cell r="BB19">
            <v>255949328.34</v>
          </cell>
          <cell r="BC19">
            <v>259485488.96000001</v>
          </cell>
          <cell r="BD19">
            <v>250373833.47999999</v>
          </cell>
          <cell r="BE19">
            <v>253737863.62</v>
          </cell>
          <cell r="BF19">
            <v>241786459.72999999</v>
          </cell>
          <cell r="BG19">
            <v>245173548.88</v>
          </cell>
          <cell r="BH19">
            <v>259274990.96000001</v>
          </cell>
          <cell r="BI19">
            <v>299453058.30000001</v>
          </cell>
          <cell r="BJ19">
            <v>244269284.55000001</v>
          </cell>
          <cell r="BK19">
            <v>244976131.59</v>
          </cell>
          <cell r="BL19">
            <v>250482975.93000001</v>
          </cell>
          <cell r="BM19">
            <v>246323283.91999999</v>
          </cell>
          <cell r="BN19">
            <v>244451907.28</v>
          </cell>
          <cell r="BO19">
            <v>253354825.08000001</v>
          </cell>
          <cell r="BP19">
            <v>235701595.19</v>
          </cell>
          <cell r="BQ19">
            <v>247253122.5</v>
          </cell>
          <cell r="BR19">
            <v>238815894.52000001</v>
          </cell>
          <cell r="BS19">
            <v>235503471.46000001</v>
          </cell>
          <cell r="BT19">
            <v>253427095.27000001</v>
          </cell>
          <cell r="BU19">
            <v>291478530.97000003</v>
          </cell>
          <cell r="BV19">
            <v>250493002.84999999</v>
          </cell>
          <cell r="BW19">
            <v>242396322.34999999</v>
          </cell>
          <cell r="BX19">
            <v>256239211.06</v>
          </cell>
          <cell r="BY19">
            <v>241354345.33000001</v>
          </cell>
          <cell r="BZ19">
            <v>244242972.41</v>
          </cell>
          <cell r="CA19">
            <v>243295698.56</v>
          </cell>
          <cell r="CB19">
            <v>239640235.94</v>
          </cell>
          <cell r="CC19">
            <v>240776635.06</v>
          </cell>
          <cell r="CD19">
            <v>233679350.43000001</v>
          </cell>
        </row>
        <row r="20">
          <cell r="A20" t="str">
            <v>FESTCNDT</v>
          </cell>
          <cell r="B20">
            <v>108604975.56999999</v>
          </cell>
          <cell r="C20">
            <v>110726556.91</v>
          </cell>
          <cell r="D20">
            <v>123722740.09</v>
          </cell>
          <cell r="E20">
            <v>118441152.81999999</v>
          </cell>
          <cell r="F20">
            <v>115980077.17</v>
          </cell>
          <cell r="G20">
            <v>113361119.66</v>
          </cell>
          <cell r="H20">
            <v>116816641.61</v>
          </cell>
          <cell r="I20">
            <v>111701384.37</v>
          </cell>
          <cell r="J20">
            <v>106868424.65000001</v>
          </cell>
          <cell r="K20">
            <v>110610616.45</v>
          </cell>
          <cell r="L20">
            <v>112258874.83</v>
          </cell>
          <cell r="M20">
            <v>120192381.78</v>
          </cell>
          <cell r="N20">
            <v>123634682.45</v>
          </cell>
          <cell r="O20">
            <v>125967418.63</v>
          </cell>
          <cell r="P20">
            <v>135416649.99000001</v>
          </cell>
          <cell r="Q20">
            <v>130887465.38</v>
          </cell>
          <cell r="R20">
            <v>127053671.01000001</v>
          </cell>
          <cell r="S20">
            <v>129578906.73</v>
          </cell>
          <cell r="T20">
            <v>127584013.19</v>
          </cell>
          <cell r="U20">
            <v>129199103.86</v>
          </cell>
          <cell r="V20">
            <v>120674988.09999999</v>
          </cell>
          <cell r="W20">
            <v>124667226.56999999</v>
          </cell>
          <cell r="X20">
            <v>127709835.81</v>
          </cell>
          <cell r="Y20">
            <v>127072104.55</v>
          </cell>
          <cell r="Z20">
            <v>133940218.48</v>
          </cell>
          <cell r="AA20">
            <v>134882504.75</v>
          </cell>
          <cell r="AB20">
            <v>137856883.83000001</v>
          </cell>
          <cell r="AC20">
            <v>136390183.71000001</v>
          </cell>
          <cell r="AD20">
            <v>133352751.17</v>
          </cell>
          <cell r="AE20">
            <v>133065938.23</v>
          </cell>
          <cell r="AF20">
            <v>135052322.75</v>
          </cell>
          <cell r="AG20">
            <v>127870857.48</v>
          </cell>
          <cell r="AH20">
            <v>122736529.34999999</v>
          </cell>
          <cell r="AI20">
            <v>128999174.90000001</v>
          </cell>
          <cell r="AJ20">
            <v>128619892.65000001</v>
          </cell>
          <cell r="AK20">
            <v>133858679.38</v>
          </cell>
          <cell r="AL20">
            <v>138621583.38</v>
          </cell>
          <cell r="AM20">
            <v>141024685.16999999</v>
          </cell>
          <cell r="AN20">
            <v>144663474.47999999</v>
          </cell>
          <cell r="AO20">
            <v>144324869.91999999</v>
          </cell>
          <cell r="AP20">
            <v>140912345.49000001</v>
          </cell>
          <cell r="AQ20">
            <v>139748991.09999999</v>
          </cell>
          <cell r="AR20">
            <v>139931864.31</v>
          </cell>
          <cell r="AS20">
            <v>136917811.81</v>
          </cell>
          <cell r="AT20">
            <v>130582952.48</v>
          </cell>
          <cell r="AU20">
            <v>133186227.02</v>
          </cell>
          <cell r="AV20">
            <v>135850510.37</v>
          </cell>
          <cell r="AW20">
            <v>132325162.45</v>
          </cell>
          <cell r="AX20">
            <v>136209891.63</v>
          </cell>
          <cell r="AY20">
            <v>138931303.19999999</v>
          </cell>
          <cell r="AZ20">
            <v>145314621.88999999</v>
          </cell>
          <cell r="BA20">
            <v>141809973.93000001</v>
          </cell>
          <cell r="BB20">
            <v>136031674.96000001</v>
          </cell>
          <cell r="BC20">
            <v>139928787.72</v>
          </cell>
          <cell r="BD20">
            <v>141399779.12</v>
          </cell>
          <cell r="BE20">
            <v>134872585.22999999</v>
          </cell>
          <cell r="BF20">
            <v>132520198.19</v>
          </cell>
          <cell r="BG20">
            <v>135232730.16999999</v>
          </cell>
          <cell r="BH20">
            <v>133703978.45</v>
          </cell>
          <cell r="BI20">
            <v>135439219.81999999</v>
          </cell>
          <cell r="BJ20">
            <v>131749119.97</v>
          </cell>
          <cell r="BK20">
            <v>131212222</v>
          </cell>
          <cell r="BL20">
            <v>134093927.44</v>
          </cell>
          <cell r="BM20">
            <v>133196055.76000001</v>
          </cell>
          <cell r="BN20">
            <v>129963004.89</v>
          </cell>
          <cell r="BO20">
            <v>130017745.17</v>
          </cell>
          <cell r="BP20">
            <v>129840508.90000001</v>
          </cell>
          <cell r="BQ20">
            <v>128313754.41</v>
          </cell>
          <cell r="BR20">
            <v>126525371.84</v>
          </cell>
          <cell r="BS20">
            <v>125637883.12</v>
          </cell>
          <cell r="BT20">
            <v>126337718.14</v>
          </cell>
          <cell r="BU20">
            <v>130092775.98999999</v>
          </cell>
          <cell r="BV20">
            <v>131759410.66</v>
          </cell>
          <cell r="BW20">
            <v>135060781.16999999</v>
          </cell>
          <cell r="BX20">
            <v>141522276.72999999</v>
          </cell>
          <cell r="BY20">
            <v>136450734.53</v>
          </cell>
          <cell r="BZ20">
            <v>134354281.43000001</v>
          </cell>
          <cell r="CA20">
            <v>135214669.97</v>
          </cell>
          <cell r="CB20">
            <v>134392941.93000001</v>
          </cell>
          <cell r="CC20">
            <v>131456343.84999999</v>
          </cell>
          <cell r="CD20">
            <v>130840278.81999999</v>
          </cell>
        </row>
        <row r="21">
          <cell r="A21" t="str">
            <v>FESTINBL</v>
          </cell>
          <cell r="B21">
            <v>68628979.689999998</v>
          </cell>
          <cell r="C21">
            <v>51952568.829999998</v>
          </cell>
          <cell r="D21">
            <v>50930282.600000001</v>
          </cell>
          <cell r="E21">
            <v>54199695.020000003</v>
          </cell>
          <cell r="F21">
            <v>58981889.649999999</v>
          </cell>
          <cell r="G21">
            <v>53372655.689999998</v>
          </cell>
          <cell r="H21">
            <v>54101360.060000002</v>
          </cell>
          <cell r="I21">
            <v>56331532.789999999</v>
          </cell>
          <cell r="J21">
            <v>51279446.810000002</v>
          </cell>
          <cell r="K21">
            <v>58378721.590000004</v>
          </cell>
          <cell r="L21">
            <v>63940817.68</v>
          </cell>
          <cell r="M21">
            <v>60075061.100000001</v>
          </cell>
          <cell r="N21">
            <v>62767983.670000002</v>
          </cell>
          <cell r="O21">
            <v>68087392.920000002</v>
          </cell>
          <cell r="P21">
            <v>63588446.700000003</v>
          </cell>
          <cell r="Q21">
            <v>71603349.379999995</v>
          </cell>
          <cell r="R21">
            <v>69991144.879999995</v>
          </cell>
          <cell r="S21">
            <v>64314405.200000003</v>
          </cell>
          <cell r="T21">
            <v>68131819.109999999</v>
          </cell>
          <cell r="U21">
            <v>65127375.229999997</v>
          </cell>
          <cell r="V21">
            <v>59220621.07</v>
          </cell>
          <cell r="W21">
            <v>65951031.990000002</v>
          </cell>
          <cell r="X21">
            <v>64065853.229999997</v>
          </cell>
          <cell r="Y21">
            <v>62560387.350000001</v>
          </cell>
          <cell r="Z21">
            <v>69266888.810000002</v>
          </cell>
          <cell r="AA21">
            <v>70737042.959999993</v>
          </cell>
          <cell r="AB21">
            <v>70375664.75</v>
          </cell>
          <cell r="AC21">
            <v>77969788.099999994</v>
          </cell>
          <cell r="AD21">
            <v>70285518.700000003</v>
          </cell>
          <cell r="AE21">
            <v>69280064.400000006</v>
          </cell>
          <cell r="AF21">
            <v>70908066.75</v>
          </cell>
          <cell r="AG21">
            <v>69338372.799999997</v>
          </cell>
          <cell r="AH21">
            <v>67306829</v>
          </cell>
          <cell r="AI21">
            <v>70456715.420000002</v>
          </cell>
          <cell r="AJ21">
            <v>71691528.799999997</v>
          </cell>
          <cell r="AK21">
            <v>70767466.310000002</v>
          </cell>
          <cell r="AL21">
            <v>68126143.219999999</v>
          </cell>
          <cell r="AM21">
            <v>62347039.439999998</v>
          </cell>
          <cell r="AN21">
            <v>61042939.380000003</v>
          </cell>
          <cell r="AO21">
            <v>60885469.210000001</v>
          </cell>
          <cell r="AP21">
            <v>58677859.340000004</v>
          </cell>
          <cell r="AQ21">
            <v>56086917.380000003</v>
          </cell>
          <cell r="AR21">
            <v>59075027.170000002</v>
          </cell>
          <cell r="AS21">
            <v>58345945.759999998</v>
          </cell>
          <cell r="AT21">
            <v>53691859.340000004</v>
          </cell>
          <cell r="AU21">
            <v>57296027.280000001</v>
          </cell>
          <cell r="AV21">
            <v>53972063.640000001</v>
          </cell>
          <cell r="AW21">
            <v>52558103.640000001</v>
          </cell>
          <cell r="AX21">
            <v>53203083.539999999</v>
          </cell>
          <cell r="AY21">
            <v>46522065.189999998</v>
          </cell>
          <cell r="AZ21">
            <v>47688334.68</v>
          </cell>
          <cell r="BA21">
            <v>51159310.100000001</v>
          </cell>
          <cell r="BB21">
            <v>49405335.869999997</v>
          </cell>
          <cell r="BC21">
            <v>48258261.039999999</v>
          </cell>
          <cell r="BD21">
            <v>58224818.439999998</v>
          </cell>
          <cell r="BE21">
            <v>47174665.240000002</v>
          </cell>
          <cell r="BF21">
            <v>45931194.520000003</v>
          </cell>
          <cell r="BG21">
            <v>48353951.149999999</v>
          </cell>
          <cell r="BH21">
            <v>45174354.130000003</v>
          </cell>
          <cell r="BI21">
            <v>43955316.740000002</v>
          </cell>
          <cell r="BJ21">
            <v>42032340.189999998</v>
          </cell>
          <cell r="BK21">
            <v>39106332.689999998</v>
          </cell>
          <cell r="BL21">
            <v>40326878.380000003</v>
          </cell>
          <cell r="BM21">
            <v>43458155.479999997</v>
          </cell>
          <cell r="BN21">
            <v>39033373.640000001</v>
          </cell>
          <cell r="BO21">
            <v>38840131.75</v>
          </cell>
          <cell r="BP21">
            <v>40065062.25</v>
          </cell>
          <cell r="BQ21">
            <v>44535459.789999999</v>
          </cell>
          <cell r="BR21">
            <v>37766474.990000002</v>
          </cell>
          <cell r="BS21">
            <v>38680069.090000004</v>
          </cell>
          <cell r="BT21">
            <v>37010925.210000001</v>
          </cell>
          <cell r="BU21">
            <v>35785262.549999997</v>
          </cell>
          <cell r="BV21">
            <v>38471563.689999998</v>
          </cell>
          <cell r="BW21">
            <v>36527220.560000002</v>
          </cell>
          <cell r="BX21">
            <v>38215038.369999997</v>
          </cell>
          <cell r="BY21">
            <v>42613952.18</v>
          </cell>
          <cell r="BZ21">
            <v>38413488.280000001</v>
          </cell>
          <cell r="CA21">
            <v>37212574.939999998</v>
          </cell>
          <cell r="CB21">
            <v>40101837.259999998</v>
          </cell>
          <cell r="CC21">
            <v>36657532.439999998</v>
          </cell>
          <cell r="CD21">
            <v>36843263.890000001</v>
          </cell>
        </row>
        <row r="22">
          <cell r="A22" t="str">
            <v>FESTINBU</v>
          </cell>
          <cell r="B22">
            <v>107745756.84999999</v>
          </cell>
          <cell r="C22">
            <v>109462217.7</v>
          </cell>
          <cell r="D22">
            <v>112913121.86</v>
          </cell>
          <cell r="E22">
            <v>116550145.90000001</v>
          </cell>
          <cell r="F22">
            <v>114289224.15000001</v>
          </cell>
          <cell r="G22">
            <v>112551632.67</v>
          </cell>
          <cell r="H22">
            <v>113406477.15000001</v>
          </cell>
          <cell r="I22">
            <v>114583066.97</v>
          </cell>
          <cell r="J22">
            <v>108874622.87</v>
          </cell>
          <cell r="K22">
            <v>113705777.68000001</v>
          </cell>
          <cell r="L22">
            <v>112207312.15000001</v>
          </cell>
          <cell r="M22">
            <v>118311421.52</v>
          </cell>
          <cell r="N22">
            <v>125253390.66</v>
          </cell>
          <cell r="O22">
            <v>129386162.22</v>
          </cell>
          <cell r="P22">
            <v>132025006.73</v>
          </cell>
          <cell r="Q22">
            <v>136792961.75999999</v>
          </cell>
          <cell r="R22">
            <v>136694123.09999999</v>
          </cell>
          <cell r="S22">
            <v>137025234.44999999</v>
          </cell>
          <cell r="T22">
            <v>136533242.81</v>
          </cell>
          <cell r="U22">
            <v>135473540.22999999</v>
          </cell>
          <cell r="V22">
            <v>137234041.84999999</v>
          </cell>
          <cell r="W22">
            <v>138126775.09999999</v>
          </cell>
          <cell r="X22">
            <v>138143756.90000001</v>
          </cell>
          <cell r="Y22">
            <v>141667220.13</v>
          </cell>
          <cell r="Z22">
            <v>146203764.71000001</v>
          </cell>
          <cell r="AA22">
            <v>144826202.05000001</v>
          </cell>
          <cell r="AB22">
            <v>145728459.71000001</v>
          </cell>
          <cell r="AC22">
            <v>147932820.31</v>
          </cell>
          <cell r="AD22">
            <v>148508581.12</v>
          </cell>
          <cell r="AE22">
            <v>149568519.81</v>
          </cell>
          <cell r="AF22">
            <v>146671326.91999999</v>
          </cell>
          <cell r="AG22">
            <v>144303978.59999999</v>
          </cell>
          <cell r="AH22">
            <v>141938776.41999999</v>
          </cell>
          <cell r="AI22">
            <v>143882274.38</v>
          </cell>
          <cell r="AJ22">
            <v>136198831.74000001</v>
          </cell>
          <cell r="AK22">
            <v>138372426.36000001</v>
          </cell>
          <cell r="AL22">
            <v>131985726.70999999</v>
          </cell>
          <cell r="AM22">
            <v>129615053.09999999</v>
          </cell>
          <cell r="AN22">
            <v>129623808.47</v>
          </cell>
          <cell r="AO22">
            <v>130048699.84</v>
          </cell>
          <cell r="AP22">
            <v>130754189.45</v>
          </cell>
          <cell r="AQ22">
            <v>129339857.77</v>
          </cell>
          <cell r="AR22">
            <v>132653150.81999999</v>
          </cell>
          <cell r="AS22">
            <v>129210001.23999999</v>
          </cell>
          <cell r="AT22">
            <v>126820399.06999999</v>
          </cell>
          <cell r="AU22">
            <v>129484538.31</v>
          </cell>
          <cell r="AV22">
            <v>128239207.70999999</v>
          </cell>
          <cell r="AW22">
            <v>130192068.97</v>
          </cell>
          <cell r="AX22">
            <v>122007240.59999999</v>
          </cell>
          <cell r="AY22">
            <v>124900063.15000001</v>
          </cell>
          <cell r="AZ22">
            <v>125197194.03</v>
          </cell>
          <cell r="BA22">
            <v>123280038.28</v>
          </cell>
          <cell r="BB22">
            <v>119694923.33</v>
          </cell>
          <cell r="BC22">
            <v>120961342.86</v>
          </cell>
          <cell r="BD22">
            <v>120601023.39</v>
          </cell>
          <cell r="BE22">
            <v>118013764.04000001</v>
          </cell>
          <cell r="BF22">
            <v>118925134.19</v>
          </cell>
          <cell r="BG22">
            <v>122974019.48</v>
          </cell>
          <cell r="BH22">
            <v>117665584.7</v>
          </cell>
          <cell r="BI22">
            <v>122836459.34</v>
          </cell>
          <cell r="BJ22">
            <v>113802899.23</v>
          </cell>
          <cell r="BK22">
            <v>111647941.37</v>
          </cell>
          <cell r="BL22">
            <v>110444911.09</v>
          </cell>
          <cell r="BM22">
            <v>109217430.98</v>
          </cell>
          <cell r="BN22">
            <v>109445697.41</v>
          </cell>
          <cell r="BO22">
            <v>108817876.22</v>
          </cell>
          <cell r="BP22">
            <v>110482659.36</v>
          </cell>
          <cell r="BQ22">
            <v>107018613.67</v>
          </cell>
          <cell r="BR22">
            <v>108347331.52</v>
          </cell>
          <cell r="BS22">
            <v>109101077.94</v>
          </cell>
          <cell r="BT22">
            <v>107819814.42</v>
          </cell>
          <cell r="BU22">
            <v>112025913.93000001</v>
          </cell>
          <cell r="BV22">
            <v>106266294.66</v>
          </cell>
          <cell r="BW22">
            <v>111707672.79000001</v>
          </cell>
          <cell r="BX22">
            <v>111751178.79000001</v>
          </cell>
          <cell r="BY22">
            <v>112688891.7</v>
          </cell>
          <cell r="BZ22">
            <v>111982688.88</v>
          </cell>
          <cell r="CA22">
            <v>113239938.36</v>
          </cell>
          <cell r="CB22">
            <v>114663145.75</v>
          </cell>
          <cell r="CC22">
            <v>112810206.15000001</v>
          </cell>
          <cell r="CD22">
            <v>115462127.72</v>
          </cell>
        </row>
        <row r="23">
          <cell r="A23" t="str">
            <v>FESTKC66</v>
          </cell>
          <cell r="B23">
            <v>5370542.8200000003</v>
          </cell>
          <cell r="C23">
            <v>5477145.6799999997</v>
          </cell>
          <cell r="D23">
            <v>5609033.1900000004</v>
          </cell>
          <cell r="E23">
            <v>5557795.4400000004</v>
          </cell>
          <cell r="F23">
            <v>5733522.0599999996</v>
          </cell>
          <cell r="G23">
            <v>5703111.6799999997</v>
          </cell>
          <cell r="H23">
            <v>6348637.1399999997</v>
          </cell>
          <cell r="I23">
            <v>8554664.0700000003</v>
          </cell>
          <cell r="J23">
            <v>6251913.9500000002</v>
          </cell>
          <cell r="K23">
            <v>6716476.1200000001</v>
          </cell>
          <cell r="L23">
            <v>6853310.2000000002</v>
          </cell>
          <cell r="M23">
            <v>6686232.75</v>
          </cell>
          <cell r="N23">
            <v>6012619.5099999998</v>
          </cell>
          <cell r="O23">
            <v>6311442.9199999999</v>
          </cell>
          <cell r="P23">
            <v>5879393.4800000004</v>
          </cell>
          <cell r="Q23">
            <v>5888039.25</v>
          </cell>
          <cell r="R23">
            <v>5783963.9400000004</v>
          </cell>
          <cell r="S23">
            <v>6272537.04</v>
          </cell>
          <cell r="T23">
            <v>6094469.8499999996</v>
          </cell>
          <cell r="U23">
            <v>6986909.4400000004</v>
          </cell>
          <cell r="V23">
            <v>6490109.0700000003</v>
          </cell>
          <cell r="W23">
            <v>6771639.4199999999</v>
          </cell>
          <cell r="X23">
            <v>6708994.9800000004</v>
          </cell>
          <cell r="Y23">
            <v>7016295.3300000001</v>
          </cell>
          <cell r="Z23">
            <v>7023938.8300000001</v>
          </cell>
          <cell r="AA23">
            <v>6209020.9699999997</v>
          </cell>
          <cell r="AB23">
            <v>6662326.3600000003</v>
          </cell>
          <cell r="AC23">
            <v>6699081.4500000002</v>
          </cell>
          <cell r="AD23">
            <v>6686528.9000000004</v>
          </cell>
          <cell r="AE23">
            <v>6587044.6100000003</v>
          </cell>
          <cell r="AF23">
            <v>6508875.1600000001</v>
          </cell>
          <cell r="AG23">
            <v>6627805.7699999996</v>
          </cell>
          <cell r="AH23">
            <v>6628131.9900000002</v>
          </cell>
          <cell r="AI23">
            <v>6748712.5599999996</v>
          </cell>
          <cell r="AJ23">
            <v>6566368.7999999998</v>
          </cell>
          <cell r="AK23">
            <v>6566368.7999999998</v>
          </cell>
          <cell r="AL23">
            <v>6566368.7999999998</v>
          </cell>
        </row>
        <row r="24">
          <cell r="A24" t="str">
            <v>FESTKC66E</v>
          </cell>
          <cell r="B24">
            <v>44403972.939999998</v>
          </cell>
          <cell r="C24">
            <v>43738313.109999999</v>
          </cell>
          <cell r="D24">
            <v>43587626.719999999</v>
          </cell>
          <cell r="E24">
            <v>46157371.030000001</v>
          </cell>
          <cell r="F24">
            <v>44830898.600000001</v>
          </cell>
          <cell r="G24">
            <v>45000334.380000003</v>
          </cell>
          <cell r="H24">
            <v>45662947.060000002</v>
          </cell>
          <cell r="I24">
            <v>42384257.090000004</v>
          </cell>
          <cell r="J24">
            <v>46360788.75</v>
          </cell>
          <cell r="K24">
            <v>46087062.07</v>
          </cell>
          <cell r="L24">
            <v>45103716.280000001</v>
          </cell>
          <cell r="M24">
            <v>45119358.210000001</v>
          </cell>
          <cell r="N24">
            <v>45950468.609999999</v>
          </cell>
          <cell r="O24">
            <v>43402026.450000003</v>
          </cell>
          <cell r="P24">
            <v>48153887.520000003</v>
          </cell>
          <cell r="Q24">
            <v>44246890.909999996</v>
          </cell>
          <cell r="R24">
            <v>48084441.729999997</v>
          </cell>
          <cell r="S24">
            <v>48338168.18</v>
          </cell>
          <cell r="T24">
            <v>45999945.82</v>
          </cell>
          <cell r="U24">
            <v>47824164.049999997</v>
          </cell>
          <cell r="V24">
            <v>46197782.539999999</v>
          </cell>
          <cell r="W24">
            <v>48615746.530000001</v>
          </cell>
          <cell r="X24">
            <v>45275084</v>
          </cell>
          <cell r="Y24">
            <v>46486113.969999999</v>
          </cell>
          <cell r="Z24">
            <v>48255273.439999998</v>
          </cell>
          <cell r="AA24">
            <v>47183281.420000002</v>
          </cell>
          <cell r="AB24">
            <v>48065323.450000003</v>
          </cell>
          <cell r="AC24">
            <v>47794958.659999996</v>
          </cell>
          <cell r="AD24">
            <v>48926793.869999997</v>
          </cell>
          <cell r="AE24">
            <v>50288152.979999997</v>
          </cell>
          <cell r="AF24">
            <v>49080846.630000003</v>
          </cell>
          <cell r="AG24">
            <v>48891867.32</v>
          </cell>
          <cell r="AH24">
            <v>49165228.640000001</v>
          </cell>
          <cell r="AI24">
            <v>48814155.5</v>
          </cell>
          <cell r="AJ24">
            <v>49051082.380000003</v>
          </cell>
          <cell r="AK24">
            <v>48927613.030000001</v>
          </cell>
          <cell r="AL24">
            <v>49287115.25</v>
          </cell>
          <cell r="AM24">
            <v>49999346.82</v>
          </cell>
          <cell r="AN24">
            <v>48541128.600000001</v>
          </cell>
          <cell r="AO24">
            <v>47854166.390000001</v>
          </cell>
          <cell r="AP24">
            <v>49412704.130000003</v>
          </cell>
          <cell r="AQ24">
            <v>50996089.380000003</v>
          </cell>
          <cell r="AR24">
            <v>57185579.280000001</v>
          </cell>
          <cell r="AS24">
            <v>49844587.509999998</v>
          </cell>
          <cell r="AT24">
            <v>48559209.219999999</v>
          </cell>
          <cell r="AU24">
            <v>50678694.57</v>
          </cell>
          <cell r="AV24">
            <v>32191390.109999999</v>
          </cell>
          <cell r="AW24">
            <v>48372586.890000001</v>
          </cell>
          <cell r="AX24">
            <v>49431782.609999999</v>
          </cell>
          <cell r="AY24">
            <v>48107782.659999996</v>
          </cell>
          <cell r="AZ24">
            <v>47965653.579999998</v>
          </cell>
          <cell r="BA24">
            <v>49047109.68</v>
          </cell>
          <cell r="BB24">
            <v>50851556.390000001</v>
          </cell>
          <cell r="BC24">
            <v>47720563.75</v>
          </cell>
          <cell r="BD24">
            <v>47541658.759999998</v>
          </cell>
          <cell r="BE24">
            <v>49833497.490000002</v>
          </cell>
          <cell r="BF24">
            <v>47853902.549999997</v>
          </cell>
          <cell r="BG24">
            <v>47768625.939999998</v>
          </cell>
          <cell r="BH24">
            <v>51615871.5</v>
          </cell>
          <cell r="BI24">
            <v>50888723.359999999</v>
          </cell>
          <cell r="BJ24">
            <v>47688420.950000003</v>
          </cell>
          <cell r="BK24">
            <v>47415509.399999999</v>
          </cell>
          <cell r="BL24">
            <v>46174459.219999999</v>
          </cell>
          <cell r="BM24">
            <v>50212009.700000003</v>
          </cell>
          <cell r="BN24">
            <v>47683492.789999999</v>
          </cell>
          <cell r="BO24">
            <v>47804921.93</v>
          </cell>
          <cell r="BP24">
            <v>46965376.130000003</v>
          </cell>
          <cell r="BQ24">
            <v>46017713.259999998</v>
          </cell>
          <cell r="BR24">
            <v>46082037.789999999</v>
          </cell>
          <cell r="BS24">
            <v>44358750.950000003</v>
          </cell>
          <cell r="BT24">
            <v>46713278.829999998</v>
          </cell>
          <cell r="BU24">
            <v>44127532.170000002</v>
          </cell>
          <cell r="BV24">
            <v>44992234.020000003</v>
          </cell>
          <cell r="BW24">
            <v>44306839.789999999</v>
          </cell>
          <cell r="BX24">
            <v>44203722.399999999</v>
          </cell>
          <cell r="BY24">
            <v>45817936.359999999</v>
          </cell>
          <cell r="BZ24">
            <v>45160568.859999999</v>
          </cell>
          <cell r="CA24">
            <v>45187074.079999998</v>
          </cell>
          <cell r="CB24">
            <v>44409458.880000003</v>
          </cell>
          <cell r="CC24">
            <v>44463859.219999999</v>
          </cell>
          <cell r="CD24">
            <v>44482637.649999999</v>
          </cell>
        </row>
        <row r="25">
          <cell r="A25" t="str">
            <v>FESTSVC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</row>
        <row r="26">
          <cell r="A26" t="str">
            <v>FESTTOT</v>
          </cell>
          <cell r="B26">
            <v>672143692.40999997</v>
          </cell>
          <cell r="C26">
            <v>657966208.51000011</v>
          </cell>
          <cell r="D26">
            <v>702737923.32000005</v>
          </cell>
          <cell r="E26">
            <v>713868798.70999992</v>
          </cell>
          <cell r="F26">
            <v>684917896.16999996</v>
          </cell>
          <cell r="G26">
            <v>672045067.11000001</v>
          </cell>
          <cell r="H26">
            <v>672919561.34000003</v>
          </cell>
          <cell r="I26">
            <v>669516505.08000004</v>
          </cell>
          <cell r="J26">
            <v>649664236.17999995</v>
          </cell>
          <cell r="K26">
            <v>676933991.28999996</v>
          </cell>
          <cell r="L26">
            <v>704312679.04999995</v>
          </cell>
          <cell r="M26">
            <v>782928520.70000005</v>
          </cell>
          <cell r="N26">
            <v>745946757.27999997</v>
          </cell>
          <cell r="O26">
            <v>760766068.65999997</v>
          </cell>
          <cell r="P26">
            <v>785706444.11000013</v>
          </cell>
          <cell r="Q26">
            <v>784016942.05999994</v>
          </cell>
          <cell r="R26">
            <v>782123935.89999998</v>
          </cell>
          <cell r="S26">
            <v>784909322.05999994</v>
          </cell>
          <cell r="T26">
            <v>772085041.18000007</v>
          </cell>
          <cell r="U26">
            <v>779231211.04000008</v>
          </cell>
          <cell r="V26">
            <v>764265690.36000013</v>
          </cell>
          <cell r="W26">
            <v>763988882.80000007</v>
          </cell>
          <cell r="X26">
            <v>800299254.17999995</v>
          </cell>
          <cell r="Y26">
            <v>867659430.55999994</v>
          </cell>
          <cell r="Z26">
            <v>820987791.34000015</v>
          </cell>
          <cell r="AA26">
            <v>817673974.32999992</v>
          </cell>
          <cell r="AB26">
            <v>845286564.94000006</v>
          </cell>
          <cell r="AC26">
            <v>861589433.6500001</v>
          </cell>
          <cell r="AD26">
            <v>836810099.58000004</v>
          </cell>
          <cell r="AE26">
            <v>836054019.17000008</v>
          </cell>
          <cell r="AF26">
            <v>817978812.57999992</v>
          </cell>
          <cell r="AG26">
            <v>810591316.88999999</v>
          </cell>
          <cell r="AH26">
            <v>801504248.80999994</v>
          </cell>
          <cell r="AI26">
            <v>807226312.8599999</v>
          </cell>
          <cell r="AJ26">
            <v>828717608.38999999</v>
          </cell>
          <cell r="AK26">
            <v>903055710.71999991</v>
          </cell>
          <cell r="AL26">
            <v>814484406.18000007</v>
          </cell>
          <cell r="AM26">
            <v>790901419.2299999</v>
          </cell>
          <cell r="AN26">
            <v>807112600.07000005</v>
          </cell>
          <cell r="AO26">
            <v>792120858.11000001</v>
          </cell>
          <cell r="AP26">
            <v>793563418.03000009</v>
          </cell>
          <cell r="AQ26">
            <v>787351329.64999998</v>
          </cell>
          <cell r="AR26">
            <v>777981082.70000005</v>
          </cell>
          <cell r="AS26">
            <v>766228723.29999995</v>
          </cell>
          <cell r="AT26">
            <v>762158768.76999998</v>
          </cell>
          <cell r="AU26">
            <v>758921924.55999994</v>
          </cell>
          <cell r="AV26">
            <v>778342882.58000004</v>
          </cell>
          <cell r="AW26">
            <v>834197062.73000002</v>
          </cell>
          <cell r="AX26">
            <v>733593100.37</v>
          </cell>
          <cell r="AY26">
            <v>738062546.04000008</v>
          </cell>
          <cell r="AZ26">
            <v>758311114.4799999</v>
          </cell>
          <cell r="BA26">
            <v>744570655.32000005</v>
          </cell>
          <cell r="BB26">
            <v>730166734.92000008</v>
          </cell>
          <cell r="BC26">
            <v>736356737.17999995</v>
          </cell>
          <cell r="BD26">
            <v>739197006.34000003</v>
          </cell>
          <cell r="BE26">
            <v>716970058.47000003</v>
          </cell>
          <cell r="BF26">
            <v>701193445.23000002</v>
          </cell>
          <cell r="BG26">
            <v>710357553.36000001</v>
          </cell>
          <cell r="BH26">
            <v>715818119.35000002</v>
          </cell>
          <cell r="BI26">
            <v>769334436.25000012</v>
          </cell>
          <cell r="BJ26">
            <v>683109253.50999999</v>
          </cell>
          <cell r="BK26">
            <v>674651815.67999995</v>
          </cell>
          <cell r="BL26">
            <v>683928822.68000007</v>
          </cell>
          <cell r="BM26">
            <v>678672348.72000003</v>
          </cell>
          <cell r="BN26">
            <v>670307074.53999996</v>
          </cell>
          <cell r="BO26">
            <v>678900666.9000001</v>
          </cell>
          <cell r="BP26">
            <v>658088171.25999999</v>
          </cell>
          <cell r="BQ26">
            <v>675816462.66999996</v>
          </cell>
          <cell r="BR26">
            <v>656495564.12</v>
          </cell>
          <cell r="BS26">
            <v>653877913.38000011</v>
          </cell>
          <cell r="BT26">
            <v>674313934.65999997</v>
          </cell>
          <cell r="BU26">
            <v>728747969.58999991</v>
          </cell>
          <cell r="BV26">
            <v>683780544.11000001</v>
          </cell>
          <cell r="BW26">
            <v>684673992.68999982</v>
          </cell>
          <cell r="BX26">
            <v>710466600.40999997</v>
          </cell>
          <cell r="BY26">
            <v>692288674.42999995</v>
          </cell>
          <cell r="BZ26">
            <v>685515268.40999997</v>
          </cell>
          <cell r="CA26">
            <v>686799763.45999992</v>
          </cell>
          <cell r="CB26">
            <v>686000050.98000002</v>
          </cell>
          <cell r="CC26">
            <v>678243713.96999991</v>
          </cell>
          <cell r="CD26">
            <v>672677581.25</v>
          </cell>
        </row>
        <row r="27">
          <cell r="A27" t="str">
            <v>FESTTOTE</v>
          </cell>
          <cell r="B27">
            <v>672143692.40999997</v>
          </cell>
          <cell r="C27">
            <v>657966208.51000011</v>
          </cell>
          <cell r="D27">
            <v>702737923.32000005</v>
          </cell>
          <cell r="E27">
            <v>713868798.70999992</v>
          </cell>
          <cell r="F27">
            <v>684917896.16999996</v>
          </cell>
          <cell r="G27">
            <v>672045067.11000001</v>
          </cell>
          <cell r="H27">
            <v>672919561.34000003</v>
          </cell>
          <cell r="I27">
            <v>669516505.08000004</v>
          </cell>
          <cell r="J27">
            <v>649664236.17999995</v>
          </cell>
          <cell r="K27">
            <v>676933991.28999996</v>
          </cell>
          <cell r="L27">
            <v>704312679.04999995</v>
          </cell>
          <cell r="M27">
            <v>782928520.70000005</v>
          </cell>
          <cell r="N27">
            <v>745946757.27999997</v>
          </cell>
          <cell r="O27">
            <v>760766068.65999997</v>
          </cell>
          <cell r="P27">
            <v>785706444.11000013</v>
          </cell>
          <cell r="Q27">
            <v>784016942.05999994</v>
          </cell>
          <cell r="R27">
            <v>782123935.89999998</v>
          </cell>
          <cell r="S27">
            <v>784909322.05999994</v>
          </cell>
          <cell r="T27">
            <v>772085041.18000007</v>
          </cell>
          <cell r="U27">
            <v>779231211.04000008</v>
          </cell>
          <cell r="V27">
            <v>764265690.36000013</v>
          </cell>
          <cell r="W27">
            <v>763988882.80000007</v>
          </cell>
          <cell r="X27">
            <v>800299254.17999995</v>
          </cell>
          <cell r="Y27">
            <v>867659430.55999994</v>
          </cell>
          <cell r="Z27">
            <v>820987791.34000015</v>
          </cell>
          <cell r="AA27">
            <v>817673974.32999992</v>
          </cell>
          <cell r="AB27">
            <v>845286564.94000006</v>
          </cell>
          <cell r="AC27">
            <v>861589433.6500001</v>
          </cell>
          <cell r="AD27">
            <v>836810099.58000004</v>
          </cell>
          <cell r="AE27">
            <v>836054019.17000008</v>
          </cell>
          <cell r="AF27">
            <v>817978812.57999992</v>
          </cell>
          <cell r="AG27">
            <v>810591316.88999999</v>
          </cell>
          <cell r="AH27">
            <v>801504248.80999994</v>
          </cell>
          <cell r="AI27">
            <v>807226312.8599999</v>
          </cell>
          <cell r="AJ27">
            <v>828717608.38999987</v>
          </cell>
          <cell r="AK27">
            <v>903055710.71999991</v>
          </cell>
          <cell r="AL27">
            <v>814484406.18000007</v>
          </cell>
          <cell r="AM27">
            <v>790901419.2299999</v>
          </cell>
          <cell r="AN27">
            <v>807112600.07000005</v>
          </cell>
          <cell r="AO27">
            <v>792120858.11000001</v>
          </cell>
          <cell r="AP27">
            <v>793563418.03000009</v>
          </cell>
          <cell r="AQ27">
            <v>787351329.64999998</v>
          </cell>
          <cell r="AR27">
            <v>777981082.70000005</v>
          </cell>
          <cell r="AS27">
            <v>766228723.29999995</v>
          </cell>
          <cell r="AT27">
            <v>762158768.76999998</v>
          </cell>
          <cell r="AU27">
            <v>758921924.55999994</v>
          </cell>
          <cell r="AV27">
            <v>778342882.58000004</v>
          </cell>
          <cell r="AW27">
            <v>834197062.73000002</v>
          </cell>
          <cell r="AX27">
            <v>733593100.37</v>
          </cell>
          <cell r="AY27">
            <v>738062546.04000008</v>
          </cell>
          <cell r="AZ27">
            <v>758311114.4799999</v>
          </cell>
          <cell r="BA27">
            <v>744570655.32000005</v>
          </cell>
          <cell r="BB27">
            <v>730166734.92000008</v>
          </cell>
          <cell r="BC27">
            <v>736356737.17999995</v>
          </cell>
          <cell r="BD27">
            <v>739197006.34000003</v>
          </cell>
          <cell r="BE27">
            <v>716970058.47000003</v>
          </cell>
          <cell r="BF27">
            <v>701193445.23000002</v>
          </cell>
          <cell r="BG27">
            <v>710357553.36000001</v>
          </cell>
          <cell r="BH27">
            <v>715818119.35000002</v>
          </cell>
          <cell r="BI27">
            <v>769334436.25000012</v>
          </cell>
          <cell r="BJ27">
            <v>683109253.50999999</v>
          </cell>
          <cell r="BK27">
            <v>674651815.67999995</v>
          </cell>
          <cell r="BL27">
            <v>683928822.68000007</v>
          </cell>
          <cell r="BM27">
            <v>678672348.72000003</v>
          </cell>
          <cell r="BN27">
            <v>670307074.53999996</v>
          </cell>
          <cell r="BO27">
            <v>678900666.9000001</v>
          </cell>
          <cell r="BP27">
            <v>658088171.25999999</v>
          </cell>
          <cell r="BQ27">
            <v>675816462.66999996</v>
          </cell>
          <cell r="BR27">
            <v>656495564.12</v>
          </cell>
          <cell r="BS27">
            <v>653877913.38000011</v>
          </cell>
          <cell r="BT27">
            <v>674313934.65999997</v>
          </cell>
          <cell r="BU27">
            <v>728747969.58999991</v>
          </cell>
          <cell r="BV27">
            <v>683780544.11000001</v>
          </cell>
          <cell r="BW27">
            <v>684673992.68999982</v>
          </cell>
          <cell r="BX27">
            <v>710466600.40999997</v>
          </cell>
          <cell r="BY27">
            <v>692288674.42999995</v>
          </cell>
          <cell r="BZ27">
            <v>685515268.40999997</v>
          </cell>
          <cell r="CA27">
            <v>686799763.45999992</v>
          </cell>
          <cell r="CB27">
            <v>686000050.98000002</v>
          </cell>
          <cell r="CC27">
            <v>678243713.96999991</v>
          </cell>
          <cell r="CD27">
            <v>672677581.25</v>
          </cell>
        </row>
        <row r="28">
          <cell r="A28" t="str">
            <v>FET2CDRC</v>
          </cell>
          <cell r="B28">
            <v>5444281810.0500002</v>
          </cell>
          <cell r="C28">
            <v>4936046508.1400003</v>
          </cell>
          <cell r="D28">
            <v>4786763832.3199997</v>
          </cell>
          <cell r="E28">
            <v>5857461544.04</v>
          </cell>
          <cell r="F28">
            <v>5512587745.3800001</v>
          </cell>
          <cell r="G28">
            <v>5399697393.3100004</v>
          </cell>
          <cell r="H28">
            <v>5444611087.4899998</v>
          </cell>
          <cell r="I28">
            <v>5895753934.5299997</v>
          </cell>
          <cell r="J28">
            <v>5500637543.0200005</v>
          </cell>
          <cell r="K28">
            <v>5116757325.7200003</v>
          </cell>
          <cell r="L28">
            <v>4460198407.9300003</v>
          </cell>
          <cell r="M28">
            <v>5161066310.0699997</v>
          </cell>
          <cell r="N28">
            <v>5613281101.3100004</v>
          </cell>
          <cell r="O28">
            <v>5177434852.21</v>
          </cell>
          <cell r="P28">
            <v>5257171317.2399998</v>
          </cell>
          <cell r="Q28">
            <v>6118806113.2600002</v>
          </cell>
          <cell r="R28">
            <v>5548678341.2700005</v>
          </cell>
          <cell r="S28">
            <v>5588752947.1800003</v>
          </cell>
          <cell r="T28">
            <v>5391708279.1199999</v>
          </cell>
          <cell r="U28">
            <v>5332718140.7799997</v>
          </cell>
          <cell r="V28">
            <v>5385494647.1499996</v>
          </cell>
          <cell r="W28">
            <v>5158583351.9499998</v>
          </cell>
          <cell r="X28">
            <v>5061603844.3900003</v>
          </cell>
          <cell r="Y28">
            <v>4892461311.5900002</v>
          </cell>
          <cell r="Z28">
            <v>5199851679.71</v>
          </cell>
          <cell r="AA28">
            <v>5052298655.9300003</v>
          </cell>
          <cell r="AB28">
            <v>5040834391.6499996</v>
          </cell>
          <cell r="AC28">
            <v>5768106303.2399998</v>
          </cell>
          <cell r="AD28">
            <v>5118090707.2700005</v>
          </cell>
          <cell r="AE28">
            <v>5109451171.6499996</v>
          </cell>
          <cell r="AF28">
            <v>4838110453.0100002</v>
          </cell>
          <cell r="AG28">
            <v>4756827851.7700005</v>
          </cell>
          <cell r="AH28">
            <v>4950534764.75</v>
          </cell>
          <cell r="AI28">
            <v>4526657762.0299997</v>
          </cell>
          <cell r="AJ28">
            <v>4560134691</v>
          </cell>
          <cell r="AK28">
            <v>4416440459.0900002</v>
          </cell>
          <cell r="AL28">
            <v>4526241821.2200003</v>
          </cell>
          <cell r="AM28">
            <v>4396718059.8400002</v>
          </cell>
          <cell r="AN28">
            <v>4440403267.4300003</v>
          </cell>
          <cell r="AO28">
            <v>4753443550.9300003</v>
          </cell>
          <cell r="AP28">
            <v>4338690960.96</v>
          </cell>
          <cell r="AQ28">
            <v>4380672718.8299999</v>
          </cell>
          <cell r="AR28">
            <v>3931591451.3000002</v>
          </cell>
          <cell r="AS28">
            <v>3803476583.29</v>
          </cell>
          <cell r="AT28">
            <v>3938302919.0799999</v>
          </cell>
          <cell r="AU28">
            <v>3621514587.0500002</v>
          </cell>
          <cell r="AV28">
            <v>3380975539.0799999</v>
          </cell>
          <cell r="AW28">
            <v>3216356595.9000001</v>
          </cell>
          <cell r="AX28">
            <v>3553249443.4400001</v>
          </cell>
          <cell r="AY28">
            <v>3602272970.3600001</v>
          </cell>
          <cell r="AZ28">
            <v>3484623427.5799999</v>
          </cell>
          <cell r="BA28">
            <v>3799239224.9000001</v>
          </cell>
          <cell r="BB28">
            <v>3615936140.4200001</v>
          </cell>
          <cell r="BC28">
            <v>3599189298.48</v>
          </cell>
          <cell r="BD28">
            <v>3550873183.0799999</v>
          </cell>
          <cell r="BE28">
            <v>3685230832.23</v>
          </cell>
          <cell r="BF28">
            <v>4013358455.3899999</v>
          </cell>
          <cell r="BG28">
            <v>3165971240.6500001</v>
          </cell>
          <cell r="BH28">
            <v>3397865609.02</v>
          </cell>
          <cell r="BI28">
            <v>3169306891.5799999</v>
          </cell>
          <cell r="BJ28">
            <v>3623441454.6399999</v>
          </cell>
          <cell r="BK28">
            <v>3456271112.8800001</v>
          </cell>
          <cell r="BL28">
            <v>3700652353.1599998</v>
          </cell>
          <cell r="BM28">
            <v>4164764421.8200002</v>
          </cell>
          <cell r="BN28">
            <v>3886715189.9299998</v>
          </cell>
          <cell r="BO28">
            <v>3812661256.4000001</v>
          </cell>
          <cell r="BP28">
            <v>3595364182.6700001</v>
          </cell>
          <cell r="BQ28">
            <v>3718258595.1999998</v>
          </cell>
          <cell r="BR28">
            <v>3691967384.0500002</v>
          </cell>
          <cell r="BS28">
            <v>3541169443.54</v>
          </cell>
          <cell r="BT28">
            <v>3678847062.6900001</v>
          </cell>
          <cell r="BU28">
            <v>3554455237.96</v>
          </cell>
          <cell r="BV28">
            <v>3877915234.4099998</v>
          </cell>
          <cell r="BW28">
            <v>3748201060.5999999</v>
          </cell>
          <cell r="BX28">
            <v>4017668050.48</v>
          </cell>
          <cell r="BY28">
            <v>4481044476.7399998</v>
          </cell>
          <cell r="BZ28">
            <v>4132682238.1700001</v>
          </cell>
          <cell r="CA28">
            <v>3851438683.5599999</v>
          </cell>
          <cell r="CB28">
            <v>3681006623.1599998</v>
          </cell>
          <cell r="CC28">
            <v>3802606771</v>
          </cell>
          <cell r="CD28">
            <v>3869196407.9699998</v>
          </cell>
        </row>
        <row r="29">
          <cell r="A29" t="str">
            <v>FET2CDRO</v>
          </cell>
          <cell r="B29">
            <v>2848859472.1700001</v>
          </cell>
          <cell r="C29">
            <v>2214740029.1300001</v>
          </cell>
          <cell r="D29">
            <v>2107280100.0699999</v>
          </cell>
          <cell r="E29">
            <v>2434499715.3699999</v>
          </cell>
          <cell r="F29">
            <v>2299673340.7800002</v>
          </cell>
          <cell r="G29">
            <v>2181178126.8699999</v>
          </cell>
          <cell r="H29">
            <v>2325142091.1399999</v>
          </cell>
          <cell r="I29">
            <v>2204223040.0900002</v>
          </cell>
          <cell r="J29">
            <v>2203989829.29</v>
          </cell>
          <cell r="K29">
            <v>2240210029.0700002</v>
          </cell>
          <cell r="L29">
            <v>2074740495.72</v>
          </cell>
          <cell r="M29">
            <v>2413338615.1599998</v>
          </cell>
          <cell r="N29">
            <v>3229358427.46</v>
          </cell>
          <cell r="O29">
            <v>2403104591.5999999</v>
          </cell>
          <cell r="P29">
            <v>2268703598.8899999</v>
          </cell>
          <cell r="Q29">
            <v>2639697868.7600002</v>
          </cell>
          <cell r="R29">
            <v>2337541186.5599999</v>
          </cell>
          <cell r="S29">
            <v>2363594904.3600001</v>
          </cell>
          <cell r="T29">
            <v>2428807111.1500001</v>
          </cell>
          <cell r="U29">
            <v>2235613942.52</v>
          </cell>
          <cell r="V29">
            <v>2169068445.6500001</v>
          </cell>
          <cell r="W29">
            <v>2232229932.6700001</v>
          </cell>
          <cell r="X29">
            <v>2128073724.25</v>
          </cell>
          <cell r="Y29">
            <v>2390951543.5799999</v>
          </cell>
          <cell r="Z29">
            <v>2996837532.6500001</v>
          </cell>
          <cell r="AA29">
            <v>2293760179.0700002</v>
          </cell>
          <cell r="AB29">
            <v>2239846125.6700001</v>
          </cell>
          <cell r="AC29">
            <v>2411230809.6500001</v>
          </cell>
          <cell r="AD29">
            <v>2114786304.6500001</v>
          </cell>
          <cell r="AE29">
            <v>2189865790.4699998</v>
          </cell>
          <cell r="AF29">
            <v>2189388332.1999998</v>
          </cell>
          <cell r="AG29">
            <v>2015970007.6300001</v>
          </cell>
          <cell r="AH29">
            <v>1952408184.1300001</v>
          </cell>
          <cell r="AI29">
            <v>1949752923.5999999</v>
          </cell>
          <cell r="AJ29">
            <v>1929321565.4200001</v>
          </cell>
          <cell r="AK29">
            <v>2129211018.9300001</v>
          </cell>
          <cell r="AL29">
            <v>2635208419.4299998</v>
          </cell>
          <cell r="AM29">
            <v>1979603650.73</v>
          </cell>
          <cell r="AN29">
            <v>1889089649.3399999</v>
          </cell>
          <cell r="AO29">
            <v>2042252520.3900001</v>
          </cell>
          <cell r="AP29">
            <v>1831396232.2</v>
          </cell>
          <cell r="AQ29">
            <v>1819808416.9200001</v>
          </cell>
          <cell r="AR29">
            <v>1843886709.52</v>
          </cell>
          <cell r="AS29">
            <v>1739845371.28</v>
          </cell>
          <cell r="AT29">
            <v>1648075730.73</v>
          </cell>
          <cell r="AU29">
            <v>1701271099</v>
          </cell>
          <cell r="AV29">
            <v>1537477875.3499999</v>
          </cell>
          <cell r="AW29">
            <v>1689786571.55</v>
          </cell>
          <cell r="AX29">
            <v>2166091642.2800002</v>
          </cell>
          <cell r="AY29">
            <v>1612742077.0899999</v>
          </cell>
          <cell r="AZ29">
            <v>1529041455.6400001</v>
          </cell>
          <cell r="BA29">
            <v>1574740285</v>
          </cell>
          <cell r="BB29">
            <v>1452950973.6400001</v>
          </cell>
          <cell r="BC29">
            <v>1442103994.74</v>
          </cell>
          <cell r="BD29">
            <v>1466620340.4200001</v>
          </cell>
          <cell r="BE29">
            <v>1436407669.8900001</v>
          </cell>
          <cell r="BF29">
            <v>1370586145.78</v>
          </cell>
          <cell r="BG29">
            <v>1450073561.53</v>
          </cell>
          <cell r="BH29">
            <v>1410495580.49</v>
          </cell>
          <cell r="BI29">
            <v>1586368890.8299999</v>
          </cell>
          <cell r="BJ29">
            <v>2007844715.22</v>
          </cell>
          <cell r="BK29">
            <v>1501116829.3299999</v>
          </cell>
          <cell r="BL29">
            <v>1502680312.96</v>
          </cell>
          <cell r="BM29">
            <v>1640154286.73</v>
          </cell>
          <cell r="BN29">
            <v>1512058221.76</v>
          </cell>
          <cell r="BO29">
            <v>1412989817.0799999</v>
          </cell>
          <cell r="BP29">
            <v>1600532957.78</v>
          </cell>
          <cell r="BQ29">
            <v>1387885056.24</v>
          </cell>
          <cell r="BR29">
            <v>1422926267.72</v>
          </cell>
          <cell r="BS29">
            <v>1519242291.48</v>
          </cell>
          <cell r="BT29">
            <v>1448990156.5699999</v>
          </cell>
          <cell r="BU29">
            <v>1687087321.4400001</v>
          </cell>
          <cell r="BV29">
            <v>2158357635.4400001</v>
          </cell>
          <cell r="BW29">
            <v>1548653950.9200001</v>
          </cell>
          <cell r="BX29">
            <v>1539363205.3499999</v>
          </cell>
          <cell r="BY29">
            <v>1802396835.25</v>
          </cell>
          <cell r="BZ29">
            <v>1613568478.0999999</v>
          </cell>
          <cell r="CA29">
            <v>1541760307.01</v>
          </cell>
          <cell r="CB29">
            <v>1612243469.1500001</v>
          </cell>
          <cell r="CC29">
            <v>1563603510.9300001</v>
          </cell>
          <cell r="CD29">
            <v>1506567516.3299999</v>
          </cell>
        </row>
        <row r="30">
          <cell r="A30" t="str">
            <v>FET2CND</v>
          </cell>
          <cell r="B30">
            <v>10130201368.58</v>
          </cell>
          <cell r="C30">
            <v>6611850994.1199999</v>
          </cell>
          <cell r="D30">
            <v>7142305317.1000004</v>
          </cell>
          <cell r="E30">
            <v>7587064300.9499998</v>
          </cell>
          <cell r="F30">
            <v>7648215229.8699999</v>
          </cell>
          <cell r="G30">
            <v>7169198180.5699997</v>
          </cell>
          <cell r="H30">
            <v>7532003365.4399996</v>
          </cell>
          <cell r="I30">
            <v>6549040122.4099998</v>
          </cell>
          <cell r="J30">
            <v>6891180852.0699997</v>
          </cell>
          <cell r="K30">
            <v>7267374586.6000004</v>
          </cell>
          <cell r="L30">
            <v>6750075759.7200003</v>
          </cell>
          <cell r="M30">
            <v>7606516014.8699999</v>
          </cell>
          <cell r="N30">
            <v>11253213722.75</v>
          </cell>
          <cell r="O30">
            <v>7317785444.5799999</v>
          </cell>
          <cell r="P30">
            <v>7560804000.8199997</v>
          </cell>
          <cell r="Q30">
            <v>8563112553.6000004</v>
          </cell>
          <cell r="R30">
            <v>7951255508.5100002</v>
          </cell>
          <cell r="S30">
            <v>7718122737.8000002</v>
          </cell>
          <cell r="T30">
            <v>8116845631.8299999</v>
          </cell>
          <cell r="U30">
            <v>7041430290.5799999</v>
          </cell>
          <cell r="V30">
            <v>7367083756.2299995</v>
          </cell>
          <cell r="W30">
            <v>7529684506.3100004</v>
          </cell>
          <cell r="X30">
            <v>7293449949.4399996</v>
          </cell>
          <cell r="Y30">
            <v>8101309567.0100002</v>
          </cell>
          <cell r="Z30">
            <v>11670546476.09</v>
          </cell>
          <cell r="AA30">
            <v>7954261174.3400002</v>
          </cell>
          <cell r="AB30">
            <v>7775815457.9399996</v>
          </cell>
          <cell r="AC30">
            <v>8742304503.2999992</v>
          </cell>
          <cell r="AD30">
            <v>8217734290.2399998</v>
          </cell>
          <cell r="AE30">
            <v>7998533735.3000002</v>
          </cell>
          <cell r="AF30">
            <v>8369449827.79</v>
          </cell>
          <cell r="AG30">
            <v>7745612283.6599998</v>
          </cell>
          <cell r="AH30">
            <v>7195879173.9799995</v>
          </cell>
          <cell r="AI30">
            <v>7631432727.8500004</v>
          </cell>
          <cell r="AJ30">
            <v>7431610065.5200005</v>
          </cell>
          <cell r="AK30">
            <v>8356954028.54</v>
          </cell>
          <cell r="AL30">
            <v>11405188945.9</v>
          </cell>
          <cell r="AM30">
            <v>7661166342.6599998</v>
          </cell>
          <cell r="AN30">
            <v>7888777880.04</v>
          </cell>
          <cell r="AO30">
            <v>8898682503.1700001</v>
          </cell>
          <cell r="AP30">
            <v>7658746919.3199997</v>
          </cell>
          <cell r="AQ30">
            <v>7831007391.4099998</v>
          </cell>
          <cell r="AR30">
            <v>8040529208.4899998</v>
          </cell>
          <cell r="AS30">
            <v>7491894201.7600002</v>
          </cell>
          <cell r="AT30">
            <v>7261685142.3599997</v>
          </cell>
          <cell r="AU30">
            <v>7412507004.9499998</v>
          </cell>
          <cell r="AV30">
            <v>7012537612.3199997</v>
          </cell>
          <cell r="AW30">
            <v>7608437951.6099997</v>
          </cell>
          <cell r="AX30">
            <v>10533948832.92</v>
          </cell>
          <cell r="AY30">
            <v>7249029238.7799997</v>
          </cell>
          <cell r="AZ30">
            <v>7251306817.4300003</v>
          </cell>
          <cell r="BA30">
            <v>8127485527.9899998</v>
          </cell>
          <cell r="BB30">
            <v>7622169349.4399996</v>
          </cell>
          <cell r="BC30">
            <v>7148624361.4300003</v>
          </cell>
          <cell r="BD30">
            <v>7728680922.7399998</v>
          </cell>
          <cell r="BE30">
            <v>7181451142.0900002</v>
          </cell>
          <cell r="BF30">
            <v>7137224371.3599997</v>
          </cell>
          <cell r="BG30">
            <v>6955874813.3500004</v>
          </cell>
          <cell r="BH30">
            <v>6914767629.1499996</v>
          </cell>
          <cell r="BI30">
            <v>7493557031.0200005</v>
          </cell>
          <cell r="BJ30">
            <v>10514841229.66</v>
          </cell>
          <cell r="BK30">
            <v>7083290542.8800001</v>
          </cell>
          <cell r="BL30">
            <v>7321946321.3400002</v>
          </cell>
          <cell r="BM30">
            <v>8394647192.7399998</v>
          </cell>
          <cell r="BN30">
            <v>7467789875.5500002</v>
          </cell>
          <cell r="BO30">
            <v>7088905096.3199997</v>
          </cell>
          <cell r="BP30">
            <v>7875733474.1300001</v>
          </cell>
          <cell r="BQ30">
            <v>7121265285.3900003</v>
          </cell>
          <cell r="BR30">
            <v>7007741983.71</v>
          </cell>
          <cell r="BS30">
            <v>7420582748.1300001</v>
          </cell>
          <cell r="BT30">
            <v>7032248439.5100002</v>
          </cell>
          <cell r="BU30">
            <v>7847508904.8199997</v>
          </cell>
          <cell r="BV30">
            <v>10745787752.59</v>
          </cell>
          <cell r="BW30">
            <v>7463348727.3299999</v>
          </cell>
          <cell r="BX30">
            <v>7720287345.9300003</v>
          </cell>
          <cell r="BY30">
            <v>8874811589.5200005</v>
          </cell>
          <cell r="BZ30">
            <v>8006275237.0500002</v>
          </cell>
          <cell r="CA30">
            <v>7625321941.54</v>
          </cell>
          <cell r="CB30">
            <v>8119298716.3199997</v>
          </cell>
          <cell r="CC30">
            <v>7545469293.8299999</v>
          </cell>
          <cell r="CD30">
            <v>7346907606.5699997</v>
          </cell>
        </row>
        <row r="31">
          <cell r="A31" t="str">
            <v>FET2CNDE</v>
          </cell>
          <cell r="B31">
            <v>11294837085.49</v>
          </cell>
          <cell r="C31">
            <v>7759482612.9399996</v>
          </cell>
          <cell r="D31">
            <v>8296446525.9200001</v>
          </cell>
          <cell r="E31">
            <v>8803363623.0100002</v>
          </cell>
          <cell r="F31">
            <v>8817898371.3400002</v>
          </cell>
          <cell r="G31">
            <v>8374406507.04</v>
          </cell>
          <cell r="H31">
            <v>8751228999.5599995</v>
          </cell>
          <cell r="I31">
            <v>7685239904.1700001</v>
          </cell>
          <cell r="J31">
            <v>8146027972.3599997</v>
          </cell>
          <cell r="K31">
            <v>8502418869.3900003</v>
          </cell>
          <cell r="L31">
            <v>7976937260.1599998</v>
          </cell>
          <cell r="M31">
            <v>8825760103.8400002</v>
          </cell>
          <cell r="N31">
            <v>12485389087.9</v>
          </cell>
          <cell r="O31">
            <v>8486820131.1999998</v>
          </cell>
          <cell r="P31">
            <v>8865595245.2299995</v>
          </cell>
          <cell r="Q31">
            <v>9756946329.4799995</v>
          </cell>
          <cell r="R31">
            <v>9258379119.3899994</v>
          </cell>
          <cell r="S31">
            <v>9031714746.7700005</v>
          </cell>
          <cell r="T31">
            <v>9353291684.6199989</v>
          </cell>
          <cell r="U31">
            <v>8335077483.96</v>
          </cell>
          <cell r="V31">
            <v>8613965515.4899998</v>
          </cell>
          <cell r="W31">
            <v>8836534890.8700008</v>
          </cell>
          <cell r="X31">
            <v>8512767616.6499996</v>
          </cell>
          <cell r="Y31">
            <v>9355894623.1900005</v>
          </cell>
          <cell r="Z31">
            <v>12936436513.74</v>
          </cell>
          <cell r="AA31">
            <v>9234946021.3999996</v>
          </cell>
          <cell r="AB31">
            <v>9066511722.9399986</v>
          </cell>
          <cell r="AC31">
            <v>10005618985.949999</v>
          </cell>
          <cell r="AD31">
            <v>9556470859.0599995</v>
          </cell>
          <cell r="AE31">
            <v>9349369493.0900002</v>
          </cell>
          <cell r="AF31">
            <v>9691301689.4099998</v>
          </cell>
          <cell r="AG31">
            <v>9063682775.5699997</v>
          </cell>
          <cell r="AH31">
            <v>8528890871.039999</v>
          </cell>
          <cell r="AI31">
            <v>8950728337.8500004</v>
          </cell>
          <cell r="AJ31">
            <v>8771657323.9000015</v>
          </cell>
          <cell r="AK31">
            <v>9693249459.7199993</v>
          </cell>
          <cell r="AL31">
            <v>12752408408.689999</v>
          </cell>
          <cell r="AM31">
            <v>9030028078.8400002</v>
          </cell>
          <cell r="AN31">
            <v>9213329323.5699997</v>
          </cell>
          <cell r="AO31">
            <v>10202359493.459999</v>
          </cell>
          <cell r="AP31">
            <v>9009782540.789999</v>
          </cell>
          <cell r="AQ31">
            <v>9230156675.0900002</v>
          </cell>
          <cell r="AR31">
            <v>9627755964.0799999</v>
          </cell>
          <cell r="AS31">
            <v>8856053241.7600002</v>
          </cell>
          <cell r="AT31">
            <v>8586785905.5999994</v>
          </cell>
          <cell r="AU31">
            <v>8802011683.9200001</v>
          </cell>
          <cell r="AV31">
            <v>7840276151.8799992</v>
          </cell>
          <cell r="AW31">
            <v>8927867854.6999989</v>
          </cell>
          <cell r="AX31">
            <v>11885564066.450001</v>
          </cell>
          <cell r="AY31">
            <v>8560412615.0999994</v>
          </cell>
          <cell r="AZ31">
            <v>8558371360.96</v>
          </cell>
          <cell r="BA31">
            <v>9467411818.8699989</v>
          </cell>
          <cell r="BB31">
            <v>9016926606.3500004</v>
          </cell>
          <cell r="BC31">
            <v>8448241431.2800007</v>
          </cell>
          <cell r="BD31">
            <v>9022861680.2399998</v>
          </cell>
          <cell r="BE31">
            <v>8545273061.5</v>
          </cell>
          <cell r="BF31">
            <v>8440893152.8299999</v>
          </cell>
          <cell r="BG31">
            <v>8256952329.5300007</v>
          </cell>
          <cell r="BH31">
            <v>8332749815.4699993</v>
          </cell>
          <cell r="BI31">
            <v>8889443665.5799999</v>
          </cell>
          <cell r="BJ31">
            <v>11813481589.809999</v>
          </cell>
          <cell r="BK31">
            <v>8373638051.8500004</v>
          </cell>
          <cell r="BL31">
            <v>8574582548.25</v>
          </cell>
          <cell r="BM31">
            <v>9769970807.2999992</v>
          </cell>
          <cell r="BN31">
            <v>8766280485.7000008</v>
          </cell>
          <cell r="BO31">
            <v>8391085523.8199997</v>
          </cell>
          <cell r="BP31">
            <v>9152402968.25</v>
          </cell>
          <cell r="BQ31">
            <v>8369138537.1500006</v>
          </cell>
          <cell r="BR31">
            <v>8257569838.4200001</v>
          </cell>
          <cell r="BS31">
            <v>8618045793.5699997</v>
          </cell>
          <cell r="BT31">
            <v>8301257556.1300001</v>
          </cell>
          <cell r="BU31">
            <v>9037945999.9699993</v>
          </cell>
          <cell r="BV31">
            <v>11962500187.440001</v>
          </cell>
          <cell r="BW31">
            <v>8659234369.3899994</v>
          </cell>
          <cell r="BX31">
            <v>8913039602.1100006</v>
          </cell>
          <cell r="BY31">
            <v>10116614302.02</v>
          </cell>
          <cell r="BZ31">
            <v>9228102793.5200005</v>
          </cell>
          <cell r="CA31">
            <v>8847954901.25</v>
          </cell>
          <cell r="CB31">
            <v>9318302602.5</v>
          </cell>
          <cell r="CC31">
            <v>8746126220.7399998</v>
          </cell>
          <cell r="CD31">
            <v>8548135145.9799995</v>
          </cell>
        </row>
        <row r="32">
          <cell r="A32" t="str">
            <v>FET2CNDT</v>
          </cell>
          <cell r="B32">
            <v>5244561686.0299997</v>
          </cell>
          <cell r="C32">
            <v>4997871400.5200005</v>
          </cell>
          <cell r="D32">
            <v>5507738796.1099997</v>
          </cell>
          <cell r="E32">
            <v>6330070575.5500002</v>
          </cell>
          <cell r="F32">
            <v>5403397670.9200001</v>
          </cell>
          <cell r="G32">
            <v>4947914464.8000002</v>
          </cell>
          <cell r="H32">
            <v>5113984551.0200005</v>
          </cell>
          <cell r="I32">
            <v>5044465449.3100004</v>
          </cell>
          <cell r="J32">
            <v>4483185908.6400003</v>
          </cell>
          <cell r="K32">
            <v>4396127974.1899996</v>
          </cell>
          <cell r="L32">
            <v>4558239943.5100002</v>
          </cell>
          <cell r="M32">
            <v>4953698158.2399998</v>
          </cell>
          <cell r="N32">
            <v>5706236236.0799999</v>
          </cell>
          <cell r="O32">
            <v>5432392469.7600002</v>
          </cell>
          <cell r="P32">
            <v>5767617143.0600004</v>
          </cell>
          <cell r="Q32">
            <v>6662326359.0299997</v>
          </cell>
          <cell r="R32">
            <v>5822547032.75</v>
          </cell>
          <cell r="S32">
            <v>5305918558.3699999</v>
          </cell>
          <cell r="T32">
            <v>5439012296.1000004</v>
          </cell>
          <cell r="U32">
            <v>5186485111.9300003</v>
          </cell>
          <cell r="V32">
            <v>4810084309.1999998</v>
          </cell>
          <cell r="W32">
            <v>4572370186.7299995</v>
          </cell>
          <cell r="X32">
            <v>4967552342.6199999</v>
          </cell>
          <cell r="Y32">
            <v>5098005196.1499996</v>
          </cell>
          <cell r="Z32">
            <v>5686114521.9899998</v>
          </cell>
          <cell r="AA32">
            <v>5478310438.1199999</v>
          </cell>
          <cell r="AB32">
            <v>5789669501.7399998</v>
          </cell>
          <cell r="AC32">
            <v>6758056965.8299999</v>
          </cell>
          <cell r="AD32">
            <v>5942476767.25</v>
          </cell>
          <cell r="AE32">
            <v>5290867224.5100002</v>
          </cell>
          <cell r="AF32">
            <v>5429592520.4300003</v>
          </cell>
          <cell r="AG32">
            <v>5368358249.8599997</v>
          </cell>
          <cell r="AH32">
            <v>4852088948.6300001</v>
          </cell>
          <cell r="AI32">
            <v>4494376526.6000004</v>
          </cell>
          <cell r="AJ32">
            <v>5041836687.7799997</v>
          </cell>
          <cell r="AK32">
            <v>5030063589.1599998</v>
          </cell>
          <cell r="AL32">
            <v>5772170685.0900002</v>
          </cell>
          <cell r="AM32">
            <v>5569563420.9200001</v>
          </cell>
          <cell r="AN32">
            <v>6009393079.1599998</v>
          </cell>
          <cell r="AO32">
            <v>6886535799.4300003</v>
          </cell>
          <cell r="AP32">
            <v>5901989681.79</v>
          </cell>
          <cell r="AQ32">
            <v>5416114472.3199997</v>
          </cell>
          <cell r="AR32">
            <v>5458684110.5299997</v>
          </cell>
          <cell r="AS32">
            <v>5364013335.46</v>
          </cell>
          <cell r="AT32">
            <v>4892628416.1899996</v>
          </cell>
          <cell r="AU32">
            <v>4356603721.8100004</v>
          </cell>
          <cell r="AV32">
            <v>4802547227.25</v>
          </cell>
          <cell r="AW32">
            <v>4832486988.1400003</v>
          </cell>
          <cell r="AX32">
            <v>5338011233.4899998</v>
          </cell>
          <cell r="AY32">
            <v>5236064332.8500004</v>
          </cell>
          <cell r="AZ32">
            <v>5282078743.4700003</v>
          </cell>
          <cell r="BA32">
            <v>5987321090.1400003</v>
          </cell>
          <cell r="BB32">
            <v>5424077801.6000004</v>
          </cell>
          <cell r="BC32">
            <v>4792713199.1700001</v>
          </cell>
          <cell r="BD32">
            <v>5017606117.4499998</v>
          </cell>
          <cell r="BE32">
            <v>4984547802.0299997</v>
          </cell>
          <cell r="BF32">
            <v>4533344346.3000002</v>
          </cell>
          <cell r="BG32">
            <v>4280344535.77</v>
          </cell>
          <cell r="BH32">
            <v>4584575844.9499998</v>
          </cell>
          <cell r="BI32">
            <v>4561452872.5900002</v>
          </cell>
          <cell r="BJ32">
            <v>5336611167.2600002</v>
          </cell>
          <cell r="BK32">
            <v>4973528285.4099998</v>
          </cell>
          <cell r="BL32">
            <v>5369921621.7799997</v>
          </cell>
          <cell r="BM32">
            <v>6333728607.3400002</v>
          </cell>
          <cell r="BN32">
            <v>5478032306.2299995</v>
          </cell>
          <cell r="BO32">
            <v>4926167114.3000002</v>
          </cell>
          <cell r="BP32">
            <v>5088107718.2200003</v>
          </cell>
          <cell r="BQ32">
            <v>5166577094.0299997</v>
          </cell>
          <cell r="BR32">
            <v>4685176931.6400003</v>
          </cell>
          <cell r="BS32">
            <v>4476267858.1599998</v>
          </cell>
          <cell r="BT32">
            <v>4931241050.7700005</v>
          </cell>
          <cell r="BU32">
            <v>4949216252.1999998</v>
          </cell>
          <cell r="BV32">
            <v>5551848459.7700005</v>
          </cell>
          <cell r="BW32">
            <v>5199307815.21</v>
          </cell>
          <cell r="BX32">
            <v>5639950650.71</v>
          </cell>
          <cell r="BY32">
            <v>6843042047.6599998</v>
          </cell>
          <cell r="BZ32">
            <v>5996193316.6300001</v>
          </cell>
          <cell r="CA32">
            <v>5290742062.8699999</v>
          </cell>
          <cell r="CB32">
            <v>5526573595.8100004</v>
          </cell>
          <cell r="CC32">
            <v>5538914560.46</v>
          </cell>
          <cell r="CD32">
            <v>4921570789.6199999</v>
          </cell>
        </row>
        <row r="33">
          <cell r="A33" t="str">
            <v>FET2INBL</v>
          </cell>
          <cell r="B33">
            <v>1634683966.8699999</v>
          </cell>
          <cell r="C33">
            <v>2266462304.8000002</v>
          </cell>
          <cell r="D33">
            <v>1894827965.6600001</v>
          </cell>
          <cell r="E33">
            <v>2124010097.3</v>
          </cell>
          <cell r="F33">
            <v>2252198870.8299999</v>
          </cell>
          <cell r="G33">
            <v>2100143275.99</v>
          </cell>
          <cell r="H33">
            <v>2076751801.79</v>
          </cell>
          <cell r="I33">
            <v>2089204135.55</v>
          </cell>
          <cell r="J33">
            <v>2081902569.23</v>
          </cell>
          <cell r="K33">
            <v>2099475293.75</v>
          </cell>
          <cell r="L33">
            <v>2085052575.4100001</v>
          </cell>
          <cell r="M33">
            <v>2144754941.79</v>
          </cell>
          <cell r="N33">
            <v>2184975978.7399998</v>
          </cell>
          <cell r="O33">
            <v>2286522928.71</v>
          </cell>
          <cell r="P33">
            <v>2197257950.5100002</v>
          </cell>
          <cell r="Q33">
            <v>2537253139.5</v>
          </cell>
          <cell r="R33">
            <v>2369072397.5799999</v>
          </cell>
          <cell r="S33">
            <v>2372345523.46</v>
          </cell>
          <cell r="T33">
            <v>2381071777.9699998</v>
          </cell>
          <cell r="U33">
            <v>2178418500.0100002</v>
          </cell>
          <cell r="V33">
            <v>2108243230.6700001</v>
          </cell>
          <cell r="W33">
            <v>2049101394.4000001</v>
          </cell>
          <cell r="X33">
            <v>2096060144.6199999</v>
          </cell>
          <cell r="Y33">
            <v>1858898674.3299999</v>
          </cell>
          <cell r="Z33">
            <v>1817992920.95</v>
          </cell>
          <cell r="AA33">
            <v>1802207467.7</v>
          </cell>
          <cell r="AB33">
            <v>1790496713.5</v>
          </cell>
          <cell r="AC33">
            <v>1881458816.45</v>
          </cell>
          <cell r="AD33">
            <v>1961498697.0699999</v>
          </cell>
          <cell r="AE33">
            <v>1819241355.6400001</v>
          </cell>
          <cell r="AF33">
            <v>1767340855.9400001</v>
          </cell>
          <cell r="AG33">
            <v>1780605647.6800001</v>
          </cell>
          <cell r="AH33">
            <v>1725017732.5599999</v>
          </cell>
          <cell r="AI33">
            <v>1626585086.1800001</v>
          </cell>
          <cell r="AJ33">
            <v>1691564063.9400001</v>
          </cell>
          <cell r="AK33">
            <v>1642935384.02</v>
          </cell>
          <cell r="AL33">
            <v>1644711317.6099999</v>
          </cell>
          <cell r="AM33">
            <v>1723074898.9100001</v>
          </cell>
          <cell r="AN33">
            <v>1586790014.4200001</v>
          </cell>
          <cell r="AO33">
            <v>1735385589.72</v>
          </cell>
          <cell r="AP33">
            <v>1752281206.6700001</v>
          </cell>
          <cell r="AQ33">
            <v>1642257621.22</v>
          </cell>
          <cell r="AR33">
            <v>1647784470.0799999</v>
          </cell>
          <cell r="AS33">
            <v>1601190656.0999999</v>
          </cell>
          <cell r="AT33">
            <v>1365778242.26</v>
          </cell>
          <cell r="AU33">
            <v>1496739894.3399999</v>
          </cell>
          <cell r="AV33">
            <v>1463594041.26</v>
          </cell>
          <cell r="AW33">
            <v>1256863500.52</v>
          </cell>
          <cell r="AX33">
            <v>1290468087.9400001</v>
          </cell>
          <cell r="AY33">
            <v>1244684140.3</v>
          </cell>
          <cell r="AZ33">
            <v>1152929517.0899999</v>
          </cell>
          <cell r="BA33">
            <v>1341592257.8699999</v>
          </cell>
          <cell r="BB33">
            <v>1329195463.76</v>
          </cell>
          <cell r="BC33">
            <v>1171461765.97</v>
          </cell>
          <cell r="BD33">
            <v>1149935591.73</v>
          </cell>
          <cell r="BE33">
            <v>1451277455.26</v>
          </cell>
          <cell r="BF33">
            <v>1150863737.1600001</v>
          </cell>
          <cell r="BG33">
            <v>1266252520.5599999</v>
          </cell>
          <cell r="BH33">
            <v>1232255959.74</v>
          </cell>
          <cell r="BI33">
            <v>1108839838.6500001</v>
          </cell>
          <cell r="BJ33">
            <v>1195255105.51</v>
          </cell>
          <cell r="BK33">
            <v>1110838441.74</v>
          </cell>
          <cell r="BL33">
            <v>1099693783.55</v>
          </cell>
          <cell r="BM33">
            <v>1357958330.96</v>
          </cell>
          <cell r="BN33">
            <v>1455086486.0999999</v>
          </cell>
          <cell r="BO33">
            <v>1275950584.99</v>
          </cell>
          <cell r="BP33">
            <v>1315801833.73</v>
          </cell>
          <cell r="BQ33">
            <v>1126473844.6600001</v>
          </cell>
          <cell r="BR33">
            <v>1266786372.55</v>
          </cell>
          <cell r="BS33">
            <v>1266717467</v>
          </cell>
          <cell r="BT33">
            <v>1220674242.6800001</v>
          </cell>
          <cell r="BU33">
            <v>1206035306.76</v>
          </cell>
          <cell r="BV33">
            <v>1213932566.28</v>
          </cell>
          <cell r="BW33">
            <v>1159559811.3299999</v>
          </cell>
          <cell r="BX33">
            <v>1192762293.26</v>
          </cell>
          <cell r="BY33">
            <v>1453438781.9000001</v>
          </cell>
          <cell r="BZ33">
            <v>1420390202.55</v>
          </cell>
          <cell r="CA33">
            <v>1285981835.8</v>
          </cell>
          <cell r="CB33">
            <v>1342880847.28</v>
          </cell>
          <cell r="CC33">
            <v>1277929180.28</v>
          </cell>
          <cell r="CD33">
            <v>1229640409.26</v>
          </cell>
        </row>
        <row r="34">
          <cell r="A34" t="str">
            <v>FET2INBU</v>
          </cell>
          <cell r="B34">
            <v>5997741655.8299999</v>
          </cell>
          <cell r="C34">
            <v>5217405807.3100004</v>
          </cell>
          <cell r="D34">
            <v>5299508617.2600002</v>
          </cell>
          <cell r="E34">
            <v>6111535187.9700003</v>
          </cell>
          <cell r="F34">
            <v>5686348066.1599998</v>
          </cell>
          <cell r="G34">
            <v>5638800001.1899996</v>
          </cell>
          <cell r="H34">
            <v>6026139843.3500004</v>
          </cell>
          <cell r="I34">
            <v>5378253410.0699997</v>
          </cell>
          <cell r="J34">
            <v>5619982889.0500002</v>
          </cell>
          <cell r="K34">
            <v>5900666948.46</v>
          </cell>
          <cell r="L34">
            <v>5332557868.9899998</v>
          </cell>
          <cell r="M34">
            <v>5740741423.8699999</v>
          </cell>
          <cell r="N34">
            <v>6567780613.8400002</v>
          </cell>
          <cell r="O34">
            <v>6077237594.4300003</v>
          </cell>
          <cell r="P34">
            <v>6011558732.3000002</v>
          </cell>
          <cell r="Q34">
            <v>6811211120.6700001</v>
          </cell>
          <cell r="R34">
            <v>6018480514.1599998</v>
          </cell>
          <cell r="S34">
            <v>6298114878.7600002</v>
          </cell>
          <cell r="T34">
            <v>6644459782.8599997</v>
          </cell>
          <cell r="U34">
            <v>5837424690.6400003</v>
          </cell>
          <cell r="V34">
            <v>5995048508.3999996</v>
          </cell>
          <cell r="W34">
            <v>6148305124.4099998</v>
          </cell>
          <cell r="X34">
            <v>6023272909.7299995</v>
          </cell>
          <cell r="Y34">
            <v>5793588954.6000004</v>
          </cell>
          <cell r="Z34">
            <v>6437973117.9700003</v>
          </cell>
          <cell r="AA34">
            <v>5943469459.7200003</v>
          </cell>
          <cell r="AB34">
            <v>5689825309.0200005</v>
          </cell>
          <cell r="AC34">
            <v>6301824347.9099998</v>
          </cell>
          <cell r="AD34">
            <v>5811652782.3000002</v>
          </cell>
          <cell r="AE34">
            <v>5836914790.8599997</v>
          </cell>
          <cell r="AF34">
            <v>6047101969.6800003</v>
          </cell>
          <cell r="AG34">
            <v>5633192841.5600004</v>
          </cell>
          <cell r="AH34">
            <v>5523626704.3500004</v>
          </cell>
          <cell r="AI34">
            <v>5562821067.7200003</v>
          </cell>
          <cell r="AJ34">
            <v>5584991767.6300001</v>
          </cell>
          <cell r="AK34">
            <v>5350725260.8900003</v>
          </cell>
          <cell r="AL34">
            <v>5885099034.4499998</v>
          </cell>
          <cell r="AM34">
            <v>5368962668.0799999</v>
          </cell>
          <cell r="AN34">
            <v>5328989445.1400003</v>
          </cell>
          <cell r="AO34">
            <v>5663380974.6700001</v>
          </cell>
          <cell r="AP34">
            <v>5402210473.4399996</v>
          </cell>
          <cell r="AQ34">
            <v>5260847711.6599998</v>
          </cell>
          <cell r="AR34">
            <v>5481435262.5600004</v>
          </cell>
          <cell r="AS34">
            <v>5230981833.1999998</v>
          </cell>
          <cell r="AT34">
            <v>5034900620.6000004</v>
          </cell>
          <cell r="AU34">
            <v>5296494840.2600002</v>
          </cell>
          <cell r="AV34">
            <v>5068090748.8199997</v>
          </cell>
          <cell r="AW34">
            <v>4864718202.6400003</v>
          </cell>
          <cell r="AX34">
            <v>5433555402.4499998</v>
          </cell>
          <cell r="AY34">
            <v>4781334938.4300003</v>
          </cell>
          <cell r="AZ34">
            <v>4697464847.3599997</v>
          </cell>
          <cell r="BA34">
            <v>5035187552.2700005</v>
          </cell>
          <cell r="BB34">
            <v>4649465558.5900002</v>
          </cell>
          <cell r="BC34">
            <v>4387623191.0200005</v>
          </cell>
          <cell r="BD34">
            <v>4801074348.7600002</v>
          </cell>
          <cell r="BE34">
            <v>4596862215.4300003</v>
          </cell>
          <cell r="BF34">
            <v>4414753265.3299999</v>
          </cell>
          <cell r="BG34">
            <v>4601503695.8000002</v>
          </cell>
          <cell r="BH34">
            <v>4480682628.9300003</v>
          </cell>
          <cell r="BI34">
            <v>4395952056.7299995</v>
          </cell>
          <cell r="BJ34">
            <v>5034988467.4700003</v>
          </cell>
          <cell r="BK34">
            <v>4388161639.3699999</v>
          </cell>
          <cell r="BL34">
            <v>4451215484.1800003</v>
          </cell>
          <cell r="BM34">
            <v>4934046299.9399996</v>
          </cell>
          <cell r="BN34">
            <v>4621865657.25</v>
          </cell>
          <cell r="BO34">
            <v>4476329761.2799997</v>
          </cell>
          <cell r="BP34">
            <v>4934854608.1000004</v>
          </cell>
          <cell r="BQ34">
            <v>4543512050.21</v>
          </cell>
          <cell r="BR34">
            <v>4599980215.6400003</v>
          </cell>
          <cell r="BS34">
            <v>4923391048.3699999</v>
          </cell>
          <cell r="BT34">
            <v>4506530549.5</v>
          </cell>
          <cell r="BU34">
            <v>4633568214.9300003</v>
          </cell>
          <cell r="BV34">
            <v>5152725850.9399996</v>
          </cell>
          <cell r="BW34">
            <v>4565992238.71</v>
          </cell>
          <cell r="BX34">
            <v>4595306107.54</v>
          </cell>
          <cell r="BY34">
            <v>5038009687.4499998</v>
          </cell>
          <cell r="BZ34">
            <v>4711599048.6099997</v>
          </cell>
          <cell r="CA34">
            <v>4630767195.2700005</v>
          </cell>
          <cell r="CB34">
            <v>4929536064.6000004</v>
          </cell>
          <cell r="CC34">
            <v>4609664648.3400002</v>
          </cell>
          <cell r="CD34">
            <v>4786649626.1999998</v>
          </cell>
        </row>
        <row r="35">
          <cell r="A35" t="str">
            <v>FET2TOT</v>
          </cell>
          <cell r="B35">
            <v>31300329959.529999</v>
          </cell>
          <cell r="C35">
            <v>26244377044.02</v>
          </cell>
          <cell r="D35">
            <v>26738424628.519997</v>
          </cell>
          <cell r="E35">
            <v>30444641421.18</v>
          </cell>
          <cell r="F35">
            <v>28802420923.939999</v>
          </cell>
          <cell r="G35">
            <v>27436931442.73</v>
          </cell>
          <cell r="H35">
            <v>28518632740.230003</v>
          </cell>
          <cell r="I35">
            <v>27160940091.959999</v>
          </cell>
          <cell r="J35">
            <v>26780879591.299999</v>
          </cell>
          <cell r="K35">
            <v>27020612157.790001</v>
          </cell>
          <cell r="L35">
            <v>25260865051.279999</v>
          </cell>
          <cell r="M35">
            <v>28020115463.999996</v>
          </cell>
          <cell r="N35">
            <v>34554846080.179993</v>
          </cell>
          <cell r="O35">
            <v>28694477881.290001</v>
          </cell>
          <cell r="P35">
            <v>29063112742.819996</v>
          </cell>
          <cell r="Q35">
            <v>33332407154.82</v>
          </cell>
          <cell r="R35">
            <v>30047574980.829998</v>
          </cell>
          <cell r="S35">
            <v>29646849549.93</v>
          </cell>
          <cell r="T35">
            <v>30401904879.030003</v>
          </cell>
          <cell r="U35">
            <v>27812090676.459999</v>
          </cell>
          <cell r="V35">
            <v>27835022897.300003</v>
          </cell>
          <cell r="W35">
            <v>27690274496.470001</v>
          </cell>
          <cell r="X35">
            <v>27570012915.049999</v>
          </cell>
          <cell r="Y35">
            <v>28135215247.260002</v>
          </cell>
          <cell r="Z35">
            <v>33809316249.360004</v>
          </cell>
          <cell r="AA35">
            <v>28524307374.880001</v>
          </cell>
          <cell r="AB35">
            <v>28326487499.52</v>
          </cell>
          <cell r="AC35">
            <v>31862981746.379997</v>
          </cell>
          <cell r="AD35">
            <v>29166239548.779999</v>
          </cell>
          <cell r="AE35">
            <v>28244874068.43</v>
          </cell>
          <cell r="AF35">
            <v>28640983959.049999</v>
          </cell>
          <cell r="AG35">
            <v>27300566882.160004</v>
          </cell>
          <cell r="AH35">
            <v>26199555508.400002</v>
          </cell>
          <cell r="AI35">
            <v>25791626093.980003</v>
          </cell>
          <cell r="AJ35">
            <v>26239458841.290001</v>
          </cell>
          <cell r="AK35">
            <v>26926329740.630001</v>
          </cell>
          <cell r="AL35">
            <v>31868620223.700001</v>
          </cell>
          <cell r="AM35">
            <v>26699089041.139999</v>
          </cell>
          <cell r="AN35">
            <v>27143443335.529999</v>
          </cell>
          <cell r="AO35">
            <v>29979680938.310005</v>
          </cell>
          <cell r="AP35">
            <v>26885315474.380001</v>
          </cell>
          <cell r="AQ35">
            <v>26350708332.360001</v>
          </cell>
          <cell r="AR35">
            <v>26403911212.48</v>
          </cell>
          <cell r="AS35">
            <v>25231401981.09</v>
          </cell>
          <cell r="AT35">
            <v>24141371071.219994</v>
          </cell>
          <cell r="AU35">
            <v>23885131147.410004</v>
          </cell>
          <cell r="AV35">
            <v>23265223044.079998</v>
          </cell>
          <cell r="AW35">
            <v>23468649810.360001</v>
          </cell>
          <cell r="AX35">
            <v>28315324642.519997</v>
          </cell>
          <cell r="AY35">
            <v>23726127697.810001</v>
          </cell>
          <cell r="AZ35">
            <v>23397444808.570004</v>
          </cell>
          <cell r="BA35">
            <v>25865565938.169998</v>
          </cell>
          <cell r="BB35">
            <v>24093795287.449997</v>
          </cell>
          <cell r="BC35">
            <v>22541715810.810001</v>
          </cell>
          <cell r="BD35">
            <v>23714790504.18</v>
          </cell>
          <cell r="BE35">
            <v>23335777116.929996</v>
          </cell>
          <cell r="BF35">
            <v>22620130321.32</v>
          </cell>
          <cell r="BG35">
            <v>21720020367.66</v>
          </cell>
          <cell r="BH35">
            <v>22020643252.280003</v>
          </cell>
          <cell r="BI35">
            <v>22315477581.400002</v>
          </cell>
          <cell r="BJ35">
            <v>27712982139.759998</v>
          </cell>
          <cell r="BK35">
            <v>22513206851.610001</v>
          </cell>
          <cell r="BL35">
            <v>23446109876.969997</v>
          </cell>
          <cell r="BM35">
            <v>26825299139.529999</v>
          </cell>
          <cell r="BN35">
            <v>24421547736.82</v>
          </cell>
          <cell r="BO35">
            <v>22993003630.369999</v>
          </cell>
          <cell r="BP35">
            <v>24410394774.629997</v>
          </cell>
          <cell r="BQ35">
            <v>23063971925.73</v>
          </cell>
          <cell r="BR35">
            <v>22674579155.309998</v>
          </cell>
          <cell r="BS35">
            <v>23147370856.68</v>
          </cell>
          <cell r="BT35">
            <v>22818531501.720001</v>
          </cell>
          <cell r="BU35">
            <v>23877871238.109997</v>
          </cell>
          <cell r="BV35">
            <v>28700567499.429996</v>
          </cell>
          <cell r="BW35">
            <v>23685063604.099998</v>
          </cell>
          <cell r="BX35">
            <v>24705337653.27</v>
          </cell>
          <cell r="BY35">
            <v>28492743418.52</v>
          </cell>
          <cell r="BZ35">
            <v>25880708521.110001</v>
          </cell>
          <cell r="CA35">
            <v>24226012026.049999</v>
          </cell>
          <cell r="CB35">
            <v>25211539316.32</v>
          </cell>
          <cell r="CC35">
            <v>24338187964.84</v>
          </cell>
          <cell r="CD35">
            <v>23660532355.949997</v>
          </cell>
        </row>
        <row r="36">
          <cell r="A36" t="str">
            <v>FET2TOTE</v>
          </cell>
          <cell r="B36">
            <v>32464965676.439995</v>
          </cell>
          <cell r="C36">
            <v>27392008662.84</v>
          </cell>
          <cell r="D36">
            <v>27892565837.339996</v>
          </cell>
          <cell r="E36">
            <v>31660940743.239998</v>
          </cell>
          <cell r="F36">
            <v>29972104065.41</v>
          </cell>
          <cell r="G36">
            <v>28642139769.200001</v>
          </cell>
          <cell r="H36">
            <v>29737858374.350006</v>
          </cell>
          <cell r="I36">
            <v>28297139873.720001</v>
          </cell>
          <cell r="J36">
            <v>28035726711.59</v>
          </cell>
          <cell r="K36">
            <v>28255656440.580002</v>
          </cell>
          <cell r="L36">
            <v>26487726551.719997</v>
          </cell>
          <cell r="M36">
            <v>29239359552.969997</v>
          </cell>
          <cell r="N36">
            <v>35787021445.329994</v>
          </cell>
          <cell r="O36">
            <v>29863512567.91</v>
          </cell>
          <cell r="P36">
            <v>30367903987.229996</v>
          </cell>
          <cell r="Q36">
            <v>34526240930.699997</v>
          </cell>
          <cell r="R36">
            <v>31354698591.709999</v>
          </cell>
          <cell r="S36">
            <v>30960441558.900002</v>
          </cell>
          <cell r="T36">
            <v>31638350931.820004</v>
          </cell>
          <cell r="U36">
            <v>29105737869.839996</v>
          </cell>
          <cell r="V36">
            <v>29081904656.560005</v>
          </cell>
          <cell r="W36">
            <v>28997124881.029999</v>
          </cell>
          <cell r="X36">
            <v>28789330582.260002</v>
          </cell>
          <cell r="Y36">
            <v>29389800303.440002</v>
          </cell>
          <cell r="Z36">
            <v>35075206287.010002</v>
          </cell>
          <cell r="AA36">
            <v>29804992221.940002</v>
          </cell>
          <cell r="AB36">
            <v>29617183764.52</v>
          </cell>
          <cell r="AC36">
            <v>33126296229.029999</v>
          </cell>
          <cell r="AD36">
            <v>30504976117.599998</v>
          </cell>
          <cell r="AE36">
            <v>29595709826.220001</v>
          </cell>
          <cell r="AF36">
            <v>29962835820.669998</v>
          </cell>
          <cell r="AG36">
            <v>28618637374.070004</v>
          </cell>
          <cell r="AH36">
            <v>27532567205.459999</v>
          </cell>
          <cell r="AI36">
            <v>27110921703.980003</v>
          </cell>
          <cell r="AJ36">
            <v>27579506099.670002</v>
          </cell>
          <cell r="AK36">
            <v>28262625171.809998</v>
          </cell>
          <cell r="AL36">
            <v>33215839686.490002</v>
          </cell>
          <cell r="AM36">
            <v>28067950777.32</v>
          </cell>
          <cell r="AN36">
            <v>28467994779.059998</v>
          </cell>
          <cell r="AO36">
            <v>31283357928.600006</v>
          </cell>
          <cell r="AP36">
            <v>28236351095.849998</v>
          </cell>
          <cell r="AQ36">
            <v>27749857616.040001</v>
          </cell>
          <cell r="AR36">
            <v>27991137968.07</v>
          </cell>
          <cell r="AS36">
            <v>26595561021.090004</v>
          </cell>
          <cell r="AT36">
            <v>25466471834.459991</v>
          </cell>
          <cell r="AU36">
            <v>25274635826.380005</v>
          </cell>
          <cell r="AV36">
            <v>24092961583.639999</v>
          </cell>
          <cell r="AW36">
            <v>24788079713.449997</v>
          </cell>
          <cell r="AX36">
            <v>29666939876.049999</v>
          </cell>
          <cell r="AY36">
            <v>25037511074.130001</v>
          </cell>
          <cell r="AZ36">
            <v>24704509352.100002</v>
          </cell>
          <cell r="BA36">
            <v>27205492229.049999</v>
          </cell>
          <cell r="BB36">
            <v>25488552544.360001</v>
          </cell>
          <cell r="BC36">
            <v>23841332880.660004</v>
          </cell>
          <cell r="BD36">
            <v>25008971261.68</v>
          </cell>
          <cell r="BE36">
            <v>24699599036.339996</v>
          </cell>
          <cell r="BF36">
            <v>23923799102.790001</v>
          </cell>
          <cell r="BG36">
            <v>23021097883.84</v>
          </cell>
          <cell r="BH36">
            <v>23438625438.600002</v>
          </cell>
          <cell r="BI36">
            <v>23711364215.959999</v>
          </cell>
          <cell r="BJ36">
            <v>29011622499.909996</v>
          </cell>
          <cell r="BK36">
            <v>23803554360.580002</v>
          </cell>
          <cell r="BL36">
            <v>24698746103.879997</v>
          </cell>
          <cell r="BM36">
            <v>28200622754.09</v>
          </cell>
          <cell r="BN36">
            <v>25720038346.970001</v>
          </cell>
          <cell r="BO36">
            <v>24295184057.869999</v>
          </cell>
          <cell r="BP36">
            <v>25687064268.749996</v>
          </cell>
          <cell r="BQ36">
            <v>24311845177.490002</v>
          </cell>
          <cell r="BR36">
            <v>23924407010.019997</v>
          </cell>
          <cell r="BS36">
            <v>24344833902.119999</v>
          </cell>
          <cell r="BT36">
            <v>24087540618.34</v>
          </cell>
          <cell r="BU36">
            <v>25068308333.259995</v>
          </cell>
          <cell r="BV36">
            <v>29917279934.279999</v>
          </cell>
          <cell r="BW36">
            <v>24880949246.159996</v>
          </cell>
          <cell r="BX36">
            <v>25898089909.450001</v>
          </cell>
          <cell r="BY36">
            <v>29734546131.02</v>
          </cell>
          <cell r="BZ36">
            <v>27102536077.580002</v>
          </cell>
          <cell r="CA36">
            <v>25448644985.759998</v>
          </cell>
          <cell r="CB36">
            <v>26410543202.5</v>
          </cell>
          <cell r="CC36">
            <v>25538844891.75</v>
          </cell>
          <cell r="CD36">
            <v>24861759895.359997</v>
          </cell>
        </row>
        <row r="37">
          <cell r="A37" t="str">
            <v>FETRBUS</v>
          </cell>
          <cell r="B37">
            <v>5.8588199999999993E-2</v>
          </cell>
          <cell r="C37">
            <v>5.8588199999999993E-2</v>
          </cell>
          <cell r="D37">
            <v>5.8588199999999993E-2</v>
          </cell>
          <cell r="E37">
            <v>5.8588199999999993E-2</v>
          </cell>
          <cell r="F37">
            <v>5.8588199999999993E-2</v>
          </cell>
          <cell r="G37">
            <v>5.8588199999999993E-2</v>
          </cell>
          <cell r="H37">
            <v>5.8588199999999993E-2</v>
          </cell>
          <cell r="I37">
            <v>5.8588199999999993E-2</v>
          </cell>
          <cell r="J37">
            <v>5.8588199999999993E-2</v>
          </cell>
          <cell r="K37">
            <v>5.8588199999999993E-2</v>
          </cell>
          <cell r="L37">
            <v>5.8588199999999993E-2</v>
          </cell>
          <cell r="M37">
            <v>5.8588199999999993E-2</v>
          </cell>
          <cell r="N37">
            <v>5.8588199999999993E-2</v>
          </cell>
          <cell r="O37">
            <v>5.8588199999999993E-2</v>
          </cell>
          <cell r="P37">
            <v>5.8588199999999993E-2</v>
          </cell>
          <cell r="Q37">
            <v>5.8588199999999993E-2</v>
          </cell>
          <cell r="R37">
            <v>5.8588199999999993E-2</v>
          </cell>
          <cell r="S37">
            <v>5.8588199999999993E-2</v>
          </cell>
          <cell r="T37">
            <v>5.8588199999999993E-2</v>
          </cell>
          <cell r="U37">
            <v>5.8588199999999993E-2</v>
          </cell>
          <cell r="V37">
            <v>5.8588199999999993E-2</v>
          </cell>
          <cell r="W37">
            <v>5.8588199999999993E-2</v>
          </cell>
          <cell r="X37">
            <v>5.8588199999999993E-2</v>
          </cell>
          <cell r="Y37">
            <v>5.8588199999999993E-2</v>
          </cell>
          <cell r="Z37">
            <v>5.8588199999999993E-2</v>
          </cell>
          <cell r="AA37">
            <v>5.8588199999999993E-2</v>
          </cell>
          <cell r="AB37">
            <v>5.8588199999999993E-2</v>
          </cell>
          <cell r="AC37">
            <v>5.8588199999999993E-2</v>
          </cell>
          <cell r="AD37">
            <v>5.8588199999999993E-2</v>
          </cell>
          <cell r="AE37">
            <v>5.8588199999999993E-2</v>
          </cell>
          <cell r="AF37">
            <v>5.8588199999999993E-2</v>
          </cell>
          <cell r="AG37">
            <v>5.8588199999999993E-2</v>
          </cell>
          <cell r="AH37">
            <v>5.8588199999999993E-2</v>
          </cell>
          <cell r="AI37">
            <v>5.8588199999999993E-2</v>
          </cell>
          <cell r="AJ37">
            <v>5.8588199999999993E-2</v>
          </cell>
          <cell r="AK37">
            <v>5.8588199999999993E-2</v>
          </cell>
          <cell r="AL37">
            <v>5.8588199999999993E-2</v>
          </cell>
          <cell r="AM37">
            <v>5.8588199999999993E-2</v>
          </cell>
          <cell r="AN37">
            <v>5.8588199999999993E-2</v>
          </cell>
          <cell r="AO37">
            <v>5.8588199999999993E-2</v>
          </cell>
          <cell r="AP37">
            <v>5.8588199999999993E-2</v>
          </cell>
          <cell r="AQ37">
            <v>5.8588199999999993E-2</v>
          </cell>
          <cell r="AR37">
            <v>5.8588199999999993E-2</v>
          </cell>
          <cell r="AS37">
            <v>5.8588199999999993E-2</v>
          </cell>
          <cell r="AT37">
            <v>5.8588199999999993E-2</v>
          </cell>
          <cell r="AU37">
            <v>5.8588199999999993E-2</v>
          </cell>
          <cell r="AV37">
            <v>5.8588199999999993E-2</v>
          </cell>
          <cell r="AW37">
            <v>5.8588199999999993E-2</v>
          </cell>
          <cell r="AX37">
            <v>5.85882E-2</v>
          </cell>
          <cell r="AY37">
            <v>5.85882E-2</v>
          </cell>
          <cell r="AZ37">
            <v>5.85882E-2</v>
          </cell>
          <cell r="BA37">
            <v>5.85882E-2</v>
          </cell>
          <cell r="BB37">
            <v>5.85882E-2</v>
          </cell>
          <cell r="BC37">
            <v>5.85882E-2</v>
          </cell>
          <cell r="BD37">
            <v>5.85882E-2</v>
          </cell>
          <cell r="BE37">
            <v>5.85882E-2</v>
          </cell>
          <cell r="BF37">
            <v>5.85882E-2</v>
          </cell>
          <cell r="BG37">
            <v>5.85882E-2</v>
          </cell>
          <cell r="BH37">
            <v>5.85882E-2</v>
          </cell>
          <cell r="BI37">
            <v>5.85882E-2</v>
          </cell>
          <cell r="BJ37">
            <v>5.85882E-2</v>
          </cell>
          <cell r="BK37">
            <v>5.85882E-2</v>
          </cell>
          <cell r="BL37">
            <v>5.85882E-2</v>
          </cell>
          <cell r="BM37">
            <v>5.85882E-2</v>
          </cell>
          <cell r="BN37">
            <v>5.85882E-2</v>
          </cell>
          <cell r="BO37">
            <v>5.85882E-2</v>
          </cell>
          <cell r="BP37">
            <v>5.85882E-2</v>
          </cell>
          <cell r="BQ37">
            <v>5.85882E-2</v>
          </cell>
          <cell r="BR37">
            <v>5.85882E-2</v>
          </cell>
          <cell r="BS37">
            <v>5.85882E-2</v>
          </cell>
          <cell r="BT37">
            <v>5.85882E-2</v>
          </cell>
          <cell r="BU37">
            <v>5.85882E-2</v>
          </cell>
          <cell r="BV37">
            <v>5.85882E-2</v>
          </cell>
          <cell r="BW37">
            <v>5.85882E-2</v>
          </cell>
          <cell r="BX37">
            <v>5.85882E-2</v>
          </cell>
          <cell r="BY37">
            <v>5.85882E-2</v>
          </cell>
          <cell r="BZ37">
            <v>5.85882E-2</v>
          </cell>
          <cell r="CA37">
            <v>5.85882E-2</v>
          </cell>
          <cell r="CB37">
            <v>5.85882E-2</v>
          </cell>
          <cell r="CC37">
            <v>5.85882E-2</v>
          </cell>
          <cell r="CD37">
            <v>5.85882E-2</v>
          </cell>
        </row>
        <row r="38">
          <cell r="A38" t="str">
            <v>FETRCAR</v>
          </cell>
          <cell r="B38">
            <v>5.9796200000000001E-2</v>
          </cell>
          <cell r="C38">
            <v>5.9796200000000001E-2</v>
          </cell>
          <cell r="D38">
            <v>5.9796200000000001E-2</v>
          </cell>
          <cell r="E38">
            <v>5.9796200000000001E-2</v>
          </cell>
          <cell r="F38">
            <v>5.9796200000000001E-2</v>
          </cell>
          <cell r="G38">
            <v>5.9796200000000001E-2</v>
          </cell>
          <cell r="H38">
            <v>5.9796200000000001E-2</v>
          </cell>
          <cell r="I38">
            <v>5.9796200000000001E-2</v>
          </cell>
          <cell r="J38">
            <v>5.9796200000000001E-2</v>
          </cell>
          <cell r="K38">
            <v>5.9796200000000001E-2</v>
          </cell>
          <cell r="L38">
            <v>5.9796200000000001E-2</v>
          </cell>
          <cell r="M38">
            <v>5.9796200000000001E-2</v>
          </cell>
          <cell r="N38">
            <v>5.9796200000000001E-2</v>
          </cell>
          <cell r="O38">
            <v>5.9796200000000001E-2</v>
          </cell>
          <cell r="P38">
            <v>5.9796200000000001E-2</v>
          </cell>
          <cell r="Q38">
            <v>5.9796200000000001E-2</v>
          </cell>
          <cell r="R38">
            <v>5.9796200000000001E-2</v>
          </cell>
          <cell r="S38">
            <v>5.9796200000000001E-2</v>
          </cell>
          <cell r="T38">
            <v>5.9796200000000001E-2</v>
          </cell>
          <cell r="U38">
            <v>5.9796200000000001E-2</v>
          </cell>
          <cell r="V38">
            <v>5.9796200000000001E-2</v>
          </cell>
          <cell r="W38">
            <v>5.9796200000000001E-2</v>
          </cell>
          <cell r="X38">
            <v>5.9796200000000001E-2</v>
          </cell>
          <cell r="Y38">
            <v>5.9796200000000001E-2</v>
          </cell>
          <cell r="Z38">
            <v>5.9796200000000001E-2</v>
          </cell>
          <cell r="AA38">
            <v>5.9796200000000001E-2</v>
          </cell>
          <cell r="AB38">
            <v>5.9796200000000001E-2</v>
          </cell>
          <cell r="AC38">
            <v>5.9796200000000001E-2</v>
          </cell>
          <cell r="AD38">
            <v>5.9796200000000001E-2</v>
          </cell>
          <cell r="AE38">
            <v>5.9796200000000001E-2</v>
          </cell>
          <cell r="AF38">
            <v>5.9796200000000001E-2</v>
          </cell>
          <cell r="AG38">
            <v>5.9796200000000001E-2</v>
          </cell>
          <cell r="AH38">
            <v>5.9796200000000001E-2</v>
          </cell>
          <cell r="AI38">
            <v>5.9796200000000001E-2</v>
          </cell>
          <cell r="AJ38">
            <v>5.9796200000000001E-2</v>
          </cell>
          <cell r="AK38">
            <v>5.9796200000000001E-2</v>
          </cell>
          <cell r="AL38">
            <v>5.9796200000000001E-2</v>
          </cell>
          <cell r="AM38">
            <v>5.9796200000000001E-2</v>
          </cell>
          <cell r="AN38">
            <v>5.9796200000000001E-2</v>
          </cell>
          <cell r="AO38">
            <v>5.9796200000000001E-2</v>
          </cell>
          <cell r="AP38">
            <v>5.9796200000000001E-2</v>
          </cell>
          <cell r="AQ38">
            <v>5.9796200000000001E-2</v>
          </cell>
          <cell r="AR38">
            <v>5.9796200000000001E-2</v>
          </cell>
          <cell r="AS38">
            <v>5.9796200000000001E-2</v>
          </cell>
          <cell r="AT38">
            <v>5.9796200000000001E-2</v>
          </cell>
          <cell r="AU38">
            <v>5.9796200000000001E-2</v>
          </cell>
          <cell r="AV38">
            <v>5.9796200000000001E-2</v>
          </cell>
          <cell r="AW38">
            <v>5.9796200000000001E-2</v>
          </cell>
          <cell r="AX38">
            <v>5.9796200000000001E-2</v>
          </cell>
          <cell r="AY38">
            <v>5.9796200000000001E-2</v>
          </cell>
          <cell r="AZ38">
            <v>5.9796200000000001E-2</v>
          </cell>
          <cell r="BA38">
            <v>5.9796200000000001E-2</v>
          </cell>
          <cell r="BB38">
            <v>5.9796200000000001E-2</v>
          </cell>
          <cell r="BC38">
            <v>5.9796200000000001E-2</v>
          </cell>
          <cell r="BD38">
            <v>5.9796200000000001E-2</v>
          </cell>
          <cell r="BE38">
            <v>5.9796200000000001E-2</v>
          </cell>
          <cell r="BF38">
            <v>5.9796200000000001E-2</v>
          </cell>
          <cell r="BG38">
            <v>5.9796200000000001E-2</v>
          </cell>
          <cell r="BH38">
            <v>5.9796200000000001E-2</v>
          </cell>
          <cell r="BI38">
            <v>5.9796200000000001E-2</v>
          </cell>
          <cell r="BJ38">
            <v>5.9796200000000001E-2</v>
          </cell>
          <cell r="BK38">
            <v>5.9796200000000001E-2</v>
          </cell>
          <cell r="BL38">
            <v>5.9796200000000001E-2</v>
          </cell>
          <cell r="BM38">
            <v>5.9796200000000001E-2</v>
          </cell>
          <cell r="BN38">
            <v>5.9796200000000001E-2</v>
          </cell>
          <cell r="BO38">
            <v>5.9796200000000001E-2</v>
          </cell>
          <cell r="BP38">
            <v>5.9796200000000001E-2</v>
          </cell>
          <cell r="BQ38">
            <v>5.9796200000000001E-2</v>
          </cell>
          <cell r="BR38">
            <v>5.9796200000000001E-2</v>
          </cell>
          <cell r="BS38">
            <v>5.9796200000000001E-2</v>
          </cell>
          <cell r="BT38">
            <v>5.9796200000000001E-2</v>
          </cell>
          <cell r="BU38">
            <v>5.9796200000000001E-2</v>
          </cell>
          <cell r="BV38">
            <v>5.9796200000000001E-2</v>
          </cell>
          <cell r="BW38">
            <v>5.9796200000000001E-2</v>
          </cell>
          <cell r="BX38">
            <v>5.9796200000000001E-2</v>
          </cell>
          <cell r="BY38">
            <v>5.9796200000000001E-2</v>
          </cell>
          <cell r="BZ38">
            <v>5.9796200000000001E-2</v>
          </cell>
          <cell r="CA38">
            <v>5.9796200000000001E-2</v>
          </cell>
          <cell r="CB38">
            <v>5.9796200000000001E-2</v>
          </cell>
          <cell r="CC38">
            <v>5.9796200000000001E-2</v>
          </cell>
          <cell r="CD38">
            <v>5.9796200000000001E-2</v>
          </cell>
        </row>
        <row r="39">
          <cell r="A39" t="str">
            <v>FETRCND</v>
          </cell>
          <cell r="B39">
            <v>6.0420099999999997E-2</v>
          </cell>
          <cell r="C39">
            <v>6.0420099999999997E-2</v>
          </cell>
          <cell r="D39">
            <v>6.0420099999999997E-2</v>
          </cell>
          <cell r="E39">
            <v>6.0420099999999997E-2</v>
          </cell>
          <cell r="F39">
            <v>6.0420099999999997E-2</v>
          </cell>
          <cell r="G39">
            <v>6.0420099999999997E-2</v>
          </cell>
          <cell r="H39">
            <v>6.0420099999999997E-2</v>
          </cell>
          <cell r="I39">
            <v>6.0420099999999997E-2</v>
          </cell>
          <cell r="J39">
            <v>6.0420099999999997E-2</v>
          </cell>
          <cell r="K39">
            <v>6.0420099999999997E-2</v>
          </cell>
          <cell r="L39">
            <v>6.0420099999999997E-2</v>
          </cell>
          <cell r="M39">
            <v>6.0420099999999997E-2</v>
          </cell>
          <cell r="N39">
            <v>6.0420099999999997E-2</v>
          </cell>
          <cell r="O39">
            <v>6.0420099999999997E-2</v>
          </cell>
          <cell r="P39">
            <v>6.0420099999999997E-2</v>
          </cell>
          <cell r="Q39">
            <v>6.0420099999999997E-2</v>
          </cell>
          <cell r="R39">
            <v>6.0420099999999997E-2</v>
          </cell>
          <cell r="S39">
            <v>6.0420099999999997E-2</v>
          </cell>
          <cell r="T39">
            <v>6.0420099999999997E-2</v>
          </cell>
          <cell r="U39">
            <v>6.0420099999999997E-2</v>
          </cell>
          <cell r="V39">
            <v>6.0420099999999997E-2</v>
          </cell>
          <cell r="W39">
            <v>6.0420099999999997E-2</v>
          </cell>
          <cell r="X39">
            <v>6.0420099999999997E-2</v>
          </cell>
          <cell r="Y39">
            <v>6.0420099999999997E-2</v>
          </cell>
          <cell r="Z39">
            <v>6.0420099999999997E-2</v>
          </cell>
          <cell r="AA39">
            <v>6.0420099999999997E-2</v>
          </cell>
          <cell r="AB39">
            <v>6.0420099999999997E-2</v>
          </cell>
          <cell r="AC39">
            <v>6.0420099999999997E-2</v>
          </cell>
          <cell r="AD39">
            <v>6.0420099999999997E-2</v>
          </cell>
          <cell r="AE39">
            <v>6.0420099999999997E-2</v>
          </cell>
          <cell r="AF39">
            <v>6.0420099999999997E-2</v>
          </cell>
          <cell r="AG39">
            <v>6.0420099999999997E-2</v>
          </cell>
          <cell r="AH39">
            <v>6.0420099999999997E-2</v>
          </cell>
          <cell r="AI39">
            <v>6.0420099999999997E-2</v>
          </cell>
          <cell r="AJ39">
            <v>6.0420099999999997E-2</v>
          </cell>
          <cell r="AK39">
            <v>6.0420099999999997E-2</v>
          </cell>
          <cell r="AL39">
            <v>6.0420099999999997E-2</v>
          </cell>
          <cell r="AM39">
            <v>6.0420099999999997E-2</v>
          </cell>
          <cell r="AN39">
            <v>6.0420099999999997E-2</v>
          </cell>
          <cell r="AO39">
            <v>6.0420099999999997E-2</v>
          </cell>
          <cell r="AP39">
            <v>6.0420099999999997E-2</v>
          </cell>
          <cell r="AQ39">
            <v>6.0420099999999997E-2</v>
          </cell>
          <cell r="AR39">
            <v>6.0420099999999997E-2</v>
          </cell>
          <cell r="AS39">
            <v>6.0420099999999997E-2</v>
          </cell>
          <cell r="AT39">
            <v>6.0420099999999997E-2</v>
          </cell>
          <cell r="AU39">
            <v>6.0420099999999997E-2</v>
          </cell>
          <cell r="AV39">
            <v>6.0420099999999997E-2</v>
          </cell>
          <cell r="AW39">
            <v>6.0420099999999997E-2</v>
          </cell>
          <cell r="AX39">
            <v>6.0420099999999997E-2</v>
          </cell>
          <cell r="AY39">
            <v>6.0420099999999997E-2</v>
          </cell>
          <cell r="AZ39">
            <v>6.0420099999999997E-2</v>
          </cell>
          <cell r="BA39">
            <v>6.0420099999999997E-2</v>
          </cell>
          <cell r="BB39">
            <v>6.0420099999999997E-2</v>
          </cell>
          <cell r="BC39">
            <v>6.0420099999999997E-2</v>
          </cell>
          <cell r="BD39">
            <v>6.0420099999999997E-2</v>
          </cell>
          <cell r="BE39">
            <v>6.0420099999999997E-2</v>
          </cell>
          <cell r="BF39">
            <v>6.0420099999999997E-2</v>
          </cell>
          <cell r="BG39">
            <v>6.0420099999999997E-2</v>
          </cell>
          <cell r="BH39">
            <v>6.0420099999999997E-2</v>
          </cell>
          <cell r="BI39">
            <v>6.0420099999999997E-2</v>
          </cell>
          <cell r="BJ39">
            <v>6.0420099999999997E-2</v>
          </cell>
          <cell r="BK39">
            <v>6.0420099999999997E-2</v>
          </cell>
          <cell r="BL39">
            <v>6.0420099999999997E-2</v>
          </cell>
          <cell r="BM39">
            <v>6.0420099999999997E-2</v>
          </cell>
          <cell r="BN39">
            <v>6.0420099999999997E-2</v>
          </cell>
          <cell r="BO39">
            <v>6.0420099999999997E-2</v>
          </cell>
          <cell r="BP39">
            <v>6.0420099999999997E-2</v>
          </cell>
          <cell r="BQ39">
            <v>6.0420099999999997E-2</v>
          </cell>
          <cell r="BR39">
            <v>6.0420099999999997E-2</v>
          </cell>
          <cell r="BS39">
            <v>6.0420099999999997E-2</v>
          </cell>
          <cell r="BT39">
            <v>6.0420099999999997E-2</v>
          </cell>
          <cell r="BU39">
            <v>6.0420099999999997E-2</v>
          </cell>
          <cell r="BV39">
            <v>6.0420099999999997E-2</v>
          </cell>
          <cell r="BW39">
            <v>6.0420099999999997E-2</v>
          </cell>
          <cell r="BX39">
            <v>6.0420099999999997E-2</v>
          </cell>
          <cell r="BY39">
            <v>6.0420099999999997E-2</v>
          </cell>
          <cell r="BZ39">
            <v>6.0420099999999997E-2</v>
          </cell>
          <cell r="CA39">
            <v>6.0420099999999997E-2</v>
          </cell>
          <cell r="CB39">
            <v>6.0420099999999997E-2</v>
          </cell>
          <cell r="CC39">
            <v>6.0420099999999997E-2</v>
          </cell>
          <cell r="CD39">
            <v>6.0420099999999997E-2</v>
          </cell>
        </row>
        <row r="40">
          <cell r="A40" t="str">
            <v>FETRCNDE</v>
          </cell>
          <cell r="B40">
            <v>6.1201680310027352E-2</v>
          </cell>
          <cell r="C40">
            <v>6.1541171254595933E-2</v>
          </cell>
          <cell r="D40">
            <v>6.1474560475569796E-2</v>
          </cell>
          <cell r="E40">
            <v>6.1467361890588726E-2</v>
          </cell>
          <cell r="F40">
            <v>6.142556421272178E-2</v>
          </cell>
          <cell r="G40">
            <v>6.1510966389912262E-2</v>
          </cell>
          <cell r="H40">
            <v>6.1476135487604028E-2</v>
          </cell>
          <cell r="I40">
            <v>6.1540726139645313E-2</v>
          </cell>
          <cell r="J40">
            <v>6.1587738476013724E-2</v>
          </cell>
          <cell r="K40">
            <v>6.1521141045304428E-2</v>
          </cell>
          <cell r="L40">
            <v>6.1585896744303377E-2</v>
          </cell>
          <cell r="M40">
            <v>6.1467233409614852E-2</v>
          </cell>
          <cell r="N40">
            <v>6.1168155666060486E-2</v>
          </cell>
          <cell r="O40">
            <v>6.1464209087254799E-2</v>
          </cell>
          <cell r="P40">
            <v>6.1535669443461817E-2</v>
          </cell>
          <cell r="Q40">
            <v>6.1347556227861373E-2</v>
          </cell>
          <cell r="R40">
            <v>6.1490251279265946E-2</v>
          </cell>
          <cell r="S40">
            <v>6.1522536951105301E-2</v>
          </cell>
          <cell r="T40">
            <v>6.1422114879050783E-2</v>
          </cell>
          <cell r="U40">
            <v>6.1596539736794118E-2</v>
          </cell>
          <cell r="V40">
            <v>6.1517299545383257E-2</v>
          </cell>
          <cell r="W40">
            <v>6.1541104483372799E-2</v>
          </cell>
          <cell r="X40">
            <v>6.1505799316773135E-2</v>
          </cell>
          <cell r="Y40">
            <v>6.1436531848625874E-2</v>
          </cell>
          <cell r="Z40">
            <v>6.1161828209772957E-2</v>
          </cell>
          <cell r="AA40">
            <v>6.1471266195223542E-2</v>
          </cell>
          <cell r="AB40">
            <v>6.1499164244084005E-2</v>
          </cell>
          <cell r="AC40">
            <v>6.1377141984153991E-2</v>
          </cell>
          <cell r="AD40">
            <v>6.1481944845044295E-2</v>
          </cell>
          <cell r="AE40">
            <v>6.1515275452004595E-2</v>
          </cell>
          <cell r="AF40">
            <v>6.1453965753723E-2</v>
          </cell>
          <cell r="AG40">
            <v>6.152239393163584E-2</v>
          </cell>
          <cell r="AH40">
            <v>6.160479042639351E-2</v>
          </cell>
          <cell r="AI40">
            <v>6.1537341906670491E-2</v>
          </cell>
          <cell r="AJ40">
            <v>6.1578082333230658E-2</v>
          </cell>
          <cell r="AK40">
            <v>6.1465052549798956E-2</v>
          </cell>
          <cell r="AL40">
            <v>6.1220873350322648E-2</v>
          </cell>
          <cell r="AM40">
            <v>6.1569136856041783E-2</v>
          </cell>
          <cell r="AN40">
            <v>6.1509821981529898E-2</v>
          </cell>
          <cell r="AO40">
            <v>6.1388674105385337E-2</v>
          </cell>
          <cell r="AP40">
            <v>6.1556721762051569E-2</v>
          </cell>
          <cell r="AQ40">
            <v>6.1569095843593442E-2</v>
          </cell>
          <cell r="AR40">
            <v>6.1669718304574433E-2</v>
          </cell>
          <cell r="AS40">
            <v>6.158768434319007E-2</v>
          </cell>
          <cell r="AT40">
            <v>6.1589819541802836E-2</v>
          </cell>
          <cell r="AU40">
            <v>6.1616679474624667E-2</v>
          </cell>
          <cell r="AV40">
            <v>6.1220349281307623E-2</v>
          </cell>
          <cell r="AW40">
            <v>6.1540316706273891E-2</v>
          </cell>
          <cell r="AX40">
            <v>6.1282079141368954E-2</v>
          </cell>
          <cell r="AY40">
            <v>6.15812770718695E-2</v>
          </cell>
          <cell r="AZ40">
            <v>6.1577728959506778E-2</v>
          </cell>
          <cell r="BA40">
            <v>6.1492886046176767E-2</v>
          </cell>
          <cell r="BB40">
            <v>6.1592574945534891E-2</v>
          </cell>
          <cell r="BC40">
            <v>6.1586137631387469E-2</v>
          </cell>
          <cell r="BD40">
            <v>6.1507311693072331E-2</v>
          </cell>
          <cell r="BE40">
            <v>6.1629848792398356E-2</v>
          </cell>
          <cell r="BF40">
            <v>6.1590791160020558E-2</v>
          </cell>
          <cell r="BG40">
            <v>6.1614491958555215E-2</v>
          </cell>
          <cell r="BH40">
            <v>6.1709969900373925E-2</v>
          </cell>
          <cell r="BI40">
            <v>6.1610352337416616E-2</v>
          </cell>
          <cell r="BJ40">
            <v>6.1253348351951696E-2</v>
          </cell>
          <cell r="BK40">
            <v>6.1588135329787984E-2</v>
          </cell>
          <cell r="BL40">
            <v>6.1527425899896786E-2</v>
          </cell>
          <cell r="BM40">
            <v>6.1487126265632651E-2</v>
          </cell>
          <cell r="BN40">
            <v>6.1542859988345432E-2</v>
          </cell>
          <cell r="BO40">
            <v>6.1596395652597495E-2</v>
          </cell>
          <cell r="BP40">
            <v>6.1477420916879216E-2</v>
          </cell>
          <cell r="BQ40">
            <v>6.1550294513994068E-2</v>
          </cell>
          <cell r="BR40">
            <v>6.1567358859574164E-2</v>
          </cell>
          <cell r="BS40">
            <v>6.1473314424167182E-2</v>
          </cell>
          <cell r="BT40">
            <v>6.1578835545527885E-2</v>
          </cell>
          <cell r="BU40">
            <v>6.1418489914837129E-2</v>
          </cell>
          <cell r="BV40">
            <v>6.1191055773487865E-2</v>
          </cell>
          <cell r="BW40">
            <v>6.1466923909751489E-2</v>
          </cell>
          <cell r="BX40">
            <v>6.1434450124105054E-2</v>
          </cell>
          <cell r="BY40">
            <v>6.1350523963938405E-2</v>
          </cell>
          <cell r="BZ40">
            <v>6.1423700729474486E-2</v>
          </cell>
          <cell r="CA40">
            <v>6.1467509901431079E-2</v>
          </cell>
          <cell r="CB40">
            <v>6.1395420285719357E-2</v>
          </cell>
          <cell r="CC40">
            <v>6.146065889551261E-2</v>
          </cell>
          <cell r="CD40">
            <v>6.1485266199513791E-2</v>
          </cell>
        </row>
        <row r="41">
          <cell r="A41" t="str">
            <v>FETROTH</v>
          </cell>
          <cell r="B41">
            <v>5.9796200000000001E-2</v>
          </cell>
          <cell r="C41">
            <v>5.9796200000000001E-2</v>
          </cell>
          <cell r="D41">
            <v>5.9796200000000001E-2</v>
          </cell>
          <cell r="E41">
            <v>5.9796200000000001E-2</v>
          </cell>
          <cell r="F41">
            <v>5.9796200000000001E-2</v>
          </cell>
          <cell r="G41">
            <v>5.9796200000000001E-2</v>
          </cell>
          <cell r="H41">
            <v>5.9796200000000001E-2</v>
          </cell>
          <cell r="I41">
            <v>5.9796200000000001E-2</v>
          </cell>
          <cell r="J41">
            <v>5.9796200000000001E-2</v>
          </cell>
          <cell r="K41">
            <v>5.9796200000000001E-2</v>
          </cell>
          <cell r="L41">
            <v>5.9796200000000001E-2</v>
          </cell>
          <cell r="M41">
            <v>5.9796200000000001E-2</v>
          </cell>
          <cell r="N41">
            <v>5.9796200000000001E-2</v>
          </cell>
          <cell r="O41">
            <v>5.9796200000000001E-2</v>
          </cell>
          <cell r="P41">
            <v>5.9796200000000001E-2</v>
          </cell>
          <cell r="Q41">
            <v>5.9796200000000001E-2</v>
          </cell>
          <cell r="R41">
            <v>5.9796200000000001E-2</v>
          </cell>
          <cell r="S41">
            <v>5.9796200000000001E-2</v>
          </cell>
          <cell r="T41">
            <v>5.9796200000000001E-2</v>
          </cell>
          <cell r="U41">
            <v>5.9796200000000001E-2</v>
          </cell>
          <cell r="V41">
            <v>5.9796200000000001E-2</v>
          </cell>
          <cell r="W41">
            <v>5.9796200000000001E-2</v>
          </cell>
          <cell r="X41">
            <v>5.9796200000000001E-2</v>
          </cell>
          <cell r="Y41">
            <v>5.9796200000000001E-2</v>
          </cell>
          <cell r="Z41">
            <v>5.9796200000000001E-2</v>
          </cell>
          <cell r="AA41">
            <v>5.9796200000000001E-2</v>
          </cell>
          <cell r="AB41">
            <v>5.9796200000000001E-2</v>
          </cell>
          <cell r="AC41">
            <v>5.9796200000000001E-2</v>
          </cell>
          <cell r="AD41">
            <v>5.9796200000000001E-2</v>
          </cell>
          <cell r="AE41">
            <v>5.9796200000000001E-2</v>
          </cell>
          <cell r="AF41">
            <v>5.9796200000000001E-2</v>
          </cell>
          <cell r="AG41">
            <v>5.9796200000000001E-2</v>
          </cell>
          <cell r="AH41">
            <v>5.9796200000000001E-2</v>
          </cell>
          <cell r="AI41">
            <v>5.9796200000000001E-2</v>
          </cell>
          <cell r="AJ41">
            <v>5.9796200000000001E-2</v>
          </cell>
          <cell r="AK41">
            <v>5.9796200000000001E-2</v>
          </cell>
          <cell r="AL41">
            <v>5.9796200000000001E-2</v>
          </cell>
          <cell r="AM41">
            <v>5.9796200000000001E-2</v>
          </cell>
          <cell r="AN41">
            <v>5.9796200000000001E-2</v>
          </cell>
          <cell r="AO41">
            <v>5.9796200000000001E-2</v>
          </cell>
          <cell r="AP41">
            <v>5.9796200000000001E-2</v>
          </cell>
          <cell r="AQ41">
            <v>5.9796200000000001E-2</v>
          </cell>
          <cell r="AR41">
            <v>5.9796200000000001E-2</v>
          </cell>
          <cell r="AS41">
            <v>5.9796200000000001E-2</v>
          </cell>
          <cell r="AT41">
            <v>5.9796200000000001E-2</v>
          </cell>
          <cell r="AU41">
            <v>5.9796200000000001E-2</v>
          </cell>
          <cell r="AV41">
            <v>5.9796200000000001E-2</v>
          </cell>
          <cell r="AW41">
            <v>5.9796200000000001E-2</v>
          </cell>
          <cell r="AX41">
            <v>5.9796200000000001E-2</v>
          </cell>
          <cell r="AY41">
            <v>5.9796200000000001E-2</v>
          </cell>
          <cell r="AZ41">
            <v>5.9796200000000001E-2</v>
          </cell>
          <cell r="BA41">
            <v>5.9796200000000001E-2</v>
          </cell>
          <cell r="BB41">
            <v>5.9796200000000001E-2</v>
          </cell>
          <cell r="BC41">
            <v>5.9796200000000001E-2</v>
          </cell>
          <cell r="BD41">
            <v>5.9796200000000001E-2</v>
          </cell>
          <cell r="BE41">
            <v>5.9796200000000001E-2</v>
          </cell>
          <cell r="BF41">
            <v>5.9796200000000001E-2</v>
          </cell>
          <cell r="BG41">
            <v>5.9796200000000001E-2</v>
          </cell>
          <cell r="BH41">
            <v>5.9796200000000001E-2</v>
          </cell>
          <cell r="BI41">
            <v>5.9796200000000001E-2</v>
          </cell>
          <cell r="BJ41">
            <v>5.9796200000000001E-2</v>
          </cell>
          <cell r="BK41">
            <v>5.9796200000000001E-2</v>
          </cell>
          <cell r="BL41">
            <v>5.9796200000000001E-2</v>
          </cell>
          <cell r="BM41">
            <v>5.9796200000000001E-2</v>
          </cell>
          <cell r="BN41">
            <v>5.9796200000000001E-2</v>
          </cell>
          <cell r="BO41">
            <v>5.9796200000000001E-2</v>
          </cell>
          <cell r="BP41">
            <v>5.9796200000000001E-2</v>
          </cell>
          <cell r="BQ41">
            <v>5.9796200000000001E-2</v>
          </cell>
          <cell r="BR41">
            <v>5.9796200000000001E-2</v>
          </cell>
          <cell r="BS41">
            <v>5.9796200000000001E-2</v>
          </cell>
          <cell r="BT41">
            <v>5.9796200000000001E-2</v>
          </cell>
          <cell r="BU41">
            <v>5.9796200000000001E-2</v>
          </cell>
          <cell r="BV41">
            <v>5.9796200000000001E-2</v>
          </cell>
          <cell r="BW41">
            <v>5.9796200000000001E-2</v>
          </cell>
          <cell r="BX41">
            <v>5.9796200000000001E-2</v>
          </cell>
          <cell r="BY41">
            <v>5.9796200000000001E-2</v>
          </cell>
          <cell r="BZ41">
            <v>5.9796200000000001E-2</v>
          </cell>
          <cell r="CA41">
            <v>5.9796200000000001E-2</v>
          </cell>
          <cell r="CB41">
            <v>5.9796200000000001E-2</v>
          </cell>
          <cell r="CC41">
            <v>5.9796200000000001E-2</v>
          </cell>
          <cell r="CD41">
            <v>5.9796200000000001E-2</v>
          </cell>
        </row>
        <row r="42">
          <cell r="A42" t="str">
            <v>FMANET</v>
          </cell>
          <cell r="B42">
            <v>901789</v>
          </cell>
          <cell r="C42">
            <v>962522</v>
          </cell>
          <cell r="D42">
            <v>1028496</v>
          </cell>
          <cell r="E42">
            <v>0</v>
          </cell>
          <cell r="F42">
            <v>1105230</v>
          </cell>
          <cell r="G42">
            <v>980245</v>
          </cell>
          <cell r="H42">
            <v>882767</v>
          </cell>
          <cell r="I42">
            <v>778887</v>
          </cell>
          <cell r="J42">
            <v>763918</v>
          </cell>
          <cell r="K42">
            <v>826062</v>
          </cell>
          <cell r="L42">
            <v>773098</v>
          </cell>
          <cell r="M42">
            <v>725480</v>
          </cell>
        </row>
        <row r="43">
          <cell r="A43" t="str">
            <v>FMCIGPAC</v>
          </cell>
          <cell r="B43">
            <v>103610626</v>
          </cell>
          <cell r="C43">
            <v>99606532</v>
          </cell>
          <cell r="D43">
            <v>117961162</v>
          </cell>
          <cell r="E43">
            <v>110240770</v>
          </cell>
          <cell r="F43">
            <v>113242080</v>
          </cell>
          <cell r="G43">
            <v>103646073</v>
          </cell>
          <cell r="H43">
            <v>111375084</v>
          </cell>
          <cell r="I43">
            <v>111983338</v>
          </cell>
          <cell r="J43">
            <v>110491976</v>
          </cell>
          <cell r="K43">
            <v>106726499</v>
          </cell>
          <cell r="L43">
            <v>113876994</v>
          </cell>
          <cell r="M43">
            <v>115230678</v>
          </cell>
          <cell r="N43">
            <v>107005421</v>
          </cell>
        </row>
        <row r="44">
          <cell r="A44" t="str">
            <v>FMGAS</v>
          </cell>
          <cell r="B44">
            <v>7114511</v>
          </cell>
          <cell r="C44">
            <v>7354019</v>
          </cell>
          <cell r="D44">
            <v>7213523</v>
          </cell>
          <cell r="E44">
            <v>6938363</v>
          </cell>
          <cell r="F44">
            <v>7871607</v>
          </cell>
          <cell r="G44">
            <v>7394397</v>
          </cell>
          <cell r="H44">
            <v>7399550</v>
          </cell>
          <cell r="I44">
            <v>7217673</v>
          </cell>
          <cell r="J44">
            <v>7237530</v>
          </cell>
          <cell r="K44">
            <v>7333424</v>
          </cell>
          <cell r="L44">
            <v>6583029</v>
          </cell>
          <cell r="M44">
            <v>7027997</v>
          </cell>
        </row>
        <row r="45">
          <cell r="A45" t="str">
            <v>FMOTHMFU</v>
          </cell>
          <cell r="C45">
            <v>1463221</v>
          </cell>
          <cell r="D45">
            <v>1471338</v>
          </cell>
          <cell r="E45">
            <v>1398986</v>
          </cell>
          <cell r="F45">
            <v>1534490</v>
          </cell>
          <cell r="G45">
            <v>1477684</v>
          </cell>
          <cell r="H45">
            <v>1473900</v>
          </cell>
          <cell r="I45">
            <v>1328466</v>
          </cell>
          <cell r="J45">
            <v>1461056</v>
          </cell>
          <cell r="K45">
            <v>1480053</v>
          </cell>
          <cell r="L45">
            <v>1506979</v>
          </cell>
          <cell r="M45">
            <v>1407410</v>
          </cell>
        </row>
        <row r="46">
          <cell r="A46" t="str">
            <v>FTACRED</v>
          </cell>
          <cell r="B46">
            <v>124</v>
          </cell>
          <cell r="C46">
            <v>215</v>
          </cell>
        </row>
        <row r="47">
          <cell r="A47" t="str">
            <v>FTANET</v>
          </cell>
          <cell r="B47">
            <v>37548</v>
          </cell>
          <cell r="C47">
            <v>61837</v>
          </cell>
          <cell r="D47">
            <v>70966</v>
          </cell>
          <cell r="E47">
            <v>64741</v>
          </cell>
          <cell r="F47">
            <v>72373</v>
          </cell>
          <cell r="G47">
            <v>52994</v>
          </cell>
          <cell r="H47">
            <v>43788</v>
          </cell>
          <cell r="I47">
            <v>46933</v>
          </cell>
          <cell r="J47">
            <v>34885</v>
          </cell>
          <cell r="K47">
            <v>52054</v>
          </cell>
          <cell r="L47">
            <v>47188</v>
          </cell>
          <cell r="M47">
            <v>31412</v>
          </cell>
        </row>
        <row r="48">
          <cell r="A48" t="str">
            <v>FTAREF</v>
          </cell>
          <cell r="B48">
            <v>4521</v>
          </cell>
          <cell r="C48">
            <v>4181</v>
          </cell>
          <cell r="D48">
            <v>0</v>
          </cell>
          <cell r="E48">
            <v>0</v>
          </cell>
          <cell r="F48">
            <v>3062</v>
          </cell>
          <cell r="G48">
            <v>5653</v>
          </cell>
          <cell r="H48">
            <v>6318</v>
          </cell>
          <cell r="I48">
            <v>6180</v>
          </cell>
          <cell r="J48">
            <v>141</v>
          </cell>
          <cell r="K48">
            <v>2587</v>
          </cell>
          <cell r="L48">
            <v>5628</v>
          </cell>
          <cell r="M48">
            <v>2453</v>
          </cell>
        </row>
        <row r="49">
          <cell r="A49" t="str">
            <v>FTASC</v>
          </cell>
          <cell r="B49">
            <v>2741</v>
          </cell>
          <cell r="C49">
            <v>4514</v>
          </cell>
          <cell r="D49">
            <v>5181</v>
          </cell>
          <cell r="E49">
            <v>4726</v>
          </cell>
          <cell r="F49">
            <v>5283</v>
          </cell>
          <cell r="G49">
            <v>3869</v>
          </cell>
          <cell r="H49">
            <v>3196</v>
          </cell>
          <cell r="I49">
            <v>3426</v>
          </cell>
          <cell r="J49">
            <v>2547</v>
          </cell>
          <cell r="K49">
            <v>3800</v>
          </cell>
          <cell r="L49">
            <v>3445</v>
          </cell>
          <cell r="M49">
            <v>2366</v>
          </cell>
        </row>
        <row r="50">
          <cell r="A50" t="str">
            <v>FTATOT</v>
          </cell>
          <cell r="B50">
            <v>62223</v>
          </cell>
          <cell r="C50">
            <v>66414</v>
          </cell>
          <cell r="D50">
            <v>70966</v>
          </cell>
          <cell r="E50">
            <v>64741</v>
          </cell>
          <cell r="F50">
            <v>76261</v>
          </cell>
          <cell r="G50">
            <v>67637</v>
          </cell>
          <cell r="H50">
            <v>60911</v>
          </cell>
          <cell r="I50">
            <v>53743</v>
          </cell>
          <cell r="J50">
            <v>52710</v>
          </cell>
          <cell r="K50">
            <v>56998</v>
          </cell>
          <cell r="L50">
            <v>53344</v>
          </cell>
          <cell r="M50">
            <v>50058</v>
          </cell>
        </row>
        <row r="51">
          <cell r="A51" t="str">
            <v>FTAUTOIN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A52" t="str">
            <v>FTBEVEXC</v>
          </cell>
          <cell r="B52">
            <v>64031107.469999999</v>
          </cell>
          <cell r="C52">
            <v>37329799.719999999</v>
          </cell>
          <cell r="D52">
            <v>43313887.990000002</v>
          </cell>
          <cell r="E52">
            <v>55755410.960000001</v>
          </cell>
          <cell r="F52">
            <v>48806798.969999999</v>
          </cell>
          <cell r="G52">
            <v>50099145.200000003</v>
          </cell>
          <cell r="H52">
            <v>51230676.119999997</v>
          </cell>
          <cell r="I52">
            <v>38763118.420000002</v>
          </cell>
          <cell r="J52">
            <v>48754988.479999997</v>
          </cell>
          <cell r="K52">
            <v>43498608.460000001</v>
          </cell>
          <cell r="L52">
            <v>41815484.689999998</v>
          </cell>
          <cell r="M52">
            <v>59387846.270000003</v>
          </cell>
          <cell r="N52">
            <v>66019496.299999997</v>
          </cell>
          <cell r="O52">
            <v>42983276.810000002</v>
          </cell>
          <cell r="P52">
            <v>44987269.240000002</v>
          </cell>
          <cell r="Q52">
            <v>54199509.890000001</v>
          </cell>
          <cell r="R52">
            <v>49016754.530000001</v>
          </cell>
          <cell r="S52">
            <v>53315094.57</v>
          </cell>
          <cell r="T52">
            <v>52749710.560000002</v>
          </cell>
          <cell r="U52">
            <v>39847073.049999997</v>
          </cell>
          <cell r="V52">
            <v>49167713.969999999</v>
          </cell>
          <cell r="W52">
            <v>43770930.200000003</v>
          </cell>
          <cell r="X52">
            <v>51818953.210000001</v>
          </cell>
          <cell r="Y52">
            <v>53493328.630000003</v>
          </cell>
          <cell r="Z52">
            <v>63943038.740000002</v>
          </cell>
          <cell r="AA52">
            <v>44650031.109999999</v>
          </cell>
          <cell r="AB52">
            <v>46806466.609999999</v>
          </cell>
          <cell r="AC52">
            <v>54543655.030000001</v>
          </cell>
          <cell r="AD52">
            <v>48779585.030000001</v>
          </cell>
          <cell r="AE52">
            <v>54174762.880000003</v>
          </cell>
          <cell r="AF52">
            <v>49118420.869999997</v>
          </cell>
          <cell r="AG52">
            <v>46575652.160000004</v>
          </cell>
          <cell r="AH52">
            <v>45974244.32</v>
          </cell>
          <cell r="AI52">
            <v>40273146.999999993</v>
          </cell>
          <cell r="AJ52">
            <v>53352216.880000018</v>
          </cell>
          <cell r="AK52">
            <v>53224334.580000006</v>
          </cell>
          <cell r="AL52">
            <v>66034616.369999982</v>
          </cell>
          <cell r="AM52">
            <v>40963268.369999982</v>
          </cell>
          <cell r="AN52">
            <v>47980092.410000056</v>
          </cell>
          <cell r="AO52">
            <v>52087953.32</v>
          </cell>
          <cell r="AP52">
            <v>53496356.62999998</v>
          </cell>
          <cell r="AQ52">
            <v>51064698.639999963</v>
          </cell>
          <cell r="AR52">
            <v>48017361.75</v>
          </cell>
          <cell r="AS52">
            <v>45906132.449999996</v>
          </cell>
          <cell r="AT52">
            <v>44112476.140000015</v>
          </cell>
          <cell r="AU52">
            <v>42641257.679999992</v>
          </cell>
          <cell r="AV52">
            <v>50460619.600000001</v>
          </cell>
          <cell r="AW52">
            <v>49096520.769999981</v>
          </cell>
          <cell r="AX52">
            <v>66555614.600000009</v>
          </cell>
          <cell r="AY52">
            <v>41766579.12000002</v>
          </cell>
          <cell r="AZ52">
            <v>45909157.149999999</v>
          </cell>
          <cell r="BA52">
            <v>54910101.24999997</v>
          </cell>
          <cell r="BB52">
            <v>52598964.930000022</v>
          </cell>
          <cell r="BC52">
            <v>46979066.590000004</v>
          </cell>
          <cell r="BD52">
            <v>51757930.039999999</v>
          </cell>
          <cell r="BE52">
            <v>44664212.299999997</v>
          </cell>
          <cell r="BF52">
            <v>41686797.249999985</v>
          </cell>
          <cell r="BG52">
            <v>46699451.040000044</v>
          </cell>
          <cell r="BH52">
            <v>47801252.669999994</v>
          </cell>
          <cell r="BI52">
            <v>49945627.549999982</v>
          </cell>
          <cell r="BJ52">
            <v>67693305.969999984</v>
          </cell>
          <cell r="BK52">
            <v>38077101.150000036</v>
          </cell>
          <cell r="BL52">
            <v>45471269.789999954</v>
          </cell>
          <cell r="BM52">
            <v>58210299.150000028</v>
          </cell>
          <cell r="BN52">
            <v>51011384.709999956</v>
          </cell>
          <cell r="BO52">
            <v>46962715.350000054</v>
          </cell>
          <cell r="BP52">
            <v>54057695.790000007</v>
          </cell>
          <cell r="BQ52">
            <v>39843668.369999997</v>
          </cell>
          <cell r="BR52">
            <v>36510082.080000006</v>
          </cell>
          <cell r="BS52">
            <v>40631861.530000009</v>
          </cell>
          <cell r="BT52">
            <v>44303912.49999997</v>
          </cell>
          <cell r="BU52">
            <v>48655691.570000045</v>
          </cell>
          <cell r="BV52">
            <v>61262973.709999986</v>
          </cell>
          <cell r="BW52">
            <v>35289137.359999985</v>
          </cell>
          <cell r="BX52">
            <v>45258299.949999981</v>
          </cell>
          <cell r="BY52">
            <v>56919431.480000071</v>
          </cell>
          <cell r="BZ52">
            <v>50204715.169999987</v>
          </cell>
          <cell r="CA52">
            <v>47076294.689999938</v>
          </cell>
          <cell r="CB52">
            <v>44844808.189999998</v>
          </cell>
          <cell r="CC52">
            <v>27022144.280000005</v>
          </cell>
          <cell r="CD52">
            <v>31466791.410000015</v>
          </cell>
          <cell r="CE52">
            <v>-103333743.88000001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</row>
        <row r="53">
          <cell r="A53" t="str">
            <v>FTBEVGR</v>
          </cell>
          <cell r="B53">
            <v>62904336.329999998</v>
          </cell>
          <cell r="C53">
            <v>36882074.32</v>
          </cell>
          <cell r="D53">
            <v>43084357.979999997</v>
          </cell>
          <cell r="E53">
            <v>58457989.060000002</v>
          </cell>
          <cell r="F53">
            <v>48119181.619999997</v>
          </cell>
          <cell r="G53">
            <v>49603725.670000002</v>
          </cell>
          <cell r="H53">
            <v>49792444.030000001</v>
          </cell>
          <cell r="I53">
            <v>38422396.640000001</v>
          </cell>
          <cell r="J53">
            <v>47381562.759999998</v>
          </cell>
          <cell r="K53">
            <v>45705538.57</v>
          </cell>
          <cell r="L53">
            <v>40716733.43</v>
          </cell>
          <cell r="M53">
            <v>58435403.189999998</v>
          </cell>
          <cell r="N53">
            <v>65404689.590000004</v>
          </cell>
          <cell r="O53">
            <v>42380760.909999996</v>
          </cell>
          <cell r="P53">
            <v>44777788.020000003</v>
          </cell>
          <cell r="Q53">
            <v>53456828.039999999</v>
          </cell>
          <cell r="R53">
            <v>49367449.060000002</v>
          </cell>
          <cell r="S53">
            <v>54608139.770000003</v>
          </cell>
          <cell r="T53">
            <v>54717802.909999996</v>
          </cell>
          <cell r="U53">
            <v>41709220.32</v>
          </cell>
          <cell r="V53">
            <v>54956410.090000004</v>
          </cell>
          <cell r="W53">
            <v>45001536.560000002</v>
          </cell>
          <cell r="X53">
            <v>53465282.899999999</v>
          </cell>
          <cell r="Y53">
            <v>52961036.030000001</v>
          </cell>
          <cell r="Z53">
            <v>69054554.790000007</v>
          </cell>
          <cell r="AA53">
            <v>46789524.520000003</v>
          </cell>
          <cell r="AB53">
            <v>48971500.719999999</v>
          </cell>
          <cell r="AC53">
            <v>57251311.060000002</v>
          </cell>
          <cell r="AD53">
            <v>50955333.840000004</v>
          </cell>
          <cell r="AE53">
            <v>61662460.030000001</v>
          </cell>
          <cell r="AF53">
            <v>48141596.739999995</v>
          </cell>
          <cell r="AG53">
            <v>49992468.890000001</v>
          </cell>
          <cell r="AH53">
            <v>45428999.780000009</v>
          </cell>
          <cell r="AI53">
            <v>44534753.399999999</v>
          </cell>
          <cell r="AJ53">
            <v>52625066.74999997</v>
          </cell>
          <cell r="AK53">
            <v>52562995.700000018</v>
          </cell>
          <cell r="AL53">
            <v>65167070.309999987</v>
          </cell>
          <cell r="AM53">
            <v>40574917.120000012</v>
          </cell>
          <cell r="AN53">
            <v>47651230.520000011</v>
          </cell>
          <cell r="AO53">
            <v>59069657.140000001</v>
          </cell>
          <cell r="AP53">
            <v>52782429.109999955</v>
          </cell>
          <cell r="AQ53">
            <v>50644948.639999941</v>
          </cell>
          <cell r="AR53">
            <v>47446826.579999998</v>
          </cell>
          <cell r="AS53">
            <v>45152836.849999994</v>
          </cell>
          <cell r="AT53">
            <v>43339112.820000023</v>
          </cell>
          <cell r="AU53">
            <v>41920807.739999987</v>
          </cell>
          <cell r="AV53">
            <v>49532694.320000015</v>
          </cell>
          <cell r="AW53">
            <v>48221124.599999964</v>
          </cell>
          <cell r="AX53">
            <v>65330547.300000034</v>
          </cell>
          <cell r="AY53">
            <v>41009406.350000009</v>
          </cell>
          <cell r="AZ53">
            <v>45078319.789999969</v>
          </cell>
          <cell r="BA53">
            <v>55861703.929999977</v>
          </cell>
          <cell r="BB53">
            <v>51596902.269999988</v>
          </cell>
          <cell r="BC53">
            <v>47617548.85999994</v>
          </cell>
          <cell r="BD53">
            <v>50719354.299999997</v>
          </cell>
          <cell r="BE53">
            <v>43770928.100000001</v>
          </cell>
          <cell r="BF53">
            <v>40857184.269999988</v>
          </cell>
          <cell r="BG53">
            <v>45766816.990000024</v>
          </cell>
          <cell r="BH53">
            <v>48346300.799999997</v>
          </cell>
          <cell r="BI53">
            <v>48946715.180000015</v>
          </cell>
          <cell r="BJ53">
            <v>68339439.99999997</v>
          </cell>
          <cell r="BK53">
            <v>37315714.560000002</v>
          </cell>
          <cell r="BL53">
            <v>44561949.159999982</v>
          </cell>
          <cell r="BM53">
            <v>57047550.150000006</v>
          </cell>
          <cell r="BN53">
            <v>49991157.26000002</v>
          </cell>
          <cell r="BO53">
            <v>50022680.690000013</v>
          </cell>
          <cell r="BP53">
            <v>52974798.439999998</v>
          </cell>
          <cell r="BQ53">
            <v>39049556.019999996</v>
          </cell>
          <cell r="BR53">
            <v>35779912.949999996</v>
          </cell>
          <cell r="BS53">
            <v>39819247.920000009</v>
          </cell>
          <cell r="BT53">
            <v>43417834.589999981</v>
          </cell>
          <cell r="BU53">
            <v>47683433.740000024</v>
          </cell>
          <cell r="BV53">
            <v>62038488.82</v>
          </cell>
          <cell r="BW53">
            <v>34578386.929999962</v>
          </cell>
          <cell r="BX53">
            <v>44353134.070000008</v>
          </cell>
          <cell r="BY53">
            <v>55785756.850000039</v>
          </cell>
          <cell r="BZ53">
            <v>49203560.949999996</v>
          </cell>
          <cell r="CA53">
            <v>46134768.93999996</v>
          </cell>
          <cell r="CB53">
            <v>43937615.219999999</v>
          </cell>
          <cell r="CC53">
            <v>26479482.200000007</v>
          </cell>
          <cell r="CD53">
            <v>30837455.820000004</v>
          </cell>
          <cell r="CE53">
            <v>-101254553.24000001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</row>
        <row r="54">
          <cell r="A54" t="str">
            <v>FTBEVSUR</v>
          </cell>
          <cell r="B54">
            <v>3904255.66</v>
          </cell>
          <cell r="C54">
            <v>4049827.38</v>
          </cell>
          <cell r="D54">
            <v>4587774.6900000004</v>
          </cell>
          <cell r="E54">
            <v>5247261.8499999996</v>
          </cell>
          <cell r="F54">
            <v>4127175.96</v>
          </cell>
          <cell r="G54">
            <v>4375446.5</v>
          </cell>
          <cell r="H54">
            <v>3232863.78</v>
          </cell>
          <cell r="I54">
            <v>4312719.75</v>
          </cell>
          <cell r="J54">
            <v>3156910.12</v>
          </cell>
          <cell r="K54">
            <v>3690000.68</v>
          </cell>
          <cell r="L54">
            <v>3307018.67</v>
          </cell>
          <cell r="M54">
            <v>4025589.03</v>
          </cell>
          <cell r="N54">
            <v>4672161.8600000003</v>
          </cell>
          <cell r="O54">
            <v>4059255.52</v>
          </cell>
          <cell r="P54">
            <v>4653274.96</v>
          </cell>
          <cell r="Q54">
            <v>4776458.13</v>
          </cell>
          <cell r="R54">
            <v>4943251.5599999996</v>
          </cell>
          <cell r="S54">
            <v>4124392.72</v>
          </cell>
          <cell r="T54">
            <v>4173639.59</v>
          </cell>
          <cell r="U54">
            <v>3652792.82</v>
          </cell>
          <cell r="V54">
            <v>3206179.97</v>
          </cell>
          <cell r="W54">
            <v>3670010.68</v>
          </cell>
          <cell r="X54">
            <v>3714684.76</v>
          </cell>
          <cell r="Y54">
            <v>3371186.3</v>
          </cell>
          <cell r="Z54">
            <v>6090545.8600000003</v>
          </cell>
          <cell r="AA54">
            <v>4165589.31</v>
          </cell>
          <cell r="AB54">
            <v>4271260.4400000004</v>
          </cell>
          <cell r="AC54">
            <v>5218714.67</v>
          </cell>
          <cell r="AD54">
            <v>4330521.49</v>
          </cell>
          <cell r="AE54">
            <v>4110724.1</v>
          </cell>
          <cell r="AF54">
            <v>3960769.64</v>
          </cell>
          <cell r="AG54">
            <v>743918.4800000001</v>
          </cell>
          <cell r="AH54">
            <v>374240.27999999956</v>
          </cell>
          <cell r="AI54">
            <v>567069.21000000054</v>
          </cell>
          <cell r="AJ54">
            <v>340588.89999999932</v>
          </cell>
          <cell r="AK54">
            <v>403680.95</v>
          </cell>
          <cell r="AL54">
            <v>453189.08000000048</v>
          </cell>
          <cell r="AM54">
            <v>428910.7999999997</v>
          </cell>
          <cell r="AN54">
            <v>630739.90999999992</v>
          </cell>
          <cell r="AO54">
            <v>523462.56999999954</v>
          </cell>
          <cell r="AP54">
            <v>355999.47999999946</v>
          </cell>
          <cell r="AQ54">
            <v>256808.15000000125</v>
          </cell>
          <cell r="AR54">
            <v>399929.71</v>
          </cell>
          <cell r="AS54">
            <v>169827.00000000006</v>
          </cell>
          <cell r="AT54">
            <v>108886.09999999999</v>
          </cell>
          <cell r="AU54">
            <v>132375.02999999994</v>
          </cell>
          <cell r="AV54">
            <v>81286.929999999978</v>
          </cell>
          <cell r="AW54">
            <v>106534.04</v>
          </cell>
          <cell r="AX54">
            <v>106044.67000000006</v>
          </cell>
          <cell r="AY54">
            <v>78158.619999999952</v>
          </cell>
          <cell r="AZ54">
            <v>87345.720000000074</v>
          </cell>
          <cell r="BA54">
            <v>70132.929999999978</v>
          </cell>
          <cell r="BB54">
            <v>47608.989999999852</v>
          </cell>
          <cell r="BC54">
            <v>57734.870000000214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</row>
        <row r="55">
          <cell r="A55" t="str">
            <v>FTCARTGR</v>
          </cell>
          <cell r="B55">
            <v>2479760.25</v>
          </cell>
          <cell r="C55">
            <v>2869427.1</v>
          </cell>
          <cell r="D55">
            <v>2760751.85</v>
          </cell>
          <cell r="E55">
            <v>3425592.35</v>
          </cell>
          <cell r="F55">
            <v>2640266.38</v>
          </cell>
          <cell r="G55">
            <v>2920753.55</v>
          </cell>
          <cell r="H55">
            <v>2699367.85</v>
          </cell>
          <cell r="I55">
            <v>3346028.05</v>
          </cell>
          <cell r="J55">
            <v>2518394.4500000002</v>
          </cell>
          <cell r="K55">
            <v>2942456.5</v>
          </cell>
          <cell r="L55">
            <v>2718289.7</v>
          </cell>
          <cell r="M55">
            <v>2573268.75</v>
          </cell>
          <cell r="N55">
            <v>2328099.4</v>
          </cell>
          <cell r="O55">
            <v>3035180.7</v>
          </cell>
          <cell r="P55">
            <v>3576113.65</v>
          </cell>
          <cell r="Q55">
            <v>2837671.45</v>
          </cell>
          <cell r="R55">
            <v>2726203.2</v>
          </cell>
          <cell r="S55">
            <v>3173708.93</v>
          </cell>
          <cell r="T55">
            <v>1304088.44</v>
          </cell>
          <cell r="U55">
            <v>4440172.66</v>
          </cell>
          <cell r="V55">
            <v>2332427.64</v>
          </cell>
          <cell r="W55">
            <v>2635875.2000000002</v>
          </cell>
          <cell r="X55">
            <v>2282380.9</v>
          </cell>
          <cell r="Y55">
            <v>3100406.67</v>
          </cell>
          <cell r="Z55">
            <v>2905719.3</v>
          </cell>
          <cell r="AA55">
            <v>2566170.15</v>
          </cell>
          <cell r="AB55">
            <v>2631639.9500000002</v>
          </cell>
          <cell r="AC55">
            <v>2530221.65</v>
          </cell>
          <cell r="AD55">
            <v>2430199.4500000002</v>
          </cell>
          <cell r="AE55">
            <v>3913870.93</v>
          </cell>
          <cell r="AF55">
            <v>244481.5</v>
          </cell>
          <cell r="AG55">
            <v>4003529.34</v>
          </cell>
          <cell r="AH55">
            <v>2237958.75</v>
          </cell>
          <cell r="AI55">
            <v>3809729.4999999995</v>
          </cell>
          <cell r="AJ55">
            <v>1632250.2500000002</v>
          </cell>
          <cell r="AK55">
            <v>1350151.6000000003</v>
          </cell>
          <cell r="AL55">
            <v>3178043.149999999</v>
          </cell>
          <cell r="AM55">
            <v>2460189.470000003</v>
          </cell>
          <cell r="AN55">
            <v>2473750.2099999986</v>
          </cell>
          <cell r="AO55">
            <v>2833863.8600000008</v>
          </cell>
          <cell r="AP55">
            <v>2189193.6999999969</v>
          </cell>
          <cell r="AQ55">
            <v>2632420.86</v>
          </cell>
          <cell r="AR55">
            <v>2011740.5000000002</v>
          </cell>
          <cell r="AS55">
            <v>2003072.8099999998</v>
          </cell>
          <cell r="AT55">
            <v>2104415.0999999996</v>
          </cell>
          <cell r="AU55">
            <v>2241171.3899999997</v>
          </cell>
          <cell r="AV55">
            <v>1774574.7999999998</v>
          </cell>
          <cell r="AW55">
            <v>2043730.9500000004</v>
          </cell>
          <cell r="AX55">
            <v>1697607.7699999993</v>
          </cell>
          <cell r="AY55">
            <v>2047145.3100000012</v>
          </cell>
          <cell r="AZ55">
            <v>2641380.8499999992</v>
          </cell>
          <cell r="BA55">
            <v>1906921.7499999986</v>
          </cell>
          <cell r="BB55">
            <v>1839685.8500000022</v>
          </cell>
          <cell r="BC55">
            <v>1884681.2899999996</v>
          </cell>
          <cell r="BD55">
            <v>2104716.0499999998</v>
          </cell>
          <cell r="BE55">
            <v>1604201.9500000002</v>
          </cell>
          <cell r="BF55">
            <v>9308712.8499999996</v>
          </cell>
          <cell r="BG55">
            <v>19449472.899999999</v>
          </cell>
          <cell r="BH55">
            <v>16902391.5</v>
          </cell>
          <cell r="BI55">
            <v>17999024.199999996</v>
          </cell>
          <cell r="BJ55">
            <v>15418094.970000012</v>
          </cell>
          <cell r="BK55">
            <v>18461881.249999989</v>
          </cell>
          <cell r="BL55">
            <v>23756532.469999995</v>
          </cell>
          <cell r="BM55">
            <v>18254747.550000004</v>
          </cell>
          <cell r="BN55">
            <v>17731830.75</v>
          </cell>
          <cell r="BO55">
            <v>21331794.080000009</v>
          </cell>
          <cell r="BP55">
            <v>19024568.25</v>
          </cell>
          <cell r="BQ55">
            <v>19306961.75</v>
          </cell>
          <cell r="BR55">
            <v>18257892.779999997</v>
          </cell>
          <cell r="BS55">
            <v>17601158.149999995</v>
          </cell>
          <cell r="BT55">
            <v>18462276.250000004</v>
          </cell>
          <cell r="BU55">
            <v>18369534.400000006</v>
          </cell>
          <cell r="BV55">
            <v>19063786.550000004</v>
          </cell>
          <cell r="BW55">
            <v>19825290.999999993</v>
          </cell>
          <cell r="BX55">
            <v>25565148.149999999</v>
          </cell>
          <cell r="BY55">
            <v>19752037.690000009</v>
          </cell>
          <cell r="BZ55">
            <v>20344599.249999989</v>
          </cell>
          <cell r="CA55">
            <v>19284871.699999996</v>
          </cell>
          <cell r="CB55">
            <v>17607530.700000003</v>
          </cell>
          <cell r="CC55">
            <v>19879286.149999995</v>
          </cell>
          <cell r="CD55">
            <v>18837354.750000004</v>
          </cell>
          <cell r="CE55">
            <v>-56324171.600000001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</row>
        <row r="56">
          <cell r="A56" t="str">
            <v>FTCIGGR</v>
          </cell>
          <cell r="B56">
            <v>25629941.609999999</v>
          </cell>
          <cell r="C56">
            <v>23315804.850000001</v>
          </cell>
          <cell r="D56">
            <v>21998131.399999999</v>
          </cell>
          <cell r="E56">
            <v>22961501.899999999</v>
          </cell>
          <cell r="F56">
            <v>22814094.969999999</v>
          </cell>
          <cell r="G56">
            <v>46369866.490000002</v>
          </cell>
          <cell r="H56">
            <v>2115378.2599999998</v>
          </cell>
          <cell r="I56">
            <v>24236631.73</v>
          </cell>
          <cell r="J56">
            <v>19974112.309999999</v>
          </cell>
          <cell r="K56">
            <v>24616225.079999998</v>
          </cell>
          <cell r="L56">
            <v>21412271.609999999</v>
          </cell>
          <cell r="M56">
            <v>22879019.210000001</v>
          </cell>
          <cell r="N56">
            <v>23434203.640000001</v>
          </cell>
          <cell r="O56">
            <v>23935780.129999999</v>
          </cell>
          <cell r="P56">
            <v>21718701.239999998</v>
          </cell>
          <cell r="Q56">
            <v>21648166.73</v>
          </cell>
          <cell r="R56">
            <v>25309947.079999998</v>
          </cell>
          <cell r="S56">
            <v>46348866.719999999</v>
          </cell>
          <cell r="T56">
            <v>3284106.82</v>
          </cell>
          <cell r="U56">
            <v>22867550.530000001</v>
          </cell>
          <cell r="V56">
            <v>22659665.539999999</v>
          </cell>
          <cell r="W56">
            <v>23172810.690000001</v>
          </cell>
          <cell r="X56">
            <v>25187879.879999999</v>
          </cell>
          <cell r="Y56">
            <v>20509581.010000002</v>
          </cell>
          <cell r="Z56">
            <v>26124171.140000001</v>
          </cell>
          <cell r="AA56">
            <v>23339464.690000001</v>
          </cell>
          <cell r="AB56">
            <v>21629768.030000001</v>
          </cell>
          <cell r="AC56">
            <v>21347802.460000001</v>
          </cell>
          <cell r="AD56">
            <v>26191914.32</v>
          </cell>
          <cell r="AE56">
            <v>42868032.780000001</v>
          </cell>
          <cell r="AF56">
            <v>3014345.06</v>
          </cell>
          <cell r="AG56">
            <v>23340747.989999998</v>
          </cell>
          <cell r="AH56">
            <v>22771227.75</v>
          </cell>
          <cell r="AI56">
            <v>22843828.929999996</v>
          </cell>
          <cell r="AJ56">
            <v>21369008.560000006</v>
          </cell>
          <cell r="AK56">
            <v>21341825.809999995</v>
          </cell>
          <cell r="AL56">
            <v>22463929.349999994</v>
          </cell>
          <cell r="AM56">
            <v>23840126.020000011</v>
          </cell>
          <cell r="AN56">
            <v>20628484.18</v>
          </cell>
          <cell r="AO56">
            <v>24370066.04999999</v>
          </cell>
          <cell r="AP56">
            <v>21102688.989999998</v>
          </cell>
          <cell r="AQ56">
            <v>43973190.93</v>
          </cell>
          <cell r="AR56">
            <v>3951112.17</v>
          </cell>
          <cell r="AS56">
            <v>18842133.609999999</v>
          </cell>
          <cell r="AT56">
            <v>21471108.380000003</v>
          </cell>
          <cell r="AU56">
            <v>23308576.82</v>
          </cell>
          <cell r="AV56">
            <v>23924199.250000007</v>
          </cell>
          <cell r="AW56">
            <v>19529324.929999989</v>
          </cell>
          <cell r="AX56">
            <v>21575729.020000003</v>
          </cell>
          <cell r="AY56">
            <v>27286582.169999991</v>
          </cell>
          <cell r="AZ56">
            <v>25656460.689999998</v>
          </cell>
          <cell r="BA56">
            <v>25770061.200000025</v>
          </cell>
          <cell r="BB56">
            <v>24953024.039999988</v>
          </cell>
          <cell r="BC56">
            <v>42667680.550000004</v>
          </cell>
          <cell r="BD56">
            <v>5133715.95</v>
          </cell>
          <cell r="BE56">
            <v>21060591.32</v>
          </cell>
          <cell r="BF56">
            <v>7369442.9799999986</v>
          </cell>
          <cell r="BG56">
            <v>12676393.879999999</v>
          </cell>
          <cell r="BH56">
            <v>19046193.510000002</v>
          </cell>
          <cell r="BI56">
            <v>20569399.930000003</v>
          </cell>
          <cell r="BJ56">
            <v>18606240.719999988</v>
          </cell>
          <cell r="BK56">
            <v>17506174.41</v>
          </cell>
          <cell r="BL56">
            <v>16217411.520000013</v>
          </cell>
          <cell r="BM56">
            <v>17957381.78000002</v>
          </cell>
          <cell r="BN56">
            <v>17412868.839999959</v>
          </cell>
          <cell r="BO56">
            <v>32283550.200000007</v>
          </cell>
          <cell r="BP56">
            <v>3103675.49</v>
          </cell>
          <cell r="BQ56">
            <v>19512653.669999998</v>
          </cell>
          <cell r="BR56">
            <v>17321436.409999996</v>
          </cell>
          <cell r="BS56">
            <v>16946997.890000004</v>
          </cell>
          <cell r="BT56">
            <v>16479029.589999996</v>
          </cell>
          <cell r="BU56">
            <v>18014177.930000003</v>
          </cell>
          <cell r="BV56">
            <v>17682010.249999989</v>
          </cell>
          <cell r="BW56">
            <v>19978911.920000017</v>
          </cell>
          <cell r="BX56">
            <v>14501633.419999991</v>
          </cell>
          <cell r="BY56">
            <v>15608007.16</v>
          </cell>
          <cell r="BZ56">
            <v>16002021.560000002</v>
          </cell>
          <cell r="CA56">
            <v>38273897.700000018</v>
          </cell>
          <cell r="CB56">
            <v>3034289.39</v>
          </cell>
          <cell r="CC56">
            <v>17476011.269999996</v>
          </cell>
          <cell r="CD56">
            <v>17064323.670000002</v>
          </cell>
          <cell r="CE56">
            <v>-37574624.329999998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</row>
        <row r="57">
          <cell r="A57" t="str">
            <v>FTCIGSMKLS</v>
          </cell>
          <cell r="B57">
            <v>2373508.7000000002</v>
          </cell>
          <cell r="C57">
            <v>2430180.6800000002</v>
          </cell>
          <cell r="D57">
            <v>2476850.41</v>
          </cell>
          <cell r="E57">
            <v>2083407.21</v>
          </cell>
          <cell r="F57">
            <v>2034552.8</v>
          </cell>
          <cell r="G57">
            <v>2036292.27</v>
          </cell>
          <cell r="H57">
            <v>1836691.16</v>
          </cell>
          <cell r="I57">
            <v>1687893.77</v>
          </cell>
          <cell r="J57">
            <v>2115637.9900000002</v>
          </cell>
          <cell r="K57">
            <v>2008067.67</v>
          </cell>
          <cell r="L57">
            <v>2293562.9</v>
          </cell>
          <cell r="M57">
            <v>2084835.9</v>
          </cell>
          <cell r="N57">
            <v>2069251.81</v>
          </cell>
          <cell r="O57">
            <v>2284879.33</v>
          </cell>
          <cell r="P57">
            <v>2247226.21</v>
          </cell>
          <cell r="Q57">
            <v>3107304.65</v>
          </cell>
          <cell r="R57">
            <v>2829332.4</v>
          </cell>
          <cell r="S57">
            <v>2897785.92</v>
          </cell>
          <cell r="T57">
            <v>2566874.42</v>
          </cell>
          <cell r="U57">
            <v>2825035.61</v>
          </cell>
          <cell r="V57">
            <v>2769315.28</v>
          </cell>
          <cell r="W57">
            <v>2372910.85</v>
          </cell>
          <cell r="X57">
            <v>5156201.87</v>
          </cell>
          <cell r="Y57">
            <v>400340.96</v>
          </cell>
          <cell r="Z57">
            <v>3390995</v>
          </cell>
          <cell r="AA57">
            <v>2864812.95</v>
          </cell>
          <cell r="AB57">
            <v>2188692.09</v>
          </cell>
          <cell r="AC57">
            <v>3165731.63</v>
          </cell>
          <cell r="AD57">
            <v>2488476.7200000002</v>
          </cell>
          <cell r="AE57">
            <v>2899784.8</v>
          </cell>
          <cell r="AF57">
            <v>2592194.62</v>
          </cell>
          <cell r="AG57">
            <v>2769000.21</v>
          </cell>
          <cell r="AH57">
            <v>2774086.8799999994</v>
          </cell>
          <cell r="AI57">
            <v>2370807.9099999997</v>
          </cell>
          <cell r="AJ57">
            <v>3144279.9900000012</v>
          </cell>
          <cell r="AK57">
            <v>2334993.1900000004</v>
          </cell>
          <cell r="AL57">
            <v>2406949.709999999</v>
          </cell>
          <cell r="AM57">
            <v>2541693.689999999</v>
          </cell>
          <cell r="AN57">
            <v>2634162.6600000011</v>
          </cell>
          <cell r="AO57">
            <v>2841770.2200000007</v>
          </cell>
          <cell r="AP57">
            <v>2779057.0700000003</v>
          </cell>
          <cell r="AQ57">
            <v>2595016.8599999975</v>
          </cell>
          <cell r="AR57">
            <v>2716259.9</v>
          </cell>
          <cell r="AS57">
            <v>2222991.9300000002</v>
          </cell>
          <cell r="AT57">
            <v>2404670.7200000002</v>
          </cell>
          <cell r="AU57">
            <v>2885342.9199999995</v>
          </cell>
          <cell r="AV57">
            <v>1812512.4000000011</v>
          </cell>
          <cell r="AW57">
            <v>2495296.6999999993</v>
          </cell>
          <cell r="AX57">
            <v>2555111.3400000017</v>
          </cell>
          <cell r="AY57">
            <v>2252531.67</v>
          </cell>
          <cell r="AZ57">
            <v>3079122.9399999976</v>
          </cell>
          <cell r="BA57">
            <v>2274581.6900000013</v>
          </cell>
          <cell r="BB57">
            <v>1835648.8499999982</v>
          </cell>
          <cell r="BC57">
            <v>2009571.4999999998</v>
          </cell>
          <cell r="BD57">
            <v>3461455.86</v>
          </cell>
          <cell r="BE57">
            <v>1168769.7200000002</v>
          </cell>
          <cell r="BF57">
            <v>2086484.24</v>
          </cell>
          <cell r="BG57">
            <v>1985607.2400000002</v>
          </cell>
          <cell r="BH57">
            <v>1996010.1300000001</v>
          </cell>
          <cell r="BI57">
            <v>1776832.8699999999</v>
          </cell>
          <cell r="BJ57">
            <v>2486345.9900000002</v>
          </cell>
          <cell r="BK57">
            <v>2027284.6999999993</v>
          </cell>
          <cell r="BL57">
            <v>1981149.66</v>
          </cell>
          <cell r="BM57">
            <v>2804381.91</v>
          </cell>
          <cell r="BN57">
            <v>2245503.209999999</v>
          </cell>
          <cell r="BO57">
            <v>1585036.8600000024</v>
          </cell>
          <cell r="BP57">
            <v>2148974.9300000002</v>
          </cell>
          <cell r="BQ57">
            <v>2158246.8899999997</v>
          </cell>
          <cell r="BR57">
            <v>2185621.4899999998</v>
          </cell>
          <cell r="BS57">
            <v>1961804.1500000008</v>
          </cell>
          <cell r="BT57">
            <v>1963070.7199999993</v>
          </cell>
          <cell r="BU57">
            <v>2350413.2500000009</v>
          </cell>
          <cell r="BV57">
            <v>1940303.2499999995</v>
          </cell>
          <cell r="BW57">
            <v>2249458.560000001</v>
          </cell>
          <cell r="BX57">
            <v>2362503.1899999981</v>
          </cell>
          <cell r="BY57">
            <v>2630518.3400000017</v>
          </cell>
          <cell r="BZ57">
            <v>2066292.7700000005</v>
          </cell>
          <cell r="CA57">
            <v>3248377.6300000004</v>
          </cell>
          <cell r="CB57">
            <v>2309056.08</v>
          </cell>
          <cell r="CC57">
            <v>2227860.62</v>
          </cell>
          <cell r="CD57">
            <v>2695974.1</v>
          </cell>
          <cell r="CE57">
            <v>-7232890.7999999998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</row>
        <row r="58">
          <cell r="A58" t="str">
            <v>FTCIGTC</v>
          </cell>
          <cell r="B58">
            <v>35776696.340000004</v>
          </cell>
          <cell r="C58">
            <v>33054482.629999999</v>
          </cell>
          <cell r="D58">
            <v>35867534.350000001</v>
          </cell>
          <cell r="E58">
            <v>35771913.850000001</v>
          </cell>
          <cell r="F58">
            <v>37964693.939999998</v>
          </cell>
          <cell r="G58">
            <v>38682118.350000001</v>
          </cell>
          <cell r="H58">
            <v>38990593.670000002</v>
          </cell>
          <cell r="I58">
            <v>30953055.629999999</v>
          </cell>
          <cell r="J58">
            <v>38305565.890000001</v>
          </cell>
          <cell r="K58">
            <v>33136544.120000001</v>
          </cell>
          <cell r="L58">
            <v>35482513.280000001</v>
          </cell>
          <cell r="M58">
            <v>36454017.140000001</v>
          </cell>
          <cell r="N58">
            <v>37021015.329999998</v>
          </cell>
          <cell r="O58">
            <v>33266002.239999998</v>
          </cell>
          <cell r="P58">
            <v>32024667.359999999</v>
          </cell>
          <cell r="Q58">
            <v>38345807.100000001</v>
          </cell>
          <cell r="R58">
            <v>35171164.039999999</v>
          </cell>
          <cell r="S58">
            <v>40180848.159999996</v>
          </cell>
          <cell r="T58">
            <v>34660350</v>
          </cell>
          <cell r="U58">
            <v>34060109.340000004</v>
          </cell>
          <cell r="V58">
            <v>35559474.579999998</v>
          </cell>
          <cell r="W58">
            <v>34335480.280000001</v>
          </cell>
          <cell r="X58">
            <v>34467295.520000003</v>
          </cell>
          <cell r="Y58">
            <v>38448239.43</v>
          </cell>
          <cell r="Z58">
            <v>35280908.039999999</v>
          </cell>
          <cell r="AA58">
            <v>33369713.719999999</v>
          </cell>
          <cell r="AB58">
            <v>31292739.390000001</v>
          </cell>
          <cell r="AC58">
            <v>40211806.939999998</v>
          </cell>
          <cell r="AD58">
            <v>35116572.369999997</v>
          </cell>
          <cell r="AE58">
            <v>34125180.200000003</v>
          </cell>
          <cell r="AF58">
            <v>35151805.510000005</v>
          </cell>
          <cell r="AG58">
            <v>34409751.5</v>
          </cell>
          <cell r="AH58">
            <v>34757087.86999999</v>
          </cell>
          <cell r="AI58">
            <v>31963859.34</v>
          </cell>
          <cell r="AJ58">
            <v>32676718.899999999</v>
          </cell>
          <cell r="AK58">
            <v>34332130.050000019</v>
          </cell>
          <cell r="AL58">
            <v>36456645.019999996</v>
          </cell>
          <cell r="AM58">
            <v>30840645.389999993</v>
          </cell>
          <cell r="AN58">
            <v>36993953.030000001</v>
          </cell>
          <cell r="AO58">
            <v>31465815.99000001</v>
          </cell>
          <cell r="AP58">
            <v>37142031.56999997</v>
          </cell>
          <cell r="AQ58">
            <v>35757160.850000046</v>
          </cell>
          <cell r="AR58">
            <v>28800843.460000001</v>
          </cell>
          <cell r="AS58">
            <v>32942755.869999997</v>
          </cell>
          <cell r="AT58">
            <v>35008969.740000002</v>
          </cell>
          <cell r="AU58">
            <v>35472095.670000002</v>
          </cell>
          <cell r="AV58">
            <v>29496076.849999979</v>
          </cell>
          <cell r="AW58">
            <v>32241413.850000016</v>
          </cell>
          <cell r="AX58">
            <v>42874909.290000007</v>
          </cell>
          <cell r="AY58">
            <v>35616607.610000014</v>
          </cell>
          <cell r="AZ58">
            <v>38576674.479999952</v>
          </cell>
          <cell r="BA58">
            <v>37849433.210000031</v>
          </cell>
          <cell r="BB58">
            <v>34321601.339999974</v>
          </cell>
          <cell r="BC58">
            <v>35275285.260000035</v>
          </cell>
          <cell r="BD58">
            <v>32983858.750000004</v>
          </cell>
          <cell r="BE58">
            <v>9188478.4099999946</v>
          </cell>
          <cell r="BF58">
            <v>17779813.879999999</v>
          </cell>
          <cell r="BG58">
            <v>28785266.530000009</v>
          </cell>
          <cell r="BH58">
            <v>31213511.93999999</v>
          </cell>
          <cell r="BI58">
            <v>26504352.09999999</v>
          </cell>
          <cell r="BJ58">
            <v>26099844.150000025</v>
          </cell>
          <cell r="BK58">
            <v>23953493.729999989</v>
          </cell>
          <cell r="BL58">
            <v>25256006.299999997</v>
          </cell>
          <cell r="BM58">
            <v>25608487.230000008</v>
          </cell>
          <cell r="BN58">
            <v>25081904.500000007</v>
          </cell>
          <cell r="BO58">
            <v>28089987.249999978</v>
          </cell>
          <cell r="BP58">
            <v>28810391.16</v>
          </cell>
          <cell r="BQ58">
            <v>25223044.619999997</v>
          </cell>
          <cell r="BR58">
            <v>25170347.27</v>
          </cell>
          <cell r="BS58">
            <v>24138394.219999995</v>
          </cell>
          <cell r="BT58">
            <v>25596242.059999995</v>
          </cell>
          <cell r="BU58">
            <v>26857603.530000005</v>
          </cell>
          <cell r="BV58">
            <v>29274866.810000021</v>
          </cell>
          <cell r="BW58">
            <v>20592309.439999979</v>
          </cell>
          <cell r="BX58">
            <v>20893965.870000016</v>
          </cell>
          <cell r="BY58">
            <v>23342547.499999996</v>
          </cell>
          <cell r="BZ58">
            <v>26226722.499999993</v>
          </cell>
          <cell r="CA58">
            <v>27187897.350000013</v>
          </cell>
          <cell r="CB58">
            <v>25613379.140000001</v>
          </cell>
          <cell r="CC58">
            <v>24109490.800000004</v>
          </cell>
          <cell r="CD58">
            <v>23051632.329999998</v>
          </cell>
          <cell r="CE58">
            <v>-72774502.269999996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</row>
        <row r="59">
          <cell r="A59" t="str">
            <v>FTCIGTOT</v>
          </cell>
          <cell r="B59">
            <v>23256432.91</v>
          </cell>
          <cell r="C59">
            <v>20885624.170000002</v>
          </cell>
          <cell r="D59">
            <v>19521280.989999998</v>
          </cell>
          <cell r="E59">
            <v>20878094.690000001</v>
          </cell>
          <cell r="F59">
            <v>20779542.170000002</v>
          </cell>
          <cell r="G59">
            <v>44333574.219999999</v>
          </cell>
          <cell r="H59">
            <v>278687.09999999998</v>
          </cell>
          <cell r="I59">
            <v>22548737.960000001</v>
          </cell>
          <cell r="J59">
            <v>17858474.32</v>
          </cell>
          <cell r="K59">
            <v>22608157.41</v>
          </cell>
          <cell r="L59">
            <v>19118708.710000001</v>
          </cell>
          <cell r="M59">
            <v>20794183.309999999</v>
          </cell>
          <cell r="N59">
            <v>21364951.829999998</v>
          </cell>
          <cell r="O59">
            <v>21650900.800000001</v>
          </cell>
          <cell r="P59">
            <v>19471475.030000001</v>
          </cell>
          <cell r="Q59">
            <v>18540862.079999998</v>
          </cell>
          <cell r="R59">
            <v>22480614.68</v>
          </cell>
          <cell r="S59">
            <v>43451080.799999997</v>
          </cell>
          <cell r="T59">
            <v>717232.4</v>
          </cell>
          <cell r="U59">
            <v>20042514.920000002</v>
          </cell>
          <cell r="V59">
            <v>19890350.260000002</v>
          </cell>
          <cell r="W59">
            <v>20799899.84</v>
          </cell>
          <cell r="X59">
            <v>20031678.010000002</v>
          </cell>
          <cell r="Y59">
            <v>20109240.050000001</v>
          </cell>
          <cell r="Z59">
            <v>22733176.140000001</v>
          </cell>
          <cell r="AA59">
            <v>20474651.739999998</v>
          </cell>
          <cell r="AB59">
            <v>19441075.940000001</v>
          </cell>
          <cell r="AC59">
            <v>18182070.829999998</v>
          </cell>
          <cell r="AD59">
            <v>23703437.600000001</v>
          </cell>
          <cell r="AE59">
            <v>39968247.979999997</v>
          </cell>
          <cell r="AF59">
            <v>422150.44</v>
          </cell>
          <cell r="AG59">
            <v>20571747.779999997</v>
          </cell>
          <cell r="AH59">
            <v>19997140.870000001</v>
          </cell>
          <cell r="AI59">
            <v>20473021.019999996</v>
          </cell>
          <cell r="AJ59">
            <v>18224728.570000004</v>
          </cell>
          <cell r="AK59">
            <v>19006832.619999997</v>
          </cell>
          <cell r="AL59">
            <v>20056979.639999993</v>
          </cell>
          <cell r="AM59">
            <v>21298432.330000013</v>
          </cell>
          <cell r="AN59">
            <v>17994321.52</v>
          </cell>
          <cell r="AO59">
            <v>21528295.829999991</v>
          </cell>
          <cell r="AP59">
            <v>18323631.919999998</v>
          </cell>
          <cell r="AQ59">
            <v>41378174.07</v>
          </cell>
          <cell r="AR59">
            <v>1234852.27</v>
          </cell>
          <cell r="AS59">
            <v>16619141.679999998</v>
          </cell>
          <cell r="AT59">
            <v>19066437.66</v>
          </cell>
          <cell r="AU59">
            <v>20423233.899999999</v>
          </cell>
          <cell r="AV59">
            <v>22111686.850000005</v>
          </cell>
          <cell r="AW59">
            <v>17034028.229999989</v>
          </cell>
          <cell r="AX59">
            <v>19020617.68</v>
          </cell>
          <cell r="AY59">
            <v>25034050.499999993</v>
          </cell>
          <cell r="AZ59">
            <v>22577337.749999996</v>
          </cell>
          <cell r="BA59">
            <v>23495479.510000024</v>
          </cell>
          <cell r="BB59">
            <v>23117375.18999999</v>
          </cell>
          <cell r="BC59">
            <v>40658109.050000004</v>
          </cell>
          <cell r="BD59">
            <v>1672260.09</v>
          </cell>
          <cell r="BE59">
            <v>19891821.600000001</v>
          </cell>
          <cell r="BF59">
            <v>5282958.7400000012</v>
          </cell>
          <cell r="BG59">
            <v>10690786.639999999</v>
          </cell>
          <cell r="BH59">
            <v>17050183.379999999</v>
          </cell>
          <cell r="BI59">
            <v>18792567.059999995</v>
          </cell>
          <cell r="BJ59">
            <v>16119894.729999999</v>
          </cell>
          <cell r="BK59">
            <v>15478889.710000005</v>
          </cell>
          <cell r="BL59">
            <v>14236261.859999999</v>
          </cell>
          <cell r="BM59">
            <v>15152999.870000016</v>
          </cell>
          <cell r="BN59">
            <v>15167365.629999978</v>
          </cell>
          <cell r="BO59">
            <v>30698513.340000004</v>
          </cell>
          <cell r="BP59">
            <v>954700.56</v>
          </cell>
          <cell r="BQ59">
            <v>17354406.780000001</v>
          </cell>
          <cell r="BR59">
            <v>15135814.919999998</v>
          </cell>
          <cell r="BS59">
            <v>14985193.74</v>
          </cell>
          <cell r="BT59">
            <v>14515958.869999999</v>
          </cell>
          <cell r="BU59">
            <v>15663764.680000007</v>
          </cell>
          <cell r="BV59">
            <v>15741706.999999991</v>
          </cell>
          <cell r="BW59">
            <v>17729453.360000007</v>
          </cell>
          <cell r="BX59">
            <v>12139130.229999993</v>
          </cell>
          <cell r="BY59">
            <v>12977488.820000004</v>
          </cell>
          <cell r="BZ59">
            <v>13935728.790000014</v>
          </cell>
          <cell r="CA59">
            <v>35025520.07</v>
          </cell>
          <cell r="CB59">
            <v>725233.31</v>
          </cell>
          <cell r="CC59">
            <v>15248150.65</v>
          </cell>
          <cell r="CD59">
            <v>14368349.57</v>
          </cell>
          <cell r="CE59">
            <v>-30341733.529999997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</row>
        <row r="60">
          <cell r="A60" t="str">
            <v>FTCORADD</v>
          </cell>
          <cell r="B60">
            <v>13800787.449999999</v>
          </cell>
          <cell r="C60">
            <v>24503650.850000001</v>
          </cell>
          <cell r="D60">
            <v>23764670.120000001</v>
          </cell>
          <cell r="E60">
            <v>30389676.850000001</v>
          </cell>
          <cell r="F60">
            <v>41698645.399999999</v>
          </cell>
          <cell r="G60">
            <v>8908063.4299999997</v>
          </cell>
          <cell r="H60">
            <v>8014298.0999999996</v>
          </cell>
          <cell r="I60">
            <v>9098871.8000000007</v>
          </cell>
          <cell r="J60">
            <v>6880005.0499999998</v>
          </cell>
          <cell r="K60">
            <v>4359089.46</v>
          </cell>
          <cell r="L60">
            <v>4105355.26</v>
          </cell>
          <cell r="M60">
            <v>3772064.63</v>
          </cell>
          <cell r="N60">
            <v>22571341.940000001</v>
          </cell>
          <cell r="O60">
            <v>19649579.039999999</v>
          </cell>
          <cell r="P60">
            <v>23604312.59</v>
          </cell>
          <cell r="Q60">
            <v>28759464.739999998</v>
          </cell>
          <cell r="R60">
            <v>51445970.82</v>
          </cell>
          <cell r="S60">
            <v>9455557.7899999991</v>
          </cell>
          <cell r="T60">
            <v>9136532.0399999991</v>
          </cell>
          <cell r="U60">
            <v>8787661.9000000004</v>
          </cell>
          <cell r="V60">
            <v>5435460.2199999997</v>
          </cell>
          <cell r="W60">
            <v>5524328.96</v>
          </cell>
          <cell r="X60">
            <v>3156194.64</v>
          </cell>
          <cell r="Y60">
            <v>4324199.3099999996</v>
          </cell>
          <cell r="Z60">
            <v>13182574.449999999</v>
          </cell>
          <cell r="AA60">
            <v>32177514.73</v>
          </cell>
          <cell r="AB60">
            <v>23465698.09</v>
          </cell>
          <cell r="AC60">
            <v>31553898.989999998</v>
          </cell>
          <cell r="AD60">
            <v>48614479.310000002</v>
          </cell>
          <cell r="AE60">
            <v>10798374.279999999</v>
          </cell>
          <cell r="AF60">
            <v>8865163.1900000013</v>
          </cell>
          <cell r="AG60">
            <v>8545019.3000000007</v>
          </cell>
          <cell r="AH60">
            <v>6385894.2699999977</v>
          </cell>
          <cell r="AI60">
            <v>5177339.26</v>
          </cell>
          <cell r="AJ60">
            <v>3663762.8100000052</v>
          </cell>
          <cell r="AK60">
            <v>2787932.5999999978</v>
          </cell>
          <cell r="AL60">
            <v>20770458.599999998</v>
          </cell>
          <cell r="AM60">
            <v>25098186.629999999</v>
          </cell>
          <cell r="AN60">
            <v>27568213.27</v>
          </cell>
          <cell r="AO60">
            <v>48512266.739999987</v>
          </cell>
          <cell r="AP60">
            <v>48584206.740000017</v>
          </cell>
          <cell r="AQ60">
            <v>14152910.300000003</v>
          </cell>
          <cell r="AR60">
            <v>12685898.609999999</v>
          </cell>
          <cell r="AS60">
            <v>9551968.6300000008</v>
          </cell>
          <cell r="AT60">
            <v>9814346.4799999967</v>
          </cell>
          <cell r="AU60">
            <v>5347599.330000001</v>
          </cell>
          <cell r="AV60">
            <v>5404557.7500000019</v>
          </cell>
          <cell r="AW60">
            <v>5237825.1900000023</v>
          </cell>
          <cell r="AX60">
            <v>20598853.02</v>
          </cell>
          <cell r="AY60">
            <v>21578053.909999993</v>
          </cell>
          <cell r="AZ60">
            <v>27384361.199999999</v>
          </cell>
          <cell r="BA60">
            <v>47004526.420000002</v>
          </cell>
          <cell r="BB60">
            <v>57811231.469999999</v>
          </cell>
          <cell r="BC60">
            <v>17467908.010000002</v>
          </cell>
          <cell r="BD60">
            <v>6756423.21</v>
          </cell>
          <cell r="BE60">
            <v>8317923.0500000007</v>
          </cell>
          <cell r="BF60">
            <v>6855464.4099999983</v>
          </cell>
          <cell r="BG60">
            <v>7032276.4900000012</v>
          </cell>
          <cell r="BH60">
            <v>4362804.1800000016</v>
          </cell>
          <cell r="BI60">
            <v>4792427.1600000029</v>
          </cell>
          <cell r="BJ60">
            <v>27177191.399999991</v>
          </cell>
          <cell r="BK60">
            <v>31439987.280000012</v>
          </cell>
          <cell r="BL60">
            <v>36386104.230000004</v>
          </cell>
          <cell r="BM60">
            <v>41783586.990000002</v>
          </cell>
          <cell r="BN60">
            <v>50450363.810000002</v>
          </cell>
          <cell r="BO60">
            <v>12792755.669999991</v>
          </cell>
          <cell r="BP60">
            <v>7713002.1699999999</v>
          </cell>
          <cell r="BQ60">
            <v>8633211.2999999989</v>
          </cell>
          <cell r="BR60">
            <v>10716160.340000002</v>
          </cell>
          <cell r="BS60">
            <v>11519809.599999998</v>
          </cell>
          <cell r="BT60">
            <v>6788146.5900000036</v>
          </cell>
          <cell r="BU60">
            <v>7837800.0499999989</v>
          </cell>
          <cell r="BV60">
            <v>34905377.259999998</v>
          </cell>
          <cell r="BW60">
            <v>30392897.370000001</v>
          </cell>
          <cell r="BX60">
            <v>38156191.600000001</v>
          </cell>
          <cell r="BY60">
            <v>49410070.369999997</v>
          </cell>
          <cell r="BZ60">
            <v>54610584.320000015</v>
          </cell>
          <cell r="CA60">
            <v>12951973.729999963</v>
          </cell>
          <cell r="CB60">
            <v>7765410.4400000004</v>
          </cell>
          <cell r="CC60">
            <v>7848192.9699999997</v>
          </cell>
          <cell r="CD60">
            <v>9174407.8599999994</v>
          </cell>
          <cell r="CE60">
            <v>-24788011.27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</row>
        <row r="61">
          <cell r="A61" t="str">
            <v>FTCOREX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 t="str">
            <v>FTCORFEE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 t="str">
            <v>FTCORPFL</v>
          </cell>
          <cell r="B63">
            <v>13800787.449999999</v>
          </cell>
          <cell r="C63">
            <v>24503650.850000001</v>
          </cell>
          <cell r="D63">
            <v>23764670.120000001</v>
          </cell>
          <cell r="E63">
            <v>30389676.850000001</v>
          </cell>
          <cell r="F63">
            <v>41698645.399999999</v>
          </cell>
          <cell r="G63">
            <v>8908063.4299999997</v>
          </cell>
          <cell r="H63">
            <v>8014298.0999999996</v>
          </cell>
          <cell r="I63">
            <v>9098871.8000000007</v>
          </cell>
          <cell r="J63">
            <v>6880005.0499999998</v>
          </cell>
          <cell r="K63">
            <v>4359089.46</v>
          </cell>
          <cell r="L63">
            <v>4105355.26</v>
          </cell>
          <cell r="M63">
            <v>3772064.63</v>
          </cell>
          <cell r="N63">
            <v>22571341.940000001</v>
          </cell>
          <cell r="O63">
            <v>19649579.039999999</v>
          </cell>
          <cell r="P63">
            <v>23604312.59</v>
          </cell>
          <cell r="Q63">
            <v>28759464.739999998</v>
          </cell>
          <cell r="R63">
            <v>51445970.82</v>
          </cell>
          <cell r="S63">
            <v>9455557.7899999991</v>
          </cell>
          <cell r="T63">
            <v>9136532.0399999991</v>
          </cell>
          <cell r="U63">
            <v>8787661.9000000004</v>
          </cell>
          <cell r="V63">
            <v>5435460.2199999997</v>
          </cell>
          <cell r="W63">
            <v>5524328.96</v>
          </cell>
          <cell r="X63">
            <v>3156194.64</v>
          </cell>
          <cell r="Y63">
            <v>4324199.3099999996</v>
          </cell>
          <cell r="Z63">
            <v>13182574.449999999</v>
          </cell>
          <cell r="AA63">
            <v>32177514.73</v>
          </cell>
          <cell r="AB63">
            <v>23465698.09</v>
          </cell>
          <cell r="AC63">
            <v>31553898.989999998</v>
          </cell>
          <cell r="AD63">
            <v>48614479.310000002</v>
          </cell>
          <cell r="AE63">
            <v>10798374.279999999</v>
          </cell>
          <cell r="AF63">
            <v>8865163.1900000013</v>
          </cell>
          <cell r="AG63">
            <v>8545019.3000000007</v>
          </cell>
          <cell r="AH63">
            <v>6385894.2699999977</v>
          </cell>
          <cell r="AI63">
            <v>5177339.26</v>
          </cell>
          <cell r="AJ63">
            <v>3663762.8100000052</v>
          </cell>
          <cell r="AK63">
            <v>2787932.5999999978</v>
          </cell>
          <cell r="AL63">
            <v>20770458.599999998</v>
          </cell>
          <cell r="AM63">
            <v>25098186.629999999</v>
          </cell>
          <cell r="AN63">
            <v>27568213.27</v>
          </cell>
          <cell r="AO63">
            <v>48512266.739999987</v>
          </cell>
          <cell r="AP63">
            <v>48584206.740000017</v>
          </cell>
          <cell r="AQ63">
            <v>14152910.300000003</v>
          </cell>
          <cell r="AR63">
            <v>12685898.609999999</v>
          </cell>
          <cell r="AS63">
            <v>9551968.6300000008</v>
          </cell>
          <cell r="AT63">
            <v>9814346.4799999967</v>
          </cell>
          <cell r="AU63">
            <v>5347599.330000001</v>
          </cell>
          <cell r="AV63">
            <v>5404557.7500000019</v>
          </cell>
          <cell r="AW63">
            <v>5237825.1900000023</v>
          </cell>
          <cell r="AX63">
            <v>20598853.02</v>
          </cell>
          <cell r="AY63">
            <v>21578053.909999993</v>
          </cell>
          <cell r="AZ63">
            <v>27384361.199999999</v>
          </cell>
          <cell r="BA63">
            <v>47004526.420000002</v>
          </cell>
          <cell r="BB63">
            <v>57811231.469999999</v>
          </cell>
          <cell r="BC63">
            <v>17467908.010000002</v>
          </cell>
        </row>
        <row r="64">
          <cell r="A64" t="str">
            <v>FTCORTCS</v>
          </cell>
          <cell r="B64">
            <v>94277021.469999999</v>
          </cell>
          <cell r="C64">
            <v>23715846.850000001</v>
          </cell>
          <cell r="D64">
            <v>231498302.38</v>
          </cell>
          <cell r="E64">
            <v>323309976.75999999</v>
          </cell>
          <cell r="F64">
            <v>149925850.97</v>
          </cell>
          <cell r="G64">
            <v>209353755</v>
          </cell>
          <cell r="H64">
            <v>196689993.16</v>
          </cell>
          <cell r="I64">
            <v>40540479.219999999</v>
          </cell>
          <cell r="J64">
            <v>269102455.88</v>
          </cell>
          <cell r="K64">
            <v>197073885.61000001</v>
          </cell>
          <cell r="L64">
            <v>35738364.630000003</v>
          </cell>
          <cell r="M64">
            <v>293280821.13999999</v>
          </cell>
          <cell r="N64">
            <v>135255697.72999999</v>
          </cell>
          <cell r="O64">
            <v>65260908.079999998</v>
          </cell>
          <cell r="P64">
            <v>321745998.57999998</v>
          </cell>
          <cell r="Q64">
            <v>334129743.83999997</v>
          </cell>
          <cell r="R64">
            <v>197298448.66999999</v>
          </cell>
          <cell r="S64">
            <v>319301984.66000003</v>
          </cell>
          <cell r="T64">
            <v>170100368.44</v>
          </cell>
          <cell r="U64">
            <v>49999486.859999999</v>
          </cell>
          <cell r="V64">
            <v>324792654.66000003</v>
          </cell>
          <cell r="W64">
            <v>232128242.25999999</v>
          </cell>
          <cell r="X64">
            <v>43151229.700000003</v>
          </cell>
          <cell r="Y64">
            <v>338187894.26999998</v>
          </cell>
          <cell r="Z64">
            <v>144466340.06</v>
          </cell>
          <cell r="AA64">
            <v>42788111.329999998</v>
          </cell>
          <cell r="AB64">
            <v>304827564.66000003</v>
          </cell>
          <cell r="AC64">
            <v>267890422.19999999</v>
          </cell>
          <cell r="AD64">
            <v>179834836.91999999</v>
          </cell>
          <cell r="AE64">
            <v>345519546.13</v>
          </cell>
          <cell r="AF64">
            <v>157226264.69999999</v>
          </cell>
          <cell r="AG64">
            <v>48187381.529999979</v>
          </cell>
          <cell r="AH64">
            <v>255521628.72000003</v>
          </cell>
          <cell r="AI64">
            <v>223712117.35999998</v>
          </cell>
          <cell r="AJ64">
            <v>56208446.040000014</v>
          </cell>
          <cell r="AK64">
            <v>319681227.74000007</v>
          </cell>
          <cell r="AL64">
            <v>117074372.99999993</v>
          </cell>
          <cell r="AM64">
            <v>55187237.380000167</v>
          </cell>
          <cell r="AN64">
            <v>276108226.20999986</v>
          </cell>
          <cell r="AO64">
            <v>287770425.5399999</v>
          </cell>
          <cell r="AP64">
            <v>153534877.15000007</v>
          </cell>
          <cell r="AQ64">
            <v>266545027.35999995</v>
          </cell>
          <cell r="AR64">
            <v>192891526.63000003</v>
          </cell>
          <cell r="AS64">
            <v>46367281.13000001</v>
          </cell>
          <cell r="AT64">
            <v>234802785.46000001</v>
          </cell>
          <cell r="AU64">
            <v>188273078.93000007</v>
          </cell>
          <cell r="AV64">
            <v>22715071.119999949</v>
          </cell>
          <cell r="AW64">
            <v>265018122.08000001</v>
          </cell>
          <cell r="AX64">
            <v>89841203.400000155</v>
          </cell>
          <cell r="AY64">
            <v>32064615.729999788</v>
          </cell>
          <cell r="AZ64">
            <v>194736877.25000015</v>
          </cell>
          <cell r="BA64">
            <v>243212839.54999989</v>
          </cell>
          <cell r="BB64">
            <v>45975738.810000166</v>
          </cell>
          <cell r="BC64">
            <v>277491427.32999986</v>
          </cell>
          <cell r="BD64">
            <v>56145908.730000004</v>
          </cell>
          <cell r="BE64">
            <v>45606614.620000005</v>
          </cell>
          <cell r="BF64">
            <v>320110615.38</v>
          </cell>
          <cell r="BG64">
            <v>88599389.900000006</v>
          </cell>
          <cell r="BH64">
            <v>29389329.809999991</v>
          </cell>
          <cell r="BI64">
            <v>282608592.74999994</v>
          </cell>
          <cell r="BJ64">
            <v>55768221.630000085</v>
          </cell>
          <cell r="BK64">
            <v>65042177.489999972</v>
          </cell>
          <cell r="BL64">
            <v>198089125.43999985</v>
          </cell>
          <cell r="BM64">
            <v>284610941.81</v>
          </cell>
          <cell r="BN64">
            <v>59317374.650000148</v>
          </cell>
          <cell r="BO64">
            <v>304706106.74999988</v>
          </cell>
          <cell r="BP64">
            <v>46891554.509999998</v>
          </cell>
          <cell r="BQ64">
            <v>25679261.110000007</v>
          </cell>
          <cell r="BR64">
            <v>338124320.81999993</v>
          </cell>
          <cell r="BS64">
            <v>124123838.11000006</v>
          </cell>
          <cell r="BT64">
            <v>21762147.830000002</v>
          </cell>
          <cell r="BU64">
            <v>280140556.79000002</v>
          </cell>
          <cell r="BV64">
            <v>69238152.589999914</v>
          </cell>
          <cell r="BW64">
            <v>26001815.830000054</v>
          </cell>
          <cell r="BX64">
            <v>259145156.50999987</v>
          </cell>
          <cell r="BY64">
            <v>280018758.7900002</v>
          </cell>
          <cell r="BZ64">
            <v>78765786.209999993</v>
          </cell>
          <cell r="CA64">
            <v>324634767.45000005</v>
          </cell>
          <cell r="CB64">
            <v>53158497.879999995</v>
          </cell>
          <cell r="CC64">
            <v>29301823.240000006</v>
          </cell>
          <cell r="CD64">
            <v>338909792.78999996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</row>
        <row r="65">
          <cell r="A65" t="str">
            <v>FTCS_GRT</v>
          </cell>
          <cell r="B65">
            <v>33708591.960000001</v>
          </cell>
          <cell r="C65">
            <v>33927198</v>
          </cell>
          <cell r="D65">
            <v>34262230</v>
          </cell>
          <cell r="E65">
            <v>34258083</v>
          </cell>
          <cell r="F65">
            <v>34895388</v>
          </cell>
          <cell r="G65">
            <v>41835056</v>
          </cell>
          <cell r="H65">
            <v>35000000</v>
          </cell>
          <cell r="I65">
            <v>30000000</v>
          </cell>
          <cell r="J65">
            <v>32959208.760000002</v>
          </cell>
          <cell r="K65">
            <v>37679116.020000003</v>
          </cell>
          <cell r="L65">
            <v>35419164.659999996</v>
          </cell>
          <cell r="M65">
            <v>35303966</v>
          </cell>
          <cell r="N65">
            <v>35306563</v>
          </cell>
          <cell r="O65">
            <v>34701451.439999998</v>
          </cell>
          <cell r="P65">
            <v>35505981</v>
          </cell>
          <cell r="Q65">
            <v>37588352</v>
          </cell>
          <cell r="R65">
            <v>35151560.700000003</v>
          </cell>
          <cell r="S65">
            <v>38295544.859999999</v>
          </cell>
          <cell r="T65">
            <v>37729168.020000003</v>
          </cell>
          <cell r="U65">
            <v>36025049.229999997</v>
          </cell>
          <cell r="V65">
            <v>36791815.159999996</v>
          </cell>
          <cell r="W65">
            <v>34494830.18</v>
          </cell>
          <cell r="X65">
            <v>37313741.450000003</v>
          </cell>
          <cell r="Y65">
            <v>33782504</v>
          </cell>
          <cell r="Z65">
            <v>36515224.850000001</v>
          </cell>
          <cell r="AA65">
            <v>36929833.810000002</v>
          </cell>
          <cell r="AB65">
            <v>38115276.659999996</v>
          </cell>
          <cell r="AC65">
            <v>37456104.390000001</v>
          </cell>
          <cell r="AD65">
            <v>38513822</v>
          </cell>
          <cell r="AE65">
            <v>37328808.289999999</v>
          </cell>
          <cell r="AF65">
            <v>38834201.720000006</v>
          </cell>
          <cell r="AG65">
            <v>36427192.339999996</v>
          </cell>
          <cell r="AH65">
            <v>37403677.620000012</v>
          </cell>
          <cell r="AI65">
            <v>37651015.290000007</v>
          </cell>
          <cell r="AJ65">
            <v>37253304.560000002</v>
          </cell>
          <cell r="AK65">
            <v>39369820.370000012</v>
          </cell>
          <cell r="AL65">
            <v>37034074.429999977</v>
          </cell>
          <cell r="AM65">
            <v>37602189.230000019</v>
          </cell>
          <cell r="AN65">
            <v>38134044.249999985</v>
          </cell>
          <cell r="AO65">
            <v>37918974.069999993</v>
          </cell>
          <cell r="AP65">
            <v>37868173.239999972</v>
          </cell>
          <cell r="AQ65">
            <v>40360661.339999981</v>
          </cell>
          <cell r="AR65">
            <v>39827237.199999996</v>
          </cell>
          <cell r="AS65">
            <v>44039987.539999999</v>
          </cell>
          <cell r="AT65">
            <v>38730172.629999995</v>
          </cell>
          <cell r="AU65">
            <v>37472026.859999985</v>
          </cell>
          <cell r="AV65">
            <v>38812973.550000012</v>
          </cell>
          <cell r="AW65">
            <v>50290634.670000002</v>
          </cell>
          <cell r="AX65">
            <v>37026315.87000002</v>
          </cell>
          <cell r="AY65">
            <v>38174317.690000013</v>
          </cell>
          <cell r="AZ65">
            <v>37265647.789999999</v>
          </cell>
          <cell r="BA65">
            <v>35601116.31000001</v>
          </cell>
          <cell r="BB65">
            <v>37036541.359999999</v>
          </cell>
          <cell r="BC65">
            <v>38823988.589999996</v>
          </cell>
          <cell r="BD65">
            <v>36503552.800000004</v>
          </cell>
          <cell r="BE65">
            <v>36080339.440000013</v>
          </cell>
          <cell r="BF65">
            <v>37503165.340000011</v>
          </cell>
          <cell r="BG65">
            <v>36167282.059999987</v>
          </cell>
          <cell r="BH65">
            <v>36160307.160000004</v>
          </cell>
          <cell r="BI65">
            <v>36142540.870000005</v>
          </cell>
          <cell r="BJ65">
            <v>34999999.99999997</v>
          </cell>
          <cell r="BK65">
            <v>39414708.429999992</v>
          </cell>
          <cell r="BL65">
            <v>30017155.020000018</v>
          </cell>
          <cell r="BM65">
            <v>35000000</v>
          </cell>
          <cell r="BN65">
            <v>37551135.339999974</v>
          </cell>
          <cell r="BO65">
            <v>36159672</v>
          </cell>
          <cell r="BP65">
            <v>36717793.839999996</v>
          </cell>
          <cell r="BQ65">
            <v>35263174.720000006</v>
          </cell>
          <cell r="BR65">
            <v>34999999.999999985</v>
          </cell>
          <cell r="BS65">
            <v>36138637</v>
          </cell>
          <cell r="BT65">
            <v>36745825.18</v>
          </cell>
          <cell r="BU65">
            <v>37446647.469999991</v>
          </cell>
          <cell r="BV65">
            <v>35411581.799999997</v>
          </cell>
          <cell r="BW65">
            <v>36158914.469999984</v>
          </cell>
          <cell r="BX65">
            <v>35000000</v>
          </cell>
          <cell r="BY65">
            <v>35357514.890000008</v>
          </cell>
          <cell r="BZ65">
            <v>37048537.959999979</v>
          </cell>
          <cell r="CA65">
            <v>35903234.890000023</v>
          </cell>
          <cell r="CB65">
            <v>36092114.780000001</v>
          </cell>
          <cell r="CC65">
            <v>35083443.099999994</v>
          </cell>
          <cell r="CD65">
            <v>35292503.590000011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</row>
        <row r="66">
          <cell r="A66" t="str">
            <v>FTDOCGR</v>
          </cell>
          <cell r="B66">
            <v>120542221.84</v>
          </cell>
          <cell r="C66">
            <v>138928085.62</v>
          </cell>
          <cell r="D66">
            <v>136633837.62</v>
          </cell>
          <cell r="E66">
            <v>170416610.62</v>
          </cell>
          <cell r="F66">
            <v>175379261.08000001</v>
          </cell>
          <cell r="G66">
            <v>246428404.69</v>
          </cell>
          <cell r="H66">
            <v>0</v>
          </cell>
          <cell r="I66">
            <v>32746920.649999999</v>
          </cell>
          <cell r="J66">
            <v>188345430.75</v>
          </cell>
          <cell r="K66">
            <v>50082312.140000001</v>
          </cell>
          <cell r="L66">
            <v>150539987.62</v>
          </cell>
          <cell r="M66">
            <v>205776547.28</v>
          </cell>
          <cell r="N66">
            <v>0</v>
          </cell>
          <cell r="O66">
            <v>129221091.8</v>
          </cell>
          <cell r="P66">
            <v>153154487.86000001</v>
          </cell>
          <cell r="Q66">
            <v>0</v>
          </cell>
          <cell r="R66">
            <v>129877492.88</v>
          </cell>
          <cell r="S66">
            <v>202103037.80000001</v>
          </cell>
          <cell r="T66">
            <v>0</v>
          </cell>
          <cell r="U66">
            <v>0</v>
          </cell>
          <cell r="V66">
            <v>53385334.359999999</v>
          </cell>
          <cell r="W66">
            <v>0</v>
          </cell>
          <cell r="X66">
            <v>82881656.099999994</v>
          </cell>
          <cell r="Y66">
            <v>93028432.599999994</v>
          </cell>
          <cell r="Z66">
            <v>0</v>
          </cell>
          <cell r="AA66">
            <v>104740838.44</v>
          </cell>
          <cell r="AB66">
            <v>127288679.55</v>
          </cell>
          <cell r="AC66">
            <v>0</v>
          </cell>
          <cell r="AD66">
            <v>16781200.57</v>
          </cell>
          <cell r="AE66">
            <v>147406129.28999999</v>
          </cell>
          <cell r="AF66">
            <v>0</v>
          </cell>
          <cell r="AG66">
            <v>0</v>
          </cell>
          <cell r="AH66">
            <v>14448864.98</v>
          </cell>
          <cell r="AI66">
            <v>425997.59999999875</v>
          </cell>
          <cell r="AJ66">
            <v>4402580.6499999976</v>
          </cell>
          <cell r="AK66">
            <v>49273142.639999993</v>
          </cell>
          <cell r="AL66">
            <v>3090922.3600000073</v>
          </cell>
          <cell r="AM66">
            <v>9567627.9999999851</v>
          </cell>
          <cell r="AN66">
            <v>10608417.709999997</v>
          </cell>
          <cell r="AO66">
            <v>23583174.09</v>
          </cell>
          <cell r="AP66">
            <v>36655313.080000013</v>
          </cell>
          <cell r="AQ66">
            <v>51310382.860000007</v>
          </cell>
          <cell r="AR66">
            <v>19030996.09</v>
          </cell>
          <cell r="AS66">
            <v>20728929.629999999</v>
          </cell>
          <cell r="AT66">
            <v>13621382.750000002</v>
          </cell>
          <cell r="AU66">
            <v>16938145.489999991</v>
          </cell>
          <cell r="AV66">
            <v>771080.97000001406</v>
          </cell>
          <cell r="AW66">
            <v>6106572.3399999999</v>
          </cell>
          <cell r="AX66">
            <v>11844690.479999997</v>
          </cell>
          <cell r="AY66">
            <v>3097723.2999999984</v>
          </cell>
          <cell r="AZ66">
            <v>5023429.0199999949</v>
          </cell>
          <cell r="BA66">
            <v>7628372.7800000068</v>
          </cell>
          <cell r="BB66">
            <v>8298632.9699999997</v>
          </cell>
          <cell r="BC66">
            <v>17143340.669999987</v>
          </cell>
          <cell r="BD66">
            <v>13842951.890000001</v>
          </cell>
          <cell r="BE66">
            <v>10699455.75</v>
          </cell>
          <cell r="BF66">
            <v>8866426.910000002</v>
          </cell>
          <cell r="BG66">
            <v>12019204.15</v>
          </cell>
          <cell r="BH66">
            <v>3322877.290000001</v>
          </cell>
          <cell r="BI66">
            <v>16114962.999999996</v>
          </cell>
          <cell r="BJ66">
            <v>14633549.07</v>
          </cell>
          <cell r="BK66">
            <v>8582616.8199999984</v>
          </cell>
          <cell r="BL66">
            <v>10759584.029999999</v>
          </cell>
          <cell r="BM66">
            <v>15482119.979999993</v>
          </cell>
          <cell r="BN66">
            <v>11328241.410000019</v>
          </cell>
          <cell r="BO66">
            <v>17666892.209999971</v>
          </cell>
          <cell r="BP66">
            <v>16761400.389999999</v>
          </cell>
          <cell r="BQ66">
            <v>9419276.6900000032</v>
          </cell>
          <cell r="BR66">
            <v>9352064.0300000012</v>
          </cell>
          <cell r="BS66">
            <v>14533625.799999995</v>
          </cell>
          <cell r="BT66">
            <v>6847658.7500000009</v>
          </cell>
          <cell r="BU66">
            <v>15188710.04999999</v>
          </cell>
          <cell r="BV66">
            <v>21054295.310000014</v>
          </cell>
          <cell r="BW66">
            <v>6669545.4199999915</v>
          </cell>
          <cell r="BX66">
            <v>13389191.610000012</v>
          </cell>
          <cell r="BY66">
            <v>16803572.82</v>
          </cell>
          <cell r="BZ66">
            <v>16609763.049999999</v>
          </cell>
          <cell r="CA66">
            <v>20596428.799999986</v>
          </cell>
          <cell r="CB66">
            <v>17316557.119999997</v>
          </cell>
          <cell r="CC66">
            <v>14144194.810000002</v>
          </cell>
          <cell r="CD66">
            <v>14522727.079999996</v>
          </cell>
          <cell r="CE66">
            <v>-54122536.489999995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</row>
        <row r="67">
          <cell r="A67" t="str">
            <v>FTDOCSTT</v>
          </cell>
          <cell r="B67">
            <v>267724314.97</v>
          </cell>
          <cell r="C67">
            <v>235514972.16999999</v>
          </cell>
          <cell r="D67">
            <v>318692452.19999999</v>
          </cell>
          <cell r="E67">
            <v>313834738.79000002</v>
          </cell>
          <cell r="F67">
            <v>349565066.60000002</v>
          </cell>
          <cell r="G67">
            <v>388528649.22000003</v>
          </cell>
          <cell r="H67">
            <v>360192437.49000001</v>
          </cell>
          <cell r="I67">
            <v>426542869.64999998</v>
          </cell>
          <cell r="J67">
            <v>343058191.13999999</v>
          </cell>
          <cell r="K67">
            <v>344457945.93000001</v>
          </cell>
          <cell r="L67">
            <v>337894765.35000002</v>
          </cell>
          <cell r="M67">
            <v>347956299.74000001</v>
          </cell>
          <cell r="N67">
            <v>350952736.62</v>
          </cell>
          <cell r="O67">
            <v>287460630.60000002</v>
          </cell>
          <cell r="P67">
            <v>304303449.74000001</v>
          </cell>
          <cell r="Q67">
            <v>302876469.51999998</v>
          </cell>
          <cell r="R67">
            <v>342919700.48000002</v>
          </cell>
          <cell r="S67">
            <v>309710714.00999999</v>
          </cell>
          <cell r="T67">
            <v>283424259.43000001</v>
          </cell>
          <cell r="U67">
            <v>311221184.66000003</v>
          </cell>
          <cell r="V67">
            <v>244134864.24000001</v>
          </cell>
          <cell r="W67">
            <v>282741301.91000003</v>
          </cell>
          <cell r="X67">
            <v>232717207.11000001</v>
          </cell>
          <cell r="Y67">
            <v>230766677.08000001</v>
          </cell>
          <cell r="Z67">
            <v>279369737.30000001</v>
          </cell>
          <cell r="AA67">
            <v>221446527.19999999</v>
          </cell>
          <cell r="AB67">
            <v>229251054.88</v>
          </cell>
          <cell r="AC67">
            <v>229981200.34999999</v>
          </cell>
          <cell r="AD67">
            <v>260561500.05000001</v>
          </cell>
          <cell r="AE67">
            <v>227221022.55000001</v>
          </cell>
          <cell r="AF67">
            <v>248874374.14000002</v>
          </cell>
          <cell r="AG67">
            <v>216261528.74999994</v>
          </cell>
          <cell r="AH67">
            <v>169522861.1500001</v>
          </cell>
          <cell r="AI67">
            <v>179903000.30999991</v>
          </cell>
          <cell r="AJ67">
            <v>149105398.59000006</v>
          </cell>
          <cell r="AK67">
            <v>150782730.28000012</v>
          </cell>
          <cell r="AL67">
            <v>169929453.12999997</v>
          </cell>
          <cell r="AM67">
            <v>118228585.95000002</v>
          </cell>
          <cell r="AN67">
            <v>131037155.60000001</v>
          </cell>
          <cell r="AO67">
            <v>148325255.56999984</v>
          </cell>
          <cell r="AP67">
            <v>139363648.9600001</v>
          </cell>
          <cell r="AQ67">
            <v>133597188.49000001</v>
          </cell>
          <cell r="AR67">
            <v>137992223.65000001</v>
          </cell>
          <cell r="AS67">
            <v>108381345.22999999</v>
          </cell>
          <cell r="AT67">
            <v>116931523.29000004</v>
          </cell>
          <cell r="AU67">
            <v>96787817.269999951</v>
          </cell>
          <cell r="AV67">
            <v>73353522.390000075</v>
          </cell>
          <cell r="AW67">
            <v>89692064.659999922</v>
          </cell>
          <cell r="AX67">
            <v>79288262.870000035</v>
          </cell>
          <cell r="AY67">
            <v>69824763.540000051</v>
          </cell>
          <cell r="AZ67">
            <v>87090223.069999859</v>
          </cell>
          <cell r="BA67">
            <v>82103116.709999993</v>
          </cell>
          <cell r="BB67">
            <v>80967239.460000083</v>
          </cell>
          <cell r="BC67">
            <v>100369581.84999992</v>
          </cell>
          <cell r="BD67">
            <v>93856910.590000004</v>
          </cell>
          <cell r="BE67">
            <v>88152162.120000005</v>
          </cell>
          <cell r="BF67">
            <v>87160903.750000045</v>
          </cell>
          <cell r="BG67">
            <v>83266613.609999985</v>
          </cell>
          <cell r="BH67">
            <v>82412053.249999985</v>
          </cell>
          <cell r="BI67">
            <v>101297428.75999995</v>
          </cell>
          <cell r="BJ67">
            <v>84324294.659999967</v>
          </cell>
          <cell r="BK67">
            <v>73529730.570000082</v>
          </cell>
          <cell r="BL67">
            <v>96049793.300000027</v>
          </cell>
          <cell r="BM67">
            <v>90237265.789999917</v>
          </cell>
          <cell r="BN67">
            <v>91343425.400000006</v>
          </cell>
          <cell r="BO67">
            <v>106931379.2700001</v>
          </cell>
          <cell r="BP67">
            <v>96048149.760000005</v>
          </cell>
          <cell r="BQ67">
            <v>96658671.75</v>
          </cell>
          <cell r="BR67">
            <v>87341408.680000022</v>
          </cell>
          <cell r="BS67">
            <v>89870171.069999963</v>
          </cell>
          <cell r="BT67">
            <v>91880500.680000007</v>
          </cell>
          <cell r="BU67">
            <v>91918880.50000006</v>
          </cell>
          <cell r="BV67">
            <v>104980677.91999984</v>
          </cell>
          <cell r="BW67">
            <v>80972059.420000166</v>
          </cell>
          <cell r="BX67">
            <v>99616766.949999943</v>
          </cell>
          <cell r="BY67">
            <v>99769979.970000014</v>
          </cell>
          <cell r="BZ67">
            <v>102769818.50999993</v>
          </cell>
          <cell r="CA67">
            <v>114624965.78000014</v>
          </cell>
          <cell r="CB67">
            <v>95685159.769999996</v>
          </cell>
          <cell r="CC67">
            <v>109298171.55</v>
          </cell>
          <cell r="CD67">
            <v>91589843.890000001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</row>
        <row r="68">
          <cell r="A68" t="str">
            <v>FTESTATE</v>
          </cell>
          <cell r="B68">
            <v>19388378.530000001</v>
          </cell>
          <cell r="C68">
            <v>13566946.18</v>
          </cell>
          <cell r="D68">
            <v>20957393.199999999</v>
          </cell>
          <cell r="E68">
            <v>17262316.370000001</v>
          </cell>
          <cell r="F68">
            <v>16116647.4</v>
          </cell>
          <cell r="G68">
            <v>20391240.440000001</v>
          </cell>
          <cell r="H68">
            <v>11694009.93</v>
          </cell>
          <cell r="I68">
            <v>14607326.67</v>
          </cell>
          <cell r="J68">
            <v>19550835.890000001</v>
          </cell>
          <cell r="K68">
            <v>6124041.3300000001</v>
          </cell>
          <cell r="L68">
            <v>2079632.13</v>
          </cell>
          <cell r="M68">
            <v>3288250.64</v>
          </cell>
          <cell r="N68">
            <v>1857666.85</v>
          </cell>
          <cell r="O68">
            <v>1458039.7</v>
          </cell>
          <cell r="P68">
            <v>3849691.58</v>
          </cell>
          <cell r="Q68">
            <v>2198003.0699999998</v>
          </cell>
          <cell r="R68">
            <v>2452606.37</v>
          </cell>
          <cell r="S68">
            <v>2270761.0299999998</v>
          </cell>
          <cell r="T68">
            <v>2469971.16</v>
          </cell>
          <cell r="U68">
            <v>1691826.1</v>
          </cell>
          <cell r="V68">
            <v>2046211.02</v>
          </cell>
          <cell r="W68">
            <v>1263627.1599999999</v>
          </cell>
          <cell r="X68">
            <v>928441.23</v>
          </cell>
          <cell r="Y68">
            <v>15194471.02</v>
          </cell>
          <cell r="Z68">
            <v>1048064.5</v>
          </cell>
          <cell r="AA68">
            <v>1479038.9</v>
          </cell>
          <cell r="AB68">
            <v>1525473.93</v>
          </cell>
          <cell r="AC68">
            <v>14032781.140000001</v>
          </cell>
          <cell r="AD68">
            <v>756995.34</v>
          </cell>
          <cell r="AE68">
            <v>959668.61</v>
          </cell>
          <cell r="AF68">
            <v>850000.81</v>
          </cell>
          <cell r="AG68">
            <v>757844.51</v>
          </cell>
          <cell r="AH68">
            <v>1059733.74</v>
          </cell>
          <cell r="AI68">
            <v>1290055.46</v>
          </cell>
          <cell r="AJ68">
            <v>1784818.5500000003</v>
          </cell>
          <cell r="AK68">
            <v>1228358.9699999995</v>
          </cell>
          <cell r="AL68">
            <v>1206594.3500000006</v>
          </cell>
          <cell r="AM68">
            <v>2223876.1</v>
          </cell>
          <cell r="AN68">
            <v>909542.179999999</v>
          </cell>
          <cell r="AO68">
            <v>584836.35999999882</v>
          </cell>
          <cell r="AP68">
            <v>525437.52000000235</v>
          </cell>
          <cell r="AQ68">
            <v>2367434.3999999985</v>
          </cell>
          <cell r="AR68">
            <v>386575.83</v>
          </cell>
          <cell r="AS68">
            <v>799619.06000000017</v>
          </cell>
          <cell r="AT68">
            <v>702457.32</v>
          </cell>
          <cell r="AU68">
            <v>278925.1100000001</v>
          </cell>
          <cell r="AV68">
            <v>1152673.6399999997</v>
          </cell>
          <cell r="AW68">
            <v>261017.28999999983</v>
          </cell>
          <cell r="AX68">
            <v>833735.54000000015</v>
          </cell>
          <cell r="AY68">
            <v>82514.699999999808</v>
          </cell>
          <cell r="AZ68">
            <v>41588.61000000027</v>
          </cell>
          <cell r="BA68">
            <v>147003.89999999918</v>
          </cell>
          <cell r="BB68">
            <v>114834.82999999943</v>
          </cell>
          <cell r="BC68">
            <v>10624.070000000429</v>
          </cell>
        </row>
        <row r="69">
          <cell r="A69" t="str">
            <v>FTGRT_TOT</v>
          </cell>
          <cell r="B69">
            <v>70522732.959999993</v>
          </cell>
          <cell r="C69">
            <v>52728658</v>
          </cell>
          <cell r="D69">
            <v>93686212.819999993</v>
          </cell>
          <cell r="E69">
            <v>55072852</v>
          </cell>
          <cell r="F69">
            <v>87358242.120000005</v>
          </cell>
          <cell r="G69">
            <v>81203739</v>
          </cell>
          <cell r="H69">
            <v>69334629.469999999</v>
          </cell>
          <cell r="I69">
            <v>73389731</v>
          </cell>
          <cell r="J69">
            <v>80718436.510000005</v>
          </cell>
          <cell r="K69">
            <v>88675394.959999993</v>
          </cell>
          <cell r="L69">
            <v>88799220.280000001</v>
          </cell>
          <cell r="M69">
            <v>85166214.599999994</v>
          </cell>
          <cell r="N69">
            <v>78246239.870000005</v>
          </cell>
          <cell r="O69">
            <v>79596538.359999999</v>
          </cell>
          <cell r="P69">
            <v>80667867</v>
          </cell>
          <cell r="Q69">
            <v>82212142</v>
          </cell>
          <cell r="R69">
            <v>81362018.189999998</v>
          </cell>
          <cell r="S69">
            <v>87636782.620000005</v>
          </cell>
          <cell r="T69">
            <v>83165503.549999997</v>
          </cell>
          <cell r="U69">
            <v>92461380.359999999</v>
          </cell>
          <cell r="V69">
            <v>94940554.5</v>
          </cell>
          <cell r="W69">
            <v>96272983.079999998</v>
          </cell>
          <cell r="X69">
            <v>98633942.189999998</v>
          </cell>
          <cell r="BD69">
            <v>93096585.820000008</v>
          </cell>
          <cell r="BE69">
            <v>99350143.760000005</v>
          </cell>
          <cell r="BF69">
            <v>101575140.44000004</v>
          </cell>
          <cell r="BG69">
            <v>99273246.059999958</v>
          </cell>
          <cell r="BH69">
            <v>97621700.019999996</v>
          </cell>
          <cell r="BI69">
            <v>90556248.549999967</v>
          </cell>
          <cell r="BJ69">
            <v>86198088.149999991</v>
          </cell>
          <cell r="BK69">
            <v>93714708.660000041</v>
          </cell>
          <cell r="BL69">
            <v>81735514.579999968</v>
          </cell>
          <cell r="BM69">
            <v>86312377.319999993</v>
          </cell>
          <cell r="BN69">
            <v>84095557.549999967</v>
          </cell>
          <cell r="BO69">
            <v>84126246.400000021</v>
          </cell>
          <cell r="BP69">
            <v>93189016.799999997</v>
          </cell>
          <cell r="BQ69">
            <v>95088990.660000011</v>
          </cell>
          <cell r="BR69">
            <v>98310098.089999974</v>
          </cell>
          <cell r="BS69">
            <v>98133489.300000012</v>
          </cell>
          <cell r="BT69">
            <v>93425396.180000007</v>
          </cell>
          <cell r="BU69">
            <v>84754364.169999912</v>
          </cell>
          <cell r="BV69">
            <v>86122133.120000064</v>
          </cell>
          <cell r="BW69">
            <v>90455317.1199999</v>
          </cell>
          <cell r="BX69">
            <v>83624794.400000036</v>
          </cell>
          <cell r="BY69">
            <v>80703096.100000039</v>
          </cell>
          <cell r="BZ69">
            <v>81808890.560000002</v>
          </cell>
          <cell r="CA69">
            <v>86033118.769999981</v>
          </cell>
          <cell r="CB69">
            <v>93774064.600000009</v>
          </cell>
          <cell r="CC69">
            <v>91427018.5</v>
          </cell>
          <cell r="CD69">
            <v>98364692.289999992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</row>
        <row r="70">
          <cell r="A70" t="str">
            <v>FTINPRT</v>
          </cell>
          <cell r="B70">
            <v>0</v>
          </cell>
          <cell r="C70">
            <v>0</v>
          </cell>
          <cell r="D70">
            <v>0</v>
          </cell>
          <cell r="E70">
            <v>125000000</v>
          </cell>
          <cell r="F70">
            <v>96000000</v>
          </cell>
          <cell r="G70">
            <v>96000000</v>
          </cell>
          <cell r="H70">
            <v>13304054.75</v>
          </cell>
          <cell r="I70">
            <v>0</v>
          </cell>
          <cell r="J70">
            <v>0</v>
          </cell>
          <cell r="K70">
            <v>0</v>
          </cell>
          <cell r="L70">
            <v>115000000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142000000</v>
          </cell>
          <cell r="R70">
            <v>114000000</v>
          </cell>
          <cell r="S70">
            <v>90095945.25</v>
          </cell>
          <cell r="T70">
            <v>0</v>
          </cell>
          <cell r="U70">
            <v>14000000</v>
          </cell>
          <cell r="V70">
            <v>0</v>
          </cell>
          <cell r="W70">
            <v>0</v>
          </cell>
          <cell r="X70">
            <v>130000000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155719000</v>
          </cell>
          <cell r="AD70">
            <v>131000000</v>
          </cell>
          <cell r="AE70">
            <v>95181000</v>
          </cell>
          <cell r="AF70">
            <v>30000000</v>
          </cell>
          <cell r="AG70">
            <v>0</v>
          </cell>
          <cell r="AH70">
            <v>0</v>
          </cell>
          <cell r="AI70">
            <v>0</v>
          </cell>
          <cell r="AJ70">
            <v>132000000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90000000</v>
          </cell>
          <cell r="AP70">
            <v>127000000</v>
          </cell>
          <cell r="AQ70">
            <v>128000000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123000000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77000000</v>
          </cell>
          <cell r="BB70">
            <v>123000000</v>
          </cell>
          <cell r="BC70">
            <v>131000000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125500000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88000000</v>
          </cell>
          <cell r="BN70">
            <v>111500000</v>
          </cell>
          <cell r="BO70">
            <v>135000000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124000000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110000000</v>
          </cell>
          <cell r="BZ70">
            <v>113500000</v>
          </cell>
          <cell r="CA70">
            <v>135000000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</row>
        <row r="71">
          <cell r="A71" t="str">
            <v>FTINPRTO</v>
          </cell>
          <cell r="B71">
            <v>4789932.07</v>
          </cell>
          <cell r="C71">
            <v>20419982.23</v>
          </cell>
          <cell r="D71">
            <v>1900652.91</v>
          </cell>
          <cell r="E71">
            <v>135816869.49000001</v>
          </cell>
          <cell r="F71">
            <v>113382422.70999999</v>
          </cell>
          <cell r="G71">
            <v>99231244.450000003</v>
          </cell>
          <cell r="H71">
            <v>23466866.66</v>
          </cell>
          <cell r="I71">
            <v>26237022.879999999</v>
          </cell>
          <cell r="J71">
            <v>1592180.3</v>
          </cell>
          <cell r="K71">
            <v>11131270</v>
          </cell>
          <cell r="L71">
            <v>133191686.06999999</v>
          </cell>
          <cell r="M71">
            <v>2394927.87</v>
          </cell>
          <cell r="N71">
            <v>9052481.0299999993</v>
          </cell>
          <cell r="O71">
            <v>18476342.510000002</v>
          </cell>
          <cell r="P71">
            <v>2986266.74</v>
          </cell>
          <cell r="Q71">
            <v>146849680.63</v>
          </cell>
          <cell r="R71">
            <v>142831871.09</v>
          </cell>
          <cell r="S71">
            <v>93464290.980000004</v>
          </cell>
          <cell r="T71">
            <v>7000753.4299999997</v>
          </cell>
          <cell r="U71">
            <v>52767344.729999997</v>
          </cell>
          <cell r="V71">
            <v>2901293.65</v>
          </cell>
          <cell r="W71">
            <v>6706526.96</v>
          </cell>
          <cell r="X71">
            <v>162269303.66999999</v>
          </cell>
          <cell r="Y71">
            <v>2660477.9900000002</v>
          </cell>
          <cell r="Z71">
            <v>6946979.7400000002</v>
          </cell>
          <cell r="AA71">
            <v>27223086.48</v>
          </cell>
          <cell r="AB71">
            <v>2712621.33</v>
          </cell>
          <cell r="AC71">
            <v>168853645.75999999</v>
          </cell>
          <cell r="AD71">
            <v>158239539.50999999</v>
          </cell>
          <cell r="AE71">
            <v>99073483.810000002</v>
          </cell>
          <cell r="AF71">
            <v>40674202.490000002</v>
          </cell>
          <cell r="AG71">
            <v>36643172.810000002</v>
          </cell>
          <cell r="AH71">
            <v>2365092.659999995</v>
          </cell>
          <cell r="AI71">
            <v>17221336.570000004</v>
          </cell>
          <cell r="AJ71">
            <v>150999345.19</v>
          </cell>
          <cell r="AK71">
            <v>1949245.4199999969</v>
          </cell>
          <cell r="AL71">
            <v>10863058.570000008</v>
          </cell>
          <cell r="AM71">
            <v>20825893.609999996</v>
          </cell>
          <cell r="AN71">
            <v>2925456.5600000005</v>
          </cell>
          <cell r="AO71">
            <v>105652112.17</v>
          </cell>
          <cell r="AP71">
            <v>148757136.91999999</v>
          </cell>
          <cell r="AQ71">
            <v>133244576.89999999</v>
          </cell>
          <cell r="AR71">
            <v>16761716</v>
          </cell>
          <cell r="AS71">
            <v>29669382.380000003</v>
          </cell>
          <cell r="AT71">
            <v>5159696.3</v>
          </cell>
          <cell r="AU71">
            <v>12476550.930000002</v>
          </cell>
          <cell r="AV71">
            <v>145337219.08000001</v>
          </cell>
          <cell r="AW71">
            <v>2803893.2399999937</v>
          </cell>
          <cell r="AX71">
            <v>4738309.0000000009</v>
          </cell>
          <cell r="AY71">
            <v>23839680.010000009</v>
          </cell>
          <cell r="AZ71">
            <v>1703707.1499999997</v>
          </cell>
          <cell r="BA71">
            <v>91793469.600000009</v>
          </cell>
          <cell r="BB71">
            <v>145907078.04999998</v>
          </cell>
          <cell r="BC71">
            <v>134518202.33999997</v>
          </cell>
          <cell r="BD71">
            <v>28561494.849999998</v>
          </cell>
          <cell r="BE71">
            <v>30548595.150000002</v>
          </cell>
          <cell r="BF71">
            <v>2256305.7300000009</v>
          </cell>
          <cell r="BG71">
            <v>18030021.150000002</v>
          </cell>
          <cell r="BH71">
            <v>148535470.63</v>
          </cell>
          <cell r="BI71">
            <v>1431265.5500000061</v>
          </cell>
          <cell r="BJ71">
            <v>17374482.699999988</v>
          </cell>
          <cell r="BK71">
            <v>16175728.120000031</v>
          </cell>
          <cell r="BL71">
            <v>2725534.9099999648</v>
          </cell>
          <cell r="BM71">
            <v>115406145.93999998</v>
          </cell>
          <cell r="BN71">
            <v>129349715.25000003</v>
          </cell>
          <cell r="BO71">
            <v>138849787.34999993</v>
          </cell>
          <cell r="BP71">
            <v>30584061.620000001</v>
          </cell>
          <cell r="BQ71">
            <v>21674576.969999995</v>
          </cell>
          <cell r="BR71">
            <v>2281252.2400000007</v>
          </cell>
          <cell r="BS71">
            <v>23032580.650000006</v>
          </cell>
          <cell r="BT71">
            <v>140181851.67000002</v>
          </cell>
          <cell r="BU71">
            <v>2129802.2099999799</v>
          </cell>
          <cell r="BV71">
            <v>19919813.690000013</v>
          </cell>
          <cell r="BW71">
            <v>12631343.829999991</v>
          </cell>
          <cell r="BX71">
            <v>2728429.9599999995</v>
          </cell>
          <cell r="BY71">
            <v>136815441.57999998</v>
          </cell>
          <cell r="BZ71">
            <v>130660655.72000003</v>
          </cell>
          <cell r="CA71">
            <v>137878126.69999993</v>
          </cell>
          <cell r="CB71">
            <v>30524771.139999997</v>
          </cell>
          <cell r="CC71">
            <v>19558852.489999998</v>
          </cell>
          <cell r="CD71">
            <v>162734.55000000325</v>
          </cell>
          <cell r="CE71">
            <v>-50246358.18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</row>
        <row r="72">
          <cell r="A72" t="str">
            <v>FTINSOTH</v>
          </cell>
          <cell r="B72">
            <v>4789932.07</v>
          </cell>
          <cell r="C72">
            <v>20419982.23</v>
          </cell>
          <cell r="D72">
            <v>1900652.91</v>
          </cell>
          <cell r="E72">
            <v>10816869.49</v>
          </cell>
          <cell r="F72">
            <v>17382422.710000001</v>
          </cell>
          <cell r="G72">
            <v>3231244.45</v>
          </cell>
          <cell r="H72">
            <v>10162811.91</v>
          </cell>
          <cell r="I72">
            <v>26237022.879999999</v>
          </cell>
          <cell r="J72">
            <v>1592180.3</v>
          </cell>
          <cell r="K72">
            <v>11131270</v>
          </cell>
          <cell r="L72">
            <v>18191686.07</v>
          </cell>
          <cell r="M72">
            <v>2394927.87</v>
          </cell>
          <cell r="N72">
            <v>9052481.0299999993</v>
          </cell>
          <cell r="O72">
            <v>18476342.510000002</v>
          </cell>
          <cell r="P72">
            <v>2986266.74</v>
          </cell>
          <cell r="Q72">
            <v>4849680.63</v>
          </cell>
          <cell r="R72">
            <v>28831871.09</v>
          </cell>
          <cell r="S72">
            <v>3368345.73</v>
          </cell>
          <cell r="T72">
            <v>7000753.4299999997</v>
          </cell>
          <cell r="U72">
            <v>38767344.729999997</v>
          </cell>
          <cell r="V72">
            <v>2901293.65</v>
          </cell>
          <cell r="W72">
            <v>6706526.96</v>
          </cell>
          <cell r="X72">
            <v>32269303.670000002</v>
          </cell>
          <cell r="Y72">
            <v>2660477.9900000002</v>
          </cell>
          <cell r="Z72">
            <v>6946979.7400000002</v>
          </cell>
          <cell r="AA72">
            <v>27223086.48</v>
          </cell>
          <cell r="AB72">
            <v>2712621.33</v>
          </cell>
          <cell r="AC72">
            <v>13134645.76</v>
          </cell>
          <cell r="AD72">
            <v>27239539.510000002</v>
          </cell>
          <cell r="AE72">
            <v>3892483.81</v>
          </cell>
          <cell r="AF72">
            <v>10674202.49</v>
          </cell>
          <cell r="AG72">
            <v>36643172.810000002</v>
          </cell>
          <cell r="AH72">
            <v>2365092.659999995</v>
          </cell>
          <cell r="AI72">
            <v>17221336.570000004</v>
          </cell>
          <cell r="AJ72">
            <v>18999345.190000001</v>
          </cell>
          <cell r="AK72">
            <v>1949245.4199999969</v>
          </cell>
          <cell r="AL72">
            <v>10863058.570000008</v>
          </cell>
          <cell r="AM72">
            <v>20825893.609999996</v>
          </cell>
          <cell r="AN72">
            <v>2925456.5600000005</v>
          </cell>
          <cell r="AO72">
            <v>15652112.169999994</v>
          </cell>
          <cell r="AP72">
            <v>21757136.919999994</v>
          </cell>
          <cell r="AQ72">
            <v>5244576.8999999985</v>
          </cell>
          <cell r="AR72">
            <v>16761716</v>
          </cell>
          <cell r="AS72">
            <v>29669382.380000003</v>
          </cell>
          <cell r="AT72">
            <v>5159696.3</v>
          </cell>
          <cell r="AU72">
            <v>12476550.930000002</v>
          </cell>
          <cell r="AV72">
            <v>22337219.079999998</v>
          </cell>
          <cell r="AW72">
            <v>2803893.2399999937</v>
          </cell>
          <cell r="AX72">
            <v>4738309.0000000009</v>
          </cell>
          <cell r="AY72">
            <v>23839680.010000009</v>
          </cell>
          <cell r="AZ72">
            <v>1703707.1499999997</v>
          </cell>
          <cell r="BA72">
            <v>14793469.600000009</v>
          </cell>
          <cell r="BB72">
            <v>22907078.049999997</v>
          </cell>
          <cell r="BC72">
            <v>3518202.3399999877</v>
          </cell>
          <cell r="BD72">
            <v>28561494.849999998</v>
          </cell>
          <cell r="BE72">
            <v>30548595.150000002</v>
          </cell>
          <cell r="BF72">
            <v>2256305.7300000009</v>
          </cell>
          <cell r="BG72">
            <v>18030021.150000002</v>
          </cell>
          <cell r="BH72">
            <v>23035470.629999992</v>
          </cell>
          <cell r="BI72">
            <v>1431265.5500000061</v>
          </cell>
          <cell r="BJ72">
            <v>17374482.700000003</v>
          </cell>
          <cell r="BK72">
            <v>16175728.119999988</v>
          </cell>
          <cell r="BL72">
            <v>2725534.9100000216</v>
          </cell>
          <cell r="BM72">
            <v>27406145.939999986</v>
          </cell>
          <cell r="BN72">
            <v>17849715.250000004</v>
          </cell>
          <cell r="BO72">
            <v>3849787.3499999857</v>
          </cell>
          <cell r="BP72">
            <v>30584061.620000001</v>
          </cell>
          <cell r="BQ72">
            <v>21674576.969999995</v>
          </cell>
          <cell r="BR72">
            <v>2281252.2400000007</v>
          </cell>
          <cell r="BS72">
            <v>23032580.650000006</v>
          </cell>
          <cell r="BT72">
            <v>16181851.67</v>
          </cell>
          <cell r="BU72">
            <v>2129802.2099999939</v>
          </cell>
          <cell r="BV72">
            <v>19919813.689999998</v>
          </cell>
          <cell r="BW72">
            <v>12631343.829999991</v>
          </cell>
          <cell r="BX72">
            <v>2728429.9599999995</v>
          </cell>
          <cell r="BY72">
            <v>26815441.579999998</v>
          </cell>
          <cell r="BZ72">
            <v>17160655.720000021</v>
          </cell>
          <cell r="CA72">
            <v>2878126.6999999955</v>
          </cell>
          <cell r="CB72">
            <v>30524771.139999997</v>
          </cell>
          <cell r="CC72">
            <v>19558852.489999998</v>
          </cell>
          <cell r="CD72">
            <v>162734.55000000325</v>
          </cell>
          <cell r="CE72">
            <v>-50246358.18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</row>
        <row r="73">
          <cell r="A73" t="str">
            <v>FTINSPRI</v>
          </cell>
          <cell r="B73">
            <v>2217490.35</v>
          </cell>
          <cell r="C73">
            <v>63619691.359999999</v>
          </cell>
          <cell r="D73">
            <v>99727325.25</v>
          </cell>
          <cell r="E73">
            <v>150503339.38999999</v>
          </cell>
          <cell r="F73">
            <v>1017804.82</v>
          </cell>
          <cell r="G73">
            <v>154235652.75</v>
          </cell>
          <cell r="H73">
            <v>1583490.16</v>
          </cell>
          <cell r="I73">
            <v>658504.77</v>
          </cell>
          <cell r="J73">
            <v>4651044.6399999997</v>
          </cell>
          <cell r="K73">
            <v>154547301.81999999</v>
          </cell>
          <cell r="L73">
            <v>568058.37</v>
          </cell>
          <cell r="M73">
            <v>2054088.27</v>
          </cell>
          <cell r="N73">
            <v>217277.26</v>
          </cell>
          <cell r="O73">
            <v>65424466.200000003</v>
          </cell>
          <cell r="P73">
            <v>121647762.31999999</v>
          </cell>
          <cell r="Q73">
            <v>163406376.12</v>
          </cell>
          <cell r="R73">
            <v>6440106.7999999998</v>
          </cell>
          <cell r="S73">
            <v>157111694.18000001</v>
          </cell>
          <cell r="T73">
            <v>752423.8</v>
          </cell>
          <cell r="U73">
            <v>941213.42</v>
          </cell>
          <cell r="V73">
            <v>3162565.04</v>
          </cell>
          <cell r="W73">
            <v>178002907.44999999</v>
          </cell>
          <cell r="X73">
            <v>9712184.5999999996</v>
          </cell>
          <cell r="Y73">
            <v>1988352.01</v>
          </cell>
          <cell r="Z73">
            <v>470205.72</v>
          </cell>
          <cell r="AA73">
            <v>62509139.93</v>
          </cell>
          <cell r="AB73">
            <v>141633792.03999999</v>
          </cell>
          <cell r="AC73">
            <v>186830333.97</v>
          </cell>
          <cell r="AD73">
            <v>5228853.29</v>
          </cell>
          <cell r="AE73">
            <v>182802545.75999999</v>
          </cell>
          <cell r="AF73">
            <v>1492966.46</v>
          </cell>
          <cell r="AG73">
            <v>1650766.680000002</v>
          </cell>
          <cell r="AH73">
            <v>2432232.1300000027</v>
          </cell>
          <cell r="AI73">
            <v>187616426.41</v>
          </cell>
          <cell r="AJ73">
            <v>2518014.5799999991</v>
          </cell>
          <cell r="AK73">
            <v>3685688.139999968</v>
          </cell>
          <cell r="AL73">
            <v>1319974.3399999875</v>
          </cell>
          <cell r="AM73">
            <v>88829673.740000039</v>
          </cell>
          <cell r="AN73">
            <v>66561093.009999976</v>
          </cell>
          <cell r="AO73">
            <v>172040651.93999997</v>
          </cell>
          <cell r="AP73">
            <v>6493794.8099998264</v>
          </cell>
          <cell r="AQ73">
            <v>183644667.88000026</v>
          </cell>
          <cell r="AR73">
            <v>1866701.4100000011</v>
          </cell>
          <cell r="AS73">
            <v>-184942.4699999993</v>
          </cell>
          <cell r="AT73">
            <v>2677312.199999996</v>
          </cell>
          <cell r="AU73">
            <v>181581024.94999999</v>
          </cell>
          <cell r="AV73">
            <v>-316448.05999999901</v>
          </cell>
          <cell r="AW73">
            <v>807297.80999999435</v>
          </cell>
          <cell r="AX73">
            <v>568420.39</v>
          </cell>
          <cell r="AY73">
            <v>79515499.780000001</v>
          </cell>
          <cell r="AZ73">
            <v>42404692.859999955</v>
          </cell>
          <cell r="BA73">
            <v>167891451.91</v>
          </cell>
          <cell r="BB73">
            <v>3127111.75000004</v>
          </cell>
          <cell r="BC73">
            <v>174107158.91999996</v>
          </cell>
          <cell r="BD73">
            <v>1103249.1699999981</v>
          </cell>
          <cell r="BE73">
            <v>1231004.2500000051</v>
          </cell>
          <cell r="BF73">
            <v>4851837.4399999967</v>
          </cell>
          <cell r="BG73">
            <v>163833676.29999998</v>
          </cell>
          <cell r="BH73">
            <v>894802.21999997413</v>
          </cell>
          <cell r="BI73">
            <v>7156637.1000000406</v>
          </cell>
          <cell r="BJ73">
            <v>-1605839.6599999582</v>
          </cell>
          <cell r="BK73">
            <v>61200023.349999949</v>
          </cell>
          <cell r="BL73">
            <v>77248019.679999992</v>
          </cell>
          <cell r="BM73">
            <v>167543713.30000004</v>
          </cell>
          <cell r="BN73">
            <v>1416811.6899999178</v>
          </cell>
          <cell r="BO73">
            <v>182480677.76000017</v>
          </cell>
          <cell r="BP73">
            <v>2608513.1399999997</v>
          </cell>
          <cell r="BQ73">
            <v>1095416.7099999951</v>
          </cell>
          <cell r="BR73">
            <v>5712277.8400000054</v>
          </cell>
          <cell r="BS73">
            <v>169318738.86000001</v>
          </cell>
          <cell r="BT73">
            <v>259344.38000001592</v>
          </cell>
          <cell r="BU73">
            <v>1129088.6399999636</v>
          </cell>
          <cell r="BV73">
            <v>502427.7900000129</v>
          </cell>
          <cell r="BW73">
            <v>92412975.820000038</v>
          </cell>
          <cell r="BX73">
            <v>68291832.579999954</v>
          </cell>
          <cell r="BY73">
            <v>171396316.91</v>
          </cell>
          <cell r="BZ73">
            <v>2993906.4600000619</v>
          </cell>
          <cell r="CA73">
            <v>180857992.23999992</v>
          </cell>
          <cell r="CB73">
            <v>585023.11999999895</v>
          </cell>
          <cell r="CC73">
            <v>96681.990000003992</v>
          </cell>
          <cell r="CD73">
            <v>9247185.6399999987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</row>
        <row r="74">
          <cell r="A74" t="str">
            <v>FTINSRFG</v>
          </cell>
          <cell r="B74">
            <v>701719.83</v>
          </cell>
          <cell r="C74">
            <v>49100.34</v>
          </cell>
          <cell r="D74">
            <v>1426858.95</v>
          </cell>
          <cell r="E74">
            <v>3070985.01</v>
          </cell>
          <cell r="F74">
            <v>40919</v>
          </cell>
          <cell r="G74">
            <v>349723.9</v>
          </cell>
          <cell r="H74">
            <v>12666198.75</v>
          </cell>
          <cell r="I74">
            <v>4964911.75</v>
          </cell>
          <cell r="J74">
            <v>2021379.26</v>
          </cell>
          <cell r="K74">
            <v>886970.22</v>
          </cell>
          <cell r="L74">
            <v>197582.45</v>
          </cell>
          <cell r="M74">
            <v>451181.46</v>
          </cell>
          <cell r="N74">
            <v>245699.24</v>
          </cell>
          <cell r="O74">
            <v>1032075.41</v>
          </cell>
          <cell r="P74">
            <v>119874</v>
          </cell>
          <cell r="Q74">
            <v>8098</v>
          </cell>
          <cell r="R74">
            <v>1282263.6599999999</v>
          </cell>
          <cell r="S74">
            <v>1018.39</v>
          </cell>
          <cell r="T74">
            <v>27266434.670000002</v>
          </cell>
          <cell r="U74">
            <v>567719.69000000006</v>
          </cell>
          <cell r="V74">
            <v>1090860.05</v>
          </cell>
          <cell r="W74">
            <v>749516.56</v>
          </cell>
          <cell r="X74">
            <v>1037511.51</v>
          </cell>
          <cell r="Y74">
            <v>5566.05</v>
          </cell>
          <cell r="Z74">
            <v>437298.77</v>
          </cell>
        </row>
        <row r="75">
          <cell r="A75" t="str">
            <v>FTINSTF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 t="str">
            <v>FTINTINV</v>
          </cell>
          <cell r="B76">
            <v>18361437.850000001</v>
          </cell>
          <cell r="C76">
            <v>22288725.879999999</v>
          </cell>
          <cell r="D76">
            <v>12678259.49</v>
          </cell>
          <cell r="E76">
            <v>12628111.449999999</v>
          </cell>
          <cell r="F76">
            <v>31208262.850000001</v>
          </cell>
          <cell r="G76">
            <v>33286465.84</v>
          </cell>
          <cell r="H76">
            <v>24828523.579999998</v>
          </cell>
          <cell r="I76">
            <v>23680907.48</v>
          </cell>
          <cell r="J76">
            <v>32658002.300000001</v>
          </cell>
          <cell r="K76">
            <v>18553051.07</v>
          </cell>
          <cell r="L76">
            <v>21649172.559999999</v>
          </cell>
          <cell r="M76">
            <v>27332712.649999999</v>
          </cell>
          <cell r="N76">
            <v>27624836.960000001</v>
          </cell>
          <cell r="O76">
            <v>26552616.699999999</v>
          </cell>
          <cell r="P76">
            <v>25956914.77</v>
          </cell>
          <cell r="Q76">
            <v>22384932.609999999</v>
          </cell>
          <cell r="R76">
            <v>30612331.059999999</v>
          </cell>
          <cell r="S76">
            <v>30612331.059999999</v>
          </cell>
          <cell r="T76">
            <v>38369122.780000001</v>
          </cell>
          <cell r="U76">
            <v>56094280.219999999</v>
          </cell>
          <cell r="V76">
            <v>39911250.5</v>
          </cell>
          <cell r="W76">
            <v>37157429.799999997</v>
          </cell>
          <cell r="X76">
            <v>44549126.689999998</v>
          </cell>
        </row>
        <row r="77">
          <cell r="A77" t="str">
            <v>FTINTMSC</v>
          </cell>
          <cell r="B77">
            <v>89583.43</v>
          </cell>
          <cell r="C77">
            <v>502673.15</v>
          </cell>
          <cell r="D77">
            <v>39419.879999999997</v>
          </cell>
          <cell r="E77">
            <v>157053.47</v>
          </cell>
          <cell r="F77">
            <v>3615636.23</v>
          </cell>
          <cell r="G77">
            <v>363112.63</v>
          </cell>
          <cell r="H77">
            <v>379691.97</v>
          </cell>
          <cell r="I77">
            <v>342205.81</v>
          </cell>
          <cell r="J77">
            <v>342108.69</v>
          </cell>
          <cell r="K77">
            <v>220180.05</v>
          </cell>
          <cell r="L77">
            <v>800523.75</v>
          </cell>
          <cell r="M77">
            <v>173984.04</v>
          </cell>
          <cell r="N77">
            <v>449738.21</v>
          </cell>
          <cell r="O77">
            <v>410455.28</v>
          </cell>
          <cell r="P77">
            <v>648603.30000000005</v>
          </cell>
          <cell r="Q77">
            <v>488540.47</v>
          </cell>
          <cell r="R77">
            <v>266040.90999999997</v>
          </cell>
          <cell r="S77">
            <v>918613.48</v>
          </cell>
          <cell r="T77">
            <v>677825.79</v>
          </cell>
          <cell r="U77">
            <v>712376.78</v>
          </cell>
          <cell r="V77">
            <v>182735.53</v>
          </cell>
          <cell r="W77">
            <v>623478.34</v>
          </cell>
          <cell r="X77">
            <v>909161.39</v>
          </cell>
        </row>
        <row r="78">
          <cell r="A78" t="str">
            <v>FTINTTOT</v>
          </cell>
          <cell r="B78">
            <v>18451021.280000001</v>
          </cell>
          <cell r="C78">
            <v>22791399.030000001</v>
          </cell>
          <cell r="D78">
            <v>12717679.369999999</v>
          </cell>
          <cell r="E78">
            <v>21502764.030000001</v>
          </cell>
          <cell r="F78">
            <v>34823899.079999998</v>
          </cell>
          <cell r="G78">
            <v>33649578.469999999</v>
          </cell>
          <cell r="H78">
            <v>25208215.550000001</v>
          </cell>
          <cell r="I78">
            <v>24023113.289999999</v>
          </cell>
          <cell r="J78">
            <v>33000110.989999998</v>
          </cell>
          <cell r="K78">
            <v>18773231.120000001</v>
          </cell>
          <cell r="L78">
            <v>22449696.309999999</v>
          </cell>
          <cell r="M78">
            <v>27506696.690000001</v>
          </cell>
          <cell r="N78">
            <v>28074575.170000002</v>
          </cell>
          <cell r="O78">
            <v>26963071.98</v>
          </cell>
          <cell r="P78">
            <v>26605518.07</v>
          </cell>
          <cell r="Q78">
            <v>22873473.079999998</v>
          </cell>
          <cell r="R78">
            <v>30878371.969999999</v>
          </cell>
          <cell r="S78">
            <v>34461135.630000003</v>
          </cell>
          <cell r="T78">
            <v>39046948.57</v>
          </cell>
          <cell r="U78">
            <v>56806657</v>
          </cell>
          <cell r="V78">
            <v>40093986.030000001</v>
          </cell>
          <cell r="W78">
            <v>37780908.140000001</v>
          </cell>
          <cell r="X78">
            <v>45458288.079999998</v>
          </cell>
          <cell r="Y78">
            <v>42644459.810000002</v>
          </cell>
          <cell r="Z78">
            <v>27383584.920000002</v>
          </cell>
          <cell r="AA78">
            <v>40903315.329999998</v>
          </cell>
          <cell r="AB78">
            <v>42383266.68</v>
          </cell>
          <cell r="AC78">
            <v>36459572.229999997</v>
          </cell>
          <cell r="AD78">
            <v>41151544.280000001</v>
          </cell>
          <cell r="AE78">
            <v>22942908.149999999</v>
          </cell>
          <cell r="AF78">
            <v>38572848.180000007</v>
          </cell>
          <cell r="AG78">
            <v>49710909.229999997</v>
          </cell>
          <cell r="AH78">
            <v>45550625.049999997</v>
          </cell>
          <cell r="AI78">
            <v>34568297.370000012</v>
          </cell>
          <cell r="AJ78">
            <v>45631835.780000016</v>
          </cell>
          <cell r="AK78">
            <v>44175846.79999999</v>
          </cell>
          <cell r="AL78">
            <v>43904312.979999989</v>
          </cell>
          <cell r="AM78">
            <v>39031072.160000011</v>
          </cell>
          <cell r="AN78">
            <v>29146522.099999972</v>
          </cell>
          <cell r="AO78">
            <v>31485790.170000032</v>
          </cell>
          <cell r="AP78">
            <v>24612154.709999971</v>
          </cell>
          <cell r="AQ78">
            <v>19949510.900000066</v>
          </cell>
          <cell r="AR78">
            <v>22254955.91</v>
          </cell>
          <cell r="AS78">
            <v>21649389.640000004</v>
          </cell>
          <cell r="AT78">
            <v>8046838.2299999921</v>
          </cell>
          <cell r="AU78">
            <v>5192548.58</v>
          </cell>
          <cell r="AV78">
            <v>10390163.480000006</v>
          </cell>
          <cell r="AW78">
            <v>7851407.4100000076</v>
          </cell>
          <cell r="AX78">
            <v>10027477.439999985</v>
          </cell>
          <cell r="AY78">
            <v>4875636.5100000063</v>
          </cell>
          <cell r="AZ78">
            <v>7439207.8999999994</v>
          </cell>
          <cell r="BA78">
            <v>7718123.370000001</v>
          </cell>
          <cell r="BB78">
            <v>8576834.5200000051</v>
          </cell>
          <cell r="BC78">
            <v>23867964.029999983</v>
          </cell>
          <cell r="BD78">
            <v>11389516.449999999</v>
          </cell>
          <cell r="BE78">
            <v>11732223.530000003</v>
          </cell>
          <cell r="BF78">
            <v>8600968.0000000019</v>
          </cell>
          <cell r="BG78">
            <v>8944826.1599999983</v>
          </cell>
          <cell r="BH78">
            <v>11278730.420000002</v>
          </cell>
          <cell r="BI78">
            <v>6764767.7899999935</v>
          </cell>
          <cell r="BJ78">
            <v>6267105.600000008</v>
          </cell>
          <cell r="BK78">
            <v>6938233.2899999991</v>
          </cell>
          <cell r="BL78">
            <v>9343927.2199999839</v>
          </cell>
          <cell r="BM78">
            <v>8994731.1100000031</v>
          </cell>
          <cell r="BN78">
            <v>12207387.78000002</v>
          </cell>
          <cell r="BO78">
            <v>15602118.30999998</v>
          </cell>
          <cell r="BP78">
            <v>13841498.850000001</v>
          </cell>
          <cell r="BQ78">
            <v>17625203.259999998</v>
          </cell>
          <cell r="BR78">
            <v>11029014.109999999</v>
          </cell>
          <cell r="BS78">
            <v>14030507.689999999</v>
          </cell>
          <cell r="BT78">
            <v>12378305.499999996</v>
          </cell>
          <cell r="BU78">
            <v>6252203.7464179331</v>
          </cell>
          <cell r="BV78">
            <v>7785528.7935820743</v>
          </cell>
          <cell r="BW78">
            <v>5976611.1999999937</v>
          </cell>
          <cell r="BX78">
            <v>8917997.7900000159</v>
          </cell>
          <cell r="BY78">
            <v>9511820.4999999981</v>
          </cell>
          <cell r="BZ78">
            <v>14958236.269999987</v>
          </cell>
          <cell r="CA78">
            <v>13286136.819999997</v>
          </cell>
          <cell r="CB78">
            <v>9071421.2599999998</v>
          </cell>
          <cell r="CC78">
            <v>15830482.439999999</v>
          </cell>
          <cell r="CD78">
            <v>9399999.9999999981</v>
          </cell>
          <cell r="CE78">
            <v>9100000.0000000019</v>
          </cell>
          <cell r="CF78">
            <v>9100000.0000000019</v>
          </cell>
          <cell r="CG78">
            <v>9100000.0000000019</v>
          </cell>
          <cell r="CH78">
            <v>9300000.0000000037</v>
          </cell>
          <cell r="CI78">
            <v>9500000</v>
          </cell>
          <cell r="CJ78">
            <v>9900000.0000000056</v>
          </cell>
          <cell r="CK78">
            <v>10299999.999999996</v>
          </cell>
          <cell r="CL78">
            <v>10500000</v>
          </cell>
          <cell r="CM78">
            <v>11599999.999999994</v>
          </cell>
        </row>
        <row r="79">
          <cell r="A79" t="str">
            <v>FTLOTT_EETF</v>
          </cell>
          <cell r="B79">
            <v>84428000</v>
          </cell>
          <cell r="C79">
            <v>83480000</v>
          </cell>
          <cell r="D79">
            <v>89915000</v>
          </cell>
          <cell r="E79">
            <v>89825000</v>
          </cell>
          <cell r="F79">
            <v>92731000</v>
          </cell>
          <cell r="G79">
            <v>88151000</v>
          </cell>
          <cell r="H79">
            <v>88074000</v>
          </cell>
          <cell r="I79">
            <v>97205000</v>
          </cell>
          <cell r="J79">
            <v>91229000</v>
          </cell>
          <cell r="K79">
            <v>96290000</v>
          </cell>
          <cell r="L79">
            <v>89766000</v>
          </cell>
          <cell r="M79">
            <v>113094000</v>
          </cell>
          <cell r="N79">
            <v>121970000</v>
          </cell>
          <cell r="O79">
            <v>101526000</v>
          </cell>
          <cell r="P79">
            <v>110300000</v>
          </cell>
          <cell r="Q79">
            <v>126211000</v>
          </cell>
          <cell r="R79">
            <v>95065000</v>
          </cell>
          <cell r="S79">
            <v>87783000</v>
          </cell>
          <cell r="T79">
            <v>95656000</v>
          </cell>
          <cell r="U79">
            <v>93873000</v>
          </cell>
          <cell r="V79">
            <v>92680000</v>
          </cell>
          <cell r="W79">
            <v>93608000</v>
          </cell>
          <cell r="X79">
            <v>111433000</v>
          </cell>
          <cell r="Y79">
            <v>96359000</v>
          </cell>
          <cell r="Z79">
            <v>101319000</v>
          </cell>
          <cell r="AA79">
            <v>117917000</v>
          </cell>
          <cell r="AB79">
            <v>122671000</v>
          </cell>
          <cell r="AC79">
            <v>112557000</v>
          </cell>
          <cell r="AD79">
            <v>107768000</v>
          </cell>
          <cell r="AE79">
            <v>0</v>
          </cell>
          <cell r="AF79">
            <v>100238000</v>
          </cell>
          <cell r="AG79">
            <v>116872999.99999999</v>
          </cell>
          <cell r="AH79">
            <v>89425000.000000015</v>
          </cell>
          <cell r="AI79">
            <v>96445000</v>
          </cell>
          <cell r="AJ79">
            <v>91281000</v>
          </cell>
          <cell r="AK79">
            <v>125771999.99999999</v>
          </cell>
          <cell r="AL79">
            <v>100082000</v>
          </cell>
          <cell r="AM79">
            <v>106702999.99999997</v>
          </cell>
          <cell r="AN79">
            <v>104699000.00000007</v>
          </cell>
          <cell r="AO79">
            <v>136497000.00000006</v>
          </cell>
          <cell r="AP79">
            <v>102519999.99999999</v>
          </cell>
          <cell r="AQ79">
            <v>0</v>
          </cell>
          <cell r="AR79">
            <v>96008000</v>
          </cell>
          <cell r="AS79">
            <v>87650000.000000015</v>
          </cell>
          <cell r="AT79">
            <v>100153000.00000001</v>
          </cell>
          <cell r="AU79">
            <v>97356000</v>
          </cell>
          <cell r="AV79">
            <v>94321000.00000003</v>
          </cell>
          <cell r="AW79">
            <v>119360999.99999999</v>
          </cell>
          <cell r="AX79">
            <v>125548999.99999999</v>
          </cell>
          <cell r="AY79">
            <v>108707000</v>
          </cell>
          <cell r="AZ79">
            <v>109707999.99999997</v>
          </cell>
          <cell r="BA79">
            <v>96975000.00000003</v>
          </cell>
          <cell r="BB79">
            <v>121367999.99999994</v>
          </cell>
          <cell r="BC79">
            <v>0</v>
          </cell>
          <cell r="BD79">
            <v>92396000</v>
          </cell>
          <cell r="BE79">
            <v>101421000</v>
          </cell>
          <cell r="BF79">
            <v>94043000</v>
          </cell>
          <cell r="BG79">
            <v>93567999.999999985</v>
          </cell>
          <cell r="BH79">
            <v>95106000</v>
          </cell>
          <cell r="BI79">
            <v>105854000.00000004</v>
          </cell>
          <cell r="BJ79">
            <v>91365000.000000015</v>
          </cell>
          <cell r="BK79">
            <v>98783000.000000015</v>
          </cell>
          <cell r="BL79">
            <v>122540999.99999994</v>
          </cell>
          <cell r="BM79">
            <v>99047000.00000003</v>
          </cell>
          <cell r="BN79">
            <v>111184999.99999994</v>
          </cell>
          <cell r="BO79">
            <v>0</v>
          </cell>
          <cell r="BP79">
            <v>90774000</v>
          </cell>
          <cell r="BQ79">
            <v>88203000</v>
          </cell>
          <cell r="BR79">
            <v>89599000.000000015</v>
          </cell>
          <cell r="BS79">
            <v>84009000.000000015</v>
          </cell>
          <cell r="BT79">
            <v>95853999.999999985</v>
          </cell>
          <cell r="BU79">
            <v>99820000</v>
          </cell>
          <cell r="BV79">
            <v>107495999.99999999</v>
          </cell>
          <cell r="BW79">
            <v>99501999.999999955</v>
          </cell>
          <cell r="BX79">
            <v>112452999.99999997</v>
          </cell>
          <cell r="BY79">
            <v>112450000.00000004</v>
          </cell>
          <cell r="BZ79">
            <v>104438999.99999997</v>
          </cell>
          <cell r="CA79">
            <v>0</v>
          </cell>
          <cell r="CB79">
            <v>96163000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</row>
        <row r="80">
          <cell r="A80" t="str">
            <v>FTMDHOS</v>
          </cell>
          <cell r="B80">
            <v>18365327.809999999</v>
          </cell>
          <cell r="C80">
            <v>12659372.060000001</v>
          </cell>
          <cell r="D80">
            <v>11944426.220000001</v>
          </cell>
          <cell r="E80">
            <v>18502682.649999999</v>
          </cell>
          <cell r="F80">
            <v>11741028.369999999</v>
          </cell>
          <cell r="G80">
            <v>21676062.760000002</v>
          </cell>
          <cell r="H80">
            <v>15094789.880000001</v>
          </cell>
          <cell r="I80">
            <v>19207459.190000001</v>
          </cell>
          <cell r="J80">
            <v>11164673.029999999</v>
          </cell>
          <cell r="K80">
            <v>21070664.920000002</v>
          </cell>
          <cell r="L80">
            <v>13014891.43</v>
          </cell>
          <cell r="M80">
            <v>7978485.1900000004</v>
          </cell>
          <cell r="N80">
            <v>13682403.43</v>
          </cell>
          <cell r="O80">
            <v>15252590.550000001</v>
          </cell>
          <cell r="P80">
            <v>15726521.220000001</v>
          </cell>
          <cell r="Q80">
            <v>17655116.390000001</v>
          </cell>
          <cell r="R80">
            <v>12003124.82</v>
          </cell>
          <cell r="S80">
            <v>19136246.460000001</v>
          </cell>
          <cell r="T80">
            <v>8397036.5299999993</v>
          </cell>
          <cell r="U80">
            <v>11086185.51</v>
          </cell>
          <cell r="V80">
            <v>14616841.210000001</v>
          </cell>
          <cell r="W80">
            <v>25375692.079999998</v>
          </cell>
          <cell r="X80">
            <v>9497051.0999999996</v>
          </cell>
          <cell r="Y80">
            <v>14784881.68</v>
          </cell>
          <cell r="Z80">
            <v>15925284.92</v>
          </cell>
          <cell r="AA80">
            <v>12334757.82</v>
          </cell>
          <cell r="AB80">
            <v>12347713.689999999</v>
          </cell>
          <cell r="AC80">
            <v>17282838.5</v>
          </cell>
          <cell r="AD80">
            <v>19010324.620000001</v>
          </cell>
          <cell r="AE80">
            <v>11892758.560000001</v>
          </cell>
          <cell r="AF80">
            <v>13790899.279999999</v>
          </cell>
          <cell r="AG80">
            <v>12828997.760000002</v>
          </cell>
          <cell r="AH80">
            <v>10361332.520000001</v>
          </cell>
          <cell r="AI80">
            <v>15744228.759999998</v>
          </cell>
          <cell r="AJ80">
            <v>13113825.559999995</v>
          </cell>
          <cell r="AK80">
            <v>4851624.2900000038</v>
          </cell>
          <cell r="AL80">
            <v>16489752.999999993</v>
          </cell>
          <cell r="AM80">
            <v>10679268.860000007</v>
          </cell>
          <cell r="AN80">
            <v>14691983.230000006</v>
          </cell>
          <cell r="AO80">
            <v>24132216.699999999</v>
          </cell>
          <cell r="AP80">
            <v>11313608.779999981</v>
          </cell>
          <cell r="AQ80">
            <v>17877930.670000013</v>
          </cell>
          <cell r="AR80">
            <v>4917931.95</v>
          </cell>
          <cell r="AS80">
            <v>23308489.049999997</v>
          </cell>
          <cell r="AT80">
            <v>6668068.2000000039</v>
          </cell>
          <cell r="AU80">
            <v>9787313.3699999992</v>
          </cell>
          <cell r="AV80">
            <v>18435631.049999997</v>
          </cell>
          <cell r="AW80">
            <v>11370363.030000007</v>
          </cell>
          <cell r="AX80">
            <v>929374.71999999846</v>
          </cell>
          <cell r="AY80">
            <v>7199724.3499999968</v>
          </cell>
          <cell r="AZ80">
            <v>14422952.159999995</v>
          </cell>
          <cell r="BA80">
            <v>11154513.910000006</v>
          </cell>
          <cell r="BB80">
            <v>16070434.439999999</v>
          </cell>
          <cell r="BC80">
            <v>13849393.01</v>
          </cell>
          <cell r="BD80">
            <v>19102438.870000001</v>
          </cell>
          <cell r="BE80">
            <v>7579626.3999999985</v>
          </cell>
          <cell r="BF80">
            <v>9995758.5600000024</v>
          </cell>
          <cell r="BG80">
            <v>20600893.309999995</v>
          </cell>
          <cell r="BH80">
            <v>36333696.68</v>
          </cell>
          <cell r="BI80">
            <v>34019422.879999995</v>
          </cell>
          <cell r="BJ80">
            <v>13860709.360000001</v>
          </cell>
          <cell r="BK80">
            <v>10138350.040000007</v>
          </cell>
          <cell r="BL80">
            <v>12479706.029999988</v>
          </cell>
          <cell r="BM80">
            <v>14995047.749999998</v>
          </cell>
          <cell r="BN80">
            <v>7069451.500000014</v>
          </cell>
          <cell r="BO80">
            <v>24064332.949999992</v>
          </cell>
          <cell r="BP80">
            <v>21862233.73</v>
          </cell>
          <cell r="BQ80">
            <v>9800361.8399999999</v>
          </cell>
          <cell r="BR80">
            <v>6651526.7699999968</v>
          </cell>
          <cell r="BS80">
            <v>21522874.720000003</v>
          </cell>
          <cell r="BT80">
            <v>15416752.029999997</v>
          </cell>
          <cell r="BU80">
            <v>15163315.699999997</v>
          </cell>
          <cell r="BV80">
            <v>16630928.820000008</v>
          </cell>
          <cell r="BW80">
            <v>15372340.389999991</v>
          </cell>
          <cell r="BX80">
            <v>13765504.480000004</v>
          </cell>
          <cell r="BY80">
            <v>27817306.959999997</v>
          </cell>
          <cell r="BZ80">
            <v>23191046.419999991</v>
          </cell>
          <cell r="CA80">
            <v>21403558.940000009</v>
          </cell>
          <cell r="CB80">
            <v>10696802.130000001</v>
          </cell>
          <cell r="CC80">
            <v>16115463.699999999</v>
          </cell>
          <cell r="CD80">
            <v>8826179.4000000004</v>
          </cell>
          <cell r="CE80">
            <v>-35638445.230000004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</row>
        <row r="81">
          <cell r="A81" t="str">
            <v>FTMFDIV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46202</v>
          </cell>
          <cell r="M81">
            <v>29106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 t="str">
            <v>FTMFDVWD</v>
          </cell>
          <cell r="B82">
            <v>5250</v>
          </cell>
          <cell r="C82">
            <v>5250</v>
          </cell>
          <cell r="D82">
            <v>5250</v>
          </cell>
          <cell r="E82">
            <v>5250</v>
          </cell>
          <cell r="F82">
            <v>5250</v>
          </cell>
          <cell r="G82">
            <v>5250</v>
          </cell>
          <cell r="H82">
            <v>5250</v>
          </cell>
          <cell r="I82">
            <v>5250</v>
          </cell>
          <cell r="J82">
            <v>5250</v>
          </cell>
          <cell r="K82">
            <v>5250</v>
          </cell>
          <cell r="L82">
            <v>5250</v>
          </cell>
          <cell r="M82">
            <v>5250</v>
          </cell>
          <cell r="N82">
            <v>5250</v>
          </cell>
          <cell r="O82">
            <v>5250</v>
          </cell>
          <cell r="P82">
            <v>5250</v>
          </cell>
          <cell r="Q82">
            <v>5250</v>
          </cell>
          <cell r="R82">
            <v>5250</v>
          </cell>
          <cell r="S82">
            <v>5250</v>
          </cell>
          <cell r="T82">
            <v>5250</v>
          </cell>
          <cell r="U82">
            <v>5250</v>
          </cell>
          <cell r="V82">
            <v>5250</v>
          </cell>
          <cell r="W82">
            <v>5250</v>
          </cell>
          <cell r="X82">
            <v>5250</v>
          </cell>
          <cell r="Y82">
            <v>5250</v>
          </cell>
          <cell r="Z82">
            <v>5250</v>
          </cell>
        </row>
        <row r="83">
          <cell r="A83" t="str">
            <v>FTMFSVC</v>
          </cell>
          <cell r="B83">
            <v>2741</v>
          </cell>
          <cell r="C83">
            <v>4514</v>
          </cell>
          <cell r="D83">
            <v>5181</v>
          </cell>
          <cell r="E83">
            <v>4726</v>
          </cell>
          <cell r="F83">
            <v>5283</v>
          </cell>
          <cell r="G83">
            <v>3869</v>
          </cell>
          <cell r="H83">
            <v>3196</v>
          </cell>
          <cell r="I83">
            <v>3426</v>
          </cell>
          <cell r="J83">
            <v>2547</v>
          </cell>
          <cell r="K83">
            <v>3800</v>
          </cell>
          <cell r="L83">
            <v>3445</v>
          </cell>
          <cell r="M83">
            <v>2366</v>
          </cell>
        </row>
        <row r="84">
          <cell r="A84" t="str">
            <v>FTMVCHGT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 t="str">
            <v>FTMVIMP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 t="str">
            <v>FTMVLCLR</v>
          </cell>
          <cell r="B86">
            <v>0</v>
          </cell>
          <cell r="C86">
            <v>7.9</v>
          </cell>
          <cell r="D86">
            <v>28.65</v>
          </cell>
          <cell r="E86">
            <v>87.8</v>
          </cell>
          <cell r="F86">
            <v>63.6</v>
          </cell>
          <cell r="G86">
            <v>13.15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5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 t="str">
            <v>FTNETG</v>
          </cell>
          <cell r="B87">
            <v>2182432404.1799998</v>
          </cell>
          <cell r="C87">
            <v>1933749362.05</v>
          </cell>
          <cell r="D87">
            <v>2229312036.1700001</v>
          </cell>
          <cell r="E87">
            <v>2689439206.04</v>
          </cell>
          <cell r="F87">
            <v>2352397965.0300002</v>
          </cell>
          <cell r="G87">
            <v>2486445162.8800001</v>
          </cell>
          <cell r="H87">
            <v>2067061859.8699999</v>
          </cell>
          <cell r="I87">
            <v>1856941190.01</v>
          </cell>
          <cell r="J87">
            <v>2228062352.9499998</v>
          </cell>
          <cell r="K87">
            <v>1997910744.9200001</v>
          </cell>
          <cell r="L87">
            <v>1996064016.8499999</v>
          </cell>
          <cell r="M87">
            <v>2379101732.2399998</v>
          </cell>
          <cell r="N87">
            <v>2353254367.4000001</v>
          </cell>
          <cell r="O87">
            <v>2102651127.4300001</v>
          </cell>
          <cell r="P87">
            <v>2396427865.52</v>
          </cell>
          <cell r="Q87">
            <v>2594029323.7399998</v>
          </cell>
          <cell r="R87">
            <v>2483705103.1900001</v>
          </cell>
          <cell r="S87">
            <v>2609325253.5500002</v>
          </cell>
          <cell r="T87">
            <v>2054043949.03</v>
          </cell>
          <cell r="U87">
            <v>1970741733.22</v>
          </cell>
          <cell r="V87">
            <v>2149155111.73</v>
          </cell>
          <cell r="W87">
            <v>2024872472.0899999</v>
          </cell>
          <cell r="X87">
            <v>2099810124.46</v>
          </cell>
          <cell r="Y87">
            <v>2309288612.0599999</v>
          </cell>
          <cell r="Z87">
            <v>2256989051.8000002</v>
          </cell>
          <cell r="AA87">
            <v>2041843702.1400001</v>
          </cell>
          <cell r="AB87">
            <v>2265667276.71</v>
          </cell>
          <cell r="AC87">
            <v>2476647675.98</v>
          </cell>
          <cell r="AD87">
            <v>2284867020.6500001</v>
          </cell>
          <cell r="AE87">
            <v>2470171143.23</v>
          </cell>
          <cell r="AF87">
            <v>1981159924.9499998</v>
          </cell>
          <cell r="AG87">
            <v>1864652186.7600002</v>
          </cell>
          <cell r="AH87">
            <v>1918108639.0700002</v>
          </cell>
          <cell r="AI87">
            <v>1837927575.49</v>
          </cell>
          <cell r="AJ87">
            <v>1886659267.3799977</v>
          </cell>
          <cell r="AK87">
            <v>2135889846.6500032</v>
          </cell>
          <cell r="AL87">
            <v>2098694416.7700002</v>
          </cell>
          <cell r="AM87">
            <v>1769098115.6299987</v>
          </cell>
          <cell r="AN87">
            <v>2026232123.9199972</v>
          </cell>
          <cell r="AO87">
            <v>2358537632.4700007</v>
          </cell>
          <cell r="AP87">
            <v>2067767167.4000013</v>
          </cell>
          <cell r="AQ87">
            <v>2167340828.9899998</v>
          </cell>
          <cell r="AR87">
            <v>1827418260.2300005</v>
          </cell>
          <cell r="AS87">
            <v>1715252133.029999</v>
          </cell>
          <cell r="AT87">
            <v>1754577022.559999</v>
          </cell>
          <cell r="AU87">
            <v>1558449896.5500016</v>
          </cell>
          <cell r="AV87">
            <v>1616668436.0700011</v>
          </cell>
          <cell r="AW87">
            <v>1791923330.1000004</v>
          </cell>
          <cell r="AX87">
            <v>1799478056.6399968</v>
          </cell>
          <cell r="AY87">
            <v>1583452780.2800021</v>
          </cell>
          <cell r="AZ87">
            <v>1695147762.0000005</v>
          </cell>
          <cell r="BA87">
            <v>1994468244.8300028</v>
          </cell>
          <cell r="BB87">
            <v>1776281007.4500012</v>
          </cell>
          <cell r="BC87">
            <v>1923547007.7000027</v>
          </cell>
          <cell r="BD87">
            <v>1564428688.22</v>
          </cell>
          <cell r="BE87">
            <v>1549884955.27</v>
          </cell>
          <cell r="BF87">
            <v>1730709024.2900021</v>
          </cell>
          <cell r="BG87">
            <v>1606128463.0799973</v>
          </cell>
          <cell r="BH87">
            <v>1596915710.3699989</v>
          </cell>
          <cell r="BI87">
            <v>1772249521.3000038</v>
          </cell>
          <cell r="BJ87">
            <v>1875555078.4900005</v>
          </cell>
          <cell r="BK87">
            <v>1572592547.5299973</v>
          </cell>
          <cell r="BL87">
            <v>1799919827.2600007</v>
          </cell>
          <cell r="BM87">
            <v>2250739018.2999954</v>
          </cell>
          <cell r="BN87">
            <v>1839518838.6500084</v>
          </cell>
          <cell r="BO87">
            <v>2364477847.1799908</v>
          </cell>
          <cell r="BP87">
            <v>1690142760.9200008</v>
          </cell>
          <cell r="BQ87">
            <v>1633287754.6599987</v>
          </cell>
          <cell r="BR87">
            <v>1808767725.7900004</v>
          </cell>
          <cell r="BS87">
            <v>1750987423.0500019</v>
          </cell>
          <cell r="BT87">
            <v>1624266879.3599987</v>
          </cell>
          <cell r="BU87">
            <v>1936268512.6164124</v>
          </cell>
          <cell r="BV87">
            <v>2003859909.8435879</v>
          </cell>
          <cell r="BW87">
            <v>1627467471.3000021</v>
          </cell>
          <cell r="BX87">
            <v>1954145953.2099924</v>
          </cell>
          <cell r="BY87">
            <v>2342132470.7700043</v>
          </cell>
          <cell r="BZ87">
            <v>1994900306.510004</v>
          </cell>
          <cell r="CA87">
            <v>2185367482.3399887</v>
          </cell>
          <cell r="CB87">
            <v>1737213444.3600001</v>
          </cell>
          <cell r="CC87">
            <v>1693020656.6499999</v>
          </cell>
          <cell r="CD87">
            <v>1897407138.3608124</v>
          </cell>
          <cell r="CE87">
            <v>-762502403.86841321</v>
          </cell>
          <cell r="CF87">
            <v>-34527326.026000082</v>
          </cell>
          <cell r="CG87">
            <v>-40435625.69763162</v>
          </cell>
          <cell r="CH87">
            <v>-57035931.55893486</v>
          </cell>
          <cell r="CI87">
            <v>-38886107.657881439</v>
          </cell>
          <cell r="CJ87">
            <v>-45947264.770240508</v>
          </cell>
          <cell r="CK87">
            <v>-63742864.941587865</v>
          </cell>
          <cell r="CL87">
            <v>-46918043.972706981</v>
          </cell>
          <cell r="CM87">
            <v>-43348975.359842367</v>
          </cell>
        </row>
        <row r="88">
          <cell r="A88" t="str">
            <v>FTOFHRT</v>
          </cell>
          <cell r="B88">
            <v>8.5000000000000006E-2</v>
          </cell>
          <cell r="C88">
            <v>8.5000000000000006E-2</v>
          </cell>
          <cell r="D88">
            <v>8.5000000000000006E-2</v>
          </cell>
          <cell r="E88">
            <v>8.5000000000000006E-2</v>
          </cell>
          <cell r="F88">
            <v>8.5000000000000006E-2</v>
          </cell>
          <cell r="G88">
            <v>8.5000000000000006E-2</v>
          </cell>
          <cell r="H88">
            <v>8.5000000000000006E-2</v>
          </cell>
          <cell r="I88">
            <v>8.5000000000000006E-2</v>
          </cell>
          <cell r="J88">
            <v>8.5000000000000006E-2</v>
          </cell>
          <cell r="K88">
            <v>8.5000000000000006E-2</v>
          </cell>
          <cell r="L88">
            <v>8.5000000000000006E-2</v>
          </cell>
          <cell r="M88">
            <v>8.5000000000000006E-2</v>
          </cell>
          <cell r="N88">
            <v>8.5000000000000006E-2</v>
          </cell>
          <cell r="O88">
            <v>8.5000000000000006E-2</v>
          </cell>
          <cell r="P88">
            <v>8.5000000000000006E-2</v>
          </cell>
          <cell r="Q88">
            <v>8.5000000000000006E-2</v>
          </cell>
          <cell r="R88">
            <v>8.5000000000000006E-2</v>
          </cell>
          <cell r="S88">
            <v>8.5000000000000006E-2</v>
          </cell>
          <cell r="T88">
            <v>8.5000000000000006E-2</v>
          </cell>
          <cell r="U88">
            <v>8.5000000000000006E-2</v>
          </cell>
          <cell r="V88">
            <v>8.5000000000000006E-2</v>
          </cell>
          <cell r="W88">
            <v>8.5000000000000006E-2</v>
          </cell>
          <cell r="X88">
            <v>8.5000000000000006E-2</v>
          </cell>
          <cell r="Y88">
            <v>8.5000000000000006E-2</v>
          </cell>
          <cell r="Z88">
            <v>8.5000000000000006E-2</v>
          </cell>
        </row>
        <row r="89">
          <cell r="A89" t="str">
            <v>FTOTHTLF</v>
          </cell>
          <cell r="B89">
            <v>26586235.909999996</v>
          </cell>
          <cell r="C89">
            <v>25175403.639999997</v>
          </cell>
          <cell r="D89">
            <v>29293019.18</v>
          </cell>
          <cell r="E89">
            <v>26189966.18</v>
          </cell>
          <cell r="F89">
            <v>31727983.360000003</v>
          </cell>
          <cell r="G89">
            <v>42242771.450000003</v>
          </cell>
          <cell r="H89">
            <v>21973153.059999999</v>
          </cell>
          <cell r="I89">
            <v>20558125.100000001</v>
          </cell>
          <cell r="J89">
            <v>23924329.91</v>
          </cell>
          <cell r="K89">
            <v>19282249.640000001</v>
          </cell>
          <cell r="L89">
            <v>15141611.73</v>
          </cell>
          <cell r="M89">
            <v>21030369.530000001</v>
          </cell>
          <cell r="N89">
            <v>25349874.389999997</v>
          </cell>
          <cell r="O89">
            <v>20253284.810000002</v>
          </cell>
          <cell r="P89">
            <v>28828541.890000001</v>
          </cell>
          <cell r="Q89">
            <v>15083847.080000002</v>
          </cell>
          <cell r="R89">
            <v>22348766.889999997</v>
          </cell>
          <cell r="S89">
            <v>36721087.879999995</v>
          </cell>
          <cell r="T89">
            <v>17298980.370000001</v>
          </cell>
          <cell r="U89">
            <v>39925455.130000003</v>
          </cell>
          <cell r="V89">
            <v>20873605.370000001</v>
          </cell>
          <cell r="W89">
            <v>26216284.699999999</v>
          </cell>
          <cell r="X89">
            <v>13762745.91</v>
          </cell>
          <cell r="Y89">
            <v>14190708.060000001</v>
          </cell>
          <cell r="Z89">
            <v>28444414.010000002</v>
          </cell>
          <cell r="AA89">
            <v>30622746.010000002</v>
          </cell>
          <cell r="AB89">
            <v>26972296.52</v>
          </cell>
          <cell r="AC89">
            <v>25954851.27</v>
          </cell>
          <cell r="AD89">
            <v>20503626.449999999</v>
          </cell>
          <cell r="AE89">
            <v>31570817.550000001</v>
          </cell>
          <cell r="AF89">
            <v>18873143.280000001</v>
          </cell>
          <cell r="AG89">
            <v>25870976.089999929</v>
          </cell>
          <cell r="AH89">
            <v>21198070.910000049</v>
          </cell>
          <cell r="AI89">
            <v>24053089.360000171</v>
          </cell>
          <cell r="AJ89">
            <v>23162036.289999988</v>
          </cell>
          <cell r="AK89">
            <v>19873245.369999848</v>
          </cell>
          <cell r="AL89">
            <v>24422157.009999894</v>
          </cell>
          <cell r="AM89">
            <v>25437287.170000076</v>
          </cell>
          <cell r="AN89">
            <v>24889468.949999895</v>
          </cell>
          <cell r="AO89">
            <v>24396322.590000153</v>
          </cell>
          <cell r="AP89">
            <v>21904781.819999784</v>
          </cell>
          <cell r="AQ89">
            <v>28804093.380000636</v>
          </cell>
          <cell r="AR89">
            <v>19474907.73</v>
          </cell>
          <cell r="AS89">
            <v>22600839.049999952</v>
          </cell>
          <cell r="AT89">
            <v>20362845.229999822</v>
          </cell>
          <cell r="AU89">
            <v>14651394.420000365</v>
          </cell>
          <cell r="AV89">
            <v>8627748.0799996331</v>
          </cell>
          <cell r="AW89">
            <v>16877948.130000334</v>
          </cell>
          <cell r="AX89">
            <v>16558032.039999474</v>
          </cell>
          <cell r="AY89">
            <v>46826287.690000385</v>
          </cell>
          <cell r="AZ89">
            <v>18282400.190000061</v>
          </cell>
          <cell r="BA89">
            <v>14168333.890000327</v>
          </cell>
          <cell r="BB89">
            <v>28735474.97000007</v>
          </cell>
          <cell r="BC89">
            <v>13051128.850000964</v>
          </cell>
          <cell r="BD89">
            <v>3107340.3100000028</v>
          </cell>
          <cell r="BE89">
            <v>3081484.8299999968</v>
          </cell>
          <cell r="BF89">
            <v>1878301.3699999999</v>
          </cell>
          <cell r="BG89">
            <v>4687931.5600000136</v>
          </cell>
          <cell r="BH89">
            <v>2353886.3199999584</v>
          </cell>
          <cell r="BI89">
            <v>2946121.6899999822</v>
          </cell>
          <cell r="BJ89">
            <v>5977342.3000000389</v>
          </cell>
          <cell r="BK89">
            <v>5754646.3800000539</v>
          </cell>
          <cell r="BL89">
            <v>5450406.5499999113</v>
          </cell>
          <cell r="BM89">
            <v>2541176.9700000379</v>
          </cell>
          <cell r="BN89">
            <v>5018072.8800000902</v>
          </cell>
          <cell r="BO89">
            <v>6310419.9399999743</v>
          </cell>
          <cell r="BP89">
            <v>1549469.6000000094</v>
          </cell>
          <cell r="BQ89">
            <v>6318509.9000000097</v>
          </cell>
          <cell r="BR89">
            <v>2857037.8199999882</v>
          </cell>
          <cell r="BS89">
            <v>2932867.6299999934</v>
          </cell>
          <cell r="BT89">
            <v>2686930.2200000007</v>
          </cell>
          <cell r="BU89">
            <v>2171455.7799999989</v>
          </cell>
          <cell r="BV89">
            <v>4865954.75</v>
          </cell>
          <cell r="BW89">
            <v>2532911.3700000006</v>
          </cell>
          <cell r="BX89">
            <v>4064846.5700000003</v>
          </cell>
          <cell r="BY89">
            <v>2472812.6400000006</v>
          </cell>
          <cell r="BZ89">
            <v>2926658.5099999956</v>
          </cell>
          <cell r="CA89">
            <v>3289012.18</v>
          </cell>
          <cell r="CB89">
            <v>1438468.8299999998</v>
          </cell>
          <cell r="CC89">
            <v>3769702.0500000003</v>
          </cell>
          <cell r="CD89">
            <v>2958679.85</v>
          </cell>
          <cell r="CE89">
            <v>-8166850.7300000004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</row>
        <row r="90">
          <cell r="A90" t="str">
            <v>FTPSLTOT</v>
          </cell>
          <cell r="B90">
            <v>1504150.97</v>
          </cell>
          <cell r="C90">
            <v>7010534.4400000004</v>
          </cell>
          <cell r="D90">
            <v>5142439.17</v>
          </cell>
          <cell r="E90">
            <v>13119008.609999999</v>
          </cell>
          <cell r="F90">
            <v>-361721.5</v>
          </cell>
          <cell r="G90">
            <v>2642353.4900000002</v>
          </cell>
          <cell r="H90">
            <v>8981056.4399999995</v>
          </cell>
          <cell r="I90">
            <v>6895370.1799999997</v>
          </cell>
          <cell r="J90">
            <v>5938986.9900000002</v>
          </cell>
          <cell r="K90">
            <v>5087618.8499999996</v>
          </cell>
          <cell r="L90">
            <v>5445163.25</v>
          </cell>
          <cell r="M90">
            <v>4857887.4000000004</v>
          </cell>
          <cell r="N90">
            <v>7984478.4800000004</v>
          </cell>
          <cell r="O90">
            <v>6424941.2800000003</v>
          </cell>
          <cell r="P90">
            <v>7862293.5499999998</v>
          </cell>
          <cell r="Q90">
            <v>4939828.8899999997</v>
          </cell>
          <cell r="R90">
            <v>7830731.8799999999</v>
          </cell>
          <cell r="S90">
            <v>2138314.33</v>
          </cell>
          <cell r="T90">
            <v>2472984.46</v>
          </cell>
          <cell r="U90">
            <v>12295286.51</v>
          </cell>
          <cell r="V90">
            <v>7611915.1299999999</v>
          </cell>
          <cell r="W90">
            <v>6343118.1200000001</v>
          </cell>
          <cell r="X90">
            <v>4245694.9400000004</v>
          </cell>
          <cell r="Y90">
            <v>5043792.62</v>
          </cell>
          <cell r="Z90">
            <v>8244423.04</v>
          </cell>
          <cell r="AA90">
            <v>5063702.17</v>
          </cell>
          <cell r="AB90">
            <v>8437735.3100000005</v>
          </cell>
          <cell r="AC90">
            <v>6179816.3099999996</v>
          </cell>
          <cell r="AD90">
            <v>6228406.4299999997</v>
          </cell>
          <cell r="AE90">
            <v>-624395.15</v>
          </cell>
          <cell r="AF90">
            <v>10455252.299999999</v>
          </cell>
          <cell r="AG90">
            <v>4773656.0199999986</v>
          </cell>
          <cell r="AH90">
            <v>4284338.3199999994</v>
          </cell>
          <cell r="AI90">
            <v>5649301.4200000009</v>
          </cell>
          <cell r="AJ90">
            <v>5330783.25</v>
          </cell>
          <cell r="AK90">
            <v>5394787.1300000008</v>
          </cell>
          <cell r="AL90">
            <v>7398414.7000000039</v>
          </cell>
          <cell r="AM90">
            <v>7386579.139999995</v>
          </cell>
          <cell r="AN90">
            <v>5100009</v>
          </cell>
          <cell r="AO90">
            <v>5343667.5600000005</v>
          </cell>
          <cell r="AP90">
            <v>6477428.6000000099</v>
          </cell>
          <cell r="AQ90">
            <v>3685390.6300000004</v>
          </cell>
          <cell r="AR90">
            <v>7350439.2199999997</v>
          </cell>
          <cell r="AS90">
            <v>5451637.8299999991</v>
          </cell>
          <cell r="AT90">
            <v>7863911.6500000004</v>
          </cell>
          <cell r="AU90">
            <v>8161190.3300000001</v>
          </cell>
          <cell r="AV90">
            <v>5018099.6099999966</v>
          </cell>
          <cell r="AW90">
            <v>7057399.9400000032</v>
          </cell>
          <cell r="AX90">
            <v>8449646.6699999999</v>
          </cell>
          <cell r="AY90">
            <v>7590109.6999999993</v>
          </cell>
          <cell r="AZ90">
            <v>6687678.1899999995</v>
          </cell>
          <cell r="BA90">
            <v>7859506.2599999961</v>
          </cell>
          <cell r="BB90">
            <v>6488608.6100000003</v>
          </cell>
          <cell r="BC90">
            <v>4868454.2600000072</v>
          </cell>
          <cell r="BD90">
            <v>9935468.5800000001</v>
          </cell>
          <cell r="BE90">
            <v>8136662.2700000005</v>
          </cell>
          <cell r="BF90">
            <v>15146402.180000003</v>
          </cell>
          <cell r="BG90">
            <v>15738016.339999994</v>
          </cell>
          <cell r="BH90">
            <v>14016411.900000002</v>
          </cell>
          <cell r="BI90">
            <v>16594824.860000003</v>
          </cell>
          <cell r="BJ90">
            <v>13714289.980000004</v>
          </cell>
          <cell r="BK90">
            <v>16036199.949999997</v>
          </cell>
          <cell r="BL90">
            <v>17953300.729999997</v>
          </cell>
          <cell r="BM90">
            <v>16650614.550000014</v>
          </cell>
          <cell r="BN90">
            <v>14964365.969999989</v>
          </cell>
          <cell r="BO90">
            <v>13951904.649999989</v>
          </cell>
          <cell r="BP90">
            <v>18687947.760000002</v>
          </cell>
          <cell r="BQ90">
            <v>16556373.100000001</v>
          </cell>
          <cell r="BR90">
            <v>15995761.529999996</v>
          </cell>
          <cell r="BS90">
            <v>17408598.040000003</v>
          </cell>
          <cell r="BT90">
            <v>16021900.729999999</v>
          </cell>
          <cell r="BU90">
            <v>16479636.760000005</v>
          </cell>
          <cell r="BV90">
            <v>17089527.029999997</v>
          </cell>
          <cell r="BW90">
            <v>17138358.580000002</v>
          </cell>
          <cell r="BX90">
            <v>19285356.100000001</v>
          </cell>
          <cell r="BY90">
            <v>16018074.819999982</v>
          </cell>
          <cell r="BZ90">
            <v>14441511.640000015</v>
          </cell>
          <cell r="CA90">
            <v>15112223.499999998</v>
          </cell>
          <cell r="CB90">
            <v>12486024.450000001</v>
          </cell>
          <cell r="CC90">
            <v>18608576</v>
          </cell>
          <cell r="CD90">
            <v>15925702.899999997</v>
          </cell>
          <cell r="CE90">
            <v>-47020303.350000001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</row>
        <row r="91">
          <cell r="A91" t="str">
            <v>FTQBB</v>
          </cell>
          <cell r="B91">
            <v>38071031.53125</v>
          </cell>
          <cell r="C91">
            <v>30089880.8125</v>
          </cell>
          <cell r="D91">
            <v>32103681.46875</v>
          </cell>
          <cell r="E91">
            <v>40702920.0625</v>
          </cell>
          <cell r="F91">
            <v>35960610.59375</v>
          </cell>
          <cell r="G91">
            <v>39312247.740000002</v>
          </cell>
          <cell r="H91">
            <v>37919104.198749997</v>
          </cell>
          <cell r="I91">
            <v>34469937.625</v>
          </cell>
          <cell r="J91">
            <v>39370586.3125</v>
          </cell>
          <cell r="K91">
            <v>38148776.40625</v>
          </cell>
          <cell r="L91">
            <v>32002524.25</v>
          </cell>
          <cell r="M91">
            <v>38035162.0625</v>
          </cell>
          <cell r="N91">
            <v>38403338.75</v>
          </cell>
          <cell r="O91">
            <v>31934683.875</v>
          </cell>
          <cell r="P91">
            <v>33133348.96875</v>
          </cell>
          <cell r="Q91">
            <v>41967598.6875</v>
          </cell>
          <cell r="R91">
            <v>35991355</v>
          </cell>
          <cell r="S91">
            <v>41367827.6875</v>
          </cell>
          <cell r="T91">
            <v>39292424.4375</v>
          </cell>
          <cell r="U91">
            <v>34711444.3125</v>
          </cell>
          <cell r="V91">
            <v>40096878.59375</v>
          </cell>
        </row>
        <row r="92">
          <cell r="A92" t="str">
            <v>FTQBC</v>
          </cell>
          <cell r="B92">
            <v>42311</v>
          </cell>
          <cell r="C92">
            <v>26511</v>
          </cell>
          <cell r="D92">
            <v>24541</v>
          </cell>
          <cell r="E92">
            <v>32932</v>
          </cell>
          <cell r="F92">
            <v>28706</v>
          </cell>
          <cell r="G92">
            <v>32218</v>
          </cell>
          <cell r="H92">
            <v>28704.859375</v>
          </cell>
          <cell r="I92">
            <v>29402</v>
          </cell>
          <cell r="J92">
            <v>34670</v>
          </cell>
          <cell r="K92">
            <v>30649</v>
          </cell>
          <cell r="L92">
            <v>34811</v>
          </cell>
          <cell r="M92">
            <v>52367</v>
          </cell>
          <cell r="N92">
            <v>56850</v>
          </cell>
          <cell r="O92">
            <v>35107</v>
          </cell>
          <cell r="P92">
            <v>31417</v>
          </cell>
          <cell r="Q92">
            <v>31602</v>
          </cell>
          <cell r="R92">
            <v>33770</v>
          </cell>
          <cell r="S92">
            <v>40706</v>
          </cell>
          <cell r="T92">
            <v>36026</v>
          </cell>
          <cell r="U92">
            <v>37138</v>
          </cell>
          <cell r="V92">
            <v>40157</v>
          </cell>
        </row>
        <row r="93">
          <cell r="A93" t="str">
            <v>FTQBLG4</v>
          </cell>
          <cell r="B93">
            <v>11080.87</v>
          </cell>
          <cell r="C93">
            <v>8092.85</v>
          </cell>
          <cell r="D93">
            <v>8372.92</v>
          </cell>
          <cell r="E93">
            <v>11952.82</v>
          </cell>
          <cell r="F93">
            <v>10776.5</v>
          </cell>
          <cell r="G93">
            <v>10497.14</v>
          </cell>
          <cell r="H93">
            <v>8885.85</v>
          </cell>
          <cell r="I93">
            <v>8468.7099999999991</v>
          </cell>
          <cell r="J93">
            <v>8738.6</v>
          </cell>
          <cell r="K93">
            <v>8167.72</v>
          </cell>
          <cell r="L93">
            <v>7251.5</v>
          </cell>
          <cell r="M93">
            <v>10751.47</v>
          </cell>
          <cell r="N93">
            <v>11691</v>
          </cell>
          <cell r="O93">
            <v>8231</v>
          </cell>
          <cell r="P93">
            <v>8762</v>
          </cell>
          <cell r="Q93">
            <v>10673</v>
          </cell>
          <cell r="R93">
            <v>11713</v>
          </cell>
          <cell r="S93">
            <v>11057</v>
          </cell>
          <cell r="T93">
            <v>9259</v>
          </cell>
          <cell r="U93">
            <v>8440</v>
          </cell>
          <cell r="V93">
            <v>9653</v>
          </cell>
        </row>
        <row r="94">
          <cell r="A94" t="str">
            <v>FTQBLIQ</v>
          </cell>
          <cell r="B94">
            <v>4209838</v>
          </cell>
          <cell r="C94">
            <v>1889062</v>
          </cell>
          <cell r="D94">
            <v>2284212.81</v>
          </cell>
          <cell r="E94">
            <v>3115100</v>
          </cell>
          <cell r="F94">
            <v>2759572</v>
          </cell>
          <cell r="G94">
            <v>2775159</v>
          </cell>
          <cell r="H94">
            <v>3130959.79</v>
          </cell>
          <cell r="I94">
            <v>1748303</v>
          </cell>
          <cell r="J94">
            <v>2573274</v>
          </cell>
          <cell r="K94">
            <v>2082183</v>
          </cell>
          <cell r="L94">
            <v>2254390</v>
          </cell>
          <cell r="M94">
            <v>3561432</v>
          </cell>
          <cell r="N94">
            <v>4513486</v>
          </cell>
          <cell r="O94">
            <v>2334290</v>
          </cell>
          <cell r="P94">
            <v>2348030</v>
          </cell>
          <cell r="Q94">
            <v>2842361</v>
          </cell>
          <cell r="R94">
            <v>2754785</v>
          </cell>
          <cell r="S94">
            <v>2950589</v>
          </cell>
          <cell r="T94">
            <v>3223071</v>
          </cell>
          <cell r="U94">
            <v>1928232</v>
          </cell>
          <cell r="V94">
            <v>2601485</v>
          </cell>
        </row>
        <row r="95">
          <cell r="A95" t="str">
            <v>FTQBLL14</v>
          </cell>
          <cell r="B95">
            <v>247627</v>
          </cell>
          <cell r="C95">
            <v>164540</v>
          </cell>
          <cell r="D95">
            <v>167207.81</v>
          </cell>
          <cell r="E95">
            <v>206462</v>
          </cell>
          <cell r="F95">
            <v>174735</v>
          </cell>
          <cell r="G95">
            <v>201288</v>
          </cell>
          <cell r="H95">
            <v>213386.22</v>
          </cell>
          <cell r="I95">
            <v>133835</v>
          </cell>
          <cell r="J95">
            <v>188931</v>
          </cell>
          <cell r="K95">
            <v>128959</v>
          </cell>
          <cell r="L95">
            <v>158894</v>
          </cell>
          <cell r="M95">
            <v>250148</v>
          </cell>
          <cell r="N95">
            <v>257541</v>
          </cell>
          <cell r="O95">
            <v>177925</v>
          </cell>
          <cell r="P95">
            <v>150227</v>
          </cell>
          <cell r="Q95">
            <v>204327</v>
          </cell>
          <cell r="R95">
            <v>183509</v>
          </cell>
          <cell r="S95">
            <v>231014</v>
          </cell>
          <cell r="T95">
            <v>204416</v>
          </cell>
          <cell r="U95">
            <v>170205</v>
          </cell>
          <cell r="V95">
            <v>183864</v>
          </cell>
        </row>
        <row r="96">
          <cell r="A96" t="str">
            <v>FTQBLL4</v>
          </cell>
          <cell r="B96">
            <v>3950722.21</v>
          </cell>
          <cell r="C96">
            <v>1716350.33</v>
          </cell>
          <cell r="D96">
            <v>2108572.88</v>
          </cell>
          <cell r="E96">
            <v>2896638.16</v>
          </cell>
          <cell r="F96">
            <v>2574004.12</v>
          </cell>
          <cell r="G96">
            <v>2563076.69</v>
          </cell>
          <cell r="H96">
            <v>2908628.2</v>
          </cell>
          <cell r="I96">
            <v>1605989.41</v>
          </cell>
          <cell r="J96">
            <v>2375551.04</v>
          </cell>
          <cell r="K96">
            <v>1944891.49</v>
          </cell>
          <cell r="L96">
            <v>2088197.58</v>
          </cell>
          <cell r="M96">
            <v>3300468.62</v>
          </cell>
          <cell r="N96">
            <v>4244254</v>
          </cell>
          <cell r="O96">
            <v>2148134</v>
          </cell>
          <cell r="P96">
            <v>2189041</v>
          </cell>
          <cell r="Q96">
            <v>2627361</v>
          </cell>
          <cell r="R96">
            <v>2559563</v>
          </cell>
          <cell r="S96">
            <v>2708518</v>
          </cell>
          <cell r="T96">
            <v>3009396</v>
          </cell>
          <cell r="U96">
            <v>1749587</v>
          </cell>
          <cell r="V96">
            <v>2407968</v>
          </cell>
        </row>
        <row r="97">
          <cell r="A97" t="str">
            <v>FTQBWG14</v>
          </cell>
          <cell r="B97">
            <v>65295</v>
          </cell>
          <cell r="C97">
            <v>42579</v>
          </cell>
          <cell r="D97">
            <v>47193</v>
          </cell>
          <cell r="E97">
            <v>51880</v>
          </cell>
          <cell r="F97">
            <v>43344</v>
          </cell>
          <cell r="G97">
            <v>44457</v>
          </cell>
          <cell r="H97">
            <v>41841.919999999998</v>
          </cell>
          <cell r="I97">
            <v>30641</v>
          </cell>
          <cell r="J97">
            <v>32207</v>
          </cell>
          <cell r="K97">
            <v>33211</v>
          </cell>
          <cell r="L97">
            <v>37401</v>
          </cell>
          <cell r="M97">
            <v>60783</v>
          </cell>
          <cell r="N97">
            <v>62676</v>
          </cell>
          <cell r="O97">
            <v>46656</v>
          </cell>
          <cell r="P97">
            <v>47129</v>
          </cell>
          <cell r="Q97">
            <v>44593</v>
          </cell>
          <cell r="R97">
            <v>38457</v>
          </cell>
          <cell r="S97">
            <v>39678</v>
          </cell>
          <cell r="T97">
            <v>35684</v>
          </cell>
          <cell r="U97">
            <v>34776</v>
          </cell>
          <cell r="V97">
            <v>34917</v>
          </cell>
        </row>
        <row r="98">
          <cell r="A98" t="str">
            <v>FTQBWINE</v>
          </cell>
          <cell r="B98">
            <v>6278867</v>
          </cell>
          <cell r="C98">
            <v>3386194</v>
          </cell>
          <cell r="D98">
            <v>4524227</v>
          </cell>
          <cell r="E98">
            <v>5458922</v>
          </cell>
          <cell r="F98">
            <v>4540307</v>
          </cell>
          <cell r="G98">
            <v>4202033</v>
          </cell>
          <cell r="H98">
            <v>4052608.03</v>
          </cell>
          <cell r="I98">
            <v>3273414</v>
          </cell>
          <cell r="J98">
            <v>4181439</v>
          </cell>
          <cell r="K98">
            <v>3422433</v>
          </cell>
          <cell r="L98">
            <v>3906600</v>
          </cell>
          <cell r="M98">
            <v>6431717</v>
          </cell>
          <cell r="N98">
            <v>6523361</v>
          </cell>
          <cell r="O98">
            <v>4285726</v>
          </cell>
          <cell r="P98">
            <v>4740915</v>
          </cell>
          <cell r="Q98">
            <v>5025862</v>
          </cell>
          <cell r="R98">
            <v>4517529</v>
          </cell>
          <cell r="S98">
            <v>4538406</v>
          </cell>
          <cell r="T98">
            <v>4044953</v>
          </cell>
          <cell r="U98">
            <v>3353928</v>
          </cell>
          <cell r="V98">
            <v>4274322</v>
          </cell>
        </row>
        <row r="99">
          <cell r="A99" t="str">
            <v>FTQBWL14</v>
          </cell>
          <cell r="B99">
            <v>5592792</v>
          </cell>
          <cell r="C99">
            <v>3233652</v>
          </cell>
          <cell r="D99">
            <v>4319127</v>
          </cell>
          <cell r="E99">
            <v>5233180</v>
          </cell>
          <cell r="F99">
            <v>4322905</v>
          </cell>
          <cell r="G99">
            <v>3976544</v>
          </cell>
          <cell r="H99">
            <v>3841610.54</v>
          </cell>
          <cell r="I99">
            <v>3102159</v>
          </cell>
          <cell r="J99">
            <v>3989538</v>
          </cell>
          <cell r="K99">
            <v>3231806</v>
          </cell>
          <cell r="L99">
            <v>3645205</v>
          </cell>
          <cell r="M99">
            <v>5849518</v>
          </cell>
          <cell r="N99">
            <v>5816925</v>
          </cell>
          <cell r="O99">
            <v>4092907</v>
          </cell>
          <cell r="P99">
            <v>4532301</v>
          </cell>
          <cell r="Q99">
            <v>4814181</v>
          </cell>
          <cell r="R99">
            <v>4287242</v>
          </cell>
          <cell r="S99">
            <v>4288096</v>
          </cell>
          <cell r="T99">
            <v>3830545</v>
          </cell>
          <cell r="U99">
            <v>3168809</v>
          </cell>
          <cell r="V99">
            <v>4056772</v>
          </cell>
        </row>
        <row r="100">
          <cell r="A100" t="str">
            <v>FTQBWS</v>
          </cell>
          <cell r="B100">
            <v>547509</v>
          </cell>
          <cell r="C100">
            <v>63631</v>
          </cell>
          <cell r="D100">
            <v>107844</v>
          </cell>
          <cell r="E100">
            <v>116671</v>
          </cell>
          <cell r="F100">
            <v>121365</v>
          </cell>
          <cell r="G100">
            <v>128401</v>
          </cell>
          <cell r="H100">
            <v>116801.77</v>
          </cell>
          <cell r="I100">
            <v>89946</v>
          </cell>
          <cell r="J100">
            <v>106230</v>
          </cell>
          <cell r="K100">
            <v>104506</v>
          </cell>
          <cell r="L100">
            <v>169106</v>
          </cell>
          <cell r="M100">
            <v>438666</v>
          </cell>
          <cell r="N100">
            <v>550212</v>
          </cell>
          <cell r="O100">
            <v>88246</v>
          </cell>
          <cell r="P100">
            <v>103648</v>
          </cell>
          <cell r="Q100">
            <v>105330</v>
          </cell>
          <cell r="R100">
            <v>128253</v>
          </cell>
          <cell r="S100">
            <v>144096</v>
          </cell>
          <cell r="T100">
            <v>115426</v>
          </cell>
          <cell r="U100">
            <v>88939</v>
          </cell>
          <cell r="V100">
            <v>116508</v>
          </cell>
        </row>
        <row r="101">
          <cell r="A101" t="str">
            <v>FTQWSG14</v>
          </cell>
          <cell r="B101">
            <v>2432</v>
          </cell>
          <cell r="C101">
            <v>311</v>
          </cell>
          <cell r="D101">
            <v>2525</v>
          </cell>
          <cell r="E101">
            <v>1772</v>
          </cell>
          <cell r="F101">
            <v>550</v>
          </cell>
          <cell r="G101">
            <v>2828</v>
          </cell>
          <cell r="H101">
            <v>2433.48999</v>
          </cell>
          <cell r="I101">
            <v>1454</v>
          </cell>
          <cell r="J101">
            <v>864</v>
          </cell>
          <cell r="K101">
            <v>3931</v>
          </cell>
          <cell r="L101">
            <v>-271</v>
          </cell>
          <cell r="M101">
            <v>1920</v>
          </cell>
          <cell r="N101">
            <v>2318</v>
          </cell>
          <cell r="O101">
            <v>1427</v>
          </cell>
          <cell r="P101">
            <v>2567</v>
          </cell>
          <cell r="Q101">
            <v>2849</v>
          </cell>
          <cell r="R101">
            <v>1328</v>
          </cell>
          <cell r="S101">
            <v>3518</v>
          </cell>
          <cell r="T101">
            <v>2827</v>
          </cell>
          <cell r="U101">
            <v>761</v>
          </cell>
          <cell r="V101">
            <v>1921</v>
          </cell>
        </row>
        <row r="102">
          <cell r="A102" t="str">
            <v>FTQWSL14</v>
          </cell>
          <cell r="B102">
            <v>27956</v>
          </cell>
          <cell r="C102">
            <v>19235</v>
          </cell>
          <cell r="D102">
            <v>22725</v>
          </cell>
          <cell r="E102">
            <v>22113</v>
          </cell>
          <cell r="F102">
            <v>23036</v>
          </cell>
          <cell r="G102">
            <v>17219</v>
          </cell>
          <cell r="H102">
            <v>20928.359375</v>
          </cell>
          <cell r="I102">
            <v>19473</v>
          </cell>
          <cell r="J102">
            <v>17596</v>
          </cell>
          <cell r="K102">
            <v>18092</v>
          </cell>
          <cell r="L102">
            <v>19959</v>
          </cell>
          <cell r="M102">
            <v>28108</v>
          </cell>
          <cell r="N102">
            <v>33772</v>
          </cell>
          <cell r="O102">
            <v>21142</v>
          </cell>
          <cell r="P102">
            <v>23591</v>
          </cell>
          <cell r="Q102">
            <v>26979</v>
          </cell>
          <cell r="R102">
            <v>28103</v>
          </cell>
          <cell r="S102">
            <v>21999</v>
          </cell>
          <cell r="T102">
            <v>24159</v>
          </cell>
          <cell r="U102">
            <v>23209</v>
          </cell>
          <cell r="V102">
            <v>23749</v>
          </cell>
        </row>
        <row r="103">
          <cell r="A103" t="str">
            <v>FTQWSS</v>
          </cell>
          <cell r="B103">
            <v>572</v>
          </cell>
          <cell r="C103">
            <v>275</v>
          </cell>
          <cell r="D103">
            <v>272</v>
          </cell>
          <cell r="E103">
            <v>374</v>
          </cell>
          <cell r="F103">
            <v>401</v>
          </cell>
          <cell r="G103">
            <v>366</v>
          </cell>
          <cell r="H103">
            <v>287.08999599999999</v>
          </cell>
          <cell r="I103">
            <v>339</v>
          </cell>
          <cell r="J103">
            <v>334</v>
          </cell>
          <cell r="K103">
            <v>238</v>
          </cell>
          <cell r="L103">
            <v>389</v>
          </cell>
          <cell r="M103">
            <v>355</v>
          </cell>
          <cell r="N103">
            <v>608</v>
          </cell>
          <cell r="O103">
            <v>241</v>
          </cell>
          <cell r="P103">
            <v>262</v>
          </cell>
          <cell r="Q103">
            <v>328</v>
          </cell>
          <cell r="R103">
            <v>376</v>
          </cell>
          <cell r="S103">
            <v>313</v>
          </cell>
          <cell r="T103">
            <v>286</v>
          </cell>
          <cell r="U103">
            <v>296</v>
          </cell>
          <cell r="V103">
            <v>298</v>
          </cell>
        </row>
        <row r="104">
          <cell r="A104" t="str">
            <v>FTRACEG</v>
          </cell>
          <cell r="B104">
            <v>141722.73000000001</v>
          </cell>
          <cell r="C104">
            <v>183823.14</v>
          </cell>
          <cell r="D104">
            <v>156182.96</v>
          </cell>
          <cell r="E104">
            <v>82264.81</v>
          </cell>
          <cell r="F104">
            <v>224830.28</v>
          </cell>
          <cell r="G104">
            <v>8300441.3399999999</v>
          </cell>
          <cell r="H104">
            <v>175108.92</v>
          </cell>
          <cell r="I104">
            <v>190276.82</v>
          </cell>
          <cell r="J104">
            <v>162511.67000000001</v>
          </cell>
          <cell r="K104">
            <v>6939834.3499999996</v>
          </cell>
          <cell r="L104">
            <v>187549.85</v>
          </cell>
          <cell r="M104">
            <v>167231.76999999999</v>
          </cell>
          <cell r="N104">
            <v>175622.58</v>
          </cell>
          <cell r="O104">
            <v>203266.31</v>
          </cell>
          <cell r="P104">
            <v>176398.92</v>
          </cell>
          <cell r="Q104">
            <v>212227.63</v>
          </cell>
          <cell r="R104">
            <v>185793.2</v>
          </cell>
          <cell r="S104">
            <v>7196670.1699999999</v>
          </cell>
          <cell r="T104">
            <v>190373.12</v>
          </cell>
          <cell r="U104">
            <v>205038.71</v>
          </cell>
          <cell r="V104">
            <v>8657168.0500000007</v>
          </cell>
          <cell r="W104">
            <v>189628.38</v>
          </cell>
          <cell r="X104">
            <v>183705.05</v>
          </cell>
          <cell r="Y104">
            <v>136184.04999999999</v>
          </cell>
          <cell r="Z104">
            <v>286365.06</v>
          </cell>
          <cell r="AA104">
            <v>253815.15</v>
          </cell>
          <cell r="AB104">
            <v>261204.84</v>
          </cell>
          <cell r="AC104">
            <v>281996</v>
          </cell>
          <cell r="AD104">
            <v>241710.87</v>
          </cell>
          <cell r="AE104">
            <v>21237915.02</v>
          </cell>
          <cell r="AF104">
            <v>242021.72000000032</v>
          </cell>
          <cell r="AG104">
            <v>386516.11999999959</v>
          </cell>
          <cell r="AH104">
            <v>4760893.2999999989</v>
          </cell>
          <cell r="AI104">
            <v>1494453.870000001</v>
          </cell>
          <cell r="AJ104">
            <v>232161.78999999925</v>
          </cell>
          <cell r="AK104">
            <v>398200.23000000051</v>
          </cell>
          <cell r="AL104">
            <v>4337623.08</v>
          </cell>
          <cell r="AM104">
            <v>393984.16000000224</v>
          </cell>
          <cell r="AN104">
            <v>403213.34000000067</v>
          </cell>
          <cell r="AO104">
            <v>5910947.9499999937</v>
          </cell>
          <cell r="AP104">
            <v>383371.43000000395</v>
          </cell>
          <cell r="AQ104">
            <v>7932680.5199999977</v>
          </cell>
          <cell r="AR104">
            <v>409157.68000000005</v>
          </cell>
          <cell r="AS104">
            <v>433160.74999999994</v>
          </cell>
          <cell r="AT104">
            <v>422081.38000000006</v>
          </cell>
          <cell r="AU104">
            <v>382247.07999999996</v>
          </cell>
          <cell r="AV104">
            <v>397643.15999999986</v>
          </cell>
          <cell r="AW104">
            <v>394252.45000000019</v>
          </cell>
          <cell r="AX104">
            <v>394699.59000000008</v>
          </cell>
          <cell r="AY104">
            <v>4421183.5100000007</v>
          </cell>
          <cell r="AZ104">
            <v>453581.65999999933</v>
          </cell>
          <cell r="BA104">
            <v>4472788.38</v>
          </cell>
          <cell r="BB104">
            <v>454068.32000000105</v>
          </cell>
          <cell r="BC104">
            <v>7350619.8000000007</v>
          </cell>
          <cell r="BD104">
            <v>408686.2</v>
          </cell>
          <cell r="BE104">
            <v>431110.99</v>
          </cell>
          <cell r="BF104">
            <v>418472.65000000014</v>
          </cell>
          <cell r="BG104">
            <v>389495.39</v>
          </cell>
          <cell r="BH104">
            <v>5396246.4100000001</v>
          </cell>
          <cell r="BI104">
            <v>394120.66000000044</v>
          </cell>
          <cell r="BJ104">
            <v>5404292.4000000004</v>
          </cell>
          <cell r="BK104">
            <v>461458.4500000003</v>
          </cell>
          <cell r="BL104">
            <v>475389.37999999931</v>
          </cell>
          <cell r="BM104">
            <v>7018316.8099999977</v>
          </cell>
          <cell r="BN104">
            <v>463143.47000000213</v>
          </cell>
          <cell r="BO104">
            <v>6465145.5099999988</v>
          </cell>
          <cell r="BP104">
            <v>422779.85</v>
          </cell>
          <cell r="BQ104">
            <v>563997.18000000005</v>
          </cell>
          <cell r="BR104">
            <v>521971.58999999991</v>
          </cell>
          <cell r="BS104">
            <v>4470392.5200000005</v>
          </cell>
          <cell r="BT104">
            <v>490037.45</v>
          </cell>
          <cell r="BU104">
            <v>479257.91999999934</v>
          </cell>
          <cell r="BV104">
            <v>6482895.6200000001</v>
          </cell>
          <cell r="BW104">
            <v>542296.78000000096</v>
          </cell>
          <cell r="BX104">
            <v>557991.40999999968</v>
          </cell>
          <cell r="BY104">
            <v>6568776.2100000009</v>
          </cell>
          <cell r="BZ104">
            <v>538947.94999999716</v>
          </cell>
          <cell r="CA104">
            <v>9138130.9900000002</v>
          </cell>
          <cell r="CB104">
            <v>502264.95999999996</v>
          </cell>
          <cell r="CC104">
            <v>569434.37999999989</v>
          </cell>
          <cell r="CD104">
            <v>527768.11</v>
          </cell>
          <cell r="CE104">
            <v>-1599467.45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</row>
        <row r="105">
          <cell r="A105" t="str">
            <v>FTRBB</v>
          </cell>
          <cell r="B105">
            <v>480</v>
          </cell>
          <cell r="C105">
            <v>480</v>
          </cell>
          <cell r="D105">
            <v>480</v>
          </cell>
          <cell r="E105">
            <v>480</v>
          </cell>
          <cell r="F105">
            <v>480</v>
          </cell>
          <cell r="G105">
            <v>480</v>
          </cell>
          <cell r="H105">
            <v>480</v>
          </cell>
          <cell r="I105">
            <v>480</v>
          </cell>
          <cell r="J105">
            <v>480</v>
          </cell>
          <cell r="K105">
            <v>480</v>
          </cell>
          <cell r="L105">
            <v>480</v>
          </cell>
          <cell r="M105">
            <v>480</v>
          </cell>
          <cell r="N105">
            <v>480</v>
          </cell>
          <cell r="O105">
            <v>480</v>
          </cell>
          <cell r="P105">
            <v>480</v>
          </cell>
          <cell r="Q105">
            <v>480</v>
          </cell>
          <cell r="R105">
            <v>480</v>
          </cell>
          <cell r="S105">
            <v>480</v>
          </cell>
          <cell r="T105">
            <v>480</v>
          </cell>
          <cell r="U105">
            <v>480</v>
          </cell>
          <cell r="V105">
            <v>480</v>
          </cell>
          <cell r="W105">
            <v>480</v>
          </cell>
          <cell r="X105">
            <v>480</v>
          </cell>
          <cell r="Y105">
            <v>480</v>
          </cell>
          <cell r="Z105">
            <v>480</v>
          </cell>
        </row>
        <row r="106">
          <cell r="A106" t="str">
            <v>FTRBC</v>
          </cell>
          <cell r="B106">
            <v>890</v>
          </cell>
          <cell r="C106">
            <v>890</v>
          </cell>
          <cell r="D106">
            <v>890</v>
          </cell>
          <cell r="E106">
            <v>890</v>
          </cell>
          <cell r="F106">
            <v>890</v>
          </cell>
          <cell r="G106">
            <v>890</v>
          </cell>
          <cell r="H106">
            <v>890</v>
          </cell>
          <cell r="I106">
            <v>890</v>
          </cell>
          <cell r="J106">
            <v>890</v>
          </cell>
          <cell r="K106">
            <v>890</v>
          </cell>
          <cell r="L106">
            <v>890</v>
          </cell>
          <cell r="M106">
            <v>890</v>
          </cell>
          <cell r="N106">
            <v>890</v>
          </cell>
          <cell r="O106">
            <v>890</v>
          </cell>
          <cell r="P106">
            <v>890</v>
          </cell>
          <cell r="Q106">
            <v>890</v>
          </cell>
          <cell r="R106">
            <v>890</v>
          </cell>
          <cell r="S106">
            <v>890</v>
          </cell>
          <cell r="T106">
            <v>890</v>
          </cell>
          <cell r="U106">
            <v>890</v>
          </cell>
          <cell r="V106">
            <v>890</v>
          </cell>
          <cell r="W106">
            <v>890</v>
          </cell>
          <cell r="X106">
            <v>890</v>
          </cell>
          <cell r="Y106">
            <v>890</v>
          </cell>
          <cell r="Z106">
            <v>890</v>
          </cell>
        </row>
        <row r="107">
          <cell r="A107" t="str">
            <v>FTRBLG4</v>
          </cell>
          <cell r="B107">
            <v>9530</v>
          </cell>
          <cell r="C107">
            <v>9530</v>
          </cell>
          <cell r="D107">
            <v>9530</v>
          </cell>
          <cell r="E107">
            <v>9530</v>
          </cell>
          <cell r="F107">
            <v>9530</v>
          </cell>
          <cell r="G107">
            <v>9530</v>
          </cell>
          <cell r="H107">
            <v>9530</v>
          </cell>
          <cell r="I107">
            <v>9530</v>
          </cell>
          <cell r="J107">
            <v>9530</v>
          </cell>
          <cell r="K107">
            <v>9530</v>
          </cell>
          <cell r="L107">
            <v>9530</v>
          </cell>
          <cell r="M107">
            <v>9530</v>
          </cell>
          <cell r="N107">
            <v>9530</v>
          </cell>
          <cell r="O107">
            <v>9530</v>
          </cell>
          <cell r="P107">
            <v>9530</v>
          </cell>
          <cell r="Q107">
            <v>9530</v>
          </cell>
          <cell r="R107">
            <v>9530</v>
          </cell>
          <cell r="S107">
            <v>9530</v>
          </cell>
          <cell r="T107">
            <v>9530</v>
          </cell>
          <cell r="U107">
            <v>9530</v>
          </cell>
          <cell r="V107">
            <v>9530</v>
          </cell>
          <cell r="W107">
            <v>9530</v>
          </cell>
          <cell r="X107">
            <v>9530</v>
          </cell>
          <cell r="Y107">
            <v>9530</v>
          </cell>
          <cell r="Z107">
            <v>9530</v>
          </cell>
        </row>
        <row r="108">
          <cell r="A108" t="str">
            <v>FTRBLIQ</v>
          </cell>
          <cell r="B108">
            <v>6258.05</v>
          </cell>
          <cell r="C108">
            <v>6143.02</v>
          </cell>
          <cell r="D108">
            <v>6200.25</v>
          </cell>
          <cell r="E108">
            <v>6230.04</v>
          </cell>
          <cell r="F108">
            <v>6242.89</v>
          </cell>
          <cell r="G108">
            <v>6203.33</v>
          </cell>
          <cell r="H108">
            <v>6219.15</v>
          </cell>
          <cell r="I108">
            <v>6189.56</v>
          </cell>
          <cell r="J108">
            <v>6198.4</v>
          </cell>
          <cell r="K108">
            <v>6248.83</v>
          </cell>
          <cell r="L108">
            <v>6210.32</v>
          </cell>
          <cell r="M108">
            <v>6210.66</v>
          </cell>
        </row>
        <row r="109">
          <cell r="A109" t="str">
            <v>FTRBLL14</v>
          </cell>
          <cell r="B109">
            <v>2250</v>
          </cell>
          <cell r="C109">
            <v>2250</v>
          </cell>
          <cell r="D109">
            <v>2250</v>
          </cell>
          <cell r="E109">
            <v>2250</v>
          </cell>
          <cell r="F109">
            <v>2250</v>
          </cell>
          <cell r="G109">
            <v>2250</v>
          </cell>
          <cell r="H109">
            <v>2250</v>
          </cell>
          <cell r="I109">
            <v>2250</v>
          </cell>
          <cell r="J109">
            <v>2250</v>
          </cell>
          <cell r="K109">
            <v>2250</v>
          </cell>
          <cell r="L109">
            <v>2250</v>
          </cell>
          <cell r="M109">
            <v>2250</v>
          </cell>
          <cell r="N109">
            <v>2250</v>
          </cell>
          <cell r="O109">
            <v>2250</v>
          </cell>
          <cell r="P109">
            <v>2250</v>
          </cell>
          <cell r="Q109">
            <v>2250</v>
          </cell>
          <cell r="R109">
            <v>2250</v>
          </cell>
          <cell r="S109">
            <v>2250</v>
          </cell>
          <cell r="T109">
            <v>2250</v>
          </cell>
          <cell r="U109">
            <v>2250</v>
          </cell>
          <cell r="V109">
            <v>2250</v>
          </cell>
          <cell r="W109">
            <v>2250</v>
          </cell>
          <cell r="X109">
            <v>2250</v>
          </cell>
          <cell r="Y109">
            <v>2250</v>
          </cell>
          <cell r="Z109">
            <v>2250</v>
          </cell>
        </row>
        <row r="110">
          <cell r="A110" t="str">
            <v>FTRBLL4</v>
          </cell>
          <cell r="B110">
            <v>6500</v>
          </cell>
          <cell r="C110">
            <v>6500</v>
          </cell>
          <cell r="D110">
            <v>6500</v>
          </cell>
          <cell r="E110">
            <v>6500</v>
          </cell>
          <cell r="F110">
            <v>6500</v>
          </cell>
          <cell r="G110">
            <v>6500</v>
          </cell>
          <cell r="H110">
            <v>6500</v>
          </cell>
          <cell r="I110">
            <v>6500</v>
          </cell>
          <cell r="J110">
            <v>6500</v>
          </cell>
          <cell r="K110">
            <v>6500</v>
          </cell>
          <cell r="L110">
            <v>6500</v>
          </cell>
          <cell r="M110">
            <v>6500</v>
          </cell>
          <cell r="N110">
            <v>6500</v>
          </cell>
          <cell r="O110">
            <v>6500</v>
          </cell>
          <cell r="P110">
            <v>6500</v>
          </cell>
          <cell r="Q110">
            <v>6500</v>
          </cell>
          <cell r="R110">
            <v>6500</v>
          </cell>
          <cell r="S110">
            <v>6500</v>
          </cell>
          <cell r="T110">
            <v>6500</v>
          </cell>
          <cell r="U110">
            <v>6500</v>
          </cell>
          <cell r="V110">
            <v>6500</v>
          </cell>
          <cell r="W110">
            <v>6500</v>
          </cell>
          <cell r="X110">
            <v>6500</v>
          </cell>
          <cell r="Y110">
            <v>6500</v>
          </cell>
          <cell r="Z110">
            <v>6500</v>
          </cell>
        </row>
        <row r="111">
          <cell r="A111" t="str">
            <v>FTRBWG14</v>
          </cell>
          <cell r="B111">
            <v>3000</v>
          </cell>
          <cell r="C111">
            <v>3000</v>
          </cell>
          <cell r="D111">
            <v>3000</v>
          </cell>
          <cell r="E111">
            <v>3000</v>
          </cell>
          <cell r="F111">
            <v>3000</v>
          </cell>
          <cell r="G111">
            <v>3000</v>
          </cell>
          <cell r="H111">
            <v>3000</v>
          </cell>
          <cell r="I111">
            <v>3000</v>
          </cell>
          <cell r="J111">
            <v>3000</v>
          </cell>
          <cell r="K111">
            <v>3000</v>
          </cell>
          <cell r="L111">
            <v>3000</v>
          </cell>
          <cell r="M111">
            <v>3000</v>
          </cell>
          <cell r="N111">
            <v>3000</v>
          </cell>
          <cell r="O111">
            <v>3000</v>
          </cell>
          <cell r="P111">
            <v>3000</v>
          </cell>
          <cell r="Q111">
            <v>3000</v>
          </cell>
          <cell r="R111">
            <v>3000</v>
          </cell>
          <cell r="S111">
            <v>3000</v>
          </cell>
          <cell r="T111">
            <v>3000</v>
          </cell>
          <cell r="U111">
            <v>3000</v>
          </cell>
          <cell r="V111">
            <v>3000</v>
          </cell>
          <cell r="W111">
            <v>3000</v>
          </cell>
          <cell r="X111">
            <v>3000</v>
          </cell>
          <cell r="Y111">
            <v>3000</v>
          </cell>
          <cell r="Z111">
            <v>3000</v>
          </cell>
        </row>
        <row r="112">
          <cell r="A112" t="str">
            <v>FTRBWINE</v>
          </cell>
          <cell r="B112">
            <v>2358.1999999999998</v>
          </cell>
          <cell r="C112">
            <v>2272.41</v>
          </cell>
          <cell r="D112">
            <v>2280.73</v>
          </cell>
          <cell r="E112">
            <v>2275.9899999999998</v>
          </cell>
          <cell r="F112">
            <v>2282.1799999999998</v>
          </cell>
          <cell r="G112">
            <v>2286.33</v>
          </cell>
          <cell r="H112">
            <v>2284.65</v>
          </cell>
          <cell r="I112">
            <v>2279.6</v>
          </cell>
          <cell r="J112">
            <v>2276.4899999999998</v>
          </cell>
          <cell r="K112">
            <v>2284.21</v>
          </cell>
          <cell r="L112">
            <v>2299.29</v>
          </cell>
          <cell r="M112">
            <v>2331.5700000000002</v>
          </cell>
        </row>
        <row r="113">
          <cell r="A113" t="str">
            <v>FTRBWL14</v>
          </cell>
          <cell r="B113">
            <v>2250</v>
          </cell>
          <cell r="C113">
            <v>2250</v>
          </cell>
          <cell r="D113">
            <v>2250</v>
          </cell>
          <cell r="E113">
            <v>2250</v>
          </cell>
          <cell r="F113">
            <v>2250</v>
          </cell>
          <cell r="G113">
            <v>2250</v>
          </cell>
          <cell r="H113">
            <v>2250</v>
          </cell>
          <cell r="I113">
            <v>2250</v>
          </cell>
          <cell r="J113">
            <v>2250</v>
          </cell>
          <cell r="K113">
            <v>2250</v>
          </cell>
          <cell r="L113">
            <v>2250</v>
          </cell>
          <cell r="M113">
            <v>2250</v>
          </cell>
          <cell r="N113">
            <v>2250</v>
          </cell>
          <cell r="O113">
            <v>2250</v>
          </cell>
          <cell r="P113">
            <v>2250</v>
          </cell>
          <cell r="Q113">
            <v>2250</v>
          </cell>
          <cell r="R113">
            <v>2250</v>
          </cell>
          <cell r="S113">
            <v>2250</v>
          </cell>
          <cell r="T113">
            <v>2250</v>
          </cell>
          <cell r="U113">
            <v>2250</v>
          </cell>
          <cell r="V113">
            <v>2250</v>
          </cell>
          <cell r="W113">
            <v>2250</v>
          </cell>
          <cell r="X113">
            <v>2250</v>
          </cell>
          <cell r="Y113">
            <v>2250</v>
          </cell>
          <cell r="Z113">
            <v>2250</v>
          </cell>
        </row>
        <row r="114">
          <cell r="A114" t="str">
            <v>FTRBWS</v>
          </cell>
          <cell r="B114">
            <v>3500</v>
          </cell>
          <cell r="C114">
            <v>3500</v>
          </cell>
          <cell r="D114">
            <v>3500</v>
          </cell>
          <cell r="E114">
            <v>3500</v>
          </cell>
          <cell r="F114">
            <v>3500</v>
          </cell>
          <cell r="G114">
            <v>3500</v>
          </cell>
          <cell r="H114">
            <v>3500</v>
          </cell>
          <cell r="I114">
            <v>3500</v>
          </cell>
          <cell r="J114">
            <v>3500</v>
          </cell>
          <cell r="K114">
            <v>3500</v>
          </cell>
          <cell r="L114">
            <v>3500</v>
          </cell>
          <cell r="M114">
            <v>3500</v>
          </cell>
          <cell r="N114">
            <v>3500</v>
          </cell>
          <cell r="O114">
            <v>3500</v>
          </cell>
          <cell r="P114">
            <v>3500</v>
          </cell>
          <cell r="Q114">
            <v>3500</v>
          </cell>
          <cell r="R114">
            <v>3500</v>
          </cell>
          <cell r="S114">
            <v>3500</v>
          </cell>
          <cell r="T114">
            <v>3500</v>
          </cell>
          <cell r="U114">
            <v>3500</v>
          </cell>
          <cell r="V114">
            <v>3500</v>
          </cell>
          <cell r="W114">
            <v>3500</v>
          </cell>
          <cell r="X114">
            <v>3500</v>
          </cell>
          <cell r="Y114">
            <v>3500</v>
          </cell>
          <cell r="Z114">
            <v>3500</v>
          </cell>
        </row>
        <row r="115">
          <cell r="A115" t="str">
            <v>FTREFUND</v>
          </cell>
          <cell r="B115">
            <v>46141006.770000003</v>
          </cell>
          <cell r="C115">
            <v>24497385.510000002</v>
          </cell>
          <cell r="D115">
            <v>23653730.469999999</v>
          </cell>
          <cell r="E115">
            <v>15186079.710000001</v>
          </cell>
          <cell r="F115">
            <v>23482972.219999999</v>
          </cell>
          <cell r="G115">
            <v>11638613.470000001</v>
          </cell>
          <cell r="H115">
            <v>31107388.969999999</v>
          </cell>
          <cell r="I115">
            <v>23563894.879999999</v>
          </cell>
          <cell r="J115">
            <v>41058941.68</v>
          </cell>
          <cell r="K115">
            <v>92822864.209999993</v>
          </cell>
          <cell r="L115">
            <v>15581477.27</v>
          </cell>
          <cell r="M115">
            <v>15514947.380000001</v>
          </cell>
          <cell r="N115">
            <v>8408964.5099999998</v>
          </cell>
          <cell r="O115">
            <v>15317089.43</v>
          </cell>
          <cell r="P115">
            <v>26357230.149999999</v>
          </cell>
          <cell r="Q115">
            <v>19250414.84</v>
          </cell>
          <cell r="R115">
            <v>13957440.939999999</v>
          </cell>
          <cell r="S115">
            <v>14353149.25</v>
          </cell>
          <cell r="T115">
            <v>47736174.409999996</v>
          </cell>
          <cell r="U115">
            <v>21139586.609999999</v>
          </cell>
          <cell r="V115">
            <v>36805820.229999997</v>
          </cell>
          <cell r="W115">
            <v>64002959.270000003</v>
          </cell>
          <cell r="X115">
            <v>23006500.449999999</v>
          </cell>
          <cell r="Y115">
            <v>12530551.720000001</v>
          </cell>
          <cell r="Z115">
            <v>35714761.729999997</v>
          </cell>
          <cell r="AA115">
            <v>17994241.039999999</v>
          </cell>
          <cell r="AB115">
            <v>36311560.640000001</v>
          </cell>
          <cell r="AC115">
            <v>36234565.909999996</v>
          </cell>
          <cell r="AD115">
            <v>21233671.82</v>
          </cell>
          <cell r="AE115">
            <v>14207657.82</v>
          </cell>
          <cell r="AF115">
            <v>38666332.799999997</v>
          </cell>
          <cell r="AG115">
            <v>34494678.539999999</v>
          </cell>
          <cell r="AH115">
            <v>44514968.069999993</v>
          </cell>
          <cell r="AI115">
            <v>125667017.55000003</v>
          </cell>
          <cell r="AJ115">
            <v>52568336.879999973</v>
          </cell>
          <cell r="AK115">
            <v>26995325.629999969</v>
          </cell>
          <cell r="AL115">
            <v>29823712.270000044</v>
          </cell>
          <cell r="AM115">
            <v>15535888.189999981</v>
          </cell>
          <cell r="AN115">
            <v>23831482.929999992</v>
          </cell>
          <cell r="AO115">
            <v>23647230.080000043</v>
          </cell>
          <cell r="AP115">
            <v>34804490.670000009</v>
          </cell>
          <cell r="AQ115">
            <v>15271824.030000005</v>
          </cell>
          <cell r="AR115">
            <v>72896373.159999996</v>
          </cell>
          <cell r="AS115">
            <v>19967341.689999998</v>
          </cell>
          <cell r="AT115">
            <v>35683723.109999999</v>
          </cell>
          <cell r="AU115">
            <v>212699801.59000003</v>
          </cell>
          <cell r="AV115">
            <v>39105818.029999964</v>
          </cell>
          <cell r="AW115">
            <v>34840113.020000048</v>
          </cell>
          <cell r="AX115">
            <v>24639092.140000004</v>
          </cell>
          <cell r="AY115">
            <v>26586049.249999974</v>
          </cell>
          <cell r="AZ115">
            <v>38895982.909999989</v>
          </cell>
          <cell r="BA115">
            <v>30110711.930000037</v>
          </cell>
          <cell r="BB115">
            <v>31618541.830000028</v>
          </cell>
          <cell r="BC115">
            <v>31137350.019999985</v>
          </cell>
          <cell r="BD115">
            <v>53915936.820000008</v>
          </cell>
          <cell r="BE115">
            <v>31532418.07</v>
          </cell>
          <cell r="BF115">
            <v>52881244.020000011</v>
          </cell>
          <cell r="BG115">
            <v>32894733.299999986</v>
          </cell>
          <cell r="BH115">
            <v>118739071.42999996</v>
          </cell>
          <cell r="BI115">
            <v>125601410.38000001</v>
          </cell>
          <cell r="BJ115">
            <v>24876715.010000054</v>
          </cell>
          <cell r="BK115">
            <v>26166947.320000019</v>
          </cell>
          <cell r="BL115">
            <v>18186482.489999946</v>
          </cell>
          <cell r="BM115">
            <v>14636213.690000033</v>
          </cell>
          <cell r="BN115">
            <v>17799853.909999911</v>
          </cell>
          <cell r="BO115">
            <v>20549609.840000015</v>
          </cell>
          <cell r="BP115">
            <v>49639998.660000004</v>
          </cell>
          <cell r="BQ115">
            <v>15734252.519999985</v>
          </cell>
          <cell r="BR115">
            <v>38048186.760000005</v>
          </cell>
          <cell r="BS115">
            <v>31246763.910000011</v>
          </cell>
          <cell r="BT115">
            <v>96387249.239999995</v>
          </cell>
          <cell r="BU115">
            <v>22698676.129999995</v>
          </cell>
          <cell r="BV115">
            <v>12587755.740000006</v>
          </cell>
          <cell r="BW115">
            <v>10992234.580000002</v>
          </cell>
          <cell r="BX115">
            <v>15210081.530000025</v>
          </cell>
          <cell r="BY115">
            <v>7508259.8899999764</v>
          </cell>
          <cell r="BZ115">
            <v>15464085.669999974</v>
          </cell>
          <cell r="CA115">
            <v>10628561.840000032</v>
          </cell>
          <cell r="CB115">
            <v>49475471.710000001</v>
          </cell>
          <cell r="CC115">
            <v>12483249.999999998</v>
          </cell>
          <cell r="CD115">
            <v>15055184.900000008</v>
          </cell>
          <cell r="CE115">
            <v>-77013906.609999999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</row>
        <row r="116">
          <cell r="A116" t="str">
            <v>FTRFCOR1</v>
          </cell>
          <cell r="B116">
            <v>36941124.280000001</v>
          </cell>
          <cell r="C116">
            <v>17177670.280000001</v>
          </cell>
          <cell r="D116">
            <v>11944683.42</v>
          </cell>
          <cell r="E116">
            <v>4274170.37</v>
          </cell>
          <cell r="F116">
            <v>11396887.66</v>
          </cell>
          <cell r="G116">
            <v>5182579.4400000004</v>
          </cell>
          <cell r="H116">
            <v>10181940.02</v>
          </cell>
          <cell r="I116">
            <v>9576744.5899999999</v>
          </cell>
          <cell r="J116">
            <v>25636939.829999998</v>
          </cell>
          <cell r="K116">
            <v>78715573.879999995</v>
          </cell>
          <cell r="L116">
            <v>9753538.0800000001</v>
          </cell>
          <cell r="M116">
            <v>7280577.79</v>
          </cell>
          <cell r="N116">
            <v>2004281.84</v>
          </cell>
          <cell r="O116">
            <v>2631371.73</v>
          </cell>
          <cell r="P116">
            <v>10584124.17</v>
          </cell>
          <cell r="Q116">
            <v>9480160.7400000002</v>
          </cell>
          <cell r="R116">
            <v>4184026.98</v>
          </cell>
          <cell r="S116">
            <v>4136356.94</v>
          </cell>
          <cell r="T116">
            <v>8062168.1799999997</v>
          </cell>
          <cell r="U116">
            <v>9702978.2300000004</v>
          </cell>
          <cell r="V116">
            <v>24083674.280000001</v>
          </cell>
          <cell r="W116">
            <v>49806989.490000002</v>
          </cell>
          <cell r="X116">
            <v>13374839.220000001</v>
          </cell>
          <cell r="Y116">
            <v>4051696.76</v>
          </cell>
          <cell r="Z116">
            <v>24856256.079999998</v>
          </cell>
          <cell r="AA116">
            <v>6526350.71</v>
          </cell>
          <cell r="AB116">
            <v>17019493.77</v>
          </cell>
          <cell r="AC116">
            <v>25320667.399999999</v>
          </cell>
          <cell r="AD116">
            <v>6837203.5599999996</v>
          </cell>
          <cell r="AE116">
            <v>5522707.8099999996</v>
          </cell>
          <cell r="AF116">
            <v>18622105.239999998</v>
          </cell>
          <cell r="AG116">
            <v>6533018.9299999997</v>
          </cell>
          <cell r="AH116">
            <v>28595876.990000002</v>
          </cell>
          <cell r="AI116">
            <v>108778517.16000001</v>
          </cell>
          <cell r="AJ116">
            <v>40933428.130000003</v>
          </cell>
          <cell r="AK116">
            <v>11105380.65</v>
          </cell>
          <cell r="AL116">
            <v>19412881.27</v>
          </cell>
          <cell r="AM116">
            <v>8407961.9700000007</v>
          </cell>
          <cell r="AN116">
            <v>15899313.539999999</v>
          </cell>
          <cell r="AO116">
            <v>10121268.49</v>
          </cell>
          <cell r="AP116">
            <v>17051136.629999999</v>
          </cell>
          <cell r="AQ116">
            <v>10357468.25</v>
          </cell>
          <cell r="AR116">
            <v>24087481</v>
          </cell>
          <cell r="AS116">
            <v>8845985</v>
          </cell>
          <cell r="AT116">
            <v>19725603</v>
          </cell>
          <cell r="AU116">
            <v>185622207</v>
          </cell>
          <cell r="AV116">
            <v>30523055</v>
          </cell>
          <cell r="AW116">
            <v>21698485</v>
          </cell>
          <cell r="AX116">
            <v>12924074</v>
          </cell>
          <cell r="AY116">
            <v>16423514</v>
          </cell>
          <cell r="AZ116">
            <v>29653360</v>
          </cell>
          <cell r="BA116">
            <v>21066450</v>
          </cell>
          <cell r="BB116">
            <v>23473605</v>
          </cell>
          <cell r="BC116">
            <v>20694885</v>
          </cell>
          <cell r="BD116">
            <v>10728637.969999999</v>
          </cell>
          <cell r="BE116">
            <v>16352894.479999997</v>
          </cell>
          <cell r="BF116">
            <v>31036851.999999996</v>
          </cell>
          <cell r="BG116">
            <v>13180475.000000002</v>
          </cell>
          <cell r="BH116">
            <v>106638059.00000001</v>
          </cell>
          <cell r="BI116">
            <v>94596861.999999985</v>
          </cell>
          <cell r="BJ116">
            <v>18024816.999999985</v>
          </cell>
          <cell r="BK116">
            <v>11406925.000000002</v>
          </cell>
          <cell r="BL116">
            <v>10003490</v>
          </cell>
          <cell r="BM116">
            <v>4707292.9999999925</v>
          </cell>
          <cell r="BN116">
            <v>7984051.0000000224</v>
          </cell>
          <cell r="BO116">
            <v>5267061.0000000121</v>
          </cell>
          <cell r="BP116">
            <v>15179756</v>
          </cell>
          <cell r="BQ116">
            <v>8871114</v>
          </cell>
          <cell r="BR116">
            <v>31850270.999999996</v>
          </cell>
          <cell r="BS116">
            <v>24114540.000000004</v>
          </cell>
          <cell r="BT116">
            <v>74553664</v>
          </cell>
          <cell r="BU116">
            <v>15453852.000000011</v>
          </cell>
          <cell r="BV116">
            <v>1567624.9999999925</v>
          </cell>
          <cell r="BW116">
            <v>6699342.9999999991</v>
          </cell>
          <cell r="BX116">
            <v>7486357.9999999953</v>
          </cell>
          <cell r="BY116">
            <v>4811121.000000014</v>
          </cell>
          <cell r="BZ116">
            <v>4430591.9999999898</v>
          </cell>
          <cell r="CA116">
            <v>6995572.0000000102</v>
          </cell>
          <cell r="CB116">
            <v>12590415</v>
          </cell>
          <cell r="CC116">
            <v>8472963</v>
          </cell>
          <cell r="CD116">
            <v>9432474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</row>
        <row r="117">
          <cell r="A117" t="str">
            <v>FTRFEST1</v>
          </cell>
          <cell r="B117">
            <v>1151511.8600000001</v>
          </cell>
          <cell r="C117">
            <v>1043048.48</v>
          </cell>
          <cell r="D117">
            <v>2127614.9</v>
          </cell>
          <cell r="E117">
            <v>1171377.96</v>
          </cell>
          <cell r="F117">
            <v>3456983.2</v>
          </cell>
          <cell r="G117">
            <v>65251.62</v>
          </cell>
          <cell r="H117">
            <v>679708.49</v>
          </cell>
          <cell r="I117">
            <v>1032516.05</v>
          </cell>
          <cell r="J117">
            <v>2674311.15</v>
          </cell>
          <cell r="K117">
            <v>2025402.04</v>
          </cell>
          <cell r="L117">
            <v>306821.28999999998</v>
          </cell>
          <cell r="M117">
            <v>1178698.8899999999</v>
          </cell>
          <cell r="N117">
            <v>687930.81</v>
          </cell>
          <cell r="O117">
            <v>1068246.3799999999</v>
          </cell>
          <cell r="P117">
            <v>5243989.28</v>
          </cell>
          <cell r="Q117">
            <v>2199136.7599999998</v>
          </cell>
          <cell r="R117">
            <v>2505926.41</v>
          </cell>
          <cell r="S117">
            <v>6050720.5499999998</v>
          </cell>
          <cell r="T117">
            <v>1365971.55</v>
          </cell>
          <cell r="U117">
            <v>1168769.28</v>
          </cell>
          <cell r="V117">
            <v>1487197.47</v>
          </cell>
          <cell r="W117">
            <v>1647115.71</v>
          </cell>
          <cell r="X117">
            <v>147301.39000000001</v>
          </cell>
          <cell r="Y117">
            <v>41510.660000000003</v>
          </cell>
          <cell r="Z117">
            <v>551433.30000000005</v>
          </cell>
          <cell r="AA117">
            <v>107142.25</v>
          </cell>
          <cell r="AB117">
            <v>1583641.36</v>
          </cell>
          <cell r="AC117">
            <v>1080555.68</v>
          </cell>
          <cell r="AD117">
            <v>979572.14</v>
          </cell>
          <cell r="AE117">
            <v>430672.6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</row>
        <row r="118">
          <cell r="A118" t="str">
            <v>FTRFINS1</v>
          </cell>
          <cell r="B118">
            <v>701719.83</v>
          </cell>
          <cell r="C118">
            <v>49100.34</v>
          </cell>
          <cell r="D118">
            <v>1426858.95</v>
          </cell>
          <cell r="E118">
            <v>3070985.01</v>
          </cell>
          <cell r="F118">
            <v>40919</v>
          </cell>
          <cell r="G118">
            <v>349723.9</v>
          </cell>
          <cell r="H118">
            <v>12666198.75</v>
          </cell>
          <cell r="I118">
            <v>4964911.75</v>
          </cell>
          <cell r="J118">
            <v>2021379.26</v>
          </cell>
          <cell r="K118">
            <v>886970.22</v>
          </cell>
          <cell r="L118">
            <v>197582.45</v>
          </cell>
          <cell r="M118">
            <v>451181.46</v>
          </cell>
          <cell r="N118">
            <v>245699.24</v>
          </cell>
          <cell r="O118">
            <v>1032075.41</v>
          </cell>
          <cell r="P118">
            <v>119874</v>
          </cell>
          <cell r="Q118">
            <v>8098</v>
          </cell>
          <cell r="R118">
            <v>1282263.6599999999</v>
          </cell>
          <cell r="S118">
            <v>1018.39</v>
          </cell>
          <cell r="T118">
            <v>27266434.670000002</v>
          </cell>
          <cell r="U118">
            <v>567719.68999999994</v>
          </cell>
          <cell r="V118">
            <v>1090860.05</v>
          </cell>
          <cell r="W118">
            <v>749516.56</v>
          </cell>
          <cell r="X118">
            <v>1037511.51</v>
          </cell>
          <cell r="Y118">
            <v>5566.05</v>
          </cell>
          <cell r="Z118">
            <v>437298.77</v>
          </cell>
          <cell r="AA118">
            <v>1742808.13</v>
          </cell>
          <cell r="AB118">
            <v>3320694.21</v>
          </cell>
          <cell r="AC118">
            <v>1425553.54</v>
          </cell>
          <cell r="AD118">
            <v>1078988.81</v>
          </cell>
          <cell r="AE118">
            <v>304917.96000000002</v>
          </cell>
          <cell r="AF118">
            <v>151981.54999999999</v>
          </cell>
          <cell r="AG118">
            <v>16978282.210000001</v>
          </cell>
          <cell r="AH118">
            <v>3658780.82</v>
          </cell>
          <cell r="AI118">
            <v>3669139.85</v>
          </cell>
          <cell r="AJ118">
            <v>517587.58000000007</v>
          </cell>
          <cell r="AK118">
            <v>663553.04999999993</v>
          </cell>
          <cell r="AL118">
            <v>252327.18</v>
          </cell>
          <cell r="AM118">
            <v>188949.18</v>
          </cell>
          <cell r="AN118">
            <v>590529.4</v>
          </cell>
          <cell r="AO118">
            <v>962533.36</v>
          </cell>
          <cell r="AP118">
            <v>1358120.72</v>
          </cell>
          <cell r="AQ118">
            <v>546488.59000000008</v>
          </cell>
          <cell r="AR118">
            <v>36952325</v>
          </cell>
          <cell r="AS118">
            <v>1409177</v>
          </cell>
          <cell r="AT118">
            <v>347940</v>
          </cell>
          <cell r="AU118">
            <v>1601232</v>
          </cell>
          <cell r="AV118">
            <v>513833</v>
          </cell>
          <cell r="AW118">
            <v>178328</v>
          </cell>
          <cell r="AX118">
            <v>1165798</v>
          </cell>
          <cell r="AY118">
            <v>1902157</v>
          </cell>
          <cell r="AZ118">
            <v>545209</v>
          </cell>
          <cell r="BA118">
            <v>1224341</v>
          </cell>
          <cell r="BB118">
            <v>1322545</v>
          </cell>
          <cell r="BC118">
            <v>125565.00000000001</v>
          </cell>
          <cell r="BD118">
            <v>34471405.039999999</v>
          </cell>
          <cell r="BE118">
            <v>4100361.790000001</v>
          </cell>
          <cell r="BF118">
            <v>1106423.999999997</v>
          </cell>
          <cell r="BG118">
            <v>48712.000000001863</v>
          </cell>
          <cell r="BH118">
            <v>208517.00000000049</v>
          </cell>
          <cell r="BI118">
            <v>0</v>
          </cell>
          <cell r="BJ118">
            <v>1325.9999999988281</v>
          </cell>
          <cell r="BK118">
            <v>835399.99999999988</v>
          </cell>
          <cell r="BL118">
            <v>603403.00000000012</v>
          </cell>
          <cell r="BM118">
            <v>315869.99999999674</v>
          </cell>
          <cell r="BN118">
            <v>338358.99999999697</v>
          </cell>
          <cell r="BO118">
            <v>118.99999999798183</v>
          </cell>
          <cell r="BP118">
            <v>28548835</v>
          </cell>
          <cell r="BQ118">
            <v>1716758.9999999998</v>
          </cell>
          <cell r="BR118">
            <v>594584.00000000116</v>
          </cell>
          <cell r="BS118">
            <v>1198491.0000000007</v>
          </cell>
          <cell r="BT118">
            <v>1206988.0000000026</v>
          </cell>
          <cell r="BU118">
            <v>86505.000000002503</v>
          </cell>
          <cell r="BV118">
            <v>937257.99999999988</v>
          </cell>
          <cell r="BW118">
            <v>10542.000000000939</v>
          </cell>
          <cell r="BX118">
            <v>1377220.0000000012</v>
          </cell>
          <cell r="BY118">
            <v>673963.99999999802</v>
          </cell>
          <cell r="BZ118">
            <v>2012225.0000000009</v>
          </cell>
          <cell r="CA118">
            <v>1095390.0000000019</v>
          </cell>
          <cell r="CB118">
            <v>28840264</v>
          </cell>
          <cell r="CC118">
            <v>691883.0000000007</v>
          </cell>
          <cell r="CD118">
            <v>20060.000000000855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</row>
        <row r="119">
          <cell r="A119" t="str">
            <v>FTRFOTH1</v>
          </cell>
          <cell r="B119">
            <v>194695.41</v>
          </cell>
          <cell r="C119">
            <v>100538.29</v>
          </cell>
          <cell r="D119">
            <v>145985.63</v>
          </cell>
          <cell r="E119">
            <v>247010.76</v>
          </cell>
          <cell r="F119">
            <v>147486.26999999999</v>
          </cell>
          <cell r="G119">
            <v>284366.28000000003</v>
          </cell>
          <cell r="H119">
            <v>297607.65000000002</v>
          </cell>
          <cell r="I119">
            <v>164685.67000000001</v>
          </cell>
          <cell r="J119">
            <v>142263.12</v>
          </cell>
          <cell r="K119">
            <v>50273.57</v>
          </cell>
          <cell r="L119">
            <v>72803.89</v>
          </cell>
          <cell r="M119">
            <v>196961.81</v>
          </cell>
          <cell r="N119">
            <v>50958.01</v>
          </cell>
          <cell r="O119">
            <v>72432.75</v>
          </cell>
          <cell r="P119">
            <v>1387760.73</v>
          </cell>
          <cell r="Q119">
            <v>68730.41</v>
          </cell>
          <cell r="R119">
            <v>163304.25</v>
          </cell>
          <cell r="S119">
            <v>381667.78</v>
          </cell>
          <cell r="T119">
            <v>193478</v>
          </cell>
          <cell r="U119">
            <v>172667.01</v>
          </cell>
          <cell r="V119">
            <v>215740.06</v>
          </cell>
          <cell r="W119">
            <v>69744.12</v>
          </cell>
          <cell r="X119">
            <v>174675.05</v>
          </cell>
          <cell r="Y119">
            <v>306291.95</v>
          </cell>
          <cell r="Z119">
            <v>68661.899999999994</v>
          </cell>
          <cell r="AA119">
            <v>850773.57</v>
          </cell>
          <cell r="AB119">
            <v>417814.87</v>
          </cell>
          <cell r="AC119">
            <v>51397.97</v>
          </cell>
          <cell r="AD119">
            <v>444487.56</v>
          </cell>
          <cell r="AE119">
            <v>321735.92</v>
          </cell>
          <cell r="AF119">
            <v>1502872.0799999998</v>
          </cell>
          <cell r="AG119">
            <v>447574.17</v>
          </cell>
          <cell r="AH119">
            <v>231659.38</v>
          </cell>
          <cell r="AI119">
            <v>1140361.3500000001</v>
          </cell>
          <cell r="AJ119">
            <v>310901.88</v>
          </cell>
          <cell r="AK119">
            <v>538413.69999999995</v>
          </cell>
          <cell r="AL119">
            <v>935390.32</v>
          </cell>
          <cell r="AM119">
            <v>172037.1</v>
          </cell>
          <cell r="AN119">
            <v>1114021.5499999998</v>
          </cell>
          <cell r="AO119">
            <v>2207561.14</v>
          </cell>
          <cell r="AP119">
            <v>553735.26</v>
          </cell>
          <cell r="AQ119">
            <v>11716.06</v>
          </cell>
          <cell r="AR119">
            <v>1183141</v>
          </cell>
          <cell r="AS119">
            <v>792355</v>
          </cell>
          <cell r="AT119">
            <v>360241.00000000006</v>
          </cell>
          <cell r="AU119">
            <v>771982</v>
          </cell>
          <cell r="AV119">
            <v>259971</v>
          </cell>
          <cell r="AW119">
            <v>982094</v>
          </cell>
          <cell r="AX119">
            <v>428349</v>
          </cell>
          <cell r="AY119">
            <v>245179</v>
          </cell>
          <cell r="AZ119">
            <v>464925</v>
          </cell>
          <cell r="BA119">
            <v>971391</v>
          </cell>
          <cell r="BB119">
            <v>181320</v>
          </cell>
          <cell r="BC119">
            <v>283061</v>
          </cell>
          <cell r="BD119">
            <v>952857.1</v>
          </cell>
          <cell r="BE119">
            <v>1235692.0199999996</v>
          </cell>
          <cell r="BF119">
            <v>93382.999999999767</v>
          </cell>
          <cell r="BG119">
            <v>481253.99999999983</v>
          </cell>
          <cell r="BH119">
            <v>554327.99999999988</v>
          </cell>
          <cell r="BI119">
            <v>565255.00000000012</v>
          </cell>
          <cell r="BJ119">
            <v>350535.00000000029</v>
          </cell>
          <cell r="BK119">
            <v>51730.000000000051</v>
          </cell>
          <cell r="BL119">
            <v>170379.99999999977</v>
          </cell>
          <cell r="BM119">
            <v>330042.99999999988</v>
          </cell>
          <cell r="BN119">
            <v>164225.00000000006</v>
          </cell>
          <cell r="BO119">
            <v>147181.99999999991</v>
          </cell>
          <cell r="BP119">
            <v>471824</v>
          </cell>
          <cell r="BQ119">
            <v>155042</v>
          </cell>
          <cell r="BR119">
            <v>171158.99999999994</v>
          </cell>
          <cell r="BS119">
            <v>364109</v>
          </cell>
          <cell r="BT119">
            <v>6965833.9999999991</v>
          </cell>
          <cell r="BU119">
            <v>88053.000000000378</v>
          </cell>
          <cell r="BV119">
            <v>262102.00000000049</v>
          </cell>
          <cell r="BW119">
            <v>69872.999999999403</v>
          </cell>
          <cell r="BX119">
            <v>3078884.9999999995</v>
          </cell>
          <cell r="BY119">
            <v>274241.99999999919</v>
          </cell>
          <cell r="BZ119">
            <v>54247.000000000153</v>
          </cell>
          <cell r="CA119">
            <v>235549.00000000067</v>
          </cell>
          <cell r="CB119">
            <v>834434</v>
          </cell>
          <cell r="CC119">
            <v>163356.99999999997</v>
          </cell>
          <cell r="CD119">
            <v>203164.99999999994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</row>
        <row r="120">
          <cell r="A120" t="str">
            <v>FTRFSAL1</v>
          </cell>
          <cell r="B120">
            <v>6495359.5999999996</v>
          </cell>
          <cell r="C120">
            <v>5593103.71</v>
          </cell>
          <cell r="D120">
            <v>7029361.25</v>
          </cell>
          <cell r="E120">
            <v>6050025.5</v>
          </cell>
          <cell r="F120">
            <v>7858948.8700000001</v>
          </cell>
          <cell r="G120">
            <v>5511064.3700000001</v>
          </cell>
          <cell r="H120">
            <v>6822923.3799999999</v>
          </cell>
          <cell r="I120">
            <v>6726098.5800000001</v>
          </cell>
          <cell r="J120">
            <v>10017076.6</v>
          </cell>
          <cell r="K120">
            <v>10787502.23</v>
          </cell>
          <cell r="L120">
            <v>4871118.33</v>
          </cell>
          <cell r="M120">
            <v>5919092.3200000003</v>
          </cell>
          <cell r="N120">
            <v>4740031.32</v>
          </cell>
          <cell r="O120">
            <v>9900670.3900000006</v>
          </cell>
          <cell r="P120">
            <v>8785158.4600000009</v>
          </cell>
          <cell r="Q120">
            <v>7014550.21</v>
          </cell>
          <cell r="R120">
            <v>5601111.2599999998</v>
          </cell>
          <cell r="S120">
            <v>3544495.89</v>
          </cell>
          <cell r="T120">
            <v>9947547.0600000005</v>
          </cell>
          <cell r="U120">
            <v>8857939.8699999992</v>
          </cell>
          <cell r="V120">
            <v>9706589.9600000009</v>
          </cell>
          <cell r="W120">
            <v>11365296.369999999</v>
          </cell>
          <cell r="X120">
            <v>7669700.8099999996</v>
          </cell>
          <cell r="Y120">
            <v>6746812.3300000001</v>
          </cell>
          <cell r="Z120">
            <v>9490548.3900000006</v>
          </cell>
          <cell r="AA120">
            <v>8186183.7400000002</v>
          </cell>
          <cell r="AB120">
            <v>13791094.67</v>
          </cell>
          <cell r="AC120">
            <v>8306423</v>
          </cell>
          <cell r="AD120">
            <v>11772394.84</v>
          </cell>
          <cell r="AE120">
            <v>7465119.6699999999</v>
          </cell>
          <cell r="AF120">
            <v>18059494.940000001</v>
          </cell>
          <cell r="AG120">
            <v>10397358.77</v>
          </cell>
          <cell r="AH120">
            <v>11964454.699999999</v>
          </cell>
          <cell r="AI120">
            <v>12007078.85</v>
          </cell>
          <cell r="AJ120">
            <v>10679411.880000001</v>
          </cell>
          <cell r="AK120">
            <v>14651628.359999999</v>
          </cell>
          <cell r="AL120">
            <v>9183757.5800000001</v>
          </cell>
          <cell r="AM120">
            <v>6738022.9299999997</v>
          </cell>
          <cell r="AN120">
            <v>6205363.8400000008</v>
          </cell>
          <cell r="AO120">
            <v>10336762.800000001</v>
          </cell>
          <cell r="AP120">
            <v>15812601.15</v>
          </cell>
          <cell r="AQ120">
            <v>4290400.5</v>
          </cell>
          <cell r="AR120">
            <v>10673426</v>
          </cell>
          <cell r="AS120">
            <v>8919825</v>
          </cell>
          <cell r="AT120">
            <v>15249940</v>
          </cell>
          <cell r="AU120">
            <v>24704381</v>
          </cell>
          <cell r="AV120">
            <v>7808958</v>
          </cell>
          <cell r="AW120">
            <v>11981206</v>
          </cell>
          <cell r="AX120">
            <v>10120871</v>
          </cell>
          <cell r="AY120">
            <v>8015200</v>
          </cell>
          <cell r="AZ120">
            <v>8232488.9999999991</v>
          </cell>
          <cell r="BA120">
            <v>6848530</v>
          </cell>
          <cell r="BB120">
            <v>6641072</v>
          </cell>
          <cell r="BC120">
            <v>10033839</v>
          </cell>
          <cell r="BD120">
            <v>7763036.71</v>
          </cell>
          <cell r="BE120">
            <v>9843469.7800000012</v>
          </cell>
          <cell r="BF120">
            <v>20644410</v>
          </cell>
          <cell r="BG120">
            <v>19184293.000000004</v>
          </cell>
          <cell r="BH120">
            <v>11338166.999999998</v>
          </cell>
          <cell r="BI120">
            <v>30439294.000000004</v>
          </cell>
          <cell r="BJ120">
            <v>6500038.0000000037</v>
          </cell>
          <cell r="BK120">
            <v>13872893.000000006</v>
          </cell>
          <cell r="BL120">
            <v>7409208.0000000065</v>
          </cell>
          <cell r="BM120">
            <v>9283007.9999999944</v>
          </cell>
          <cell r="BN120">
            <v>9313218.0000000056</v>
          </cell>
          <cell r="BO120">
            <v>15125200.000000007</v>
          </cell>
          <cell r="BP120">
            <v>5439584</v>
          </cell>
          <cell r="BQ120">
            <v>4991337.9999999991</v>
          </cell>
          <cell r="BR120">
            <v>5432172.9999999991</v>
          </cell>
          <cell r="BS120">
            <v>5569624.0000000009</v>
          </cell>
          <cell r="BT120">
            <v>13660762.999999996</v>
          </cell>
          <cell r="BU120">
            <v>7070266.0000000037</v>
          </cell>
          <cell r="BV120">
            <v>9820771</v>
          </cell>
          <cell r="BW120">
            <v>4212477</v>
          </cell>
          <cell r="BX120">
            <v>3267620.0000000009</v>
          </cell>
          <cell r="BY120">
            <v>1748932.0000000035</v>
          </cell>
          <cell r="BZ120">
            <v>8967021.0000000019</v>
          </cell>
          <cell r="CA120">
            <v>2302052.0000000033</v>
          </cell>
          <cell r="CB120">
            <v>7210359</v>
          </cell>
          <cell r="CC120">
            <v>3155046.9999999995</v>
          </cell>
          <cell r="CD120">
            <v>5399486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</row>
        <row r="121">
          <cell r="A121" t="str">
            <v>FTRFTAN1</v>
          </cell>
          <cell r="B121">
            <v>656595.79</v>
          </cell>
          <cell r="C121">
            <v>533924.41</v>
          </cell>
          <cell r="D121">
            <v>979226.32</v>
          </cell>
          <cell r="E121">
            <v>372510.11</v>
          </cell>
          <cell r="F121">
            <v>581747.22</v>
          </cell>
          <cell r="G121">
            <v>245627.86</v>
          </cell>
          <cell r="H121">
            <v>459010.68</v>
          </cell>
          <cell r="I121">
            <v>1098938.24</v>
          </cell>
          <cell r="J121">
            <v>566971.72</v>
          </cell>
          <cell r="K121">
            <v>357142.27</v>
          </cell>
          <cell r="L121">
            <v>379613.23</v>
          </cell>
          <cell r="M121">
            <v>488435.11</v>
          </cell>
          <cell r="N121">
            <v>680063.29</v>
          </cell>
          <cell r="O121">
            <v>612292.77</v>
          </cell>
          <cell r="P121">
            <v>236323.51</v>
          </cell>
          <cell r="Q121">
            <v>479738.72</v>
          </cell>
          <cell r="R121">
            <v>220808.38</v>
          </cell>
          <cell r="S121">
            <v>238889.7</v>
          </cell>
          <cell r="T121">
            <v>900574.95</v>
          </cell>
          <cell r="U121">
            <v>669512.53</v>
          </cell>
          <cell r="V121">
            <v>221758.41</v>
          </cell>
          <cell r="W121">
            <v>364297.02</v>
          </cell>
          <cell r="X121">
            <v>602947.47</v>
          </cell>
          <cell r="Y121">
            <v>1378673.97</v>
          </cell>
          <cell r="Z121">
            <v>310563.28999999998</v>
          </cell>
          <cell r="AA121">
            <v>580982.64</v>
          </cell>
          <cell r="AB121">
            <v>178821.76000000001</v>
          </cell>
          <cell r="AC121">
            <v>49968.32</v>
          </cell>
          <cell r="AD121">
            <v>121024.91</v>
          </cell>
          <cell r="AE121">
            <v>162503.85999999999</v>
          </cell>
          <cell r="AF121">
            <v>329878.99</v>
          </cell>
          <cell r="AG121">
            <v>138444.46</v>
          </cell>
          <cell r="AH121">
            <v>64196.180000000008</v>
          </cell>
          <cell r="AI121">
            <v>71920.34</v>
          </cell>
          <cell r="AJ121">
            <v>127007.40999999999</v>
          </cell>
          <cell r="AK121">
            <v>36349.870000000003</v>
          </cell>
          <cell r="AL121">
            <v>39355.920000000006</v>
          </cell>
          <cell r="AM121">
            <v>28917.01</v>
          </cell>
          <cell r="AN121">
            <v>22254.6</v>
          </cell>
          <cell r="AO121">
            <v>19104.29</v>
          </cell>
          <cell r="AP121">
            <v>28896.91</v>
          </cell>
          <cell r="AQ121">
            <v>65750.63</v>
          </cell>
          <cell r="AR121">
            <v>11164</v>
          </cell>
          <cell r="AS121">
            <v>2730</v>
          </cell>
          <cell r="AT121">
            <v>7010</v>
          </cell>
          <cell r="AU121">
            <v>19512</v>
          </cell>
          <cell r="AV121">
            <v>23325</v>
          </cell>
          <cell r="AW121">
            <v>10016</v>
          </cell>
          <cell r="AX121">
            <v>32544.999999999996</v>
          </cell>
          <cell r="AY121">
            <v>147941</v>
          </cell>
          <cell r="AZ121">
            <v>26614</v>
          </cell>
          <cell r="BA121">
            <v>19578</v>
          </cell>
          <cell r="BB121">
            <v>60635</v>
          </cell>
          <cell r="BC121">
            <v>8280</v>
          </cell>
        </row>
        <row r="122">
          <cell r="A122" t="str">
            <v>FTRFTOT1</v>
          </cell>
          <cell r="B122">
            <v>46141006.770000003</v>
          </cell>
          <cell r="C122">
            <v>24497385.510000002</v>
          </cell>
          <cell r="D122">
            <v>23653730.469999999</v>
          </cell>
          <cell r="E122">
            <v>15186079.710000001</v>
          </cell>
          <cell r="F122">
            <v>23482972.219999999</v>
          </cell>
          <cell r="G122">
            <v>11638613.470000001</v>
          </cell>
          <cell r="H122">
            <v>31107388.969999999</v>
          </cell>
          <cell r="I122">
            <v>23563894.879999999</v>
          </cell>
          <cell r="J122">
            <v>41058941.68</v>
          </cell>
          <cell r="K122">
            <v>92822864.209999993</v>
          </cell>
          <cell r="L122">
            <v>15581477.27</v>
          </cell>
          <cell r="M122">
            <v>15514947.380000001</v>
          </cell>
          <cell r="N122">
            <v>8408964.5099999998</v>
          </cell>
          <cell r="O122">
            <v>15317089.43</v>
          </cell>
          <cell r="P122">
            <v>26357230.149999999</v>
          </cell>
          <cell r="Q122">
            <v>19250414.84</v>
          </cell>
          <cell r="R122">
            <v>13957440.939999999</v>
          </cell>
          <cell r="S122">
            <v>14353149.25</v>
          </cell>
          <cell r="T122">
            <v>47736174.409999996</v>
          </cell>
          <cell r="U122">
            <v>21139586.609999999</v>
          </cell>
          <cell r="V122">
            <v>36805820.229999997</v>
          </cell>
          <cell r="W122">
            <v>64002959.270000003</v>
          </cell>
          <cell r="X122">
            <v>23006500.449999999</v>
          </cell>
          <cell r="Y122">
            <v>12530551.720000001</v>
          </cell>
          <cell r="Z122">
            <v>35714761.729999997</v>
          </cell>
          <cell r="AA122">
            <v>17994241.039999999</v>
          </cell>
          <cell r="AB122">
            <v>36311560.640000001</v>
          </cell>
          <cell r="AC122">
            <v>36234565.909999996</v>
          </cell>
          <cell r="AD122">
            <v>21233671.82</v>
          </cell>
          <cell r="AE122">
            <v>14207657.82</v>
          </cell>
          <cell r="AF122">
            <v>38666332.799999997</v>
          </cell>
          <cell r="AG122">
            <v>34494678.539999992</v>
          </cell>
          <cell r="AH122">
            <v>44514968.07</v>
          </cell>
          <cell r="AI122">
            <v>125667017.55000001</v>
          </cell>
          <cell r="AJ122">
            <v>52568336.880000003</v>
          </cell>
          <cell r="AK122">
            <v>26995325.630000003</v>
          </cell>
          <cell r="AL122">
            <v>29823712.270000003</v>
          </cell>
          <cell r="AM122">
            <v>15535888.190000001</v>
          </cell>
          <cell r="AN122">
            <v>23831482.93</v>
          </cell>
          <cell r="AO122">
            <v>23647230.079999998</v>
          </cell>
          <cell r="AP122">
            <v>34804490.670000002</v>
          </cell>
          <cell r="AQ122">
            <v>15271824.029999997</v>
          </cell>
          <cell r="AR122">
            <v>72907536.999999985</v>
          </cell>
          <cell r="AS122">
            <v>19970072</v>
          </cell>
          <cell r="AT122">
            <v>35690734</v>
          </cell>
          <cell r="AU122">
            <v>212719314.00000003</v>
          </cell>
          <cell r="AV122">
            <v>39129141.999999993</v>
          </cell>
          <cell r="AW122">
            <v>34850129</v>
          </cell>
          <cell r="AX122">
            <v>24639092</v>
          </cell>
          <cell r="AY122">
            <v>26586049</v>
          </cell>
          <cell r="AZ122">
            <v>38895982.909999989</v>
          </cell>
          <cell r="BA122">
            <v>30110712</v>
          </cell>
          <cell r="BB122">
            <v>31618542</v>
          </cell>
          <cell r="BC122">
            <v>31137350</v>
          </cell>
          <cell r="BD122">
            <v>53915936.820000008</v>
          </cell>
          <cell r="BE122">
            <v>31532418.07</v>
          </cell>
          <cell r="BF122">
            <v>52881244.020000011</v>
          </cell>
          <cell r="BG122">
            <v>32894733.299999986</v>
          </cell>
          <cell r="BH122">
            <v>118739071.42999996</v>
          </cell>
          <cell r="BI122">
            <v>125601410.38000001</v>
          </cell>
          <cell r="BJ122">
            <v>24876715.010000054</v>
          </cell>
          <cell r="BK122">
            <v>26166947.320000019</v>
          </cell>
          <cell r="BL122">
            <v>18186482.489999946</v>
          </cell>
          <cell r="BM122">
            <v>14636213.690000033</v>
          </cell>
          <cell r="BN122">
            <v>17799853.909999911</v>
          </cell>
          <cell r="BO122">
            <v>20549609.840000015</v>
          </cell>
          <cell r="BP122">
            <v>49639998.660000004</v>
          </cell>
          <cell r="BQ122">
            <v>15734252.519999985</v>
          </cell>
          <cell r="BR122">
            <v>38048186.760000005</v>
          </cell>
          <cell r="BS122">
            <v>31246763.910000011</v>
          </cell>
          <cell r="BT122">
            <v>96387249.239999995</v>
          </cell>
          <cell r="BU122">
            <v>22698676.129999995</v>
          </cell>
          <cell r="BV122">
            <v>12587755.740000006</v>
          </cell>
          <cell r="BW122">
            <v>10992234.580000002</v>
          </cell>
          <cell r="BX122">
            <v>15210081.530000025</v>
          </cell>
          <cell r="BY122">
            <v>7508259.8899999764</v>
          </cell>
          <cell r="BZ122">
            <v>15464085.669999974</v>
          </cell>
          <cell r="CA122">
            <v>10628561.840000032</v>
          </cell>
          <cell r="CB122">
            <v>49475471.710000001</v>
          </cell>
          <cell r="CC122">
            <v>12483249.999999998</v>
          </cell>
          <cell r="CD122">
            <v>15055184.900000008</v>
          </cell>
          <cell r="CE122">
            <v>-77013906.609999999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</row>
        <row r="123">
          <cell r="A123" t="str">
            <v>FTRGRTOW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 t="str">
            <v>FTRLSG48</v>
          </cell>
          <cell r="B124">
            <v>9530</v>
          </cell>
          <cell r="C124">
            <v>9530</v>
          </cell>
          <cell r="D124">
            <v>9530</v>
          </cell>
          <cell r="E124">
            <v>9530</v>
          </cell>
          <cell r="F124">
            <v>9530</v>
          </cell>
          <cell r="G124">
            <v>9530</v>
          </cell>
          <cell r="H124">
            <v>9530</v>
          </cell>
          <cell r="I124">
            <v>9530</v>
          </cell>
          <cell r="J124">
            <v>9530</v>
          </cell>
          <cell r="K124">
            <v>9530</v>
          </cell>
          <cell r="L124">
            <v>9530</v>
          </cell>
          <cell r="M124">
            <v>9530</v>
          </cell>
          <cell r="N124">
            <v>9530</v>
          </cell>
          <cell r="O124">
            <v>9530</v>
          </cell>
          <cell r="P124">
            <v>9530</v>
          </cell>
          <cell r="Q124">
            <v>9530</v>
          </cell>
          <cell r="R124">
            <v>9530</v>
          </cell>
          <cell r="S124">
            <v>9530</v>
          </cell>
          <cell r="T124">
            <v>9530</v>
          </cell>
          <cell r="U124">
            <v>9530</v>
          </cell>
          <cell r="V124">
            <v>9530</v>
          </cell>
          <cell r="W124">
            <v>9530</v>
          </cell>
          <cell r="X124">
            <v>9530</v>
          </cell>
          <cell r="Y124">
            <v>9530</v>
          </cell>
          <cell r="Z124">
            <v>9530</v>
          </cell>
        </row>
        <row r="125">
          <cell r="A125" t="str">
            <v>FTRLSL14</v>
          </cell>
          <cell r="B125">
            <v>2250</v>
          </cell>
          <cell r="C125">
            <v>2250</v>
          </cell>
          <cell r="D125">
            <v>2250</v>
          </cell>
          <cell r="E125">
            <v>2250</v>
          </cell>
          <cell r="F125">
            <v>2250</v>
          </cell>
          <cell r="G125">
            <v>2250</v>
          </cell>
          <cell r="H125">
            <v>2250</v>
          </cell>
          <cell r="I125">
            <v>2250</v>
          </cell>
          <cell r="J125">
            <v>2250</v>
          </cell>
          <cell r="K125">
            <v>2250</v>
          </cell>
          <cell r="L125">
            <v>2250</v>
          </cell>
          <cell r="M125">
            <v>2250</v>
          </cell>
          <cell r="N125">
            <v>2250</v>
          </cell>
          <cell r="O125">
            <v>2250</v>
          </cell>
          <cell r="P125">
            <v>2250</v>
          </cell>
          <cell r="Q125">
            <v>2250</v>
          </cell>
          <cell r="R125">
            <v>2250</v>
          </cell>
          <cell r="S125">
            <v>2250</v>
          </cell>
          <cell r="T125">
            <v>2250</v>
          </cell>
          <cell r="U125">
            <v>2250</v>
          </cell>
          <cell r="V125">
            <v>2250</v>
          </cell>
          <cell r="W125">
            <v>2250</v>
          </cell>
          <cell r="X125">
            <v>2250</v>
          </cell>
          <cell r="Y125">
            <v>2250</v>
          </cell>
          <cell r="Z125">
            <v>2250</v>
          </cell>
        </row>
        <row r="126">
          <cell r="A126" t="str">
            <v>FTRLSL48</v>
          </cell>
          <cell r="B126">
            <v>6500</v>
          </cell>
          <cell r="C126">
            <v>6500</v>
          </cell>
          <cell r="D126">
            <v>6500</v>
          </cell>
          <cell r="E126">
            <v>6500</v>
          </cell>
          <cell r="F126">
            <v>6500</v>
          </cell>
          <cell r="G126">
            <v>6500</v>
          </cell>
          <cell r="H126">
            <v>6500</v>
          </cell>
          <cell r="I126">
            <v>6500</v>
          </cell>
          <cell r="J126">
            <v>6500</v>
          </cell>
          <cell r="K126">
            <v>6500</v>
          </cell>
          <cell r="L126">
            <v>6500</v>
          </cell>
          <cell r="M126">
            <v>6500</v>
          </cell>
          <cell r="N126">
            <v>6500</v>
          </cell>
          <cell r="O126">
            <v>6500</v>
          </cell>
          <cell r="P126">
            <v>6500</v>
          </cell>
          <cell r="Q126">
            <v>6500</v>
          </cell>
          <cell r="R126">
            <v>6500</v>
          </cell>
          <cell r="S126">
            <v>6500</v>
          </cell>
          <cell r="T126">
            <v>6500</v>
          </cell>
          <cell r="U126">
            <v>6500</v>
          </cell>
          <cell r="V126">
            <v>6500</v>
          </cell>
          <cell r="W126">
            <v>6500</v>
          </cell>
          <cell r="X126">
            <v>6500</v>
          </cell>
          <cell r="Y126">
            <v>6500</v>
          </cell>
          <cell r="Z126">
            <v>6500</v>
          </cell>
        </row>
        <row r="127">
          <cell r="A127" t="str">
            <v>FTRNTLSR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FTRSEST</v>
          </cell>
          <cell r="B128">
            <v>0.79687330000000001</v>
          </cell>
          <cell r="C128">
            <v>0.74927555999999995</v>
          </cell>
          <cell r="D128">
            <v>0.72617677999999997</v>
          </cell>
          <cell r="E128">
            <v>0.7898058</v>
          </cell>
          <cell r="F128">
            <v>0.78486593999999998</v>
          </cell>
          <cell r="G128">
            <v>0.74270175999999999</v>
          </cell>
          <cell r="H128">
            <v>0.77708054000000004</v>
          </cell>
          <cell r="I128">
            <v>0.81343675999999998</v>
          </cell>
          <cell r="J128">
            <v>0.79705216999999995</v>
          </cell>
          <cell r="K128">
            <v>0.74216831000000005</v>
          </cell>
          <cell r="L128">
            <v>0.75880979999999998</v>
          </cell>
          <cell r="M128">
            <v>0.68985744000000004</v>
          </cell>
          <cell r="N128">
            <v>0.78459590999999995</v>
          </cell>
          <cell r="O128">
            <v>0.78526386000000004</v>
          </cell>
          <cell r="P128">
            <v>0.71244830000000003</v>
          </cell>
          <cell r="Q128">
            <v>0.75127184999999996</v>
          </cell>
          <cell r="R128">
            <v>0.78692083999999995</v>
          </cell>
          <cell r="S128">
            <v>0.75983604000000005</v>
          </cell>
          <cell r="T128">
            <v>0.78476022000000001</v>
          </cell>
          <cell r="U128">
            <v>0.80332011000000003</v>
          </cell>
          <cell r="V128">
            <v>0.78094134000000004</v>
          </cell>
          <cell r="W128">
            <v>0.83493373999999998</v>
          </cell>
          <cell r="X128">
            <v>0.78835485000000005</v>
          </cell>
          <cell r="Y128">
            <v>0.69247440000000005</v>
          </cell>
          <cell r="Z128">
            <v>0.78997430999999996</v>
          </cell>
          <cell r="AA128">
            <v>0.77668678000000002</v>
          </cell>
          <cell r="AB128">
            <v>0.70006427000000004</v>
          </cell>
          <cell r="AC128">
            <v>0.79144546999999998</v>
          </cell>
          <cell r="AD128">
            <v>0.77929974999999996</v>
          </cell>
          <cell r="AE128">
            <v>0.75929979999999997</v>
          </cell>
          <cell r="AF128">
            <v>0.81203484000000004</v>
          </cell>
          <cell r="AG128">
            <v>0.80403082999999997</v>
          </cell>
          <cell r="AH128">
            <v>0.79922029999999999</v>
          </cell>
          <cell r="AI128">
            <v>0.80844121000000002</v>
          </cell>
          <cell r="AJ128">
            <v>0.81288660000000001</v>
          </cell>
          <cell r="AK128">
            <v>0.73647182</v>
          </cell>
          <cell r="AL128">
            <v>0.78814114000000002</v>
          </cell>
          <cell r="AM128">
            <v>0.77058371999999997</v>
          </cell>
          <cell r="AN128">
            <v>0.69905510000000004</v>
          </cell>
          <cell r="AO128">
            <v>0.74946994</v>
          </cell>
          <cell r="AP128">
            <v>0.77543191</v>
          </cell>
          <cell r="AQ128">
            <v>0.75871849999999996</v>
          </cell>
          <cell r="AR128">
            <v>0.78649121</v>
          </cell>
          <cell r="AS128">
            <v>0.80731227000000005</v>
          </cell>
          <cell r="AT128">
            <v>0.81562416000000004</v>
          </cell>
          <cell r="AU128">
            <v>0.79835882999999996</v>
          </cell>
          <cell r="AV128">
            <v>0.79744820999999999</v>
          </cell>
          <cell r="AW128">
            <v>0.72156485000000004</v>
          </cell>
          <cell r="AX128">
            <v>0.75821881000000002</v>
          </cell>
          <cell r="AY128">
            <v>0.75024897999999995</v>
          </cell>
          <cell r="AZ128">
            <v>0.69775726999999999</v>
          </cell>
          <cell r="BA128">
            <v>0.76424848999999995</v>
          </cell>
          <cell r="BB128">
            <v>0.76455086000000005</v>
          </cell>
          <cell r="BC128">
            <v>0.76954352999999998</v>
          </cell>
          <cell r="BD128">
            <v>0.80847016999999999</v>
          </cell>
          <cell r="BE128">
            <v>0.81955403000000004</v>
          </cell>
          <cell r="BF128">
            <v>0.81025420000000004</v>
          </cell>
          <cell r="BG128">
            <v>0.84272716999999997</v>
          </cell>
          <cell r="BH128">
            <v>0.84146447000000002</v>
          </cell>
          <cell r="BI128">
            <v>0.74896742000000005</v>
          </cell>
          <cell r="BJ128">
            <v>0.79436216000000004</v>
          </cell>
          <cell r="BK128">
            <v>0.79549963000000001</v>
          </cell>
          <cell r="BL128">
            <v>0.72936440999999996</v>
          </cell>
          <cell r="BM128">
            <v>0.77693741999999999</v>
          </cell>
          <cell r="BN128">
            <v>0.82021761000000004</v>
          </cell>
          <cell r="BO128">
            <v>0.78969239000000002</v>
          </cell>
          <cell r="BP128">
            <v>0.77797779</v>
          </cell>
          <cell r="BQ128">
            <v>0.82411495999999995</v>
          </cell>
          <cell r="BR128">
            <v>0.83397067999999996</v>
          </cell>
          <cell r="BS128">
            <v>0.81922010000000001</v>
          </cell>
          <cell r="BT128">
            <v>0.83336288000000003</v>
          </cell>
          <cell r="BU128">
            <v>0.72467004999999995</v>
          </cell>
          <cell r="BV128">
            <v>0.83779033999999997</v>
          </cell>
          <cell r="BW128">
            <v>0.80544360999999998</v>
          </cell>
          <cell r="BX128">
            <v>0.73040934000000002</v>
          </cell>
          <cell r="BY128">
            <v>0.78191653999999999</v>
          </cell>
          <cell r="BZ128">
            <v>0.82243960000000005</v>
          </cell>
          <cell r="CA128">
            <v>0.77613739000000004</v>
          </cell>
          <cell r="CB128">
            <v>0.82052325000000004</v>
          </cell>
          <cell r="CC128">
            <v>0.82527296000000006</v>
          </cell>
          <cell r="CD128">
            <v>0.80184496000000005</v>
          </cell>
        </row>
        <row r="129">
          <cell r="A129" t="str">
            <v>FTRSESTE</v>
          </cell>
          <cell r="B129">
            <v>0.75436647999999995</v>
          </cell>
          <cell r="C129">
            <v>0.71287977999999996</v>
          </cell>
          <cell r="D129">
            <v>0.69487993999999997</v>
          </cell>
          <cell r="E129">
            <v>0.75153948999999998</v>
          </cell>
          <cell r="F129">
            <v>0.74763689</v>
          </cell>
          <cell r="G129">
            <v>0.70482745999999996</v>
          </cell>
          <cell r="H129">
            <v>0.73741321000000004</v>
          </cell>
          <cell r="I129">
            <v>0.77031223000000004</v>
          </cell>
          <cell r="J129">
            <v>0.75459920999999996</v>
          </cell>
          <cell r="K129">
            <v>0.70499791999999994</v>
          </cell>
          <cell r="L129">
            <v>0.72269956000000002</v>
          </cell>
          <cell r="M129">
            <v>0.66183901999999994</v>
          </cell>
          <cell r="N129">
            <v>0.74737858000000001</v>
          </cell>
          <cell r="O129">
            <v>0.74847916999999997</v>
          </cell>
          <cell r="P129">
            <v>0.68144362000000003</v>
          </cell>
          <cell r="Q129">
            <v>0.71806939999999997</v>
          </cell>
          <cell r="R129">
            <v>0.74943104000000005</v>
          </cell>
          <cell r="S129">
            <v>0.72455667000000001</v>
          </cell>
          <cell r="T129">
            <v>0.74907285000000001</v>
          </cell>
          <cell r="U129">
            <v>0.76262092000000004</v>
          </cell>
          <cell r="V129">
            <v>0.74229595999999998</v>
          </cell>
          <cell r="W129">
            <v>0.79117194000000002</v>
          </cell>
          <cell r="X129">
            <v>0.75113766999999998</v>
          </cell>
          <cell r="Y129">
            <v>0.66547688999999999</v>
          </cell>
          <cell r="Z129">
            <v>0.75494105</v>
          </cell>
          <cell r="AA129">
            <v>0.73890692000000002</v>
          </cell>
          <cell r="AB129">
            <v>0.67262851000000001</v>
          </cell>
          <cell r="AC129">
            <v>0.75409245000000003</v>
          </cell>
          <cell r="AD129">
            <v>0.74186074000000002</v>
          </cell>
          <cell r="AE129">
            <v>0.72568235999999997</v>
          </cell>
          <cell r="AF129">
            <v>0.77117780999999996</v>
          </cell>
          <cell r="AG129">
            <v>0.76499883999999996</v>
          </cell>
          <cell r="AH129">
            <v>0.75844701999999997</v>
          </cell>
          <cell r="AI129">
            <v>0.76966752999999999</v>
          </cell>
          <cell r="AJ129">
            <v>0.77361210000000002</v>
          </cell>
          <cell r="AK129">
            <v>0.70638721999999998</v>
          </cell>
          <cell r="AL129">
            <v>0.74980773999999994</v>
          </cell>
          <cell r="AM129">
            <v>0.73257881000000002</v>
          </cell>
          <cell r="AN129">
            <v>0.66886323999999997</v>
          </cell>
          <cell r="AO129">
            <v>0.71225174999999996</v>
          </cell>
          <cell r="AP129">
            <v>0.73538725000000005</v>
          </cell>
          <cell r="AQ129">
            <v>0.72083960000000002</v>
          </cell>
          <cell r="AR129">
            <v>0.74551036000000004</v>
          </cell>
          <cell r="AS129">
            <v>0.76309811000000005</v>
          </cell>
          <cell r="AT129">
            <v>0.77073360999999996</v>
          </cell>
          <cell r="AU129">
            <v>0.75448212999999997</v>
          </cell>
          <cell r="AV129">
            <v>0.75481589999999998</v>
          </cell>
          <cell r="AW129">
            <v>0.68846755999999998</v>
          </cell>
          <cell r="AX129">
            <v>0.71640484999999998</v>
          </cell>
          <cell r="AY129">
            <v>0.71076930000000005</v>
          </cell>
          <cell r="AZ129">
            <v>0.66485559000000005</v>
          </cell>
          <cell r="BA129">
            <v>0.72289298000000002</v>
          </cell>
          <cell r="BB129">
            <v>0.72097628000000002</v>
          </cell>
          <cell r="BC129">
            <v>0.72025625999999998</v>
          </cell>
          <cell r="BD129">
            <v>0.76159357999999999</v>
          </cell>
          <cell r="BE129">
            <v>0.77135443999999997</v>
          </cell>
          <cell r="BF129">
            <v>0.75991869000000001</v>
          </cell>
          <cell r="BG129">
            <v>0.80991707000000002</v>
          </cell>
          <cell r="BH129">
            <v>0.79086065000000005</v>
          </cell>
          <cell r="BI129">
            <v>0.71040446000000002</v>
          </cell>
          <cell r="BJ129">
            <v>0.74734635999999999</v>
          </cell>
          <cell r="BK129">
            <v>0.74794519999999998</v>
          </cell>
          <cell r="BL129">
            <v>0.68876236999999996</v>
          </cell>
          <cell r="BM129">
            <v>0.72892316999999995</v>
          </cell>
          <cell r="BN129">
            <v>0.76972037999999998</v>
          </cell>
          <cell r="BO129">
            <v>0.74351792000000005</v>
          </cell>
          <cell r="BP129">
            <v>0.72945947</v>
          </cell>
          <cell r="BQ129">
            <v>0.77339362</v>
          </cell>
          <cell r="BR129">
            <v>0.78073650999999999</v>
          </cell>
          <cell r="BS129">
            <v>0.76328008999999997</v>
          </cell>
          <cell r="BT129">
            <v>0.77799441000000003</v>
          </cell>
          <cell r="BU129">
            <v>0.68801661999999997</v>
          </cell>
          <cell r="BV129">
            <v>0.78649420000000003</v>
          </cell>
          <cell r="BW129">
            <v>0.75928576999999997</v>
          </cell>
          <cell r="BX129">
            <v>0.69015278000000002</v>
          </cell>
          <cell r="BY129">
            <v>0.73730733999999998</v>
          </cell>
          <cell r="BZ129">
            <v>0.77264288000000003</v>
          </cell>
          <cell r="CA129">
            <v>0.73253794999999999</v>
          </cell>
          <cell r="CB129">
            <v>0.77293042000000001</v>
          </cell>
          <cell r="CC129">
            <v>0.77655405</v>
          </cell>
          <cell r="CD129">
            <v>0.75725359999999997</v>
          </cell>
        </row>
        <row r="130">
          <cell r="A130" t="str">
            <v>FTRSGRSH</v>
          </cell>
          <cell r="B130">
            <v>0.91597523534437442</v>
          </cell>
          <cell r="C130">
            <v>0.91774278007852494</v>
          </cell>
          <cell r="D130">
            <v>0.91933807591200079</v>
          </cell>
          <cell r="E130">
            <v>0.91700642252462572</v>
          </cell>
          <cell r="F130">
            <v>0.91985887383141851</v>
          </cell>
          <cell r="G130">
            <v>0.91736922244767671</v>
          </cell>
          <cell r="H130">
            <v>0.91698700199475125</v>
          </cell>
          <cell r="I130">
            <v>0.91777950698726762</v>
          </cell>
          <cell r="J130">
            <v>0.91912278472748299</v>
          </cell>
          <cell r="K130">
            <v>0.91848744342386912</v>
          </cell>
          <cell r="L130">
            <v>0.91749460544177708</v>
          </cell>
          <cell r="M130">
            <v>0.91797736227982218</v>
          </cell>
          <cell r="N130">
            <v>0.91966523929481891</v>
          </cell>
          <cell r="O130">
            <v>0.9183671625929839</v>
          </cell>
          <cell r="P130">
            <v>0.91884561734339232</v>
          </cell>
          <cell r="Q130">
            <v>0.91735286815777795</v>
          </cell>
          <cell r="R130">
            <v>0.91900044166285744</v>
          </cell>
          <cell r="S130">
            <v>0.91605696623442934</v>
          </cell>
          <cell r="T130">
            <v>0.91815154554470002</v>
          </cell>
          <cell r="U130">
            <v>0.91826713375164837</v>
          </cell>
          <cell r="V130">
            <v>0.91825305340667573</v>
          </cell>
          <cell r="W130">
            <v>0.92017078816075559</v>
          </cell>
          <cell r="X130">
            <v>0.91973208586255828</v>
          </cell>
          <cell r="Y130">
            <v>0.91668244749535333</v>
          </cell>
          <cell r="Z130">
            <v>0.91903811578578909</v>
          </cell>
          <cell r="AA130">
            <v>0.92078847647210993</v>
          </cell>
          <cell r="AB130">
            <v>0.91569675809557438</v>
          </cell>
          <cell r="AC130">
            <v>0.91884958679600526</v>
          </cell>
          <cell r="AD130">
            <v>0.91909726731975883</v>
          </cell>
          <cell r="AE130">
            <v>0.91886129907375835</v>
          </cell>
          <cell r="AF130">
            <v>0.9253848120628354</v>
          </cell>
          <cell r="AG130">
            <v>0.92056559228775203</v>
          </cell>
          <cell r="AH130">
            <v>0.91978765769418602</v>
          </cell>
          <cell r="AI130">
            <v>0.92010287546751435</v>
          </cell>
          <cell r="AJ130">
            <v>0.91969130520433018</v>
          </cell>
          <cell r="AK130">
            <v>0.91895104954847162</v>
          </cell>
          <cell r="AL130">
            <v>0.91968017670152313</v>
          </cell>
          <cell r="AM130">
            <v>0.9190606657116428</v>
          </cell>
          <cell r="AN130">
            <v>0.91877603093354676</v>
          </cell>
          <cell r="AO130">
            <v>0.91989334586417615</v>
          </cell>
          <cell r="AP130">
            <v>0.91903033026790548</v>
          </cell>
          <cell r="AQ130">
            <v>0.91799893252094145</v>
          </cell>
          <cell r="AR130">
            <v>0.91926748962028004</v>
          </cell>
          <cell r="AS130">
            <v>0.91959289080957562</v>
          </cell>
          <cell r="AT130">
            <v>0.91971401782462969</v>
          </cell>
          <cell r="AU130">
            <v>0.92104131509888731</v>
          </cell>
          <cell r="AV130">
            <v>0.919456168429162</v>
          </cell>
          <cell r="AW130">
            <v>0.91861426179039352</v>
          </cell>
          <cell r="AX130">
            <v>0.91948721700573399</v>
          </cell>
          <cell r="AY130">
            <v>0.91828882300502102</v>
          </cell>
          <cell r="AZ130">
            <v>0.91817711527570445</v>
          </cell>
          <cell r="BA130">
            <v>0.92056770880928651</v>
          </cell>
          <cell r="BB130">
            <v>0.91648747437354527</v>
          </cell>
          <cell r="BC130">
            <v>0.91870288593878469</v>
          </cell>
          <cell r="BD130">
            <v>0.92019389527858775</v>
          </cell>
          <cell r="BE130">
            <v>0.91802413687372109</v>
          </cell>
          <cell r="BF130">
            <v>0.91890287227503153</v>
          </cell>
          <cell r="BG130">
            <v>0.91997982578198634</v>
          </cell>
          <cell r="BH130">
            <v>0.91945285694315615</v>
          </cell>
          <cell r="BI130">
            <v>0.91988977729165711</v>
          </cell>
          <cell r="BJ130">
            <v>0.9187725710934932</v>
          </cell>
          <cell r="BK130">
            <v>0.91899058445130077</v>
          </cell>
          <cell r="BL130">
            <v>0.91843613141362879</v>
          </cell>
          <cell r="BM130">
            <v>0.91817439614236229</v>
          </cell>
          <cell r="BN130">
            <v>0.91917074274351196</v>
          </cell>
          <cell r="BO130">
            <v>0.9194109951969901</v>
          </cell>
          <cell r="BP130">
            <v>0.91832427987816478</v>
          </cell>
          <cell r="BQ130">
            <v>0.91857086747483963</v>
          </cell>
          <cell r="BR130">
            <v>0.91976810218895277</v>
          </cell>
          <cell r="BS130">
            <v>0.91918064807192368</v>
          </cell>
          <cell r="BT130">
            <v>0.91973050588199534</v>
          </cell>
          <cell r="BU130">
            <v>0.9200227183762294</v>
          </cell>
          <cell r="BV130">
            <v>0.91852477023041978</v>
          </cell>
          <cell r="BW130">
            <v>0.91833381558127114</v>
          </cell>
          <cell r="BX130">
            <v>0.91842698468966377</v>
          </cell>
          <cell r="BY130">
            <v>0.91854156420850519</v>
          </cell>
          <cell r="BZ130">
            <v>0.91864611600912904</v>
          </cell>
          <cell r="CA130">
            <v>0.91933636300854571</v>
          </cell>
          <cell r="CB130">
            <v>0.91881538738924884</v>
          </cell>
          <cell r="CC130">
            <v>0.91850529143809945</v>
          </cell>
          <cell r="CD130">
            <v>0.91872181666684893</v>
          </cell>
        </row>
        <row r="131">
          <cell r="A131" t="str">
            <v>FTRSPCT</v>
          </cell>
          <cell r="B131">
            <v>0.6</v>
          </cell>
          <cell r="C131">
            <v>0.6</v>
          </cell>
          <cell r="D131">
            <v>0.6</v>
          </cell>
          <cell r="E131">
            <v>0.6</v>
          </cell>
          <cell r="F131">
            <v>0.6</v>
          </cell>
          <cell r="G131">
            <v>0.6</v>
          </cell>
          <cell r="H131">
            <v>0.6</v>
          </cell>
          <cell r="I131">
            <v>0.6</v>
          </cell>
          <cell r="J131">
            <v>0.6</v>
          </cell>
          <cell r="K131">
            <v>0.6</v>
          </cell>
          <cell r="L131">
            <v>0.6</v>
          </cell>
          <cell r="M131">
            <v>0.6</v>
          </cell>
          <cell r="N131">
            <v>0.6</v>
          </cell>
          <cell r="O131">
            <v>0.6</v>
          </cell>
          <cell r="P131">
            <v>0.6</v>
          </cell>
          <cell r="Q131">
            <v>0.6</v>
          </cell>
          <cell r="R131">
            <v>0.6</v>
          </cell>
          <cell r="S131">
            <v>0.6</v>
          </cell>
          <cell r="T131">
            <v>0.6</v>
          </cell>
          <cell r="U131">
            <v>0.6</v>
          </cell>
          <cell r="V131">
            <v>0.6</v>
          </cell>
          <cell r="W131">
            <v>0.6</v>
          </cell>
          <cell r="X131">
            <v>0.6</v>
          </cell>
          <cell r="Y131">
            <v>0.6</v>
          </cell>
          <cell r="Z131">
            <v>0.6</v>
          </cell>
          <cell r="AA131">
            <v>0.6</v>
          </cell>
          <cell r="AB131">
            <v>0.6</v>
          </cell>
          <cell r="AC131">
            <v>0.6</v>
          </cell>
          <cell r="AD131">
            <v>0.6</v>
          </cell>
          <cell r="AE131">
            <v>0.6</v>
          </cell>
          <cell r="AF131">
            <v>0.6</v>
          </cell>
          <cell r="AG131">
            <v>0.6</v>
          </cell>
          <cell r="AH131">
            <v>0.6</v>
          </cell>
          <cell r="AI131">
            <v>0.6</v>
          </cell>
          <cell r="AJ131">
            <v>0.6</v>
          </cell>
          <cell r="AK131">
            <v>0.6</v>
          </cell>
          <cell r="AL131">
            <v>0.6</v>
          </cell>
          <cell r="AM131">
            <v>0.6</v>
          </cell>
          <cell r="AN131">
            <v>0.6</v>
          </cell>
          <cell r="AO131">
            <v>0.6</v>
          </cell>
          <cell r="AP131">
            <v>0.6</v>
          </cell>
          <cell r="AQ131">
            <v>0.6</v>
          </cell>
          <cell r="AR131">
            <v>0.6</v>
          </cell>
          <cell r="AS131">
            <v>0.6</v>
          </cell>
          <cell r="AT131">
            <v>0.6</v>
          </cell>
          <cell r="AU131">
            <v>0.6</v>
          </cell>
          <cell r="AV131">
            <v>0.6</v>
          </cell>
          <cell r="AW131">
            <v>0.6</v>
          </cell>
          <cell r="AX131">
            <v>0.6</v>
          </cell>
          <cell r="AY131">
            <v>0.6</v>
          </cell>
          <cell r="AZ131">
            <v>0.6</v>
          </cell>
          <cell r="BA131">
            <v>0.6</v>
          </cell>
          <cell r="BB131">
            <v>0.6</v>
          </cell>
          <cell r="BC131">
            <v>0.6</v>
          </cell>
          <cell r="BD131">
            <v>0.6</v>
          </cell>
          <cell r="BE131">
            <v>0.6</v>
          </cell>
          <cell r="BF131">
            <v>0.6</v>
          </cell>
          <cell r="BG131">
            <v>0.6</v>
          </cell>
          <cell r="BH131">
            <v>0.6</v>
          </cell>
          <cell r="BI131">
            <v>0.6</v>
          </cell>
          <cell r="BJ131">
            <v>0.6</v>
          </cell>
          <cell r="BK131">
            <v>0.6</v>
          </cell>
          <cell r="BL131">
            <v>0.6</v>
          </cell>
          <cell r="BM131">
            <v>0.6</v>
          </cell>
          <cell r="BN131">
            <v>0.6</v>
          </cell>
          <cell r="BO131">
            <v>0.6</v>
          </cell>
          <cell r="BP131">
            <v>0.6</v>
          </cell>
          <cell r="BQ131">
            <v>0.6</v>
          </cell>
          <cell r="BR131">
            <v>0.6</v>
          </cell>
          <cell r="BS131">
            <v>0.6</v>
          </cell>
          <cell r="BT131">
            <v>0.6</v>
          </cell>
          <cell r="BU131">
            <v>0.6</v>
          </cell>
          <cell r="BV131">
            <v>0.6</v>
          </cell>
          <cell r="BW131">
            <v>0.6</v>
          </cell>
          <cell r="BX131">
            <v>0.6</v>
          </cell>
          <cell r="BY131">
            <v>0.6</v>
          </cell>
          <cell r="BZ131">
            <v>0.6</v>
          </cell>
          <cell r="CA131">
            <v>0.6</v>
          </cell>
          <cell r="CB131">
            <v>0.6</v>
          </cell>
          <cell r="CC131">
            <v>0.6</v>
          </cell>
          <cell r="CD131">
            <v>0.6</v>
          </cell>
        </row>
        <row r="132">
          <cell r="A132" t="str">
            <v>FTRWCOOL</v>
          </cell>
          <cell r="B132">
            <v>2250</v>
          </cell>
          <cell r="C132">
            <v>2250</v>
          </cell>
          <cell r="D132">
            <v>2250</v>
          </cell>
          <cell r="E132">
            <v>2250</v>
          </cell>
          <cell r="F132">
            <v>2250</v>
          </cell>
          <cell r="G132">
            <v>2250</v>
          </cell>
          <cell r="H132">
            <v>2250</v>
          </cell>
          <cell r="I132">
            <v>2250</v>
          </cell>
          <cell r="J132">
            <v>2250</v>
          </cell>
          <cell r="K132">
            <v>2250</v>
          </cell>
          <cell r="L132">
            <v>2250</v>
          </cell>
          <cell r="M132">
            <v>2250</v>
          </cell>
          <cell r="N132">
            <v>2250</v>
          </cell>
          <cell r="O132">
            <v>2250</v>
          </cell>
          <cell r="P132">
            <v>2250</v>
          </cell>
          <cell r="Q132">
            <v>2250</v>
          </cell>
          <cell r="R132">
            <v>2250</v>
          </cell>
          <cell r="S132">
            <v>2250</v>
          </cell>
          <cell r="T132">
            <v>2250</v>
          </cell>
          <cell r="U132">
            <v>2250</v>
          </cell>
          <cell r="V132">
            <v>2250</v>
          </cell>
          <cell r="W132">
            <v>2250</v>
          </cell>
          <cell r="X132">
            <v>2250</v>
          </cell>
          <cell r="Y132">
            <v>2250</v>
          </cell>
          <cell r="Z132">
            <v>2250</v>
          </cell>
        </row>
        <row r="133">
          <cell r="A133" t="str">
            <v>FTRWCTOG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FTRWSG14</v>
          </cell>
          <cell r="B134">
            <v>3000</v>
          </cell>
          <cell r="C134">
            <v>3000</v>
          </cell>
          <cell r="D134">
            <v>3000</v>
          </cell>
          <cell r="E134">
            <v>3000</v>
          </cell>
          <cell r="F134">
            <v>3000</v>
          </cell>
          <cell r="G134">
            <v>3000</v>
          </cell>
          <cell r="H134">
            <v>3000</v>
          </cell>
          <cell r="I134">
            <v>3000</v>
          </cell>
          <cell r="J134">
            <v>3000</v>
          </cell>
          <cell r="K134">
            <v>3000</v>
          </cell>
          <cell r="L134">
            <v>3000</v>
          </cell>
          <cell r="M134">
            <v>3000</v>
          </cell>
          <cell r="N134">
            <v>3000</v>
          </cell>
          <cell r="O134">
            <v>3000</v>
          </cell>
          <cell r="P134">
            <v>3000</v>
          </cell>
          <cell r="Q134">
            <v>3000</v>
          </cell>
          <cell r="R134">
            <v>3000</v>
          </cell>
          <cell r="S134">
            <v>3000</v>
          </cell>
          <cell r="T134">
            <v>3000</v>
          </cell>
          <cell r="U134">
            <v>3000</v>
          </cell>
          <cell r="V134">
            <v>3000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</row>
        <row r="135">
          <cell r="A135" t="str">
            <v>FTRWSL14</v>
          </cell>
          <cell r="B135">
            <v>2250</v>
          </cell>
          <cell r="C135">
            <v>2250</v>
          </cell>
          <cell r="D135">
            <v>2250</v>
          </cell>
          <cell r="E135">
            <v>2250</v>
          </cell>
          <cell r="F135">
            <v>2250</v>
          </cell>
          <cell r="G135">
            <v>2250</v>
          </cell>
          <cell r="H135">
            <v>2250</v>
          </cell>
          <cell r="I135">
            <v>2250</v>
          </cell>
          <cell r="J135">
            <v>2250</v>
          </cell>
          <cell r="K135">
            <v>2250</v>
          </cell>
          <cell r="L135">
            <v>2250</v>
          </cell>
          <cell r="M135">
            <v>2250</v>
          </cell>
          <cell r="N135">
            <v>2250</v>
          </cell>
          <cell r="O135">
            <v>2250</v>
          </cell>
          <cell r="P135">
            <v>2250</v>
          </cell>
          <cell r="Q135">
            <v>2250</v>
          </cell>
          <cell r="R135">
            <v>2250</v>
          </cell>
          <cell r="S135">
            <v>2250</v>
          </cell>
          <cell r="T135">
            <v>2250</v>
          </cell>
          <cell r="U135">
            <v>2250</v>
          </cell>
          <cell r="V135">
            <v>2250</v>
          </cell>
          <cell r="W135">
            <v>2250</v>
          </cell>
          <cell r="X135">
            <v>2250</v>
          </cell>
          <cell r="Y135">
            <v>2250</v>
          </cell>
          <cell r="Z135">
            <v>2250</v>
          </cell>
        </row>
        <row r="136">
          <cell r="A136" t="str">
            <v>FTRWSS</v>
          </cell>
          <cell r="B136">
            <v>3500</v>
          </cell>
          <cell r="C136">
            <v>3500</v>
          </cell>
          <cell r="D136">
            <v>3500</v>
          </cell>
          <cell r="E136">
            <v>3500</v>
          </cell>
          <cell r="F136">
            <v>3500</v>
          </cell>
          <cell r="G136">
            <v>3500</v>
          </cell>
          <cell r="H136">
            <v>3500</v>
          </cell>
          <cell r="I136">
            <v>3500</v>
          </cell>
          <cell r="J136">
            <v>3500</v>
          </cell>
          <cell r="K136">
            <v>3500</v>
          </cell>
          <cell r="L136">
            <v>3500</v>
          </cell>
          <cell r="M136">
            <v>3500</v>
          </cell>
          <cell r="N136">
            <v>3500</v>
          </cell>
          <cell r="O136">
            <v>3500</v>
          </cell>
          <cell r="P136">
            <v>3500</v>
          </cell>
          <cell r="Q136">
            <v>3500</v>
          </cell>
          <cell r="R136">
            <v>3500</v>
          </cell>
          <cell r="S136">
            <v>3500</v>
          </cell>
          <cell r="T136">
            <v>3500</v>
          </cell>
          <cell r="U136">
            <v>3500</v>
          </cell>
          <cell r="V136">
            <v>3500</v>
          </cell>
          <cell r="W136">
            <v>3500</v>
          </cell>
          <cell r="X136">
            <v>3500</v>
          </cell>
          <cell r="Y136">
            <v>3500</v>
          </cell>
          <cell r="Z136">
            <v>3500</v>
          </cell>
        </row>
        <row r="137">
          <cell r="A137" t="str">
            <v>FTS0TOTC</v>
          </cell>
          <cell r="B137">
            <v>1782186440.99</v>
          </cell>
          <cell r="C137">
            <v>1593901213.21</v>
          </cell>
          <cell r="D137">
            <v>1675093363.1400001</v>
          </cell>
          <cell r="E137">
            <v>1780543114.78</v>
          </cell>
          <cell r="F137">
            <v>1668707438.3</v>
          </cell>
          <cell r="G137">
            <v>1657323507.52</v>
          </cell>
          <cell r="H137">
            <v>1717941479.54</v>
          </cell>
          <cell r="I137">
            <v>1696314942.0999999</v>
          </cell>
          <cell r="J137">
            <v>1505340989.22</v>
          </cell>
          <cell r="K137">
            <v>1598473275.77</v>
          </cell>
          <cell r="L137">
            <v>1529964231.6199999</v>
          </cell>
          <cell r="M137">
            <v>1774385892.1099999</v>
          </cell>
          <cell r="N137">
            <v>1999321112.5999999</v>
          </cell>
          <cell r="O137">
            <v>1877779676.6600001</v>
          </cell>
          <cell r="P137">
            <v>1599945895.74</v>
          </cell>
          <cell r="Q137">
            <v>1916896143.98</v>
          </cell>
          <cell r="R137">
            <v>1841972369.6400001</v>
          </cell>
          <cell r="S137">
            <v>1671545612.5799999</v>
          </cell>
          <cell r="T137">
            <v>1810137190.9400001</v>
          </cell>
          <cell r="U137">
            <v>1683564695.5999999</v>
          </cell>
          <cell r="V137">
            <v>1638060589.24</v>
          </cell>
          <cell r="W137">
            <v>1629090662.6400001</v>
          </cell>
          <cell r="X137">
            <v>1649465113.22</v>
          </cell>
          <cell r="Y137">
            <v>1708563232.6199999</v>
          </cell>
          <cell r="Z137">
            <v>1970147917.8900001</v>
          </cell>
          <cell r="AA137">
            <v>1658506572.96</v>
          </cell>
          <cell r="AB137">
            <v>1808252727.29</v>
          </cell>
          <cell r="AC137">
            <v>1912089552.5599999</v>
          </cell>
          <cell r="AD137">
            <v>1780743801.29</v>
          </cell>
          <cell r="AE137">
            <v>1525033323.5899999</v>
          </cell>
          <cell r="AF137">
            <v>1796834682.26</v>
          </cell>
          <cell r="AG137">
            <v>1609418094.4000001</v>
          </cell>
          <cell r="AH137">
            <v>1507877861.27</v>
          </cell>
          <cell r="AI137">
            <v>1600635516.7</v>
          </cell>
          <cell r="AJ137">
            <v>1548106725.1300001</v>
          </cell>
          <cell r="AK137">
            <v>1686927366.7600009</v>
          </cell>
          <cell r="AL137">
            <v>1840149867.9299984</v>
          </cell>
          <cell r="AM137">
            <v>1545169254.1700001</v>
          </cell>
          <cell r="AN137">
            <v>1642674213.99</v>
          </cell>
          <cell r="AO137">
            <v>1784740030.74</v>
          </cell>
          <cell r="AP137">
            <v>1590316092.8199999</v>
          </cell>
          <cell r="AQ137">
            <v>1472420098.4100001</v>
          </cell>
          <cell r="AR137">
            <v>1667282456.3499999</v>
          </cell>
          <cell r="AS137">
            <v>1491788282.1400001</v>
          </cell>
          <cell r="AT137">
            <v>1427458917.54</v>
          </cell>
          <cell r="AU137">
            <v>1443557344.25</v>
          </cell>
          <cell r="AV137">
            <v>1374997773.6500001</v>
          </cell>
          <cell r="AW137">
            <v>1472472690.46</v>
          </cell>
          <cell r="AX137">
            <v>1607391303.3900001</v>
          </cell>
          <cell r="AY137">
            <v>1379338813.79</v>
          </cell>
          <cell r="AZ137">
            <v>1439532089.49</v>
          </cell>
          <cell r="BA137">
            <v>1530953932.6400001</v>
          </cell>
          <cell r="BB137">
            <v>1426464652.48</v>
          </cell>
          <cell r="BC137">
            <v>1267055767.1199999</v>
          </cell>
          <cell r="BD137">
            <v>1506147397.23</v>
          </cell>
          <cell r="BE137">
            <v>1357503575.3299999</v>
          </cell>
          <cell r="BF137">
            <v>1337705301.3800001</v>
          </cell>
          <cell r="BG137">
            <v>1296070039.4000001</v>
          </cell>
          <cell r="BH137">
            <v>1322635169.45</v>
          </cell>
          <cell r="BI137">
            <v>1418792550.96</v>
          </cell>
          <cell r="BJ137">
            <v>1559976633.99</v>
          </cell>
          <cell r="BK137">
            <v>1316505454.29</v>
          </cell>
          <cell r="BL137">
            <v>1439690046.4200001</v>
          </cell>
          <cell r="BM137">
            <v>1616019244.8099999</v>
          </cell>
          <cell r="BN137">
            <v>1426176211.5799999</v>
          </cell>
          <cell r="BO137">
            <v>1290604028.1900001</v>
          </cell>
          <cell r="BP137">
            <v>1543736308.76</v>
          </cell>
          <cell r="BQ137">
            <v>1391279896.3599999</v>
          </cell>
          <cell r="BR137">
            <v>1321428433.46</v>
          </cell>
          <cell r="BS137">
            <v>1383670407.26</v>
          </cell>
          <cell r="BT137">
            <v>1409674455.8599999</v>
          </cell>
          <cell r="BU137">
            <v>1482997016.3099999</v>
          </cell>
          <cell r="BV137">
            <v>1694499898.22</v>
          </cell>
          <cell r="BW137">
            <v>1360112664.2</v>
          </cell>
          <cell r="BX137">
            <v>1533141488.8800001</v>
          </cell>
          <cell r="BY137">
            <v>1687841217.77</v>
          </cell>
          <cell r="BZ137">
            <v>1548591335.27</v>
          </cell>
          <cell r="CA137">
            <v>1341775140.5799999</v>
          </cell>
          <cell r="CB137">
            <v>1619627669.1299999</v>
          </cell>
          <cell r="CC137">
            <v>1451019314.74</v>
          </cell>
          <cell r="CD137">
            <v>1400695495.0200002</v>
          </cell>
          <cell r="CE137">
            <v>-4471342478.8900003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</row>
        <row r="138">
          <cell r="A138" t="str">
            <v>FTS1ADJ</v>
          </cell>
          <cell r="B138">
            <v>-9679884.3900000006</v>
          </cell>
          <cell r="C138">
            <v>-8979678.1300000008</v>
          </cell>
          <cell r="D138">
            <v>-4619548.0200000005</v>
          </cell>
          <cell r="E138">
            <v>-6728505.3500000006</v>
          </cell>
          <cell r="F138">
            <v>-14353171.119999999</v>
          </cell>
          <cell r="G138">
            <v>-1482053.1900000004</v>
          </cell>
          <cell r="H138">
            <v>-12399363.17</v>
          </cell>
          <cell r="I138">
            <v>-47831979.759999998</v>
          </cell>
          <cell r="J138">
            <v>22943545.73</v>
          </cell>
          <cell r="K138">
            <v>-9001673.6899999995</v>
          </cell>
          <cell r="L138">
            <v>-15177666.390000001</v>
          </cell>
          <cell r="M138">
            <v>-14134816.660000002</v>
          </cell>
          <cell r="N138">
            <v>-6341680.5300000003</v>
          </cell>
          <cell r="O138">
            <v>-26698954.220000003</v>
          </cell>
          <cell r="P138">
            <v>-12478964.91</v>
          </cell>
          <cell r="Q138">
            <v>-18470671.329999998</v>
          </cell>
          <cell r="R138">
            <v>-12459287.6</v>
          </cell>
          <cell r="S138">
            <v>-18405067.949999999</v>
          </cell>
          <cell r="T138">
            <v>-21575108.93</v>
          </cell>
          <cell r="U138">
            <v>-10873115.879999999</v>
          </cell>
          <cell r="V138">
            <v>-12092345.149999999</v>
          </cell>
          <cell r="W138">
            <v>-8462783.5899999999</v>
          </cell>
          <cell r="X138">
            <v>-20826314.289999999</v>
          </cell>
          <cell r="Y138">
            <v>-12403824.1</v>
          </cell>
          <cell r="Z138">
            <v>-19977732.530000001</v>
          </cell>
          <cell r="AA138">
            <v>-9291130.6400000006</v>
          </cell>
          <cell r="AB138">
            <v>-12057767.550000001</v>
          </cell>
          <cell r="AC138">
            <v>-14513484.449999999</v>
          </cell>
          <cell r="AD138">
            <v>-8078505.3200000003</v>
          </cell>
          <cell r="AE138">
            <v>-8414256.5</v>
          </cell>
          <cell r="AF138">
            <v>-6959311.1599999992</v>
          </cell>
          <cell r="AG138">
            <v>-5225484.2600000007</v>
          </cell>
          <cell r="AH138">
            <v>-8617446.0500000007</v>
          </cell>
          <cell r="AI138">
            <v>-4353468.3500000006</v>
          </cell>
          <cell r="AJ138">
            <v>-5914830.2700000005</v>
          </cell>
          <cell r="AK138">
            <v>-20401821.629999999</v>
          </cell>
          <cell r="AL138">
            <v>-13215444.309999999</v>
          </cell>
          <cell r="AM138">
            <v>-7234626.5200000005</v>
          </cell>
          <cell r="AN138">
            <v>-7341065.2399999993</v>
          </cell>
          <cell r="AO138">
            <v>-12690406.830000002</v>
          </cell>
          <cell r="AP138">
            <v>-7409885.21</v>
          </cell>
          <cell r="AQ138">
            <v>-11362333.899999999</v>
          </cell>
          <cell r="AR138">
            <v>-11612202.91</v>
          </cell>
          <cell r="AS138">
            <v>-7200544.2200000007</v>
          </cell>
          <cell r="AT138">
            <v>-5963735.6100000003</v>
          </cell>
          <cell r="AU138">
            <v>-7410351.2200000007</v>
          </cell>
          <cell r="AV138">
            <v>-6811913.1999999993</v>
          </cell>
          <cell r="AW138">
            <v>-6382344.1499999994</v>
          </cell>
          <cell r="AX138">
            <v>-6181011.1700000009</v>
          </cell>
          <cell r="AY138">
            <v>-15785726.24</v>
          </cell>
          <cell r="AZ138">
            <v>-4803114.2200000007</v>
          </cell>
          <cell r="BA138">
            <v>-7647187.4199999999</v>
          </cell>
          <cell r="BB138">
            <v>-7562712</v>
          </cell>
          <cell r="BC138">
            <v>-8210206.209999999</v>
          </cell>
          <cell r="BD138">
            <v>-9275584.8299999982</v>
          </cell>
          <cell r="BE138">
            <v>-560991.47999999952</v>
          </cell>
          <cell r="BF138">
            <v>-6379657.7200000007</v>
          </cell>
          <cell r="BG138">
            <v>-11147240.219999999</v>
          </cell>
          <cell r="BH138">
            <v>-2468184.4299999997</v>
          </cell>
          <cell r="BI138">
            <v>-4409105.3499999996</v>
          </cell>
          <cell r="BJ138">
            <v>-7106344.0899999999</v>
          </cell>
          <cell r="BK138">
            <v>-7374039.5100000007</v>
          </cell>
          <cell r="BL138">
            <v>-2969168.79</v>
          </cell>
          <cell r="BM138">
            <v>-7890181.2000000002</v>
          </cell>
          <cell r="BN138">
            <v>-3179093.2399999998</v>
          </cell>
          <cell r="BO138">
            <v>-5043958.9000000004</v>
          </cell>
          <cell r="BP138">
            <v>-5430645.0200000005</v>
          </cell>
          <cell r="BQ138">
            <v>-5410190.3400000008</v>
          </cell>
          <cell r="BR138">
            <v>-7920622.4900000002</v>
          </cell>
          <cell r="BS138">
            <v>-4816587.34</v>
          </cell>
          <cell r="BT138">
            <v>-10518232.68</v>
          </cell>
          <cell r="BU138">
            <v>-9187202.370000001</v>
          </cell>
          <cell r="BV138">
            <v>-9912251.6100000013</v>
          </cell>
          <cell r="BW138">
            <v>-6523210.5099999998</v>
          </cell>
          <cell r="BX138">
            <v>-5432411.2600000007</v>
          </cell>
          <cell r="BY138">
            <v>-4783957.25</v>
          </cell>
          <cell r="BZ138">
            <v>-6879976.3800000008</v>
          </cell>
          <cell r="CA138">
            <v>-2842614.15</v>
          </cell>
          <cell r="CB138">
            <v>-3834492.97</v>
          </cell>
          <cell r="CC138">
            <v>-8868217.4900000002</v>
          </cell>
          <cell r="CD138">
            <v>-4615302.37</v>
          </cell>
        </row>
        <row r="139">
          <cell r="A139" t="str">
            <v>FTS1ADT</v>
          </cell>
          <cell r="B139">
            <v>359706.36</v>
          </cell>
          <cell r="C139">
            <v>993506.37999999989</v>
          </cell>
          <cell r="D139">
            <v>41030264.589999996</v>
          </cell>
          <cell r="E139">
            <v>7346689.4899999993</v>
          </cell>
          <cell r="F139">
            <v>19488.37</v>
          </cell>
          <cell r="G139">
            <v>13337401.380000001</v>
          </cell>
          <cell r="H139">
            <v>10492905.800000001</v>
          </cell>
          <cell r="I139">
            <v>3940646.35</v>
          </cell>
          <cell r="J139">
            <v>12574459.27</v>
          </cell>
          <cell r="K139">
            <v>14677482.399999999</v>
          </cell>
          <cell r="L139">
            <v>3743639.01</v>
          </cell>
          <cell r="M139">
            <v>2656026.27</v>
          </cell>
          <cell r="N139">
            <v>2015251.89</v>
          </cell>
          <cell r="O139">
            <v>7260043.71</v>
          </cell>
          <cell r="P139">
            <v>7509774.8200000003</v>
          </cell>
          <cell r="Q139">
            <v>3635617.3</v>
          </cell>
          <cell r="R139">
            <v>4298250.16</v>
          </cell>
          <cell r="S139">
            <v>4823401.7700000005</v>
          </cell>
          <cell r="T139">
            <v>4217841.9400000004</v>
          </cell>
          <cell r="U139">
            <v>5111597.55</v>
          </cell>
          <cell r="V139">
            <v>5137346.01</v>
          </cell>
          <cell r="W139">
            <v>4383448.3</v>
          </cell>
          <cell r="X139">
            <v>9928992.8800000008</v>
          </cell>
          <cell r="Y139">
            <v>4349766.76</v>
          </cell>
          <cell r="Z139">
            <v>4705879.99</v>
          </cell>
          <cell r="AA139">
            <v>7612384.8099999996</v>
          </cell>
          <cell r="AB139">
            <v>9217567.5499999989</v>
          </cell>
          <cell r="AC139">
            <v>8428876.9199999999</v>
          </cell>
          <cell r="AD139">
            <v>9876009.5899999999</v>
          </cell>
          <cell r="AE139">
            <v>3501162.09</v>
          </cell>
          <cell r="AF139">
            <v>3710150.31</v>
          </cell>
          <cell r="AG139">
            <v>1571134.88</v>
          </cell>
          <cell r="AH139">
            <v>10701198.93</v>
          </cell>
          <cell r="AI139">
            <v>3771524.25</v>
          </cell>
          <cell r="AJ139">
            <v>3898816.7</v>
          </cell>
          <cell r="AK139">
            <v>9373162.5299999993</v>
          </cell>
          <cell r="AL139">
            <v>5194269.4800000004</v>
          </cell>
          <cell r="AM139">
            <v>5696273.6500000004</v>
          </cell>
          <cell r="AN139">
            <v>9364320.4700000007</v>
          </cell>
          <cell r="AO139">
            <v>9627138.4800000004</v>
          </cell>
          <cell r="AP139">
            <v>6098037.0099999998</v>
          </cell>
          <cell r="AQ139">
            <v>3913292.59</v>
          </cell>
          <cell r="AR139">
            <v>10368545.76</v>
          </cell>
          <cell r="AS139">
            <v>4994816.17</v>
          </cell>
          <cell r="AT139">
            <v>10778464.67</v>
          </cell>
          <cell r="AU139">
            <v>5096126.87</v>
          </cell>
          <cell r="AV139">
            <v>15544432.57</v>
          </cell>
          <cell r="AW139">
            <v>11727525.439999999</v>
          </cell>
          <cell r="AX139">
            <v>4421588.3499999996</v>
          </cell>
          <cell r="AY139">
            <v>4226153.8099999996</v>
          </cell>
          <cell r="AZ139">
            <v>7534300.5800000001</v>
          </cell>
          <cell r="BA139">
            <v>4448891.1900000004</v>
          </cell>
          <cell r="BB139">
            <v>1786681.33</v>
          </cell>
          <cell r="BC139">
            <v>13410817.470000001</v>
          </cell>
          <cell r="BD139">
            <v>4204061.53</v>
          </cell>
          <cell r="BE139">
            <v>8102606.96</v>
          </cell>
          <cell r="BF139">
            <v>6738378.6200000001</v>
          </cell>
          <cell r="BG139">
            <v>6756607.4699999997</v>
          </cell>
          <cell r="BH139">
            <v>7308333.0700000003</v>
          </cell>
          <cell r="BI139">
            <v>7974987.5800000001</v>
          </cell>
          <cell r="BJ139">
            <v>4901907.05</v>
          </cell>
          <cell r="BK139">
            <v>11039573.27</v>
          </cell>
          <cell r="BL139">
            <v>8227768.04</v>
          </cell>
          <cell r="BM139">
            <v>8238983.9699999997</v>
          </cell>
          <cell r="BN139">
            <v>6197775.8399999999</v>
          </cell>
          <cell r="BO139">
            <v>5413728.8399999999</v>
          </cell>
          <cell r="BP139">
            <v>5159429.22</v>
          </cell>
          <cell r="BQ139">
            <v>7158931.4100000001</v>
          </cell>
          <cell r="BR139">
            <v>10807221.01</v>
          </cell>
          <cell r="BS139">
            <v>17834068</v>
          </cell>
          <cell r="BT139">
            <v>12795048.189999999</v>
          </cell>
          <cell r="BU139">
            <v>5113828.16</v>
          </cell>
          <cell r="BV139">
            <v>5995670.3200000003</v>
          </cell>
          <cell r="BW139">
            <v>4362099.09</v>
          </cell>
          <cell r="BX139">
            <v>8461090.4499999993</v>
          </cell>
          <cell r="BY139">
            <v>6132412.5899999999</v>
          </cell>
          <cell r="BZ139">
            <v>6894046.1900000004</v>
          </cell>
          <cell r="CA139">
            <v>5868158.2699999996</v>
          </cell>
          <cell r="CB139">
            <v>6502233.6100000003</v>
          </cell>
          <cell r="CC139">
            <v>13880805.84</v>
          </cell>
          <cell r="CD139">
            <v>4565956.43</v>
          </cell>
        </row>
        <row r="140">
          <cell r="A140" t="str">
            <v>FTS1ADTW</v>
          </cell>
          <cell r="B140">
            <v>359706.36</v>
          </cell>
          <cell r="C140">
            <v>993506.37999999989</v>
          </cell>
          <cell r="D140">
            <v>41030264.589999996</v>
          </cell>
          <cell r="E140">
            <v>7346689.4899999993</v>
          </cell>
          <cell r="F140">
            <v>8666171.129999999</v>
          </cell>
          <cell r="G140">
            <v>13503385.290000001</v>
          </cell>
          <cell r="H140">
            <v>10492905.800000001</v>
          </cell>
          <cell r="I140">
            <v>3940646.35</v>
          </cell>
          <cell r="J140">
            <v>12574459.27</v>
          </cell>
          <cell r="K140">
            <v>14677482.399999999</v>
          </cell>
          <cell r="L140">
            <v>3743639.01</v>
          </cell>
          <cell r="M140">
            <v>2656026.27</v>
          </cell>
          <cell r="N140">
            <v>2015251.89</v>
          </cell>
          <cell r="O140">
            <v>7260043.71</v>
          </cell>
          <cell r="P140">
            <v>7509774.8200000003</v>
          </cell>
          <cell r="Q140">
            <v>3635617.3</v>
          </cell>
          <cell r="R140">
            <v>4298250.16</v>
          </cell>
          <cell r="S140">
            <v>4823401.7700000005</v>
          </cell>
          <cell r="T140">
            <v>4217841.9400000004</v>
          </cell>
          <cell r="U140">
            <v>5111597.55</v>
          </cell>
          <cell r="V140">
            <v>5137346.01</v>
          </cell>
          <cell r="W140">
            <v>4383448.3</v>
          </cell>
          <cell r="X140">
            <v>9928992.8800000008</v>
          </cell>
          <cell r="Y140">
            <v>4349766.76</v>
          </cell>
          <cell r="Z140">
            <v>4705879.99</v>
          </cell>
          <cell r="AA140">
            <v>7612384.8099999996</v>
          </cell>
          <cell r="AB140">
            <v>9217567.5499999989</v>
          </cell>
          <cell r="AC140">
            <v>8428876.9199999999</v>
          </cell>
          <cell r="AD140">
            <v>9876009.5899999999</v>
          </cell>
          <cell r="AE140">
            <v>3501162.09</v>
          </cell>
          <cell r="AF140">
            <v>3710150.31</v>
          </cell>
          <cell r="AG140">
            <v>1571134.88</v>
          </cell>
          <cell r="AH140">
            <v>10701198.93</v>
          </cell>
          <cell r="AI140">
            <v>3771524.25</v>
          </cell>
          <cell r="AJ140">
            <v>3898816.7</v>
          </cell>
          <cell r="AK140">
            <v>9373162.5299999993</v>
          </cell>
          <cell r="AL140">
            <v>5194269.4800000004</v>
          </cell>
          <cell r="AM140">
            <v>5696273.6500000004</v>
          </cell>
          <cell r="AN140">
            <v>9364320.4700000007</v>
          </cell>
          <cell r="AO140">
            <v>9627138.4800000004</v>
          </cell>
          <cell r="AP140">
            <v>6098037.0099999998</v>
          </cell>
          <cell r="AQ140">
            <v>3913292.59</v>
          </cell>
          <cell r="AR140">
            <v>10368545.76</v>
          </cell>
          <cell r="AS140">
            <v>4994816.17</v>
          </cell>
          <cell r="AT140">
            <v>10778464.67</v>
          </cell>
          <cell r="AU140">
            <v>5096126.87</v>
          </cell>
          <cell r="AV140">
            <v>15544432.57</v>
          </cell>
          <cell r="AW140">
            <v>11727525.439999999</v>
          </cell>
          <cell r="AX140">
            <v>4421588.3499999996</v>
          </cell>
          <cell r="AY140">
            <v>4226153.8099999996</v>
          </cell>
          <cell r="AZ140">
            <v>7534300.5800000001</v>
          </cell>
          <cell r="BA140">
            <v>4448891.1900000004</v>
          </cell>
          <cell r="BB140">
            <v>1786681.33</v>
          </cell>
          <cell r="BC140">
            <v>13410817.470000001</v>
          </cell>
          <cell r="BD140">
            <v>4204061.53</v>
          </cell>
          <cell r="BE140">
            <v>8102606.96</v>
          </cell>
          <cell r="BF140">
            <v>6738378.6200000001</v>
          </cell>
          <cell r="BG140">
            <v>6756607.4699999997</v>
          </cell>
          <cell r="BH140">
            <v>7308333.0700000003</v>
          </cell>
          <cell r="BI140">
            <v>7974987.5800000001</v>
          </cell>
          <cell r="BJ140">
            <v>4901907.05</v>
          </cell>
          <cell r="BK140">
            <v>11039573.27</v>
          </cell>
          <cell r="BL140">
            <v>8227768.04</v>
          </cell>
          <cell r="BM140">
            <v>8238983.9699999997</v>
          </cell>
          <cell r="BN140">
            <v>6197775.8399999999</v>
          </cell>
          <cell r="BO140">
            <v>5413728.8399999999</v>
          </cell>
          <cell r="BP140">
            <v>5159429.22</v>
          </cell>
          <cell r="BQ140">
            <v>7158931.4100000001</v>
          </cell>
          <cell r="BR140">
            <v>10807221.01</v>
          </cell>
          <cell r="BS140">
            <v>17834068</v>
          </cell>
          <cell r="BT140">
            <v>12795048.189999999</v>
          </cell>
          <cell r="BU140">
            <v>5113828.16</v>
          </cell>
          <cell r="BV140">
            <v>5995670.3200000003</v>
          </cell>
          <cell r="BW140">
            <v>4362099.09</v>
          </cell>
          <cell r="BX140">
            <v>8461090.4499999993</v>
          </cell>
          <cell r="BY140">
            <v>6132412.5899999999</v>
          </cell>
          <cell r="BZ140">
            <v>6894046.1900000004</v>
          </cell>
          <cell r="CA140">
            <v>5868158.2699999996</v>
          </cell>
          <cell r="CB140">
            <v>6502233.6100000003</v>
          </cell>
          <cell r="CC140">
            <v>13880805.84</v>
          </cell>
          <cell r="CD140">
            <v>4565956.43</v>
          </cell>
        </row>
        <row r="141">
          <cell r="A141" t="str">
            <v>FTS1ANDY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</row>
        <row r="142">
          <cell r="A142" t="str">
            <v>FTS1BCKA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</row>
        <row r="143">
          <cell r="A143" t="str">
            <v>FTS1BDCK</v>
          </cell>
          <cell r="B143">
            <v>-8253254.5800000001</v>
          </cell>
          <cell r="C143">
            <v>-9756411.0700000003</v>
          </cell>
          <cell r="D143">
            <v>-15336161.15</v>
          </cell>
          <cell r="E143">
            <v>-12242028.49</v>
          </cell>
          <cell r="F143">
            <v>-18836537.809999999</v>
          </cell>
          <cell r="G143">
            <v>-5264717.2700000005</v>
          </cell>
          <cell r="H143">
            <v>-10105417.42</v>
          </cell>
          <cell r="I143">
            <v>-7558441.4699999997</v>
          </cell>
          <cell r="J143">
            <v>11223606.85</v>
          </cell>
          <cell r="K143">
            <v>-10228277.75</v>
          </cell>
          <cell r="L143">
            <v>-10303175.41</v>
          </cell>
          <cell r="M143">
            <v>-21540414.670000002</v>
          </cell>
          <cell r="N143">
            <v>-6595010.04</v>
          </cell>
          <cell r="O143">
            <v>-23221525.530000001</v>
          </cell>
          <cell r="P143">
            <v>-10210093.140000001</v>
          </cell>
          <cell r="Q143">
            <v>-17302685.23</v>
          </cell>
          <cell r="R143">
            <v>-10263723.91</v>
          </cell>
          <cell r="S143">
            <v>-12944228.15</v>
          </cell>
          <cell r="T143">
            <v>-14166330.060000001</v>
          </cell>
          <cell r="U143">
            <v>-7403952.1600000001</v>
          </cell>
          <cell r="V143">
            <v>-6215351.71</v>
          </cell>
          <cell r="W143">
            <v>-8133094.8899999997</v>
          </cell>
          <cell r="X143">
            <v>-16434721.23</v>
          </cell>
          <cell r="Y143">
            <v>-7613229.1699999999</v>
          </cell>
          <cell r="Z143">
            <v>-8083738.8399999999</v>
          </cell>
          <cell r="AA143">
            <v>-5445205.0199999996</v>
          </cell>
          <cell r="AB143">
            <v>-6082256.7000000002</v>
          </cell>
          <cell r="AC143">
            <v>-10856931.619999999</v>
          </cell>
          <cell r="AD143">
            <v>-6521053.6500000004</v>
          </cell>
          <cell r="AE143">
            <v>-6590276.4199999999</v>
          </cell>
          <cell r="AF143">
            <v>-10328392.039999999</v>
          </cell>
          <cell r="AG143">
            <v>-4625990.8499999996</v>
          </cell>
          <cell r="AH143">
            <v>-8341567.4500000002</v>
          </cell>
          <cell r="AI143">
            <v>-3815458.34</v>
          </cell>
          <cell r="AJ143">
            <v>-4333868.9000000004</v>
          </cell>
          <cell r="AK143">
            <v>-17341390.949999999</v>
          </cell>
          <cell r="AL143">
            <v>-9936516</v>
          </cell>
          <cell r="AM143">
            <v>-5848546.8300000001</v>
          </cell>
          <cell r="AN143">
            <v>-6361948.6600000001</v>
          </cell>
          <cell r="AO143">
            <v>-5402094.9500000002</v>
          </cell>
          <cell r="AP143">
            <v>-7482650.7599999998</v>
          </cell>
          <cell r="AQ143">
            <v>-5721987.0899999999</v>
          </cell>
          <cell r="AR143">
            <v>-12690104.050000001</v>
          </cell>
          <cell r="AS143">
            <v>-5414877.2300000004</v>
          </cell>
          <cell r="AT143">
            <v>-5306881.1500000004</v>
          </cell>
          <cell r="AU143">
            <v>-6215163.2400000002</v>
          </cell>
          <cell r="AV143">
            <v>-6855190.6399999997</v>
          </cell>
          <cell r="AW143">
            <v>-5844127.5999999996</v>
          </cell>
          <cell r="AX143">
            <v>-7442942.5300000003</v>
          </cell>
          <cell r="AY143">
            <v>-9476715.0099999998</v>
          </cell>
          <cell r="AZ143">
            <v>-6649837.9100000001</v>
          </cell>
          <cell r="BA143">
            <v>-6369448.1299999999</v>
          </cell>
          <cell r="BB143">
            <v>-4195785.17</v>
          </cell>
          <cell r="BC143">
            <v>-6296723.0199999996</v>
          </cell>
          <cell r="BD143">
            <v>-8217546.0899999999</v>
          </cell>
          <cell r="BE143">
            <v>-5809798.1500000004</v>
          </cell>
          <cell r="BF143">
            <v>-5823416.7300000004</v>
          </cell>
          <cell r="BG143">
            <v>-10564839.619999999</v>
          </cell>
          <cell r="BH143">
            <v>-2451425.81</v>
          </cell>
          <cell r="BI143">
            <v>-2596919.83</v>
          </cell>
          <cell r="BJ143">
            <v>-4726224.71</v>
          </cell>
          <cell r="BK143">
            <v>-5903493.8700000001</v>
          </cell>
          <cell r="BL143">
            <v>-4478258.29</v>
          </cell>
          <cell r="BM143">
            <v>-6790701.5300000003</v>
          </cell>
          <cell r="BN143">
            <v>-3026179.27</v>
          </cell>
          <cell r="BO143">
            <v>-3815018.84</v>
          </cell>
          <cell r="BP143">
            <v>-3919737.66</v>
          </cell>
          <cell r="BQ143">
            <v>-4248452.4000000004</v>
          </cell>
          <cell r="BR143">
            <v>-6247346.5700000003</v>
          </cell>
          <cell r="BS143">
            <v>-4040020.81</v>
          </cell>
          <cell r="BT143">
            <v>-8945242.7599999998</v>
          </cell>
          <cell r="BU143">
            <v>-7458799.2000000002</v>
          </cell>
          <cell r="BV143">
            <v>-5108611.8600000003</v>
          </cell>
          <cell r="BW143">
            <v>-5041740.7699999996</v>
          </cell>
          <cell r="BX143">
            <v>-3921342.43</v>
          </cell>
          <cell r="BY143">
            <v>-3705768.18</v>
          </cell>
          <cell r="BZ143">
            <v>-5786852.0700000003</v>
          </cell>
          <cell r="CA143">
            <v>-4419854.7</v>
          </cell>
          <cell r="CB143">
            <v>-3150090.73</v>
          </cell>
          <cell r="CC143">
            <v>-8208373.7999999998</v>
          </cell>
          <cell r="CD143">
            <v>-4011333.47</v>
          </cell>
        </row>
        <row r="144">
          <cell r="A144" t="str">
            <v>FTS1CDRC</v>
          </cell>
          <cell r="B144">
            <v>333929257.66000003</v>
          </cell>
          <cell r="C144">
            <v>295248835.64999998</v>
          </cell>
          <cell r="D144">
            <v>304508466.35000002</v>
          </cell>
          <cell r="E144">
            <v>338185514.44999999</v>
          </cell>
          <cell r="F144">
            <v>329576349.86000001</v>
          </cell>
          <cell r="G144">
            <v>320183725.38999999</v>
          </cell>
          <cell r="H144">
            <v>326928633.26999998</v>
          </cell>
          <cell r="I144">
            <v>351474475.64999998</v>
          </cell>
          <cell r="J144">
            <v>327259818.44999999</v>
          </cell>
          <cell r="K144">
            <v>308293882.81999999</v>
          </cell>
          <cell r="L144">
            <v>266742522</v>
          </cell>
          <cell r="M144">
            <v>311904742.25999999</v>
          </cell>
          <cell r="N144">
            <v>342560132.07999998</v>
          </cell>
          <cell r="O144">
            <v>311012259.97000003</v>
          </cell>
          <cell r="P144">
            <v>320660788.66000003</v>
          </cell>
          <cell r="Q144">
            <v>364907730.88</v>
          </cell>
          <cell r="R144">
            <v>332218531.35000002</v>
          </cell>
          <cell r="S144">
            <v>334649286.36000001</v>
          </cell>
          <cell r="T144">
            <v>322446564.37</v>
          </cell>
          <cell r="U144">
            <v>318376066.66000003</v>
          </cell>
          <cell r="V144">
            <v>319231278.64999998</v>
          </cell>
          <cell r="W144">
            <v>304702337.60000002</v>
          </cell>
          <cell r="X144">
            <v>307811491.12</v>
          </cell>
          <cell r="Y144">
            <v>292802543.42000002</v>
          </cell>
          <cell r="Z144">
            <v>312096126.45999998</v>
          </cell>
          <cell r="AA144">
            <v>300783732.89999998</v>
          </cell>
          <cell r="AB144">
            <v>308335675.42000002</v>
          </cell>
          <cell r="AC144">
            <v>342033707.04000002</v>
          </cell>
          <cell r="AD144">
            <v>304867931.37</v>
          </cell>
          <cell r="AE144">
            <v>305133271.64999998</v>
          </cell>
          <cell r="AF144">
            <v>288451307.05000001</v>
          </cell>
          <cell r="AG144">
            <v>283051736.27999997</v>
          </cell>
          <cell r="AH144">
            <v>294531310.89999998</v>
          </cell>
          <cell r="AI144">
            <v>269520990.87</v>
          </cell>
          <cell r="AJ144">
            <v>274281671.44</v>
          </cell>
          <cell r="AK144">
            <v>262901309.16</v>
          </cell>
          <cell r="AL144">
            <v>264443758.37</v>
          </cell>
          <cell r="AM144">
            <v>255471906.62</v>
          </cell>
          <cell r="AN144">
            <v>271682359.93000001</v>
          </cell>
          <cell r="AO144">
            <v>280972617.35000002</v>
          </cell>
          <cell r="AP144">
            <v>259513269.27000001</v>
          </cell>
          <cell r="AQ144">
            <v>260815195.33000001</v>
          </cell>
          <cell r="AR144">
            <v>230621206.52000001</v>
          </cell>
          <cell r="AS144">
            <v>228229299.09</v>
          </cell>
          <cell r="AT144">
            <v>233570207.15000001</v>
          </cell>
          <cell r="AU144">
            <v>216672084.72</v>
          </cell>
          <cell r="AV144">
            <v>200051036.65000001</v>
          </cell>
          <cell r="AW144">
            <v>190761023.21000001</v>
          </cell>
          <cell r="AX144">
            <v>202685508.75</v>
          </cell>
          <cell r="AY144">
            <v>212305033.88999999</v>
          </cell>
          <cell r="AZ144">
            <v>210387367.97999999</v>
          </cell>
          <cell r="BA144">
            <v>225345083.83000001</v>
          </cell>
          <cell r="BB144">
            <v>214589727.49000001</v>
          </cell>
          <cell r="BC144">
            <v>213169420.53</v>
          </cell>
          <cell r="BD144">
            <v>213130645.68000001</v>
          </cell>
          <cell r="BE144">
            <v>217769110.05000001</v>
          </cell>
          <cell r="BF144">
            <v>238116334.27000001</v>
          </cell>
          <cell r="BG144">
            <v>187983169.25999999</v>
          </cell>
          <cell r="BH144">
            <v>201259527.74000001</v>
          </cell>
          <cell r="BI144">
            <v>189541102.16</v>
          </cell>
          <cell r="BJ144">
            <v>211477997.59999999</v>
          </cell>
          <cell r="BK144">
            <v>205268798.94</v>
          </cell>
          <cell r="BL144">
            <v>221355111.75</v>
          </cell>
          <cell r="BM144">
            <v>248721953.50999999</v>
          </cell>
          <cell r="BN144">
            <v>232142926.38</v>
          </cell>
          <cell r="BO144">
            <v>227139811.97999999</v>
          </cell>
          <cell r="BP144">
            <v>215612479.12</v>
          </cell>
          <cell r="BQ144">
            <v>223627047.74000001</v>
          </cell>
          <cell r="BR144">
            <v>216437515.00999999</v>
          </cell>
          <cell r="BS144">
            <v>212680750.68000001</v>
          </cell>
          <cell r="BT144">
            <v>219509556.09999999</v>
          </cell>
          <cell r="BU144">
            <v>213851181.78999999</v>
          </cell>
          <cell r="BV144">
            <v>238721073.94</v>
          </cell>
          <cell r="BW144">
            <v>226215047.71000001</v>
          </cell>
          <cell r="BX144">
            <v>242384608.97999999</v>
          </cell>
          <cell r="BY144">
            <v>267082451.49000001</v>
          </cell>
          <cell r="BZ144">
            <v>244861607.58000001</v>
          </cell>
          <cell r="CA144">
            <v>229635129.25999999</v>
          </cell>
          <cell r="CB144">
            <v>221342849.38</v>
          </cell>
          <cell r="CC144">
            <v>227250124.69</v>
          </cell>
          <cell r="CD144">
            <v>229473142.43000001</v>
          </cell>
        </row>
        <row r="145">
          <cell r="A145" t="str">
            <v>FTS1CDRO</v>
          </cell>
          <cell r="B145">
            <v>178109329.03999999</v>
          </cell>
          <cell r="C145">
            <v>123403505.94</v>
          </cell>
          <cell r="D145">
            <v>126822713.45999999</v>
          </cell>
          <cell r="E145">
            <v>145009295.5</v>
          </cell>
          <cell r="F145">
            <v>137458379.66</v>
          </cell>
          <cell r="G145">
            <v>130732050.78</v>
          </cell>
          <cell r="H145">
            <v>140096043.59</v>
          </cell>
          <cell r="I145">
            <v>131170231.76000001</v>
          </cell>
          <cell r="J145">
            <v>130550154.48999999</v>
          </cell>
          <cell r="K145">
            <v>135959600.72</v>
          </cell>
          <cell r="L145">
            <v>126178866.99000001</v>
          </cell>
          <cell r="M145">
            <v>152797230.59999999</v>
          </cell>
          <cell r="N145">
            <v>188828319.56</v>
          </cell>
          <cell r="O145">
            <v>145166824.90000001</v>
          </cell>
          <cell r="P145">
            <v>137049771.13</v>
          </cell>
          <cell r="Q145">
            <v>155773969.21000001</v>
          </cell>
          <cell r="R145">
            <v>140320447.38</v>
          </cell>
          <cell r="S145">
            <v>142506268.69</v>
          </cell>
          <cell r="T145">
            <v>143894066.28</v>
          </cell>
          <cell r="U145">
            <v>133535871.93000001</v>
          </cell>
          <cell r="V145">
            <v>130989192.76000001</v>
          </cell>
          <cell r="W145">
            <v>131255236.53</v>
          </cell>
          <cell r="X145">
            <v>132972108.59</v>
          </cell>
          <cell r="Y145">
            <v>147115585.36000001</v>
          </cell>
          <cell r="Z145">
            <v>175278380.18000001</v>
          </cell>
          <cell r="AA145">
            <v>135672231.78999999</v>
          </cell>
          <cell r="AB145">
            <v>136461074.13999999</v>
          </cell>
          <cell r="AC145">
            <v>140378376.69999999</v>
          </cell>
          <cell r="AD145">
            <v>126742589.27</v>
          </cell>
          <cell r="AE145">
            <v>132424261.02</v>
          </cell>
          <cell r="AF145">
            <v>128758646.36</v>
          </cell>
          <cell r="AG145">
            <v>119608397.43000001</v>
          </cell>
          <cell r="AH145">
            <v>116816541.58</v>
          </cell>
          <cell r="AI145">
            <v>113784436.02</v>
          </cell>
          <cell r="AJ145">
            <v>117370240.66</v>
          </cell>
          <cell r="AK145">
            <v>137953450.19</v>
          </cell>
          <cell r="AL145">
            <v>147619735.72</v>
          </cell>
          <cell r="AM145">
            <v>116150192.77</v>
          </cell>
          <cell r="AN145">
            <v>113012365.45999999</v>
          </cell>
          <cell r="AO145">
            <v>120616994.34999999</v>
          </cell>
          <cell r="AP145">
            <v>108749479.45</v>
          </cell>
          <cell r="AQ145">
            <v>110937525.68000001</v>
          </cell>
          <cell r="AR145">
            <v>107944856.70999999</v>
          </cell>
          <cell r="AS145">
            <v>103233966.53</v>
          </cell>
          <cell r="AT145">
            <v>98287845.569999993</v>
          </cell>
          <cell r="AU145">
            <v>99569477.829999998</v>
          </cell>
          <cell r="AV145">
            <v>95196606.239999995</v>
          </cell>
          <cell r="AW145">
            <v>108424709.15000001</v>
          </cell>
          <cell r="AX145">
            <v>117164519.88</v>
          </cell>
          <cell r="AY145">
            <v>94497723.579999998</v>
          </cell>
          <cell r="AZ145">
            <v>91378296.879999995</v>
          </cell>
          <cell r="BA145">
            <v>91397342.640000001</v>
          </cell>
          <cell r="BB145">
            <v>87527599.700000003</v>
          </cell>
          <cell r="BC145">
            <v>86933134.439999998</v>
          </cell>
          <cell r="BD145">
            <v>87761474.209999993</v>
          </cell>
          <cell r="BE145">
            <v>83118728.670000002</v>
          </cell>
          <cell r="BF145">
            <v>82694920.090000004</v>
          </cell>
          <cell r="BG145">
            <v>84669092.730000004</v>
          </cell>
          <cell r="BH145">
            <v>87622972.069999993</v>
          </cell>
          <cell r="BI145">
            <v>102397246.12</v>
          </cell>
          <cell r="BJ145">
            <v>109037086.48</v>
          </cell>
          <cell r="BK145">
            <v>87656751.030000001</v>
          </cell>
          <cell r="BL145">
            <v>90645770.469999999</v>
          </cell>
          <cell r="BM145">
            <v>96310549.090000004</v>
          </cell>
          <cell r="BN145">
            <v>91608584.680000007</v>
          </cell>
          <cell r="BO145">
            <v>85786235.129999995</v>
          </cell>
          <cell r="BP145">
            <v>89275271.530000001</v>
          </cell>
          <cell r="BQ145">
            <v>88324437.170000002</v>
          </cell>
          <cell r="BR145">
            <v>85798872.950000003</v>
          </cell>
          <cell r="BS145">
            <v>89828497.900000006</v>
          </cell>
          <cell r="BT145">
            <v>91826201.010000005</v>
          </cell>
          <cell r="BU145">
            <v>109114131.78</v>
          </cell>
          <cell r="BV145">
            <v>119678219.3</v>
          </cell>
          <cell r="BW145">
            <v>92684368.540000007</v>
          </cell>
          <cell r="BX145">
            <v>93620317.140000001</v>
          </cell>
          <cell r="BY145">
            <v>105124456.70999999</v>
          </cell>
          <cell r="BZ145">
            <v>96112684.260000005</v>
          </cell>
          <cell r="CA145">
            <v>94158254.950000003</v>
          </cell>
          <cell r="CB145">
            <v>94545385.170000002</v>
          </cell>
          <cell r="CC145">
            <v>92977212.769999996</v>
          </cell>
          <cell r="CD145">
            <v>91454890.269999996</v>
          </cell>
        </row>
        <row r="146">
          <cell r="A146" t="str">
            <v>FTS1CND</v>
          </cell>
          <cell r="B146">
            <v>558073126.07000005</v>
          </cell>
          <cell r="C146">
            <v>407101833.64999998</v>
          </cell>
          <cell r="D146">
            <v>441469349.12</v>
          </cell>
          <cell r="E146">
            <v>480445607.58999997</v>
          </cell>
          <cell r="F146">
            <v>433522748.18000001</v>
          </cell>
          <cell r="G146">
            <v>432680375.00999999</v>
          </cell>
          <cell r="H146">
            <v>448542668.47000003</v>
          </cell>
          <cell r="I146">
            <v>395720873.47000003</v>
          </cell>
          <cell r="J146">
            <v>415051370.00999999</v>
          </cell>
          <cell r="K146">
            <v>446230272.31</v>
          </cell>
          <cell r="L146">
            <v>427111841.13</v>
          </cell>
          <cell r="M146">
            <v>515496215.31</v>
          </cell>
          <cell r="N146">
            <v>627779781.30999994</v>
          </cell>
          <cell r="O146">
            <v>442250712.21000004</v>
          </cell>
          <cell r="P146">
            <v>466293077.76999998</v>
          </cell>
          <cell r="Q146">
            <v>510593872.29000002</v>
          </cell>
          <cell r="R146">
            <v>483054295.56999999</v>
          </cell>
          <cell r="S146">
            <v>470238490.38</v>
          </cell>
          <cell r="T146">
            <v>477717989.79000002</v>
          </cell>
          <cell r="U146">
            <v>435579160.79000002</v>
          </cell>
          <cell r="V146">
            <v>444363725.75999999</v>
          </cell>
          <cell r="W146">
            <v>449167889.93000001</v>
          </cell>
          <cell r="X146">
            <v>464552236.95999998</v>
          </cell>
          <cell r="Y146">
            <v>550338348.43999994</v>
          </cell>
          <cell r="Z146">
            <v>643821757.58000004</v>
          </cell>
          <cell r="AA146">
            <v>479106835.06999999</v>
          </cell>
          <cell r="AB146">
            <v>484208087.76999998</v>
          </cell>
          <cell r="AC146">
            <v>542775509.38999999</v>
          </cell>
          <cell r="AD146">
            <v>482931941.71000004</v>
          </cell>
          <cell r="AE146">
            <v>481668101.81999999</v>
          </cell>
          <cell r="AF146">
            <v>490105080.82999998</v>
          </cell>
          <cell r="AG146">
            <v>474008081.11000001</v>
          </cell>
          <cell r="AH146">
            <v>436636765.93000001</v>
          </cell>
          <cell r="AI146">
            <v>459479258.06</v>
          </cell>
          <cell r="AJ146">
            <v>473419231.18000001</v>
          </cell>
          <cell r="AK146">
            <v>562581759.50999999</v>
          </cell>
          <cell r="AL146">
            <v>621887855.65999997</v>
          </cell>
          <cell r="AM146">
            <v>454906033.5</v>
          </cell>
          <cell r="AN146">
            <v>484140838.46999997</v>
          </cell>
          <cell r="AO146">
            <v>527670043.97000003</v>
          </cell>
          <cell r="AP146">
            <v>469714549.19999999</v>
          </cell>
          <cell r="AQ146">
            <v>471130756.49000001</v>
          </cell>
          <cell r="AR146">
            <v>476915039.55000001</v>
          </cell>
          <cell r="AS146">
            <v>448151470.42000002</v>
          </cell>
          <cell r="AT146">
            <v>450144103.63999999</v>
          </cell>
          <cell r="AU146">
            <v>437929976.13999999</v>
          </cell>
          <cell r="AV146">
            <v>443646788.22000003</v>
          </cell>
          <cell r="AW146">
            <v>512078947.50999999</v>
          </cell>
          <cell r="AX146">
            <v>562724670.88</v>
          </cell>
          <cell r="AY146">
            <v>448497728.19</v>
          </cell>
          <cell r="AZ146">
            <v>448422555.30000001</v>
          </cell>
          <cell r="BA146">
            <v>484004670.50999999</v>
          </cell>
          <cell r="BB146">
            <v>458264714.38</v>
          </cell>
          <cell r="BC146">
            <v>435417861.63</v>
          </cell>
          <cell r="BD146">
            <v>457956246.94999999</v>
          </cell>
          <cell r="BE146">
            <v>437231021.95999998</v>
          </cell>
          <cell r="BF146">
            <v>419411871.79000002</v>
          </cell>
          <cell r="BG146">
            <v>423624482.98000002</v>
          </cell>
          <cell r="BH146">
            <v>431737277.84999996</v>
          </cell>
          <cell r="BI146">
            <v>492497573.76999998</v>
          </cell>
          <cell r="BJ146">
            <v>580731006.34000003</v>
          </cell>
          <cell r="BK146">
            <v>428672194.65000004</v>
          </cell>
          <cell r="BL146">
            <v>447838997.98000002</v>
          </cell>
          <cell r="BM146">
            <v>503091487.44999999</v>
          </cell>
          <cell r="BN146">
            <v>449353819.56</v>
          </cell>
          <cell r="BO146">
            <v>437117340.50999999</v>
          </cell>
          <cell r="BP146">
            <v>458393559.72000003</v>
          </cell>
          <cell r="BQ146">
            <v>441692021.18000001</v>
          </cell>
          <cell r="BR146">
            <v>415064052.95999998</v>
          </cell>
          <cell r="BS146">
            <v>445076365.29000002</v>
          </cell>
          <cell r="BT146">
            <v>442615617.88999999</v>
          </cell>
          <cell r="BU146">
            <v>511780142.69</v>
          </cell>
          <cell r="BV146">
            <v>608726883.27999997</v>
          </cell>
          <cell r="BW146">
            <v>442928659.43000001</v>
          </cell>
          <cell r="BX146">
            <v>480151150.39999998</v>
          </cell>
          <cell r="BY146">
            <v>521495871.50999999</v>
          </cell>
          <cell r="BZ146">
            <v>486596802.63</v>
          </cell>
          <cell r="CA146">
            <v>459785860.40000004</v>
          </cell>
          <cell r="CB146">
            <v>486953587.83999997</v>
          </cell>
          <cell r="CC146">
            <v>457021908.00999999</v>
          </cell>
          <cell r="CD146">
            <v>436001559.85000002</v>
          </cell>
        </row>
        <row r="147">
          <cell r="A147" t="str">
            <v>FTS1CNDE</v>
          </cell>
          <cell r="B147">
            <v>637268354.82000005</v>
          </cell>
          <cell r="C147">
            <v>485140783.73000002</v>
          </cell>
          <cell r="D147">
            <v>519950951.31999999</v>
          </cell>
          <cell r="E147">
            <v>563153961.49000001</v>
          </cell>
          <cell r="F147">
            <v>513061201.80000001</v>
          </cell>
          <cell r="G147">
            <v>514634541.20999998</v>
          </cell>
          <cell r="H147">
            <v>531450011.59000003</v>
          </cell>
          <cell r="I147">
            <v>472982458.63</v>
          </cell>
          <cell r="J147">
            <v>500380974.19</v>
          </cell>
          <cell r="K147">
            <v>530213283.54000002</v>
          </cell>
          <cell r="L147">
            <v>510538423.15999997</v>
          </cell>
          <cell r="M147">
            <v>598404813.36000001</v>
          </cell>
          <cell r="N147">
            <v>711567706.13999999</v>
          </cell>
          <cell r="O147">
            <v>521745070.90000004</v>
          </cell>
          <cell r="P147">
            <v>555018882.38999999</v>
          </cell>
          <cell r="Q147">
            <v>591774569.04999995</v>
          </cell>
          <cell r="R147">
            <v>571938701.11000001</v>
          </cell>
          <cell r="S147">
            <v>559562746.99000001</v>
          </cell>
          <cell r="T147">
            <v>561796321.38</v>
          </cell>
          <cell r="U147">
            <v>523547169.94000006</v>
          </cell>
          <cell r="V147">
            <v>529151685.38999999</v>
          </cell>
          <cell r="W147">
            <v>538033716.08000004</v>
          </cell>
          <cell r="X147">
            <v>547465838.32999992</v>
          </cell>
          <cell r="Y147">
            <v>635650132.25999999</v>
          </cell>
          <cell r="Z147">
            <v>729902280.1400001</v>
          </cell>
          <cell r="AA147">
            <v>566193404.66999996</v>
          </cell>
          <cell r="AB147">
            <v>571975433.78999996</v>
          </cell>
          <cell r="AC147">
            <v>628680894.21000004</v>
          </cell>
          <cell r="AD147">
            <v>573966028.3900001</v>
          </cell>
          <cell r="AE147">
            <v>573524933.35000002</v>
          </cell>
          <cell r="AF147">
            <v>579991007.41999996</v>
          </cell>
          <cell r="AG147">
            <v>563636874.55999994</v>
          </cell>
          <cell r="AH147">
            <v>527281561.33000004</v>
          </cell>
          <cell r="AI147">
            <v>549191359.53999996</v>
          </cell>
          <cell r="AJ147">
            <v>564542444.75</v>
          </cell>
          <cell r="AK147">
            <v>653449848.82999992</v>
          </cell>
          <cell r="AL147">
            <v>713498779.13</v>
          </cell>
          <cell r="AM147">
            <v>547988631.55999994</v>
          </cell>
          <cell r="AN147">
            <v>574210336.63</v>
          </cell>
          <cell r="AO147">
            <v>616320079.31000006</v>
          </cell>
          <cell r="AP147">
            <v>561584971.46000004</v>
          </cell>
          <cell r="AQ147">
            <v>566272907.77999997</v>
          </cell>
          <cell r="AR147">
            <v>584846458.93000007</v>
          </cell>
          <cell r="AS147">
            <v>540914285.13999999</v>
          </cell>
          <cell r="AT147">
            <v>540250955.53999996</v>
          </cell>
          <cell r="AU147">
            <v>532416294.30999994</v>
          </cell>
          <cell r="AV147">
            <v>499933008.91000003</v>
          </cell>
          <cell r="AW147">
            <v>601800180.91999996</v>
          </cell>
          <cell r="AX147">
            <v>654634506.75999999</v>
          </cell>
          <cell r="AY147">
            <v>537671797.77999997</v>
          </cell>
          <cell r="AZ147">
            <v>537302944.25999999</v>
          </cell>
          <cell r="BA147">
            <v>575119658.28999996</v>
          </cell>
          <cell r="BB147">
            <v>553108207.85000002</v>
          </cell>
          <cell r="BC147">
            <v>523791822.38</v>
          </cell>
          <cell r="BD147">
            <v>545960538.46000004</v>
          </cell>
          <cell r="BE147">
            <v>529970912.47999996</v>
          </cell>
          <cell r="BF147">
            <v>508061348.93000001</v>
          </cell>
          <cell r="BG147">
            <v>512097754.08000004</v>
          </cell>
          <cell r="BH147">
            <v>528160066.51999998</v>
          </cell>
          <cell r="BI147">
            <v>587417864.91999996</v>
          </cell>
          <cell r="BJ147">
            <v>669038550.83000004</v>
          </cell>
          <cell r="BK147">
            <v>516415825.26000005</v>
          </cell>
          <cell r="BL147">
            <v>533018261.41000003</v>
          </cell>
          <cell r="BM147">
            <v>596613493.24000001</v>
          </cell>
          <cell r="BN147">
            <v>537651181.04999995</v>
          </cell>
          <cell r="BO147">
            <v>525665609.57999998</v>
          </cell>
          <cell r="BP147">
            <v>545207085.32000005</v>
          </cell>
          <cell r="BQ147">
            <v>526547402.30000001</v>
          </cell>
          <cell r="BR147">
            <v>500052347.07999998</v>
          </cell>
          <cell r="BS147">
            <v>526503852.38</v>
          </cell>
          <cell r="BT147">
            <v>528908237.81999999</v>
          </cell>
          <cell r="BU147">
            <v>592729865.15999997</v>
          </cell>
          <cell r="BV147">
            <v>691463328.8499999</v>
          </cell>
          <cell r="BW147">
            <v>524248883.09000003</v>
          </cell>
          <cell r="BX147">
            <v>561258303.81999993</v>
          </cell>
          <cell r="BY147">
            <v>605938455.96000004</v>
          </cell>
          <cell r="BZ147">
            <v>569681076.47000003</v>
          </cell>
          <cell r="CA147">
            <v>542924901.66000009</v>
          </cell>
          <cell r="CB147">
            <v>568485852.10000002</v>
          </cell>
          <cell r="CC147">
            <v>538666579.03999996</v>
          </cell>
          <cell r="CD147">
            <v>517685032.53000003</v>
          </cell>
        </row>
        <row r="148">
          <cell r="A148" t="str">
            <v>FTS1CNDT</v>
          </cell>
          <cell r="B148">
            <v>317605759.19999999</v>
          </cell>
          <cell r="C148">
            <v>300951961.79000002</v>
          </cell>
          <cell r="D148">
            <v>342195075.76999998</v>
          </cell>
          <cell r="E148">
            <v>373290676.33999997</v>
          </cell>
          <cell r="F148">
            <v>320668643.99000001</v>
          </cell>
          <cell r="G148">
            <v>293276333.94</v>
          </cell>
          <cell r="H148">
            <v>309214354.22000003</v>
          </cell>
          <cell r="I148">
            <v>296580875.49000001</v>
          </cell>
          <cell r="J148">
            <v>263297684.06999999</v>
          </cell>
          <cell r="K148">
            <v>266572775.25999999</v>
          </cell>
          <cell r="L148">
            <v>274195554.85000002</v>
          </cell>
          <cell r="M148">
            <v>304058564.18000001</v>
          </cell>
          <cell r="N148">
            <v>344615678.57999998</v>
          </cell>
          <cell r="O148">
            <v>327143502.68000001</v>
          </cell>
          <cell r="P148">
            <v>354226878.02999997</v>
          </cell>
          <cell r="Q148">
            <v>393902435.85000002</v>
          </cell>
          <cell r="R148">
            <v>344374564.25</v>
          </cell>
          <cell r="S148">
            <v>319771225.43000001</v>
          </cell>
          <cell r="T148">
            <v>323259317.35000002</v>
          </cell>
          <cell r="U148">
            <v>311729425.72000003</v>
          </cell>
          <cell r="V148">
            <v>279194412.88</v>
          </cell>
          <cell r="W148">
            <v>277358686.00999999</v>
          </cell>
          <cell r="X148">
            <v>300049893.93000001</v>
          </cell>
          <cell r="Y148">
            <v>304210622.08999997</v>
          </cell>
          <cell r="Z148">
            <v>346800605.86000001</v>
          </cell>
          <cell r="AA148">
            <v>328514067.74000001</v>
          </cell>
          <cell r="AB148">
            <v>349141896.37</v>
          </cell>
          <cell r="AC148">
            <v>402655559.51999998</v>
          </cell>
          <cell r="AD148">
            <v>352333508.49000001</v>
          </cell>
          <cell r="AE148">
            <v>316090096.73000002</v>
          </cell>
          <cell r="AF148">
            <v>326633534.56</v>
          </cell>
          <cell r="AG148">
            <v>313904954.43000001</v>
          </cell>
          <cell r="AH148">
            <v>285058630.67000002</v>
          </cell>
          <cell r="AI148">
            <v>274940394.11000001</v>
          </cell>
          <cell r="AJ148">
            <v>301107564.80000001</v>
          </cell>
          <cell r="AK148">
            <v>305959848.47000003</v>
          </cell>
          <cell r="AL148">
            <v>349864384.77999997</v>
          </cell>
          <cell r="AM148">
            <v>335415395.89999998</v>
          </cell>
          <cell r="AN148">
            <v>362937633.06999999</v>
          </cell>
          <cell r="AO148">
            <v>411453792.06</v>
          </cell>
          <cell r="AP148">
            <v>349541568.75</v>
          </cell>
          <cell r="AQ148">
            <v>322712506.72000003</v>
          </cell>
          <cell r="AR148">
            <v>326589428.41000003</v>
          </cell>
          <cell r="AS148">
            <v>317766716.29000002</v>
          </cell>
          <cell r="AT148">
            <v>286295411.42000002</v>
          </cell>
          <cell r="AU148">
            <v>263082985.99000001</v>
          </cell>
          <cell r="AV148">
            <v>289809050.74000001</v>
          </cell>
          <cell r="AW148">
            <v>285477789.35000002</v>
          </cell>
          <cell r="AX148">
            <v>323034784.48000002</v>
          </cell>
          <cell r="AY148">
            <v>315788226.10000002</v>
          </cell>
          <cell r="AZ148">
            <v>322161339.13999999</v>
          </cell>
          <cell r="BA148">
            <v>354552952.54000002</v>
          </cell>
          <cell r="BB148">
            <v>318624503.36000001</v>
          </cell>
          <cell r="BC148">
            <v>290440281.51999998</v>
          </cell>
          <cell r="BD148">
            <v>301488589.41000003</v>
          </cell>
          <cell r="BE148">
            <v>291601622.51999998</v>
          </cell>
          <cell r="BF148">
            <v>268750254.42000002</v>
          </cell>
          <cell r="BG148">
            <v>258631032.06</v>
          </cell>
          <cell r="BH148">
            <v>272628278.69</v>
          </cell>
          <cell r="BI148">
            <v>274473701.97000003</v>
          </cell>
          <cell r="BJ148">
            <v>315459559.93000001</v>
          </cell>
          <cell r="BK148">
            <v>296867099.97000003</v>
          </cell>
          <cell r="BL148">
            <v>323950913.95999998</v>
          </cell>
          <cell r="BM148">
            <v>377844907.45999998</v>
          </cell>
          <cell r="BN148">
            <v>324368028.07999998</v>
          </cell>
          <cell r="BO148">
            <v>294620212.13999999</v>
          </cell>
          <cell r="BP148">
            <v>304074220.06999999</v>
          </cell>
          <cell r="BQ148">
            <v>307431717.04000002</v>
          </cell>
          <cell r="BR148">
            <v>278387066.48000002</v>
          </cell>
          <cell r="BS148">
            <v>266786081.75999999</v>
          </cell>
          <cell r="BT148">
            <v>295561612.94999999</v>
          </cell>
          <cell r="BU148">
            <v>299658077.06999999</v>
          </cell>
          <cell r="BV148">
            <v>333627742.56</v>
          </cell>
          <cell r="BW148">
            <v>314163905.41000003</v>
          </cell>
          <cell r="BX148">
            <v>343638036.20999998</v>
          </cell>
          <cell r="BY148">
            <v>404172155.64999998</v>
          </cell>
          <cell r="BZ148">
            <v>356476182.68000001</v>
          </cell>
          <cell r="CA148">
            <v>317217194.81</v>
          </cell>
          <cell r="CB148">
            <v>329655411.01999998</v>
          </cell>
          <cell r="CC148">
            <v>328301747.33999997</v>
          </cell>
          <cell r="CD148">
            <v>293685108.87</v>
          </cell>
        </row>
        <row r="149">
          <cell r="A149" t="str">
            <v>FTS1CST</v>
          </cell>
          <cell r="B149">
            <v>79195228.75</v>
          </cell>
          <cell r="C149">
            <v>78038950.080000013</v>
          </cell>
          <cell r="D149">
            <v>78481602.200000003</v>
          </cell>
          <cell r="E149">
            <v>82708353.900000006</v>
          </cell>
          <cell r="F149">
            <v>79538453.620000005</v>
          </cell>
          <cell r="G149">
            <v>81954166.200000003</v>
          </cell>
          <cell r="H149">
            <v>82907343.11999999</v>
          </cell>
          <cell r="I149">
            <v>77261585.159999996</v>
          </cell>
          <cell r="J149">
            <v>85329604.180000007</v>
          </cell>
          <cell r="K149">
            <v>83983011.230000004</v>
          </cell>
          <cell r="L149">
            <v>83426582.030000001</v>
          </cell>
          <cell r="M149">
            <v>82908598.049999997</v>
          </cell>
          <cell r="N149">
            <v>83787924.830000013</v>
          </cell>
          <cell r="O149">
            <v>79494358.689999998</v>
          </cell>
          <cell r="P149">
            <v>88725804.620000005</v>
          </cell>
          <cell r="Q149">
            <v>81180696.75999999</v>
          </cell>
          <cell r="R149">
            <v>88884405.540000007</v>
          </cell>
          <cell r="S149">
            <v>89324256.609999999</v>
          </cell>
          <cell r="T149">
            <v>84078331.590000004</v>
          </cell>
          <cell r="U149">
            <v>87968009.150000006</v>
          </cell>
          <cell r="V149">
            <v>84787959.629999995</v>
          </cell>
          <cell r="W149">
            <v>88865826.149999991</v>
          </cell>
          <cell r="X149">
            <v>82913601.370000005</v>
          </cell>
          <cell r="Y149">
            <v>85311783.820000008</v>
          </cell>
          <cell r="Z149">
            <v>86080522.560000002</v>
          </cell>
          <cell r="AA149">
            <v>87086569.599999994</v>
          </cell>
          <cell r="AB149">
            <v>87767346.019999996</v>
          </cell>
          <cell r="AC149">
            <v>85905384.820000008</v>
          </cell>
          <cell r="AD149">
            <v>91034086.680000007</v>
          </cell>
          <cell r="AE149">
            <v>91856831.530000001</v>
          </cell>
          <cell r="AF149">
            <v>89885926.589999989</v>
          </cell>
          <cell r="AG149">
            <v>89628793.449999988</v>
          </cell>
          <cell r="AH149">
            <v>90644795.400000006</v>
          </cell>
          <cell r="AI149">
            <v>89712101.479999989</v>
          </cell>
          <cell r="AJ149">
            <v>91123213.569999993</v>
          </cell>
          <cell r="AK149">
            <v>90868089.319999993</v>
          </cell>
          <cell r="AL149">
            <v>91610923.469999999</v>
          </cell>
          <cell r="AM149">
            <v>93082598.060000002</v>
          </cell>
          <cell r="AN149">
            <v>90069498.159999996</v>
          </cell>
          <cell r="AO149">
            <v>88650035.339999989</v>
          </cell>
          <cell r="AP149">
            <v>91870422.260000005</v>
          </cell>
          <cell r="AQ149">
            <v>95142151.290000007</v>
          </cell>
          <cell r="AR149">
            <v>107931419.38000001</v>
          </cell>
          <cell r="AS149">
            <v>92762814.719999999</v>
          </cell>
          <cell r="AT149">
            <v>90106851.900000006</v>
          </cell>
          <cell r="AU149">
            <v>94486318.169999987</v>
          </cell>
          <cell r="AV149">
            <v>56286220.689999998</v>
          </cell>
          <cell r="AW149">
            <v>89721233.409999996</v>
          </cell>
          <cell r="AX149">
            <v>91909835.879999995</v>
          </cell>
          <cell r="AY149">
            <v>89174069.590000004</v>
          </cell>
          <cell r="AZ149">
            <v>88880388.959999993</v>
          </cell>
          <cell r="BA149">
            <v>91114987.780000001</v>
          </cell>
          <cell r="BB149">
            <v>94843493.469999999</v>
          </cell>
          <cell r="BC149">
            <v>88373960.75</v>
          </cell>
          <cell r="BD149">
            <v>88004291.50999999</v>
          </cell>
          <cell r="BE149">
            <v>92739890.519999996</v>
          </cell>
          <cell r="BF149">
            <v>88649477.140000001</v>
          </cell>
          <cell r="BG149">
            <v>88473271.099999994</v>
          </cell>
          <cell r="BH149">
            <v>96422788.670000002</v>
          </cell>
          <cell r="BI149">
            <v>94920291.150000006</v>
          </cell>
          <cell r="BJ149">
            <v>88307544.489999995</v>
          </cell>
          <cell r="BK149">
            <v>87743630.609999999</v>
          </cell>
          <cell r="BL149">
            <v>85179263.430000007</v>
          </cell>
          <cell r="BM149">
            <v>93522005.789999992</v>
          </cell>
          <cell r="BN149">
            <v>88297361.49000001</v>
          </cell>
          <cell r="BO149">
            <v>88548269.069999993</v>
          </cell>
          <cell r="BP149">
            <v>86813525.599999994</v>
          </cell>
          <cell r="BQ149">
            <v>84855381.120000005</v>
          </cell>
          <cell r="BR149">
            <v>84988294.120000005</v>
          </cell>
          <cell r="BS149">
            <v>81427487.090000004</v>
          </cell>
          <cell r="BT149">
            <v>86292619.930000007</v>
          </cell>
          <cell r="BU149">
            <v>80949722.469999999</v>
          </cell>
          <cell r="BV149">
            <v>82736445.569999993</v>
          </cell>
          <cell r="BW149">
            <v>81320223.659999996</v>
          </cell>
          <cell r="BX149">
            <v>81107153.420000002</v>
          </cell>
          <cell r="BY149">
            <v>84442584.449999988</v>
          </cell>
          <cell r="BZ149">
            <v>83084273.840000004</v>
          </cell>
          <cell r="CA149">
            <v>83139041.260000005</v>
          </cell>
          <cell r="CB149">
            <v>81532264.260000005</v>
          </cell>
          <cell r="CC149">
            <v>81644671.030000001</v>
          </cell>
          <cell r="CD149">
            <v>81683472.680000007</v>
          </cell>
        </row>
        <row r="150">
          <cell r="A150" t="str">
            <v>FTS1DIR</v>
          </cell>
          <cell r="B150">
            <v>96560610.989999995</v>
          </cell>
          <cell r="C150">
            <v>81158388.650000006</v>
          </cell>
          <cell r="D150">
            <v>87804100.469999999</v>
          </cell>
          <cell r="E150">
            <v>95607983.799999997</v>
          </cell>
          <cell r="F150">
            <v>88269847.299999997</v>
          </cell>
          <cell r="G150">
            <v>85976485.129999995</v>
          </cell>
          <cell r="H150">
            <v>89229563.379999995</v>
          </cell>
          <cell r="I150">
            <v>82585732.549999997</v>
          </cell>
          <cell r="J150">
            <v>85005950.790000007</v>
          </cell>
          <cell r="K150">
            <v>86488232.290000007</v>
          </cell>
          <cell r="L150">
            <v>80367172.900000006</v>
          </cell>
          <cell r="M150">
            <v>91124409.650000006</v>
          </cell>
          <cell r="N150">
            <v>105411101.02</v>
          </cell>
          <cell r="O150">
            <v>89387837.439999998</v>
          </cell>
          <cell r="P150">
            <v>92187078.540000007</v>
          </cell>
          <cell r="Q150">
            <v>102747029.64</v>
          </cell>
          <cell r="R150">
            <v>93663622.599999994</v>
          </cell>
          <cell r="S150">
            <v>92423674.819999993</v>
          </cell>
          <cell r="T150">
            <v>93449691.400000006</v>
          </cell>
          <cell r="U150">
            <v>87483646.430000007</v>
          </cell>
          <cell r="V150">
            <v>86240748.079999998</v>
          </cell>
          <cell r="W150">
            <v>86877826.879999995</v>
          </cell>
          <cell r="X150">
            <v>87689175.659999996</v>
          </cell>
          <cell r="Y150">
            <v>91215582.519999996</v>
          </cell>
          <cell r="Z150">
            <v>102291161.88</v>
          </cell>
          <cell r="AA150">
            <v>89277929.989999995</v>
          </cell>
          <cell r="AB150">
            <v>90201516.609999999</v>
          </cell>
          <cell r="AC150">
            <v>99953563.180000007</v>
          </cell>
          <cell r="AD150">
            <v>90523084.540000007</v>
          </cell>
          <cell r="AE150">
            <v>88653570.230000004</v>
          </cell>
          <cell r="AF150">
            <v>88964959.599999994</v>
          </cell>
          <cell r="AG150">
            <v>85458297.939999998</v>
          </cell>
          <cell r="AH150">
            <v>82409613.349999994</v>
          </cell>
          <cell r="AI150">
            <v>81753593.700000003</v>
          </cell>
          <cell r="AJ150">
            <v>83863596.579999998</v>
          </cell>
          <cell r="AK150">
            <v>88110111.969999999</v>
          </cell>
          <cell r="AL150">
            <v>95081080.739999995</v>
          </cell>
          <cell r="AM150">
            <v>83150941.700000003</v>
          </cell>
          <cell r="AN150">
            <v>86484238.340000004</v>
          </cell>
          <cell r="AO150">
            <v>93107072.769999996</v>
          </cell>
          <cell r="AP150">
            <v>84893869.450000003</v>
          </cell>
          <cell r="AQ150">
            <v>82787612.079999998</v>
          </cell>
          <cell r="AR150">
            <v>83733452.799999997</v>
          </cell>
          <cell r="AS150">
            <v>79301556.459999993</v>
          </cell>
          <cell r="AT150">
            <v>76645352.709999993</v>
          </cell>
          <cell r="AU150">
            <v>75771871.569999993</v>
          </cell>
          <cell r="AV150">
            <v>73682543.319999993</v>
          </cell>
          <cell r="AW150">
            <v>77625630.079999998</v>
          </cell>
          <cell r="AX150">
            <v>84190515.269999996</v>
          </cell>
          <cell r="AY150">
            <v>74975693.640000001</v>
          </cell>
          <cell r="AZ150">
            <v>75478262.579999998</v>
          </cell>
          <cell r="BA150">
            <v>80998908.150000006</v>
          </cell>
          <cell r="BB150">
            <v>75733915.219999999</v>
          </cell>
          <cell r="BC150">
            <v>72338260.459999993</v>
          </cell>
          <cell r="BD150">
            <v>75140918.829999998</v>
          </cell>
          <cell r="BE150">
            <v>73630867.400000006</v>
          </cell>
          <cell r="BF150">
            <v>71256142.829999998</v>
          </cell>
          <cell r="BG150">
            <v>69535088.849999994</v>
          </cell>
          <cell r="BH150">
            <v>71115784.200000003</v>
          </cell>
          <cell r="BI150">
            <v>74257974.569999993</v>
          </cell>
          <cell r="BJ150">
            <v>82921768.390000001</v>
          </cell>
          <cell r="BK150">
            <v>71418367.180000007</v>
          </cell>
          <cell r="BL150">
            <v>75039609.599999994</v>
          </cell>
          <cell r="BM150">
            <v>84600010.030000001</v>
          </cell>
          <cell r="BN150">
            <v>77121724.049999997</v>
          </cell>
          <cell r="BO150">
            <v>73566335.349999994</v>
          </cell>
          <cell r="BP150">
            <v>76227998.269999996</v>
          </cell>
          <cell r="BQ150">
            <v>74111483.769999996</v>
          </cell>
          <cell r="BR150">
            <v>71171777.409999996</v>
          </cell>
          <cell r="BS150">
            <v>73733158.680000007</v>
          </cell>
          <cell r="BT150">
            <v>73609283.239999995</v>
          </cell>
          <cell r="BU150">
            <v>77890814.170000002</v>
          </cell>
          <cell r="BV150">
            <v>87550587.950000003</v>
          </cell>
          <cell r="BW150">
            <v>74773009.890000001</v>
          </cell>
          <cell r="BX150">
            <v>79309779.530000001</v>
          </cell>
          <cell r="BY150">
            <v>88551096.709999993</v>
          </cell>
          <cell r="BZ150">
            <v>81163548.569999993</v>
          </cell>
          <cell r="CA150">
            <v>76761094.140000001</v>
          </cell>
          <cell r="CB150">
            <v>79503704.370000005</v>
          </cell>
          <cell r="CC150">
            <v>76672827.030000001</v>
          </cell>
          <cell r="CD150">
            <v>74420830.609999999</v>
          </cell>
        </row>
        <row r="151">
          <cell r="A151" t="str">
            <v>FTS1INBL</v>
          </cell>
          <cell r="B151">
            <v>118780953.97</v>
          </cell>
          <cell r="C151">
            <v>119032862.93000001</v>
          </cell>
          <cell r="D151">
            <v>112292470.92</v>
          </cell>
          <cell r="E151">
            <v>130241181.45999999</v>
          </cell>
          <cell r="F151">
            <v>139402524.61000001</v>
          </cell>
          <cell r="G151">
            <v>120033054.97</v>
          </cell>
          <cell r="H151">
            <v>124902554.70999999</v>
          </cell>
          <cell r="I151">
            <v>127132109.16</v>
          </cell>
          <cell r="J151">
            <v>119493349.38</v>
          </cell>
          <cell r="K151">
            <v>132561827.31999999</v>
          </cell>
          <cell r="L151">
            <v>130179133.84</v>
          </cell>
          <cell r="M151">
            <v>124424962.19</v>
          </cell>
          <cell r="N151">
            <v>133316561.04000001</v>
          </cell>
          <cell r="O151">
            <v>141986278.09999999</v>
          </cell>
          <cell r="P151">
            <v>126938218.05</v>
          </cell>
          <cell r="Q151">
            <v>159644834.93000001</v>
          </cell>
          <cell r="R151">
            <v>140067056.65000001</v>
          </cell>
          <cell r="S151">
            <v>136242951.84999999</v>
          </cell>
          <cell r="T151">
            <v>146154466.61000001</v>
          </cell>
          <cell r="U151">
            <v>127289753.31</v>
          </cell>
          <cell r="V151">
            <v>120223154.01000001</v>
          </cell>
          <cell r="W151">
            <v>129184853.2</v>
          </cell>
          <cell r="X151">
            <v>123471989.83</v>
          </cell>
          <cell r="Y151">
            <v>109666171.15000001</v>
          </cell>
          <cell r="Z151">
            <v>115341798.23999999</v>
          </cell>
          <cell r="AA151">
            <v>109219140.63</v>
          </cell>
          <cell r="AB151">
            <v>106707496.53</v>
          </cell>
          <cell r="AC151">
            <v>120014675.67</v>
          </cell>
          <cell r="AD151">
            <v>109690425.95</v>
          </cell>
          <cell r="AE151">
            <v>107789325.65000001</v>
          </cell>
          <cell r="AF151">
            <v>107290361.61</v>
          </cell>
          <cell r="AG151">
            <v>104921024.11</v>
          </cell>
          <cell r="AH151">
            <v>101140308.52</v>
          </cell>
          <cell r="AI151">
            <v>100378844.8</v>
          </cell>
          <cell r="AJ151">
            <v>102370333.51000001</v>
          </cell>
          <cell r="AK151">
            <v>97327395.010000005</v>
          </cell>
          <cell r="AL151">
            <v>95735218.349999994</v>
          </cell>
          <cell r="AM151">
            <v>97317797.629999995</v>
          </cell>
          <cell r="AN151">
            <v>93594258.099999994</v>
          </cell>
          <cell r="AO151">
            <v>103613725.8</v>
          </cell>
          <cell r="AP151">
            <v>102596431.33</v>
          </cell>
          <cell r="AQ151">
            <v>95638323.569999993</v>
          </cell>
          <cell r="AR151">
            <v>101486490.31</v>
          </cell>
          <cell r="AS151">
            <v>95024055.200000003</v>
          </cell>
          <cell r="AT151">
            <v>77065457.459999993</v>
          </cell>
          <cell r="AU151">
            <v>93063880.159999996</v>
          </cell>
          <cell r="AV151">
            <v>84229961.969999999</v>
          </cell>
          <cell r="AW151">
            <v>73757254.810000002</v>
          </cell>
          <cell r="AX151">
            <v>77802973</v>
          </cell>
          <cell r="AY151">
            <v>67819854.640000001</v>
          </cell>
          <cell r="AZ151">
            <v>70094244.519999996</v>
          </cell>
          <cell r="BA151">
            <v>83654913.659999996</v>
          </cell>
          <cell r="BB151">
            <v>77746157.280000001</v>
          </cell>
          <cell r="BC151">
            <v>68914505.040000007</v>
          </cell>
          <cell r="BD151">
            <v>78618703.900000006</v>
          </cell>
          <cell r="BE151">
            <v>75852275.459999993</v>
          </cell>
          <cell r="BF151">
            <v>67587485.659999996</v>
          </cell>
          <cell r="BG151">
            <v>78113195.280000001</v>
          </cell>
          <cell r="BH151">
            <v>70539602.370000005</v>
          </cell>
          <cell r="BI151">
            <v>65098780.780000001</v>
          </cell>
          <cell r="BJ151">
            <v>69569889.530000001</v>
          </cell>
          <cell r="BK151">
            <v>63530096.210000001</v>
          </cell>
          <cell r="BL151">
            <v>66964629.109999999</v>
          </cell>
          <cell r="BM151">
            <v>84297581</v>
          </cell>
          <cell r="BN151">
            <v>82632533.299999997</v>
          </cell>
          <cell r="BO151">
            <v>76105880.140000001</v>
          </cell>
          <cell r="BP151">
            <v>79891405.870000005</v>
          </cell>
          <cell r="BQ151">
            <v>71780078.480000004</v>
          </cell>
          <cell r="BR151">
            <v>69054485.319999993</v>
          </cell>
          <cell r="BS151">
            <v>76648435.560000002</v>
          </cell>
          <cell r="BT151">
            <v>71340897.849999994</v>
          </cell>
          <cell r="BU151">
            <v>70904148.040000007</v>
          </cell>
          <cell r="BV151">
            <v>75245306.349999994</v>
          </cell>
          <cell r="BW151">
            <v>67414315.030000001</v>
          </cell>
          <cell r="BX151">
            <v>72991904.450000003</v>
          </cell>
          <cell r="BY151">
            <v>91260641.849999994</v>
          </cell>
          <cell r="BZ151">
            <v>80779677.829999998</v>
          </cell>
          <cell r="CA151">
            <v>75709123.760000005</v>
          </cell>
          <cell r="CB151">
            <v>83156652.150000006</v>
          </cell>
          <cell r="CC151">
            <v>73008891.379999995</v>
          </cell>
          <cell r="CD151">
            <v>73570490.709999993</v>
          </cell>
        </row>
        <row r="152">
          <cell r="A152" t="str">
            <v>FTS1INBU</v>
          </cell>
          <cell r="B152">
            <v>354838743.04000002</v>
          </cell>
          <cell r="C152">
            <v>307375994.69999999</v>
          </cell>
          <cell r="D152">
            <v>313901614.98000002</v>
          </cell>
          <cell r="E152">
            <v>361660862.68000001</v>
          </cell>
          <cell r="F152">
            <v>330916846.16000003</v>
          </cell>
          <cell r="G152">
            <v>328648664.25999999</v>
          </cell>
          <cell r="H152">
            <v>353906127.56</v>
          </cell>
          <cell r="I152">
            <v>316265833.76999998</v>
          </cell>
          <cell r="J152">
            <v>323619030.29000002</v>
          </cell>
          <cell r="K152">
            <v>350487467.42000002</v>
          </cell>
          <cell r="L152">
            <v>310942984.52999997</v>
          </cell>
          <cell r="M152">
            <v>342376670.86000001</v>
          </cell>
          <cell r="N152">
            <v>391660051.63999999</v>
          </cell>
          <cell r="O152">
            <v>360141722.69999999</v>
          </cell>
          <cell r="P152">
            <v>354816222.54000002</v>
          </cell>
          <cell r="Q152">
            <v>403772106.89999998</v>
          </cell>
          <cell r="R152">
            <v>352514188.63</v>
          </cell>
          <cell r="S152">
            <v>369322683.26999998</v>
          </cell>
          <cell r="T152">
            <v>388800358.92000002</v>
          </cell>
          <cell r="U152">
            <v>340956159.41000003</v>
          </cell>
          <cell r="V152">
            <v>352980237.12</v>
          </cell>
          <cell r="W152">
            <v>361101043.47000003</v>
          </cell>
          <cell r="X152">
            <v>352909512.88999999</v>
          </cell>
          <cell r="Y152">
            <v>342920653.51999998</v>
          </cell>
          <cell r="Z152">
            <v>381675899.22000003</v>
          </cell>
          <cell r="AA152">
            <v>346854767.93000001</v>
          </cell>
          <cell r="AB152">
            <v>334248956</v>
          </cell>
          <cell r="AC152">
            <v>371392657.88999999</v>
          </cell>
          <cell r="AD152">
            <v>341063702.98000002</v>
          </cell>
          <cell r="AE152">
            <v>343022610.50999999</v>
          </cell>
          <cell r="AF152">
            <v>351423495.85000002</v>
          </cell>
          <cell r="AG152">
            <v>327697321.35000002</v>
          </cell>
          <cell r="AH152">
            <v>321280161.12</v>
          </cell>
          <cell r="AI152">
            <v>327837792.75999999</v>
          </cell>
          <cell r="AJ152">
            <v>319615689.91000003</v>
          </cell>
          <cell r="AK152">
            <v>315639046.81</v>
          </cell>
          <cell r="AL152">
            <v>338480913.30000001</v>
          </cell>
          <cell r="AM152">
            <v>312213262.38999999</v>
          </cell>
          <cell r="AN152">
            <v>312224558.47000003</v>
          </cell>
          <cell r="AO152">
            <v>332227514.77999997</v>
          </cell>
          <cell r="AP152">
            <v>317203516.88</v>
          </cell>
          <cell r="AQ152">
            <v>306824823.87</v>
          </cell>
          <cell r="AR152">
            <v>324424272.27999997</v>
          </cell>
          <cell r="AS152">
            <v>303068534.91000003</v>
          </cell>
          <cell r="AT152">
            <v>292622447.99000001</v>
          </cell>
          <cell r="AU152">
            <v>312946932.70999998</v>
          </cell>
          <cell r="AV152">
            <v>295698682.44999999</v>
          </cell>
          <cell r="AW152">
            <v>286946462.79000002</v>
          </cell>
          <cell r="AX152">
            <v>310247435.37</v>
          </cell>
          <cell r="AY152">
            <v>282990809.13999999</v>
          </cell>
          <cell r="AZ152">
            <v>275509872.41000003</v>
          </cell>
          <cell r="BA152">
            <v>293106508.31</v>
          </cell>
          <cell r="BB152">
            <v>268858139.35000002</v>
          </cell>
          <cell r="BC152">
            <v>258315433.96000001</v>
          </cell>
          <cell r="BD152">
            <v>280929948.19999999</v>
          </cell>
          <cell r="BE152">
            <v>266763083.34999999</v>
          </cell>
          <cell r="BF152">
            <v>259553792.34</v>
          </cell>
          <cell r="BG152">
            <v>273598166.38</v>
          </cell>
          <cell r="BH152">
            <v>257265088</v>
          </cell>
          <cell r="BI152">
            <v>262664913.31</v>
          </cell>
          <cell r="BJ152">
            <v>286056720.38</v>
          </cell>
          <cell r="BK152">
            <v>254963238.44</v>
          </cell>
          <cell r="BL152">
            <v>259598906.08000001</v>
          </cell>
          <cell r="BM152">
            <v>287862913.60000002</v>
          </cell>
          <cell r="BN152">
            <v>271012545</v>
          </cell>
          <cell r="BO152">
            <v>261639188.16</v>
          </cell>
          <cell r="BP152">
            <v>290770719.27999997</v>
          </cell>
          <cell r="BQ152">
            <v>262770251.50999999</v>
          </cell>
          <cell r="BR152">
            <v>270818662.81999999</v>
          </cell>
          <cell r="BS152">
            <v>289198074.63</v>
          </cell>
          <cell r="BT152">
            <v>262762343.52000001</v>
          </cell>
          <cell r="BU152">
            <v>275632253.70999998</v>
          </cell>
          <cell r="BV152">
            <v>296192669.24000001</v>
          </cell>
          <cell r="BW152">
            <v>272894789.44999999</v>
          </cell>
          <cell r="BX152">
            <v>269273740.72000003</v>
          </cell>
          <cell r="BY152">
            <v>296095317.24000001</v>
          </cell>
          <cell r="BZ152">
            <v>275345672.79000002</v>
          </cell>
          <cell r="CA152">
            <v>272551734.32999998</v>
          </cell>
          <cell r="CB152">
            <v>290220196.97000003</v>
          </cell>
          <cell r="CC152">
            <v>268239397.09</v>
          </cell>
          <cell r="CD152">
            <v>282597293.35000002</v>
          </cell>
        </row>
        <row r="153">
          <cell r="A153" t="str">
            <v>FTS1KC66</v>
          </cell>
          <cell r="B153">
            <v>12556170.389999999</v>
          </cell>
          <cell r="C153">
            <v>12337004.110000001</v>
          </cell>
          <cell r="D153">
            <v>11582990.5</v>
          </cell>
          <cell r="E153">
            <v>12666070.789999999</v>
          </cell>
          <cell r="F153">
            <v>13095096.929999998</v>
          </cell>
          <cell r="G153">
            <v>11029487.48</v>
          </cell>
          <cell r="H153">
            <v>11445459.229999999</v>
          </cell>
          <cell r="I153">
            <v>10316499.240000002</v>
          </cell>
          <cell r="J153">
            <v>10465140.109999999</v>
          </cell>
          <cell r="K153">
            <v>11246134.890000001</v>
          </cell>
          <cell r="L153">
            <v>9770688.4200000018</v>
          </cell>
          <cell r="M153">
            <v>10320993.130000001</v>
          </cell>
          <cell r="N153">
            <v>11158979.849999998</v>
          </cell>
          <cell r="O153">
            <v>10186730.380000001</v>
          </cell>
          <cell r="P153">
            <v>10773998.250000004</v>
          </cell>
          <cell r="Q153">
            <v>10246125.67</v>
          </cell>
          <cell r="R153">
            <v>10471902.329999998</v>
          </cell>
          <cell r="S153">
            <v>10556323.199999999</v>
          </cell>
          <cell r="T153">
            <v>10970807.280000001</v>
          </cell>
          <cell r="U153">
            <v>10850490.08</v>
          </cell>
          <cell r="V153">
            <v>10669966.9</v>
          </cell>
          <cell r="W153">
            <v>11588310.510000002</v>
          </cell>
          <cell r="X153">
            <v>10637764.18</v>
          </cell>
          <cell r="Y153">
            <v>10741918.499999998</v>
          </cell>
          <cell r="Z153">
            <v>13628772.860000005</v>
          </cell>
          <cell r="AA153">
            <v>10407681.510000002</v>
          </cell>
          <cell r="AB153">
            <v>11549458</v>
          </cell>
          <cell r="AC153">
            <v>12852767.669999998</v>
          </cell>
          <cell r="AD153">
            <v>10062763.390000001</v>
          </cell>
          <cell r="AE153">
            <v>12052978.609999999</v>
          </cell>
          <cell r="AF153">
            <v>11529240.859999999</v>
          </cell>
          <cell r="AG153">
            <v>11395888.300000001</v>
          </cell>
          <cell r="AH153">
            <v>10944729.59</v>
          </cell>
          <cell r="AI153">
            <v>11152005.27</v>
          </cell>
          <cell r="AJ153">
            <v>10230452.369999999</v>
          </cell>
          <cell r="AK153">
            <v>10230453.369999999</v>
          </cell>
          <cell r="AL153">
            <v>10230454.369999999</v>
          </cell>
          <cell r="AM153">
            <v>10230455.369999999</v>
          </cell>
          <cell r="AN153">
            <v>10230456.369999999</v>
          </cell>
          <cell r="AO153">
            <v>10230457.369999999</v>
          </cell>
          <cell r="AP153">
            <v>10230458.369999999</v>
          </cell>
          <cell r="AQ153">
            <v>10230459.369999999</v>
          </cell>
          <cell r="AR153">
            <v>10230460.369999999</v>
          </cell>
          <cell r="AS153">
            <v>10230461.369999999</v>
          </cell>
          <cell r="AT153">
            <v>10230462.369999999</v>
          </cell>
          <cell r="AU153">
            <v>10230463.369999999</v>
          </cell>
          <cell r="AV153">
            <v>10230464.369999999</v>
          </cell>
          <cell r="AW153">
            <v>10230465.369999999</v>
          </cell>
          <cell r="AX153">
            <v>10230466.369999999</v>
          </cell>
          <cell r="AY153">
            <v>10230467.369999999</v>
          </cell>
          <cell r="AZ153">
            <v>10230468.369999999</v>
          </cell>
          <cell r="BA153">
            <v>10230469.369999999</v>
          </cell>
          <cell r="BB153">
            <v>10230470.369999999</v>
          </cell>
          <cell r="BC153">
            <v>10230470.369999999</v>
          </cell>
          <cell r="BD153">
            <v>10230470.369999999</v>
          </cell>
          <cell r="BE153">
            <v>10230470.369999999</v>
          </cell>
          <cell r="BF153">
            <v>10230470.369999999</v>
          </cell>
          <cell r="BG153">
            <v>10230470.369999999</v>
          </cell>
          <cell r="BH153">
            <v>10230470.369999999</v>
          </cell>
          <cell r="BI153">
            <v>10230470.369999999</v>
          </cell>
          <cell r="BJ153">
            <v>10230470.369999999</v>
          </cell>
          <cell r="BK153">
            <v>10230470.369999999</v>
          </cell>
          <cell r="BL153">
            <v>10230470.369999999</v>
          </cell>
          <cell r="BM153">
            <v>10230470.369999999</v>
          </cell>
          <cell r="BN153">
            <v>10230470.369999999</v>
          </cell>
          <cell r="BO153">
            <v>10230470.369999999</v>
          </cell>
          <cell r="BP153">
            <v>10230470.369999999</v>
          </cell>
          <cell r="BQ153">
            <v>10230470.369999999</v>
          </cell>
          <cell r="BR153">
            <v>10230470.369999999</v>
          </cell>
          <cell r="BS153">
            <v>10230470.369999999</v>
          </cell>
          <cell r="BT153">
            <v>10230470.369999999</v>
          </cell>
          <cell r="BU153">
            <v>10230470.369999999</v>
          </cell>
          <cell r="BV153">
            <v>10230470.369999999</v>
          </cell>
          <cell r="BW153">
            <v>10230470.369999999</v>
          </cell>
          <cell r="BX153">
            <v>10230470.369999999</v>
          </cell>
          <cell r="BY153">
            <v>10230470.369999999</v>
          </cell>
          <cell r="BZ153">
            <v>10230470.369999999</v>
          </cell>
          <cell r="CA153">
            <v>10230470.369999999</v>
          </cell>
          <cell r="CB153">
            <v>10230470.369999999</v>
          </cell>
          <cell r="CC153">
            <v>10230470.369999999</v>
          </cell>
          <cell r="CD153">
            <v>10230470.369999999</v>
          </cell>
        </row>
        <row r="154">
          <cell r="A154" t="str">
            <v>FTS1KC66E</v>
          </cell>
          <cell r="B154">
            <v>91751399.140000001</v>
          </cell>
          <cell r="C154">
            <v>90375954.190000013</v>
          </cell>
          <cell r="D154">
            <v>90064592.700000003</v>
          </cell>
          <cell r="E154">
            <v>95374424.689999998</v>
          </cell>
          <cell r="F154">
            <v>92633550.549999997</v>
          </cell>
          <cell r="G154">
            <v>92983653.680000007</v>
          </cell>
          <cell r="H154">
            <v>94352802.349999994</v>
          </cell>
          <cell r="I154">
            <v>87578084.400000006</v>
          </cell>
          <cell r="J154">
            <v>95794744.290000007</v>
          </cell>
          <cell r="K154">
            <v>95229146.120000005</v>
          </cell>
          <cell r="L154">
            <v>93197270.450000003</v>
          </cell>
          <cell r="M154">
            <v>93229591.179999992</v>
          </cell>
          <cell r="N154">
            <v>94946904.680000007</v>
          </cell>
          <cell r="O154">
            <v>89681089.069999993</v>
          </cell>
          <cell r="P154">
            <v>99499802.870000005</v>
          </cell>
          <cell r="Q154">
            <v>91426822.429999992</v>
          </cell>
          <cell r="R154">
            <v>99356307.870000005</v>
          </cell>
          <cell r="S154">
            <v>99880579.810000002</v>
          </cell>
          <cell r="T154">
            <v>95049138.870000005</v>
          </cell>
          <cell r="U154">
            <v>98818499.230000004</v>
          </cell>
          <cell r="V154">
            <v>95457926.530000001</v>
          </cell>
          <cell r="W154">
            <v>100454136.66</v>
          </cell>
          <cell r="X154">
            <v>93551365.550000012</v>
          </cell>
          <cell r="Y154">
            <v>96053702.320000008</v>
          </cell>
          <cell r="Z154">
            <v>99709295.420000002</v>
          </cell>
          <cell r="AA154">
            <v>97494251.109999999</v>
          </cell>
          <cell r="AB154">
            <v>99316804.019999996</v>
          </cell>
          <cell r="AC154">
            <v>98758152.49000001</v>
          </cell>
          <cell r="AD154">
            <v>101096850.07000001</v>
          </cell>
          <cell r="AE154">
            <v>103909810.14</v>
          </cell>
          <cell r="AF154">
            <v>101415167.44999999</v>
          </cell>
          <cell r="AG154">
            <v>101024681.74999999</v>
          </cell>
          <cell r="AH154">
            <v>101589524.99000001</v>
          </cell>
          <cell r="AI154">
            <v>100864106.74999999</v>
          </cell>
          <cell r="AJ154">
            <v>101353665.94</v>
          </cell>
          <cell r="AK154">
            <v>101098542.69</v>
          </cell>
          <cell r="AL154">
            <v>101841377.84</v>
          </cell>
          <cell r="AM154">
            <v>103313053.43000001</v>
          </cell>
          <cell r="AN154">
            <v>100299954.53</v>
          </cell>
          <cell r="AO154">
            <v>98880492.709999993</v>
          </cell>
          <cell r="AP154">
            <v>102100880.63000001</v>
          </cell>
          <cell r="AQ154">
            <v>105372610.66000001</v>
          </cell>
          <cell r="AR154">
            <v>118161879.75000001</v>
          </cell>
          <cell r="AS154">
            <v>102993276.09</v>
          </cell>
          <cell r="AT154">
            <v>100337314.27000001</v>
          </cell>
          <cell r="AU154">
            <v>104716781.53999999</v>
          </cell>
          <cell r="AV154">
            <v>66516685.059999995</v>
          </cell>
          <cell r="AW154">
            <v>99951698.780000001</v>
          </cell>
          <cell r="AX154">
            <v>102140302.25</v>
          </cell>
          <cell r="AY154">
            <v>99404536.960000008</v>
          </cell>
          <cell r="AZ154">
            <v>99110857.329999998</v>
          </cell>
          <cell r="BA154">
            <v>101345457.15000001</v>
          </cell>
          <cell r="BB154">
            <v>105073963.84</v>
          </cell>
          <cell r="BC154">
            <v>98604431.120000005</v>
          </cell>
          <cell r="BD154">
            <v>98234761.879999995</v>
          </cell>
          <cell r="BE154">
            <v>102970360.89</v>
          </cell>
          <cell r="BF154">
            <v>98879947.510000005</v>
          </cell>
          <cell r="BG154">
            <v>98703741.469999999</v>
          </cell>
          <cell r="BH154">
            <v>106653259.04000001</v>
          </cell>
          <cell r="BI154">
            <v>105150761.52000001</v>
          </cell>
          <cell r="BJ154">
            <v>98538014.859999999</v>
          </cell>
          <cell r="BK154">
            <v>97974100.980000004</v>
          </cell>
          <cell r="BL154">
            <v>95409733.800000012</v>
          </cell>
          <cell r="BM154">
            <v>103752476.16</v>
          </cell>
          <cell r="BN154">
            <v>98527831.860000014</v>
          </cell>
          <cell r="BO154">
            <v>98778739.439999998</v>
          </cell>
          <cell r="BP154">
            <v>97043995.969999999</v>
          </cell>
          <cell r="BQ154">
            <v>95085851.49000001</v>
          </cell>
          <cell r="BR154">
            <v>95218764.49000001</v>
          </cell>
          <cell r="BS154">
            <v>91657957.460000008</v>
          </cell>
          <cell r="BT154">
            <v>96523090.300000012</v>
          </cell>
          <cell r="BU154">
            <v>91180192.840000004</v>
          </cell>
          <cell r="BV154">
            <v>92966915.939999998</v>
          </cell>
          <cell r="BW154">
            <v>91550694.030000001</v>
          </cell>
          <cell r="BX154">
            <v>91337623.790000007</v>
          </cell>
          <cell r="BY154">
            <v>94673054.819999993</v>
          </cell>
          <cell r="BZ154">
            <v>93314744.210000008</v>
          </cell>
          <cell r="CA154">
            <v>93369511.63000001</v>
          </cell>
          <cell r="CB154">
            <v>91762734.63000001</v>
          </cell>
          <cell r="CC154">
            <v>91875141.400000006</v>
          </cell>
          <cell r="CD154">
            <v>91913943.050000012</v>
          </cell>
        </row>
        <row r="155">
          <cell r="A155" t="str">
            <v>FTS1LOCL</v>
          </cell>
          <cell r="B155">
            <v>153835621.68000001</v>
          </cell>
          <cell r="C155">
            <v>126575139.02</v>
          </cell>
          <cell r="D155">
            <v>134284344.81999999</v>
          </cell>
          <cell r="E155">
            <v>150445771.16999999</v>
          </cell>
          <cell r="F155">
            <v>134124955.3</v>
          </cell>
          <cell r="G155">
            <v>134698405.30000001</v>
          </cell>
          <cell r="H155">
            <v>140441926.31</v>
          </cell>
          <cell r="I155">
            <v>128744008.45999999</v>
          </cell>
          <cell r="J155">
            <v>130352609.16</v>
          </cell>
          <cell r="K155">
            <v>133667472.98999999</v>
          </cell>
          <cell r="L155">
            <v>125719395.97</v>
          </cell>
          <cell r="M155">
            <v>141713020.99000001</v>
          </cell>
          <cell r="N155">
            <v>160557355.65000001</v>
          </cell>
          <cell r="O155">
            <v>138352479.40000001</v>
          </cell>
          <cell r="P155">
            <v>141848390.47</v>
          </cell>
          <cell r="Q155">
            <v>161004710.65000001</v>
          </cell>
          <cell r="R155">
            <v>143844928.00999999</v>
          </cell>
          <cell r="S155">
            <v>147098409.22</v>
          </cell>
          <cell r="T155">
            <v>145021221.66</v>
          </cell>
          <cell r="U155">
            <v>135570864.16</v>
          </cell>
          <cell r="V155">
            <v>133667950.72</v>
          </cell>
          <cell r="W155">
            <v>131497002.86</v>
          </cell>
          <cell r="X155">
            <v>133453601.43000001</v>
          </cell>
          <cell r="Y155">
            <v>144094504.69</v>
          </cell>
          <cell r="Z155">
            <v>157022150.16999999</v>
          </cell>
          <cell r="AA155">
            <v>134083380.91</v>
          </cell>
          <cell r="AB155">
            <v>144178476.66999999</v>
          </cell>
          <cell r="AC155">
            <v>153791036.03</v>
          </cell>
          <cell r="AD155">
            <v>138856805.99000001</v>
          </cell>
          <cell r="AE155">
            <v>136384941.88</v>
          </cell>
          <cell r="AF155">
            <v>125861214.81</v>
          </cell>
          <cell r="AG155">
            <v>128708367.44</v>
          </cell>
          <cell r="AH155">
            <v>125332650.19</v>
          </cell>
          <cell r="AI155">
            <v>123846221.93000001</v>
          </cell>
          <cell r="AJ155">
            <v>127696829.66</v>
          </cell>
          <cell r="AK155">
            <v>135400018.02000001</v>
          </cell>
          <cell r="AL155">
            <v>144797040.49000001</v>
          </cell>
          <cell r="AM155">
            <v>127605332.73</v>
          </cell>
          <cell r="AN155">
            <v>133187293.36</v>
          </cell>
          <cell r="AO155">
            <v>141414762.37</v>
          </cell>
          <cell r="AP155">
            <v>130330398.31</v>
          </cell>
          <cell r="AQ155">
            <v>128713867.84999999</v>
          </cell>
          <cell r="AR155">
            <v>128171746.09999999</v>
          </cell>
          <cell r="AS155">
            <v>120898515.59999999</v>
          </cell>
          <cell r="AT155">
            <v>116673349.06</v>
          </cell>
          <cell r="AU155">
            <v>113438653.20999999</v>
          </cell>
          <cell r="AV155">
            <v>112522758.29000001</v>
          </cell>
          <cell r="AW155">
            <v>119784041.86</v>
          </cell>
          <cell r="AX155">
            <v>128520317.43000001</v>
          </cell>
          <cell r="AY155">
            <v>116156988.23999999</v>
          </cell>
          <cell r="AZ155">
            <v>117095380.64</v>
          </cell>
          <cell r="BA155">
            <v>121988373.87</v>
          </cell>
          <cell r="BB155">
            <v>119917981.94</v>
          </cell>
          <cell r="BC155">
            <v>111503369.7</v>
          </cell>
          <cell r="BD155">
            <v>113937376.7</v>
          </cell>
          <cell r="BE155">
            <v>114683124.25</v>
          </cell>
          <cell r="BF155">
            <v>109794701.81</v>
          </cell>
          <cell r="BG155">
            <v>105719988.56</v>
          </cell>
          <cell r="BH155">
            <v>108835291.63</v>
          </cell>
          <cell r="BI155">
            <v>113027634.73999999</v>
          </cell>
          <cell r="BJ155">
            <v>127974918.88</v>
          </cell>
          <cell r="BK155">
            <v>109925643.51000001</v>
          </cell>
          <cell r="BL155">
            <v>116289896.27</v>
          </cell>
          <cell r="BM155">
            <v>131526491.23999999</v>
          </cell>
          <cell r="BN155">
            <v>118440141.8</v>
          </cell>
          <cell r="BO155">
            <v>112644117.31</v>
          </cell>
          <cell r="BP155">
            <v>118293556.39</v>
          </cell>
          <cell r="BQ155">
            <v>114661842.83</v>
          </cell>
          <cell r="BR155">
            <v>108494688.67</v>
          </cell>
          <cell r="BS155">
            <v>113222255.90000001</v>
          </cell>
          <cell r="BT155">
            <v>112263018.63</v>
          </cell>
          <cell r="BU155">
            <v>118360416.03</v>
          </cell>
          <cell r="BV155">
            <v>135530881.12</v>
          </cell>
          <cell r="BW155">
            <v>116022101.89</v>
          </cell>
          <cell r="BX155">
            <v>122921219.33</v>
          </cell>
          <cell r="BY155">
            <v>137051442.69</v>
          </cell>
          <cell r="BZ155">
            <v>125456428.38</v>
          </cell>
          <cell r="CA155">
            <v>117644751.63</v>
          </cell>
          <cell r="CB155">
            <v>122635071.37</v>
          </cell>
          <cell r="CC155">
            <v>118720164.18000001</v>
          </cell>
          <cell r="CD155">
            <v>114927008.37</v>
          </cell>
        </row>
        <row r="156">
          <cell r="A156" t="str">
            <v>FTS1MAUD</v>
          </cell>
          <cell r="B156">
            <v>-2339063.92</v>
          </cell>
          <cell r="C156">
            <v>2477911.5</v>
          </cell>
          <cell r="D156">
            <v>5722301.0099999998</v>
          </cell>
          <cell r="E156">
            <v>4228190.83</v>
          </cell>
          <cell r="F156">
            <v>2527668.38</v>
          </cell>
          <cell r="G156">
            <v>0</v>
          </cell>
          <cell r="H156">
            <v>-3555879.75</v>
          </cell>
          <cell r="I156">
            <v>-16347840.539999999</v>
          </cell>
          <cell r="J156">
            <v>5359451.04</v>
          </cell>
          <cell r="K156">
            <v>-975305.28</v>
          </cell>
          <cell r="L156">
            <v>-4336376.05</v>
          </cell>
          <cell r="M156">
            <v>6586878.9800000004</v>
          </cell>
          <cell r="N156">
            <v>1878599.63</v>
          </cell>
          <cell r="O156">
            <v>-2791732.14</v>
          </cell>
          <cell r="P156">
            <v>-504921.64</v>
          </cell>
          <cell r="Q156">
            <v>-1686437.11</v>
          </cell>
          <cell r="R156">
            <v>714346.14</v>
          </cell>
          <cell r="S156">
            <v>-2788813.76</v>
          </cell>
          <cell r="T156">
            <v>-597855.91</v>
          </cell>
          <cell r="U156">
            <v>-288966.52</v>
          </cell>
          <cell r="V156">
            <v>489752.36</v>
          </cell>
          <cell r="W156">
            <v>0</v>
          </cell>
          <cell r="X156">
            <v>-4067122.4</v>
          </cell>
          <cell r="Y156">
            <v>-5236008.5999999996</v>
          </cell>
          <cell r="Z156">
            <v>-3120563.81</v>
          </cell>
          <cell r="AA156">
            <v>-3375596.66</v>
          </cell>
          <cell r="AB156">
            <v>-5078925.71</v>
          </cell>
          <cell r="AC156">
            <v>-3172471.65</v>
          </cell>
          <cell r="AD156">
            <v>-1711613.53</v>
          </cell>
          <cell r="AE156">
            <v>-1500104.48</v>
          </cell>
          <cell r="AF156">
            <v>-1824365.07</v>
          </cell>
          <cell r="AG156">
            <v>-5283756.6100000003</v>
          </cell>
          <cell r="AH156">
            <v>-1259116.06</v>
          </cell>
          <cell r="AI156">
            <v>-500936.82</v>
          </cell>
          <cell r="AJ156">
            <v>-1366977.59</v>
          </cell>
          <cell r="AK156">
            <v>-2615018.87</v>
          </cell>
          <cell r="AL156">
            <v>-3710701.54</v>
          </cell>
          <cell r="AM156">
            <v>-1652569.33</v>
          </cell>
          <cell r="AN156">
            <v>-732806.44</v>
          </cell>
          <cell r="AO156">
            <v>-2292656.19</v>
          </cell>
          <cell r="AP156">
            <v>226353.64</v>
          </cell>
          <cell r="AQ156">
            <v>-2480389.1</v>
          </cell>
          <cell r="AR156">
            <v>-236296.45</v>
          </cell>
          <cell r="AS156">
            <v>-574368.73</v>
          </cell>
          <cell r="AT156">
            <v>-869155.47</v>
          </cell>
          <cell r="AU156">
            <v>-989528.29</v>
          </cell>
          <cell r="AV156">
            <v>-542737.34</v>
          </cell>
          <cell r="AW156">
            <v>-403599.29</v>
          </cell>
          <cell r="AX156">
            <v>-337191.61</v>
          </cell>
          <cell r="AY156">
            <v>-1240344.57</v>
          </cell>
          <cell r="AZ156">
            <v>-1467532.63</v>
          </cell>
          <cell r="BA156">
            <v>-971461.04</v>
          </cell>
          <cell r="BB156">
            <v>-3487005.31</v>
          </cell>
          <cell r="BC156">
            <v>-426977.27</v>
          </cell>
          <cell r="BD156">
            <v>-901658.95</v>
          </cell>
          <cell r="BE156">
            <v>-2569617.94</v>
          </cell>
          <cell r="BF156">
            <v>-425338.08</v>
          </cell>
          <cell r="BG156">
            <v>-369617.65</v>
          </cell>
          <cell r="BH156">
            <v>-109715.34</v>
          </cell>
          <cell r="BI156">
            <v>-985111.81</v>
          </cell>
          <cell r="BJ156">
            <v>-230435.18</v>
          </cell>
          <cell r="BK156">
            <v>-1365198.16</v>
          </cell>
          <cell r="BL156">
            <v>-306142.68</v>
          </cell>
          <cell r="BM156">
            <v>-372483.57</v>
          </cell>
          <cell r="BN156">
            <v>-156234.96</v>
          </cell>
          <cell r="BO156">
            <v>-883876.37</v>
          </cell>
          <cell r="BP156">
            <v>-1587967</v>
          </cell>
          <cell r="BQ156">
            <v>-556427.53</v>
          </cell>
          <cell r="BR156">
            <v>-1980663.41</v>
          </cell>
          <cell r="BS156">
            <v>-2348389.64</v>
          </cell>
          <cell r="BT156">
            <v>620792.49</v>
          </cell>
          <cell r="BU156">
            <v>-373198.62</v>
          </cell>
          <cell r="BV156">
            <v>-4267867.1500000004</v>
          </cell>
          <cell r="BW156">
            <v>-1369886</v>
          </cell>
          <cell r="BX156">
            <v>-1290377.68</v>
          </cell>
          <cell r="BY156">
            <v>-982163.6</v>
          </cell>
          <cell r="BZ156">
            <v>-871285.31</v>
          </cell>
          <cell r="CA156">
            <v>-100558.8</v>
          </cell>
          <cell r="CB156">
            <v>-305751.56</v>
          </cell>
          <cell r="CC156">
            <v>-460528.29</v>
          </cell>
          <cell r="CD156">
            <v>-366710.74</v>
          </cell>
        </row>
        <row r="157">
          <cell r="A157" t="str">
            <v>FTS1NADA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</row>
        <row r="158">
          <cell r="A158" t="str">
            <v>FTS1PAR</v>
          </cell>
          <cell r="B158">
            <v>7478875</v>
          </cell>
          <cell r="C158">
            <v>7478875</v>
          </cell>
          <cell r="D158">
            <v>7478875</v>
          </cell>
          <cell r="E158">
            <v>7478875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7478875</v>
          </cell>
          <cell r="O158">
            <v>7478875</v>
          </cell>
          <cell r="P158">
            <v>7478875</v>
          </cell>
          <cell r="Q158">
            <v>7478875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7478875</v>
          </cell>
          <cell r="AA158">
            <v>7478875</v>
          </cell>
          <cell r="AB158">
            <v>7478875</v>
          </cell>
          <cell r="AC158">
            <v>7478875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7478875</v>
          </cell>
          <cell r="AM158">
            <v>7478875</v>
          </cell>
          <cell r="AN158">
            <v>7478875</v>
          </cell>
          <cell r="AO158">
            <v>7478875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7478875</v>
          </cell>
          <cell r="AY158">
            <v>7478875</v>
          </cell>
          <cell r="AZ158">
            <v>7478875</v>
          </cell>
          <cell r="BA158">
            <v>7478875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7478875</v>
          </cell>
          <cell r="BK158">
            <v>7478875</v>
          </cell>
          <cell r="BL158">
            <v>7478875</v>
          </cell>
          <cell r="BM158">
            <v>7478875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7478875</v>
          </cell>
          <cell r="BW158">
            <v>7478875</v>
          </cell>
          <cell r="BX158">
            <v>7478875</v>
          </cell>
          <cell r="BY158">
            <v>7478875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</row>
        <row r="159">
          <cell r="A159" t="str">
            <v>FTS1PERC</v>
          </cell>
          <cell r="B159">
            <v>148989.60999999999</v>
          </cell>
          <cell r="C159">
            <v>121701.84</v>
          </cell>
          <cell r="D159">
            <v>129418.76</v>
          </cell>
          <cell r="E159">
            <v>145596.37</v>
          </cell>
          <cell r="F159">
            <v>129259.21</v>
          </cell>
          <cell r="G159">
            <v>129833.24</v>
          </cell>
          <cell r="H159">
            <v>135582.51</v>
          </cell>
          <cell r="I159">
            <v>123872.88</v>
          </cell>
          <cell r="J159">
            <v>125483.09</v>
          </cell>
          <cell r="K159">
            <v>128801.27</v>
          </cell>
          <cell r="L159">
            <v>120845.24</v>
          </cell>
          <cell r="M159">
            <v>136854.88</v>
          </cell>
          <cell r="N159">
            <v>155718.07</v>
          </cell>
          <cell r="O159">
            <v>133490.97</v>
          </cell>
          <cell r="P159">
            <v>136990.38</v>
          </cell>
          <cell r="Q159">
            <v>156165.88</v>
          </cell>
          <cell r="R159">
            <v>138988.92000000001</v>
          </cell>
          <cell r="S159">
            <v>142245.65</v>
          </cell>
          <cell r="T159">
            <v>140166.39000000001</v>
          </cell>
          <cell r="U159">
            <v>130706.57</v>
          </cell>
          <cell r="V159">
            <v>128801.75</v>
          </cell>
          <cell r="W159">
            <v>126628.63</v>
          </cell>
          <cell r="X159">
            <v>128587.19</v>
          </cell>
          <cell r="Y159">
            <v>139238.74</v>
          </cell>
          <cell r="Z159">
            <v>152179.32999999999</v>
          </cell>
          <cell r="AA159">
            <v>129217.60000000001</v>
          </cell>
          <cell r="AB159">
            <v>139322.79999999999</v>
          </cell>
          <cell r="AC159">
            <v>148944.98000000001</v>
          </cell>
          <cell r="AD159">
            <v>133995.79999999999</v>
          </cell>
          <cell r="AE159">
            <v>131521.46</v>
          </cell>
          <cell r="AF159">
            <v>120987.2</v>
          </cell>
          <cell r="AG159">
            <v>123837.2</v>
          </cell>
          <cell r="AH159">
            <v>120458.11</v>
          </cell>
          <cell r="AI159">
            <v>118970.19</v>
          </cell>
          <cell r="AJ159">
            <v>122824.65</v>
          </cell>
          <cell r="AK159">
            <v>130535.55</v>
          </cell>
          <cell r="AL159">
            <v>139941.98000000001</v>
          </cell>
          <cell r="AM159">
            <v>122733.07</v>
          </cell>
          <cell r="AN159">
            <v>128320.61</v>
          </cell>
          <cell r="AO159">
            <v>136556.32</v>
          </cell>
          <cell r="AP159">
            <v>125460.86</v>
          </cell>
          <cell r="AQ159">
            <v>123842.71</v>
          </cell>
          <cell r="AR159">
            <v>123300.05</v>
          </cell>
          <cell r="AS159">
            <v>116019.54</v>
          </cell>
          <cell r="AT159">
            <v>111790.14</v>
          </cell>
          <cell r="AU159">
            <v>108552.21</v>
          </cell>
          <cell r="AV159">
            <v>107635.39</v>
          </cell>
          <cell r="AW159">
            <v>114903.95</v>
          </cell>
          <cell r="AX159">
            <v>123648.97</v>
          </cell>
          <cell r="AY159">
            <v>111273.26</v>
          </cell>
          <cell r="AZ159">
            <v>112212.59</v>
          </cell>
          <cell r="BA159">
            <v>117110.48</v>
          </cell>
          <cell r="BB159">
            <v>115038.02</v>
          </cell>
          <cell r="BC159">
            <v>106614.98</v>
          </cell>
          <cell r="BD159">
            <v>109051.43</v>
          </cell>
          <cell r="BE159">
            <v>109797.92</v>
          </cell>
          <cell r="BF159">
            <v>104904.61</v>
          </cell>
          <cell r="BG159">
            <v>100825.81</v>
          </cell>
          <cell r="BH159">
            <v>103944.24</v>
          </cell>
          <cell r="BI159">
            <v>108140.78</v>
          </cell>
          <cell r="BJ159">
            <v>123103.02</v>
          </cell>
          <cell r="BK159">
            <v>105035.68</v>
          </cell>
          <cell r="BL159">
            <v>111406.3</v>
          </cell>
          <cell r="BM159">
            <v>126658.15</v>
          </cell>
          <cell r="BN159">
            <v>113558.7</v>
          </cell>
          <cell r="BO159">
            <v>107756.87</v>
          </cell>
          <cell r="BP159">
            <v>113411.97</v>
          </cell>
          <cell r="BQ159">
            <v>109776.62</v>
          </cell>
          <cell r="BR159">
            <v>103603.29</v>
          </cell>
          <cell r="BS159">
            <v>108335.59</v>
          </cell>
          <cell r="BT159">
            <v>107375.39</v>
          </cell>
          <cell r="BU159">
            <v>113478.89</v>
          </cell>
          <cell r="BV159">
            <v>130666.55</v>
          </cell>
          <cell r="BW159">
            <v>111138.24000000001</v>
          </cell>
          <cell r="BX159">
            <v>118044.26</v>
          </cell>
          <cell r="BY159">
            <v>132188.63</v>
          </cell>
          <cell r="BZ159">
            <v>120582.01</v>
          </cell>
          <cell r="CA159">
            <v>112762.51</v>
          </cell>
          <cell r="CB159">
            <v>117757.83</v>
          </cell>
          <cell r="CC159">
            <v>113839</v>
          </cell>
          <cell r="CD159">
            <v>110042.05</v>
          </cell>
        </row>
        <row r="160">
          <cell r="A160" t="str">
            <v>FTS1RIA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A161" t="str">
            <v>FTS1RS</v>
          </cell>
          <cell r="B161">
            <v>63421526.700000003</v>
          </cell>
          <cell r="C161">
            <v>55080571.159999996</v>
          </cell>
          <cell r="D161">
            <v>59004497.189999998</v>
          </cell>
          <cell r="E161">
            <v>63485745.269999996</v>
          </cell>
          <cell r="F161">
            <v>51842973.880000003</v>
          </cell>
          <cell r="G161">
            <v>50409538.579999998</v>
          </cell>
          <cell r="H161">
            <v>52233601.869999997</v>
          </cell>
          <cell r="I161">
            <v>48385621.329999998</v>
          </cell>
          <cell r="J161">
            <v>49740925.990000002</v>
          </cell>
          <cell r="K161">
            <v>50573463.129999995</v>
          </cell>
          <cell r="L161">
            <v>47109126.509999998</v>
          </cell>
          <cell r="M161">
            <v>53439898.540000007</v>
          </cell>
          <cell r="N161">
            <v>69481059.150000006</v>
          </cell>
          <cell r="O161">
            <v>59777147.090000004</v>
          </cell>
          <cell r="P161">
            <v>61523362.799999997</v>
          </cell>
          <cell r="Q161">
            <v>67677598.140000001</v>
          </cell>
          <cell r="R161">
            <v>55013173.459999993</v>
          </cell>
          <cell r="S161">
            <v>54166481.93</v>
          </cell>
          <cell r="T161">
            <v>54689233.649999999</v>
          </cell>
          <cell r="U161">
            <v>51231565.609999999</v>
          </cell>
          <cell r="V161">
            <v>50474167.68</v>
          </cell>
          <cell r="W161">
            <v>50842760.149999999</v>
          </cell>
          <cell r="X161">
            <v>51460456.799999997</v>
          </cell>
          <cell r="Y161">
            <v>53380427.549999997</v>
          </cell>
          <cell r="Z161">
            <v>67472398.780000001</v>
          </cell>
          <cell r="AA161">
            <v>59923466.459999993</v>
          </cell>
          <cell r="AB161">
            <v>60181115.379999995</v>
          </cell>
          <cell r="AC161">
            <v>66102954.689999998</v>
          </cell>
          <cell r="AD161">
            <v>52940756.780000001</v>
          </cell>
          <cell r="AE161">
            <v>51988695.409999996</v>
          </cell>
          <cell r="AF161">
            <v>52322530.040000007</v>
          </cell>
          <cell r="AG161">
            <v>50104402.510000005</v>
          </cell>
          <cell r="AH161">
            <v>48202737.409999996</v>
          </cell>
          <cell r="AI161">
            <v>47857726.530000001</v>
          </cell>
          <cell r="AJ161">
            <v>49111647.870000005</v>
          </cell>
          <cell r="AK161">
            <v>51463489.099999994</v>
          </cell>
          <cell r="AL161">
            <v>63240961.799999997</v>
          </cell>
          <cell r="AM161">
            <v>56258233.549999997</v>
          </cell>
          <cell r="AN161">
            <v>58222302.399999999</v>
          </cell>
          <cell r="AO161">
            <v>62053582.609999999</v>
          </cell>
          <cell r="AP161">
            <v>49502991.43</v>
          </cell>
          <cell r="AQ161">
            <v>48599333.579999998</v>
          </cell>
          <cell r="AR161">
            <v>48966950.960000001</v>
          </cell>
          <cell r="AS161">
            <v>46393703.880000003</v>
          </cell>
          <cell r="AT161">
            <v>44775763.430000007</v>
          </cell>
          <cell r="AU161">
            <v>43957280.859999999</v>
          </cell>
          <cell r="AV161">
            <v>43168693.909999996</v>
          </cell>
          <cell r="AW161">
            <v>45325947.990000002</v>
          </cell>
          <cell r="AX161">
            <v>56787472.640000001</v>
          </cell>
          <cell r="AY161">
            <v>51353815</v>
          </cell>
          <cell r="AZ161">
            <v>51658515.630000003</v>
          </cell>
          <cell r="BA161">
            <v>55064851.150000006</v>
          </cell>
          <cell r="BB161">
            <v>44289405.369999997</v>
          </cell>
          <cell r="BC161">
            <v>42278976.829999998</v>
          </cell>
          <cell r="BD161">
            <v>44118158.379999995</v>
          </cell>
          <cell r="BE161">
            <v>43012039.329999998</v>
          </cell>
          <cell r="BF161">
            <v>41313878.359999999</v>
          </cell>
          <cell r="BG161">
            <v>40361184.950000003</v>
          </cell>
          <cell r="BH161">
            <v>41556839.799999997</v>
          </cell>
          <cell r="BI161">
            <v>42689809.5</v>
          </cell>
          <cell r="BJ161">
            <v>56032992.07</v>
          </cell>
          <cell r="BK161">
            <v>49210734.43</v>
          </cell>
          <cell r="BL161">
            <v>51419918.600000001</v>
          </cell>
          <cell r="BM161">
            <v>56973260.43</v>
          </cell>
          <cell r="BN161">
            <v>45139019.030000001</v>
          </cell>
          <cell r="BO161">
            <v>42870953.43</v>
          </cell>
          <cell r="BP161">
            <v>44685736.100000001</v>
          </cell>
          <cell r="BQ161">
            <v>43493224.840000004</v>
          </cell>
          <cell r="BR161">
            <v>41791046.759999998</v>
          </cell>
          <cell r="BS161">
            <v>43258024.270000003</v>
          </cell>
          <cell r="BT161">
            <v>42966570.980000004</v>
          </cell>
          <cell r="BU161">
            <v>45708579.039999999</v>
          </cell>
          <cell r="BV161">
            <v>58694037.700000003</v>
          </cell>
          <cell r="BW161">
            <v>51360391.280000001</v>
          </cell>
          <cell r="BX161">
            <v>54063628.950000003</v>
          </cell>
          <cell r="BY161">
            <v>59554121.739999995</v>
          </cell>
          <cell r="BZ161">
            <v>47510480.710000001</v>
          </cell>
          <cell r="CA161">
            <v>45160231.170000002</v>
          </cell>
          <cell r="CB161">
            <v>46597271.560000002</v>
          </cell>
          <cell r="CC161">
            <v>45041214.140000001</v>
          </cell>
          <cell r="CD161">
            <v>43654282.109999999</v>
          </cell>
        </row>
        <row r="162">
          <cell r="A162" t="str">
            <v>FTS1SCK</v>
          </cell>
          <cell r="B162">
            <v>1576569.48</v>
          </cell>
          <cell r="C162">
            <v>1342251.11</v>
          </cell>
          <cell r="D162">
            <v>1452484.04</v>
          </cell>
          <cell r="E162">
            <v>1578373.54</v>
          </cell>
          <cell r="F162">
            <v>1461399.24</v>
          </cell>
          <cell r="G162">
            <v>1421130.44</v>
          </cell>
          <cell r="H162">
            <v>1472372.96</v>
          </cell>
          <cell r="I162">
            <v>1364273.53</v>
          </cell>
          <cell r="J162">
            <v>1402347.44</v>
          </cell>
          <cell r="K162">
            <v>1425735.5</v>
          </cell>
          <cell r="L162">
            <v>1328413.5900000001</v>
          </cell>
          <cell r="M162">
            <v>1506260.86</v>
          </cell>
          <cell r="N162">
            <v>1746796.96</v>
          </cell>
          <cell r="O162">
            <v>1474189.72</v>
          </cell>
          <cell r="P162">
            <v>1523245.3</v>
          </cell>
          <cell r="Q162">
            <v>1696133.21</v>
          </cell>
          <cell r="R162">
            <v>1550458.1</v>
          </cell>
          <cell r="S162">
            <v>1526672.42</v>
          </cell>
          <cell r="T162">
            <v>1541357.82</v>
          </cell>
          <cell r="U162">
            <v>1444223.25</v>
          </cell>
          <cell r="V162">
            <v>1422946.04</v>
          </cell>
          <cell r="W162">
            <v>1433300.73</v>
          </cell>
          <cell r="X162">
            <v>1450653.37</v>
          </cell>
          <cell r="Y162">
            <v>1504590.18</v>
          </cell>
          <cell r="Z162">
            <v>1690368.64</v>
          </cell>
          <cell r="AA162">
            <v>1478300.19</v>
          </cell>
          <cell r="AB162">
            <v>1485538.19</v>
          </cell>
          <cell r="AC162">
            <v>1651897.52</v>
          </cell>
          <cell r="AD162">
            <v>1492238.71</v>
          </cell>
          <cell r="AE162">
            <v>1465492.93</v>
          </cell>
          <cell r="AF162">
            <v>1474871.18</v>
          </cell>
          <cell r="AG162">
            <v>1412558.41</v>
          </cell>
          <cell r="AH162">
            <v>1359135.86</v>
          </cell>
          <cell r="AI162">
            <v>1349443.65</v>
          </cell>
          <cell r="AJ162">
            <v>1384669.45</v>
          </cell>
          <cell r="AK162">
            <v>1450738.56</v>
          </cell>
          <cell r="AL162">
            <v>1571496.96</v>
          </cell>
          <cell r="AM162">
            <v>1375334.6</v>
          </cell>
          <cell r="AN162">
            <v>1430510.23</v>
          </cell>
          <cell r="AO162">
            <v>1538140.5</v>
          </cell>
          <cell r="AP162">
            <v>1395663.27</v>
          </cell>
          <cell r="AQ162">
            <v>1370277.24</v>
          </cell>
          <cell r="AR162">
            <v>1380604.54</v>
          </cell>
          <cell r="AS162">
            <v>1308315.57</v>
          </cell>
          <cell r="AT162">
            <v>1262863.56</v>
          </cell>
          <cell r="AU162">
            <v>1239870.33</v>
          </cell>
          <cell r="AV162">
            <v>1217716.95</v>
          </cell>
          <cell r="AW162">
            <v>1278319.6299999999</v>
          </cell>
          <cell r="AX162">
            <v>1390202.26</v>
          </cell>
          <cell r="AY162">
            <v>1237557.18</v>
          </cell>
          <cell r="AZ162">
            <v>1246116.98</v>
          </cell>
          <cell r="BA162">
            <v>1341809.5</v>
          </cell>
          <cell r="BB162">
            <v>1249200.55</v>
          </cell>
          <cell r="BC162">
            <v>1192722.56</v>
          </cell>
          <cell r="BD162">
            <v>1244389.79</v>
          </cell>
          <cell r="BE162">
            <v>1213316.1299999999</v>
          </cell>
          <cell r="BF162">
            <v>1165610.53</v>
          </cell>
          <cell r="BG162">
            <v>1138846.98</v>
          </cell>
          <cell r="BH162">
            <v>1172435.92</v>
          </cell>
          <cell r="BI162">
            <v>1204263.8799999999</v>
          </cell>
          <cell r="BJ162">
            <v>1369007</v>
          </cell>
          <cell r="BK162">
            <v>1177352.6599999999</v>
          </cell>
          <cell r="BL162">
            <v>1239414.19</v>
          </cell>
          <cell r="BM162">
            <v>1395421.5</v>
          </cell>
          <cell r="BN162">
            <v>1273068.32</v>
          </cell>
          <cell r="BO162">
            <v>1209352.67</v>
          </cell>
          <cell r="BP162">
            <v>1260334.48</v>
          </cell>
          <cell r="BQ162">
            <v>1226833.8400000001</v>
          </cell>
          <cell r="BR162">
            <v>1179015.3799999999</v>
          </cell>
          <cell r="BS162">
            <v>1220226.46</v>
          </cell>
          <cell r="BT162">
            <v>1212038.81</v>
          </cell>
          <cell r="BU162">
            <v>1289068.7</v>
          </cell>
          <cell r="BV162">
            <v>1443762.45</v>
          </cell>
          <cell r="BW162">
            <v>1237741.92</v>
          </cell>
          <cell r="BX162">
            <v>1313682.6499999999</v>
          </cell>
          <cell r="BY162">
            <v>1467924.37</v>
          </cell>
          <cell r="BZ162">
            <v>1339688.6399999999</v>
          </cell>
          <cell r="CA162">
            <v>1273664.23</v>
          </cell>
          <cell r="CB162">
            <v>1314034.3</v>
          </cell>
          <cell r="CC162">
            <v>1270320.75</v>
          </cell>
          <cell r="CD162">
            <v>1231358.3400000001</v>
          </cell>
        </row>
        <row r="163">
          <cell r="A163" t="str">
            <v>FTS1SIF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</row>
        <row r="164">
          <cell r="A164" t="str">
            <v>FTS1SPRT</v>
          </cell>
          <cell r="B164">
            <v>1622226</v>
          </cell>
          <cell r="C164">
            <v>1622226</v>
          </cell>
          <cell r="D164">
            <v>1622226</v>
          </cell>
          <cell r="E164">
            <v>1622226</v>
          </cell>
          <cell r="F164">
            <v>1622226</v>
          </cell>
          <cell r="G164">
            <v>1622226</v>
          </cell>
          <cell r="H164">
            <v>1622226</v>
          </cell>
          <cell r="I164">
            <v>1622226</v>
          </cell>
          <cell r="J164">
            <v>1622226</v>
          </cell>
          <cell r="K164">
            <v>1622226</v>
          </cell>
          <cell r="L164">
            <v>1622226</v>
          </cell>
          <cell r="M164">
            <v>1622226</v>
          </cell>
          <cell r="N164">
            <v>1622226</v>
          </cell>
          <cell r="O164">
            <v>1622226</v>
          </cell>
          <cell r="P164">
            <v>1622226</v>
          </cell>
          <cell r="Q164">
            <v>1622226</v>
          </cell>
          <cell r="R164">
            <v>1622226</v>
          </cell>
          <cell r="S164">
            <v>1622226</v>
          </cell>
          <cell r="T164">
            <v>1622226</v>
          </cell>
          <cell r="U164">
            <v>1622226</v>
          </cell>
          <cell r="V164">
            <v>1622226</v>
          </cell>
          <cell r="W164">
            <v>1622226</v>
          </cell>
          <cell r="X164">
            <v>1622226</v>
          </cell>
          <cell r="Y164">
            <v>1622226</v>
          </cell>
          <cell r="Z164">
            <v>1622226</v>
          </cell>
          <cell r="AA164">
            <v>1810879.46</v>
          </cell>
          <cell r="AB164">
            <v>1810879.46</v>
          </cell>
          <cell r="AC164">
            <v>1810879.46</v>
          </cell>
          <cell r="AD164">
            <v>1810879.46</v>
          </cell>
          <cell r="AE164">
            <v>1810879.46</v>
          </cell>
          <cell r="AF164">
            <v>1810879.46</v>
          </cell>
          <cell r="AG164">
            <v>1810879.46</v>
          </cell>
          <cell r="AH164">
            <v>1810879.46</v>
          </cell>
          <cell r="AI164">
            <v>1810879.46</v>
          </cell>
          <cell r="AJ164">
            <v>1810879.46</v>
          </cell>
          <cell r="AK164">
            <v>1810879.46</v>
          </cell>
          <cell r="AL164">
            <v>1977546.46</v>
          </cell>
          <cell r="AM164">
            <v>1977546.46</v>
          </cell>
          <cell r="AN164">
            <v>1977546.46</v>
          </cell>
          <cell r="AO164">
            <v>1977546.46</v>
          </cell>
          <cell r="AP164">
            <v>1977546.46</v>
          </cell>
          <cell r="AQ164">
            <v>1977546.46</v>
          </cell>
          <cell r="AR164">
            <v>1977546.46</v>
          </cell>
          <cell r="AS164">
            <v>1977546.46</v>
          </cell>
          <cell r="AT164">
            <v>1977546.46</v>
          </cell>
          <cell r="AU164">
            <v>1977546.46</v>
          </cell>
          <cell r="AV164">
            <v>1977546.46</v>
          </cell>
          <cell r="AW164">
            <v>1977546.46</v>
          </cell>
          <cell r="AX164">
            <v>1977546.46</v>
          </cell>
          <cell r="AY164">
            <v>1977546.46</v>
          </cell>
          <cell r="AZ164">
            <v>1977546.46</v>
          </cell>
          <cell r="BA164">
            <v>1977546.46</v>
          </cell>
          <cell r="BB164">
            <v>1977546.46</v>
          </cell>
          <cell r="BC164">
            <v>1977546.46</v>
          </cell>
          <cell r="BD164">
            <v>1977546.46</v>
          </cell>
          <cell r="BE164">
            <v>1977546.46</v>
          </cell>
          <cell r="BF164">
            <v>1977546.46</v>
          </cell>
          <cell r="BG164">
            <v>1977546.46</v>
          </cell>
          <cell r="BH164">
            <v>1977546.46</v>
          </cell>
          <cell r="BI164">
            <v>1977546.46</v>
          </cell>
          <cell r="BJ164">
            <v>1977546.46</v>
          </cell>
          <cell r="BK164">
            <v>1977546.46</v>
          </cell>
          <cell r="BL164">
            <v>1977546.46</v>
          </cell>
          <cell r="BM164">
            <v>1977546.46</v>
          </cell>
          <cell r="BN164">
            <v>1977546.46</v>
          </cell>
          <cell r="BO164">
            <v>1977546.46</v>
          </cell>
          <cell r="BP164">
            <v>1977546.46</v>
          </cell>
          <cell r="BQ164">
            <v>1977546.46</v>
          </cell>
          <cell r="BR164">
            <v>1977546.46</v>
          </cell>
          <cell r="BS164">
            <v>1977546.46</v>
          </cell>
          <cell r="BT164">
            <v>1977546.46</v>
          </cell>
          <cell r="BU164">
            <v>1977546.46</v>
          </cell>
          <cell r="BV164">
            <v>1977546.46</v>
          </cell>
          <cell r="BW164">
            <v>1977546.46</v>
          </cell>
          <cell r="BX164">
            <v>1977546.46</v>
          </cell>
          <cell r="BY164">
            <v>1977546.46</v>
          </cell>
          <cell r="BZ164">
            <v>1977546.46</v>
          </cell>
          <cell r="CA164">
            <v>1977546.46</v>
          </cell>
          <cell r="CB164">
            <v>1977546.46</v>
          </cell>
          <cell r="CC164">
            <v>1977546.46</v>
          </cell>
          <cell r="CD164">
            <v>1935879.46</v>
          </cell>
        </row>
        <row r="165">
          <cell r="A165" t="str">
            <v>FTS1SVC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</row>
        <row r="166">
          <cell r="A166" t="str">
            <v>FTS1TAN</v>
          </cell>
          <cell r="B166">
            <v>33781435.219999999</v>
          </cell>
          <cell r="C166">
            <v>28744679.890000001</v>
          </cell>
          <cell r="D166">
            <v>31114175.239999998</v>
          </cell>
          <cell r="E166">
            <v>33820214.140000001</v>
          </cell>
          <cell r="F166">
            <v>31305810.690000001</v>
          </cell>
          <cell r="G166">
            <v>30440218.870000001</v>
          </cell>
          <cell r="H166">
            <v>31541694.649999999</v>
          </cell>
          <cell r="I166">
            <v>29218059.620000001</v>
          </cell>
          <cell r="J166">
            <v>30036471.600000001</v>
          </cell>
          <cell r="K166">
            <v>30539206.079999998</v>
          </cell>
          <cell r="L166">
            <v>28447237.609999999</v>
          </cell>
          <cell r="M166">
            <v>32270126.920000002</v>
          </cell>
          <cell r="N166">
            <v>37440534.259999998</v>
          </cell>
          <cell r="O166">
            <v>31580746.300000001</v>
          </cell>
          <cell r="P166">
            <v>32635213.170000002</v>
          </cell>
          <cell r="Q166">
            <v>36351499.340000004</v>
          </cell>
          <cell r="R166">
            <v>33220162.059999999</v>
          </cell>
          <cell r="S166">
            <v>32708880.34</v>
          </cell>
          <cell r="T166">
            <v>33024548.309999999</v>
          </cell>
          <cell r="U166">
            <v>30936606.719999999</v>
          </cell>
          <cell r="V166">
            <v>30479245.690000001</v>
          </cell>
          <cell r="W166">
            <v>30701823.32</v>
          </cell>
          <cell r="X166">
            <v>31074824.57</v>
          </cell>
          <cell r="Y166">
            <v>32234214.870000001</v>
          </cell>
          <cell r="Z166">
            <v>36227588</v>
          </cell>
          <cell r="AA166">
            <v>31669102.469999999</v>
          </cell>
          <cell r="AB166">
            <v>31824685.91</v>
          </cell>
          <cell r="AC166">
            <v>35400637.799999997</v>
          </cell>
          <cell r="AD166">
            <v>31968716.02</v>
          </cell>
          <cell r="AE166">
            <v>31393805.850000001</v>
          </cell>
          <cell r="AF166">
            <v>31595394.670000002</v>
          </cell>
          <cell r="AG166">
            <v>30255959.920000002</v>
          </cell>
          <cell r="AH166">
            <v>29107623.640000001</v>
          </cell>
          <cell r="AI166">
            <v>28899285.960000001</v>
          </cell>
          <cell r="AJ166">
            <v>29656476.780000001</v>
          </cell>
          <cell r="AK166">
            <v>31076655.649999999</v>
          </cell>
          <cell r="AL166">
            <v>33672399.600000001</v>
          </cell>
          <cell r="AM166">
            <v>29455821.109999999</v>
          </cell>
          <cell r="AN166">
            <v>30641840.41</v>
          </cell>
          <cell r="AO166">
            <v>32955390.809999999</v>
          </cell>
          <cell r="AP166">
            <v>29892792.84</v>
          </cell>
          <cell r="AQ166">
            <v>29347111.530000001</v>
          </cell>
          <cell r="AR166">
            <v>29569100.350000001</v>
          </cell>
          <cell r="AS166">
            <v>28015223.710000001</v>
          </cell>
          <cell r="AT166">
            <v>27038216.920000002</v>
          </cell>
          <cell r="AU166">
            <v>26543969.420000002</v>
          </cell>
          <cell r="AV166">
            <v>26067774.629999999</v>
          </cell>
          <cell r="AW166">
            <v>27370450.440000001</v>
          </cell>
          <cell r="AX166">
            <v>29775406.530000001</v>
          </cell>
          <cell r="AY166">
            <v>26494247.199999999</v>
          </cell>
          <cell r="AZ166">
            <v>26678243.210000001</v>
          </cell>
          <cell r="BA166">
            <v>28735187.23</v>
          </cell>
          <cell r="BB166">
            <v>26744525.559999999</v>
          </cell>
          <cell r="BC166">
            <v>25530511.579999998</v>
          </cell>
          <cell r="BD166">
            <v>26641116.640000001</v>
          </cell>
          <cell r="BE166">
            <v>25973177.460000001</v>
          </cell>
          <cell r="BF166">
            <v>24947728.850000001</v>
          </cell>
          <cell r="BG166">
            <v>24372437.010000002</v>
          </cell>
          <cell r="BH166">
            <v>25094443.129999999</v>
          </cell>
          <cell r="BI166">
            <v>25778596.300000001</v>
          </cell>
          <cell r="BJ166">
            <v>29319807.170000002</v>
          </cell>
          <cell r="BK166">
            <v>25200130.190000001</v>
          </cell>
          <cell r="BL166">
            <v>26534164.41</v>
          </cell>
          <cell r="BM166">
            <v>29887596.030000001</v>
          </cell>
          <cell r="BN166">
            <v>27257571.829999998</v>
          </cell>
          <cell r="BO166">
            <v>25887981.57</v>
          </cell>
          <cell r="BP166">
            <v>26983853.170000002</v>
          </cell>
          <cell r="BQ166">
            <v>26263745.329999998</v>
          </cell>
          <cell r="BR166">
            <v>25235870.949999999</v>
          </cell>
          <cell r="BS166">
            <v>26121717.510000002</v>
          </cell>
          <cell r="BT166">
            <v>25945721.02</v>
          </cell>
          <cell r="BU166">
            <v>27601505.379999999</v>
          </cell>
          <cell r="BV166">
            <v>30926701.690000001</v>
          </cell>
          <cell r="BW166">
            <v>26498218.34</v>
          </cell>
          <cell r="BX166">
            <v>28130590.879999999</v>
          </cell>
          <cell r="BY166">
            <v>31446070.59</v>
          </cell>
          <cell r="BZ166">
            <v>28689598.68</v>
          </cell>
          <cell r="CA166">
            <v>27270380.960000001</v>
          </cell>
          <cell r="CB166">
            <v>28138149.739999998</v>
          </cell>
          <cell r="CC166">
            <v>27198511.539999999</v>
          </cell>
          <cell r="CD166">
            <v>26361001.100000001</v>
          </cell>
        </row>
        <row r="167">
          <cell r="A167" t="str">
            <v>FTS1TOB</v>
          </cell>
          <cell r="B167">
            <v>22161216.48</v>
          </cell>
          <cell r="C167">
            <v>18857016.27</v>
          </cell>
          <cell r="D167">
            <v>20411446.949999999</v>
          </cell>
          <cell r="E167">
            <v>22186656.129999999</v>
          </cell>
          <cell r="F167">
            <v>20537163.190000001</v>
          </cell>
          <cell r="G167">
            <v>19969319.710000001</v>
          </cell>
          <cell r="H167">
            <v>20691907.219999999</v>
          </cell>
          <cell r="I167">
            <v>19167561.710000001</v>
          </cell>
          <cell r="J167">
            <v>19704454.390000001</v>
          </cell>
          <cell r="K167">
            <v>20034257.050000001</v>
          </cell>
          <cell r="L167">
            <v>18661888.899999999</v>
          </cell>
          <cell r="M167">
            <v>21169771.620000001</v>
          </cell>
          <cell r="N167">
            <v>24561649.890000001</v>
          </cell>
          <cell r="O167">
            <v>20717525.789999999</v>
          </cell>
          <cell r="P167">
            <v>21409274.629999999</v>
          </cell>
          <cell r="Q167">
            <v>23847223.800000001</v>
          </cell>
          <cell r="R167">
            <v>21793011.399999999</v>
          </cell>
          <cell r="S167">
            <v>21457601.59</v>
          </cell>
          <cell r="T167">
            <v>21664685.34</v>
          </cell>
          <cell r="U167">
            <v>20294958.890000001</v>
          </cell>
          <cell r="V167">
            <v>19994921.989999998</v>
          </cell>
          <cell r="W167">
            <v>20140936.829999998</v>
          </cell>
          <cell r="X167">
            <v>20385632.23</v>
          </cell>
          <cell r="Y167">
            <v>21146212.68</v>
          </cell>
          <cell r="Z167">
            <v>23765935.780000001</v>
          </cell>
          <cell r="AA167">
            <v>20775488.989999998</v>
          </cell>
          <cell r="AB167">
            <v>20877554.469999999</v>
          </cell>
          <cell r="AC167">
            <v>23223441.890000001</v>
          </cell>
          <cell r="AD167">
            <v>20972040.760000002</v>
          </cell>
          <cell r="AE167">
            <v>20594889.559999999</v>
          </cell>
          <cell r="AF167">
            <v>20727135.370000001</v>
          </cell>
          <cell r="AG167">
            <v>19848442.59</v>
          </cell>
          <cell r="AH167">
            <v>19095113.77</v>
          </cell>
          <cell r="AI167">
            <v>18958440.57</v>
          </cell>
          <cell r="AJ167">
            <v>19455171.09</v>
          </cell>
          <cell r="AK167">
            <v>20386833.449999999</v>
          </cell>
          <cell r="AL167">
            <v>22089687.199999999</v>
          </cell>
          <cell r="AM167">
            <v>19323537.440000001</v>
          </cell>
          <cell r="AN167">
            <v>20101586.989999998</v>
          </cell>
          <cell r="AO167">
            <v>21619316.800000001</v>
          </cell>
          <cell r="AP167">
            <v>19610198.59</v>
          </cell>
          <cell r="AQ167">
            <v>19252222.050000001</v>
          </cell>
          <cell r="AR167">
            <v>19397850.609999999</v>
          </cell>
          <cell r="AS167">
            <v>18378480.170000002</v>
          </cell>
          <cell r="AT167">
            <v>17737546.510000002</v>
          </cell>
          <cell r="AU167">
            <v>17413311.440000001</v>
          </cell>
          <cell r="AV167">
            <v>17100919.280000001</v>
          </cell>
          <cell r="AW167">
            <v>17955497.550000001</v>
          </cell>
          <cell r="AX167">
            <v>19533191.109999999</v>
          </cell>
          <cell r="AY167">
            <v>17380692.800000001</v>
          </cell>
          <cell r="AZ167">
            <v>17501397.420000002</v>
          </cell>
          <cell r="BA167">
            <v>18850788.920000002</v>
          </cell>
          <cell r="BB167">
            <v>17544879.809999999</v>
          </cell>
          <cell r="BC167">
            <v>16748465.25</v>
          </cell>
          <cell r="BD167">
            <v>17477041.739999998</v>
          </cell>
          <cell r="BE167">
            <v>17038861.870000001</v>
          </cell>
          <cell r="BF167">
            <v>16366149.51</v>
          </cell>
          <cell r="BG167">
            <v>15988747.939999999</v>
          </cell>
          <cell r="BH167">
            <v>16462396.67</v>
          </cell>
          <cell r="BI167">
            <v>16911213.199999999</v>
          </cell>
          <cell r="BJ167">
            <v>19234309.899999999</v>
          </cell>
          <cell r="BK167">
            <v>16531729.24</v>
          </cell>
          <cell r="BL167">
            <v>17406879.190000001</v>
          </cell>
          <cell r="BM167">
            <v>19606789.399999999</v>
          </cell>
          <cell r="BN167">
            <v>17881447.199999999</v>
          </cell>
          <cell r="BO167">
            <v>16982971.859999999</v>
          </cell>
          <cell r="BP167">
            <v>17701882.93</v>
          </cell>
          <cell r="BQ167">
            <v>17229479.510000002</v>
          </cell>
          <cell r="BR167">
            <v>16555175.810000001</v>
          </cell>
          <cell r="BS167">
            <v>17136306.760000002</v>
          </cell>
          <cell r="BT167">
            <v>17020849.960000001</v>
          </cell>
          <cell r="BU167">
            <v>18107073.66</v>
          </cell>
          <cell r="BV167">
            <v>20288461.010000002</v>
          </cell>
          <cell r="BW167">
            <v>17383297.940000001</v>
          </cell>
          <cell r="BX167">
            <v>18454163.07</v>
          </cell>
          <cell r="BY167">
            <v>20629176.149999999</v>
          </cell>
          <cell r="BZ167">
            <v>18820882.030000001</v>
          </cell>
          <cell r="CA167">
            <v>17889850.210000001</v>
          </cell>
          <cell r="CB167">
            <v>18459121.82</v>
          </cell>
          <cell r="CC167">
            <v>17842702.600000001</v>
          </cell>
          <cell r="CD167">
            <v>17293281.010000002</v>
          </cell>
        </row>
        <row r="168">
          <cell r="A168" t="str">
            <v>FTS1TOT</v>
          </cell>
          <cell r="B168">
            <v>1861337168.98</v>
          </cell>
          <cell r="C168">
            <v>1553114994.6600001</v>
          </cell>
          <cell r="D168">
            <v>1641189690.6000001</v>
          </cell>
          <cell r="E168">
            <v>1828833138.02</v>
          </cell>
          <cell r="F168">
            <v>1691545492.4600003</v>
          </cell>
          <cell r="G168">
            <v>1625554204.3499999</v>
          </cell>
          <cell r="H168">
            <v>1703590381.8200002</v>
          </cell>
          <cell r="I168">
            <v>1618344399.3</v>
          </cell>
          <cell r="J168">
            <v>1579271406.6900001</v>
          </cell>
          <cell r="K168">
            <v>1640105825.8499999</v>
          </cell>
          <cell r="L168">
            <v>1535350903.3399999</v>
          </cell>
          <cell r="M168">
            <v>1751058385.4000001</v>
          </cell>
          <cell r="N168">
            <v>2028760524.2099996</v>
          </cell>
          <cell r="O168">
            <v>1727701300.5599999</v>
          </cell>
          <cell r="P168">
            <v>1759984956.1799998</v>
          </cell>
          <cell r="Q168">
            <v>1988594950.0599999</v>
          </cell>
          <cell r="R168">
            <v>1792549083.8299999</v>
          </cell>
          <cell r="S168">
            <v>1772730905.98</v>
          </cell>
          <cell r="T168">
            <v>1802272763.3200002</v>
          </cell>
          <cell r="U168">
            <v>1667466437.8200002</v>
          </cell>
          <cell r="V168">
            <v>1646982001.1799998</v>
          </cell>
          <cell r="W168">
            <v>1652770046.74</v>
          </cell>
          <cell r="X168">
            <v>1681767233.3200002</v>
          </cell>
          <cell r="Y168">
            <v>1747053923.98</v>
          </cell>
          <cell r="Z168">
            <v>1975014567.54</v>
          </cell>
          <cell r="AA168">
            <v>1700150776.0600002</v>
          </cell>
          <cell r="AB168">
            <v>1719103186.2299998</v>
          </cell>
          <cell r="AC168">
            <v>1919250486.21</v>
          </cell>
          <cell r="AD168">
            <v>1717630099.7700002</v>
          </cell>
          <cell r="AE168">
            <v>1686127667.3800001</v>
          </cell>
          <cell r="AF168">
            <v>1692662426.2599998</v>
          </cell>
          <cell r="AG168">
            <v>1623191514.71</v>
          </cell>
          <cell r="AH168">
            <v>1555463718.7199998</v>
          </cell>
          <cell r="AI168">
            <v>1545941716.6199999</v>
          </cell>
          <cell r="AJ168">
            <v>1588164731.5</v>
          </cell>
          <cell r="AK168">
            <v>1682362809.1499999</v>
          </cell>
          <cell r="AL168">
            <v>1818031866.1799998</v>
          </cell>
          <cell r="AM168">
            <v>1571474588.8099999</v>
          </cell>
          <cell r="AN168">
            <v>1637592013.4999998</v>
          </cell>
          <cell r="AO168">
            <v>1776554688.3099999</v>
          </cell>
          <cell r="AP168">
            <v>1607318814.8800001</v>
          </cell>
          <cell r="AQ168">
            <v>1568059131.6599998</v>
          </cell>
          <cell r="AR168">
            <v>1567981293.78</v>
          </cell>
          <cell r="AS168">
            <v>1495474042.4400001</v>
          </cell>
          <cell r="AT168">
            <v>1437985473.23</v>
          </cell>
          <cell r="AU168">
            <v>1423265337.5500002</v>
          </cell>
          <cell r="AV168">
            <v>1408632126.27</v>
          </cell>
          <cell r="AW168">
            <v>1457446186.8199999</v>
          </cell>
          <cell r="AX168">
            <v>1593659892.3600001</v>
          </cell>
          <cell r="AY168">
            <v>1421899375.54</v>
          </cell>
          <cell r="AZ168">
            <v>1417953676.2300003</v>
          </cell>
          <cell r="BA168">
            <v>1532061471.49</v>
          </cell>
          <cell r="BB168">
            <v>1425610841.5599999</v>
          </cell>
          <cell r="BC168">
            <v>1353190637.1200001</v>
          </cell>
          <cell r="BD168">
            <v>1419885608.3500001</v>
          </cell>
          <cell r="BE168">
            <v>1372335842.01</v>
          </cell>
          <cell r="BF168">
            <v>1336114658.5700002</v>
          </cell>
          <cell r="BG168">
            <v>1306619138.6900001</v>
          </cell>
          <cell r="BH168">
            <v>1321052746.7199998</v>
          </cell>
          <cell r="BI168">
            <v>1386673318.1099999</v>
          </cell>
          <cell r="BJ168">
            <v>1572332260.2600002</v>
          </cell>
          <cell r="BK168">
            <v>1336958179.2400002</v>
          </cell>
          <cell r="BL168">
            <v>1410354329.3499999</v>
          </cell>
          <cell r="BM168">
            <v>1598129392.1100001</v>
          </cell>
          <cell r="BN168">
            <v>1451118437</v>
          </cell>
          <cell r="BO168">
            <v>1382408668.0600002</v>
          </cell>
          <cell r="BP168">
            <v>1438017655.5899999</v>
          </cell>
          <cell r="BQ168">
            <v>1395625553.1200001</v>
          </cell>
          <cell r="BR168">
            <v>1335560655.54</v>
          </cell>
          <cell r="BS168">
            <v>1380218205.8200002</v>
          </cell>
          <cell r="BT168">
            <v>1383616229.3199999</v>
          </cell>
          <cell r="BU168">
            <v>1480939935.0799999</v>
          </cell>
          <cell r="BV168">
            <v>1672191894.6699998</v>
          </cell>
          <cell r="BW168">
            <v>1416301085.5700002</v>
          </cell>
          <cell r="BX168">
            <v>1502059757.9000001</v>
          </cell>
          <cell r="BY168">
            <v>1685230894.45</v>
          </cell>
          <cell r="BZ168">
            <v>1540172627.77</v>
          </cell>
          <cell r="CA168">
            <v>1449057297.51</v>
          </cell>
          <cell r="CB168">
            <v>1505874082.53</v>
          </cell>
          <cell r="CC168">
            <v>1446799281.28</v>
          </cell>
          <cell r="CD168">
            <v>1406782485.48</v>
          </cell>
        </row>
        <row r="169">
          <cell r="A169" t="str">
            <v>FTS1TOTA</v>
          </cell>
          <cell r="B169">
            <v>1931212219.6999998</v>
          </cell>
          <cell r="C169">
            <v>1623167772.99</v>
          </cell>
          <cell r="D169">
            <v>1756082009.3700001</v>
          </cell>
          <cell r="E169">
            <v>1912159676.0600002</v>
          </cell>
          <cell r="F169">
            <v>1765396946.0900006</v>
          </cell>
          <cell r="G169">
            <v>1719529702.6499999</v>
          </cell>
          <cell r="H169">
            <v>1784591267.5699999</v>
          </cell>
          <cell r="I169">
            <v>1651714651.05</v>
          </cell>
          <cell r="J169">
            <v>1700119015.8700001</v>
          </cell>
          <cell r="K169">
            <v>1729764645.79</v>
          </cell>
          <cell r="L169">
            <v>1607343457.9899998</v>
          </cell>
          <cell r="M169">
            <v>1822488193.0599999</v>
          </cell>
          <cell r="N169">
            <v>2108222020.3999996</v>
          </cell>
          <cell r="O169">
            <v>1787756748.74</v>
          </cell>
          <cell r="P169">
            <v>1843741570.7099996</v>
          </cell>
          <cell r="Q169">
            <v>2054940592.79</v>
          </cell>
          <cell r="R169">
            <v>1873272451.9300001</v>
          </cell>
          <cell r="S169">
            <v>1848473496.4099998</v>
          </cell>
          <cell r="T169">
            <v>1868993827.9200001</v>
          </cell>
          <cell r="U169">
            <v>1749672928.6400001</v>
          </cell>
          <cell r="V169">
            <v>1724814961.6699996</v>
          </cell>
          <cell r="W169">
            <v>1737556537.6000001</v>
          </cell>
          <cell r="X169">
            <v>1753783513.2800002</v>
          </cell>
          <cell r="Y169">
            <v>1824311650.46</v>
          </cell>
          <cell r="Z169">
            <v>2045823237.5599999</v>
          </cell>
          <cell r="AA169">
            <v>1785558599.8299999</v>
          </cell>
          <cell r="AB169">
            <v>1804030332.2499998</v>
          </cell>
          <cell r="AC169">
            <v>1999071263.5</v>
          </cell>
          <cell r="AD169">
            <v>1810461690.7200003</v>
          </cell>
          <cell r="AE169">
            <v>1773071404.5</v>
          </cell>
          <cell r="AF169">
            <v>1779299191.9999995</v>
          </cell>
          <cell r="AG169">
            <v>1709165958.7800002</v>
          </cell>
          <cell r="AH169">
            <v>1648192267</v>
          </cell>
          <cell r="AI169">
            <v>1635071874</v>
          </cell>
          <cell r="AJ169">
            <v>1677271931.5</v>
          </cell>
          <cell r="AK169">
            <v>1762202239.3699996</v>
          </cell>
          <cell r="AL169">
            <v>1901621614.8199999</v>
          </cell>
          <cell r="AM169">
            <v>1663018834</v>
          </cell>
          <cell r="AN169">
            <v>1729684766.8899999</v>
          </cell>
          <cell r="AO169">
            <v>1862141455.3</v>
          </cell>
          <cell r="AP169">
            <v>1697877388.9400001</v>
          </cell>
          <cell r="AQ169">
            <v>1655752241.6399996</v>
          </cell>
          <cell r="AR169">
            <v>1674669056.01</v>
          </cell>
          <cell r="AS169">
            <v>1586031129.1100001</v>
          </cell>
          <cell r="AT169">
            <v>1532907054.1900003</v>
          </cell>
          <cell r="AU169">
            <v>1515437431.3700001</v>
          </cell>
          <cell r="AV169">
            <v>1473650866.3299999</v>
          </cell>
          <cell r="AW169">
            <v>1552512601.52</v>
          </cell>
          <cell r="AX169">
            <v>1683810305.4200001</v>
          </cell>
          <cell r="AY169">
            <v>1499513872.6999998</v>
          </cell>
          <cell r="AZ169">
            <v>1509565251.5500002</v>
          </cell>
          <cell r="BA169">
            <v>1619978163.04</v>
          </cell>
          <cell r="BB169">
            <v>1514678304.3599999</v>
          </cell>
          <cell r="BC169">
            <v>1446765209.1300001</v>
          </cell>
          <cell r="BD169">
            <v>1502818376.5600002</v>
          </cell>
          <cell r="BE169">
            <v>1472617348.01</v>
          </cell>
          <cell r="BF169">
            <v>1425122856.6100001</v>
          </cell>
          <cell r="BG169">
            <v>1390701777.04</v>
          </cell>
          <cell r="BH169">
            <v>1422315684.0299997</v>
          </cell>
          <cell r="BI169">
            <v>1485159491.49</v>
          </cell>
          <cell r="BJ169">
            <v>1658435367.7100003</v>
          </cell>
          <cell r="BK169">
            <v>1428367343.6100001</v>
          </cell>
          <cell r="BL169">
            <v>1500792192.03</v>
          </cell>
          <cell r="BM169">
            <v>1692000200.6700001</v>
          </cell>
          <cell r="BN169">
            <v>1542434481.0899999</v>
          </cell>
          <cell r="BO169">
            <v>1471326707.0699999</v>
          </cell>
          <cell r="BP169">
            <v>1524559965.3899999</v>
          </cell>
          <cell r="BQ169">
            <v>1482229675.3100004</v>
          </cell>
          <cell r="BR169">
            <v>1423435548.1799998</v>
          </cell>
          <cell r="BS169">
            <v>1474663173.5700002</v>
          </cell>
          <cell r="BT169">
            <v>1472185664.76</v>
          </cell>
          <cell r="BU169">
            <v>1557816283.3400002</v>
          </cell>
          <cell r="BV169">
            <v>1751011758.9499998</v>
          </cell>
          <cell r="BW169">
            <v>1495460197.8100002</v>
          </cell>
          <cell r="BX169">
            <v>1586195590.5100002</v>
          </cell>
          <cell r="BY169">
            <v>1771021934.24</v>
          </cell>
          <cell r="BZ169">
            <v>1623270971.4199998</v>
          </cell>
          <cell r="CA169">
            <v>1535221882.8899999</v>
          </cell>
          <cell r="CB169">
            <v>1590074087.4299998</v>
          </cell>
          <cell r="CC169">
            <v>1533456540.6599998</v>
          </cell>
          <cell r="CD169">
            <v>1488416612.2200003</v>
          </cell>
        </row>
        <row r="170">
          <cell r="A170" t="str">
            <v>FTS1TOTB</v>
          </cell>
          <cell r="B170">
            <v>1861337168.98</v>
          </cell>
          <cell r="C170">
            <v>1553114994.6600001</v>
          </cell>
          <cell r="D170">
            <v>1641189690.6000001</v>
          </cell>
          <cell r="E170">
            <v>1828833138.02</v>
          </cell>
          <cell r="F170">
            <v>1691545492.4600003</v>
          </cell>
          <cell r="G170">
            <v>1625554204.3499999</v>
          </cell>
          <cell r="H170">
            <v>1703590381.8200002</v>
          </cell>
          <cell r="I170">
            <v>1618344399.3</v>
          </cell>
          <cell r="J170">
            <v>1579271406.6900001</v>
          </cell>
          <cell r="K170">
            <v>1640105825.8499999</v>
          </cell>
          <cell r="L170">
            <v>1535350903.3399999</v>
          </cell>
          <cell r="M170">
            <v>1751058385.4000001</v>
          </cell>
          <cell r="N170">
            <v>2028760524.2099996</v>
          </cell>
          <cell r="O170">
            <v>1727701300.5599999</v>
          </cell>
          <cell r="P170">
            <v>1759984956.1799998</v>
          </cell>
          <cell r="Q170">
            <v>1988594950.0599999</v>
          </cell>
          <cell r="R170">
            <v>1792549083.8299999</v>
          </cell>
          <cell r="S170">
            <v>1772730905.98</v>
          </cell>
          <cell r="T170">
            <v>1802272763.3200002</v>
          </cell>
          <cell r="U170">
            <v>1667466437.8200002</v>
          </cell>
          <cell r="V170">
            <v>1646982001.1799998</v>
          </cell>
          <cell r="W170">
            <v>1652770046.74</v>
          </cell>
          <cell r="X170">
            <v>1681767233.3200002</v>
          </cell>
          <cell r="Y170">
            <v>1747053923.98</v>
          </cell>
          <cell r="Z170">
            <v>1975014567.54</v>
          </cell>
          <cell r="AA170">
            <v>1700150776.0600002</v>
          </cell>
          <cell r="AB170">
            <v>1719103186.2299998</v>
          </cell>
          <cell r="AC170">
            <v>1919250486.21</v>
          </cell>
          <cell r="AD170">
            <v>1717630099.7700002</v>
          </cell>
          <cell r="AE170">
            <v>1686127667.3800001</v>
          </cell>
          <cell r="AF170">
            <v>1692662426.2599998</v>
          </cell>
          <cell r="AG170">
            <v>1623191514.71</v>
          </cell>
          <cell r="AH170">
            <v>1555463718.7199998</v>
          </cell>
          <cell r="AI170">
            <v>1545941716.6199999</v>
          </cell>
          <cell r="AJ170">
            <v>1588164731.5</v>
          </cell>
          <cell r="AK170">
            <v>1682362809.1499999</v>
          </cell>
          <cell r="AL170">
            <v>1818031866.1799998</v>
          </cell>
          <cell r="AM170">
            <v>1571474588.8099999</v>
          </cell>
          <cell r="AN170">
            <v>1637592013.4999998</v>
          </cell>
          <cell r="AO170">
            <v>1776554688.3099999</v>
          </cell>
          <cell r="AP170">
            <v>1607318814.8800001</v>
          </cell>
          <cell r="AQ170">
            <v>1568059131.6599998</v>
          </cell>
          <cell r="AR170">
            <v>1567981293.78</v>
          </cell>
          <cell r="AS170">
            <v>1495474042.4400001</v>
          </cell>
          <cell r="AT170">
            <v>1437985473.23</v>
          </cell>
          <cell r="AU170">
            <v>1423265337.5500002</v>
          </cell>
          <cell r="AV170">
            <v>1408632126.27</v>
          </cell>
          <cell r="AW170">
            <v>1457446186.8199999</v>
          </cell>
          <cell r="AX170">
            <v>1593659892.3600001</v>
          </cell>
          <cell r="AY170">
            <v>1421899375.54</v>
          </cell>
          <cell r="AZ170">
            <v>1417953676.2300003</v>
          </cell>
          <cell r="BA170">
            <v>1532061471.49</v>
          </cell>
          <cell r="BB170">
            <v>1425610841.5599999</v>
          </cell>
          <cell r="BC170">
            <v>1353190637.1200001</v>
          </cell>
          <cell r="BD170">
            <v>1419885608.3500001</v>
          </cell>
          <cell r="BE170">
            <v>1372335842.01</v>
          </cell>
          <cell r="BF170">
            <v>1336114658.5700002</v>
          </cell>
          <cell r="BG170">
            <v>1306619138.6900001</v>
          </cell>
          <cell r="BH170">
            <v>1321052746.7199998</v>
          </cell>
          <cell r="BI170">
            <v>1386673318.1099999</v>
          </cell>
          <cell r="BJ170">
            <v>1572332260.2600002</v>
          </cell>
          <cell r="BK170">
            <v>1336958179.2400002</v>
          </cell>
          <cell r="BL170">
            <v>1410354329.3499999</v>
          </cell>
          <cell r="BM170">
            <v>1598129392.1100001</v>
          </cell>
          <cell r="BN170">
            <v>1451118437</v>
          </cell>
          <cell r="BO170">
            <v>1382408668.0600002</v>
          </cell>
          <cell r="BP170">
            <v>1438017655.5899999</v>
          </cell>
          <cell r="BQ170">
            <v>1395625553.1200001</v>
          </cell>
          <cell r="BR170">
            <v>1335560655.54</v>
          </cell>
          <cell r="BS170">
            <v>1380218205.8200002</v>
          </cell>
          <cell r="BT170">
            <v>1383616229.3199999</v>
          </cell>
          <cell r="BU170">
            <v>1480939935.0799999</v>
          </cell>
          <cell r="BV170">
            <v>1672191894.6699998</v>
          </cell>
          <cell r="BW170">
            <v>1416301085.5700002</v>
          </cell>
          <cell r="BX170">
            <v>1502059757.9000001</v>
          </cell>
          <cell r="BY170">
            <v>1685230894.45</v>
          </cell>
          <cell r="BZ170">
            <v>1540172627.77</v>
          </cell>
          <cell r="CA170">
            <v>1449057297.51</v>
          </cell>
          <cell r="CB170">
            <v>1505874082.53</v>
          </cell>
          <cell r="CC170">
            <v>1446799281.28</v>
          </cell>
          <cell r="CD170">
            <v>1406782485.48</v>
          </cell>
        </row>
        <row r="171">
          <cell r="A171" t="str">
            <v>FTS1TOTBE</v>
          </cell>
          <cell r="B171">
            <v>1940532397.73</v>
          </cell>
          <cell r="C171">
            <v>1631153944.7400002</v>
          </cell>
          <cell r="D171">
            <v>1719671292.8</v>
          </cell>
          <cell r="E171">
            <v>1911541491.9200001</v>
          </cell>
          <cell r="F171">
            <v>1771083946.0800002</v>
          </cell>
          <cell r="G171">
            <v>1707508370.55</v>
          </cell>
          <cell r="H171">
            <v>1786497724.9400001</v>
          </cell>
          <cell r="I171">
            <v>1695605984.46</v>
          </cell>
          <cell r="J171">
            <v>1664601010.8700001</v>
          </cell>
          <cell r="K171">
            <v>1724088837.0799999</v>
          </cell>
          <cell r="L171">
            <v>1618777485.3699999</v>
          </cell>
          <cell r="M171">
            <v>1833966983.4500003</v>
          </cell>
          <cell r="N171">
            <v>2112548449.0399995</v>
          </cell>
          <cell r="O171">
            <v>1807195659.25</v>
          </cell>
          <cell r="P171">
            <v>1848710760.7999997</v>
          </cell>
          <cell r="Q171">
            <v>2069775646.8199999</v>
          </cell>
          <cell r="R171">
            <v>1881433489.3699999</v>
          </cell>
          <cell r="S171">
            <v>1862055162.5899999</v>
          </cell>
          <cell r="T171">
            <v>1886351094.9100003</v>
          </cell>
          <cell r="U171">
            <v>1755434446.9700003</v>
          </cell>
          <cell r="V171">
            <v>1731769960.8099999</v>
          </cell>
          <cell r="W171">
            <v>1741635872.8899999</v>
          </cell>
          <cell r="X171">
            <v>1764680834.6900001</v>
          </cell>
          <cell r="Y171">
            <v>1832365707.8</v>
          </cell>
          <cell r="Z171">
            <v>2061095090.1000001</v>
          </cell>
          <cell r="AA171">
            <v>1787237345.6600003</v>
          </cell>
          <cell r="AB171">
            <v>1806870532.2499998</v>
          </cell>
          <cell r="AC171">
            <v>2005155871.0300002</v>
          </cell>
          <cell r="AD171">
            <v>1808664186.4500003</v>
          </cell>
          <cell r="AE171">
            <v>1777984498.9100003</v>
          </cell>
          <cell r="AF171">
            <v>1782548352.8499999</v>
          </cell>
          <cell r="AG171">
            <v>1712820308.1599998</v>
          </cell>
          <cell r="AH171">
            <v>1646108514.1199999</v>
          </cell>
          <cell r="AI171">
            <v>1635653818.0999999</v>
          </cell>
          <cell r="AJ171">
            <v>1679287945.0699999</v>
          </cell>
          <cell r="AK171">
            <v>1773230898.4699998</v>
          </cell>
          <cell r="AL171">
            <v>1909642789.6500001</v>
          </cell>
          <cell r="AM171">
            <v>1664557186.8699999</v>
          </cell>
          <cell r="AN171">
            <v>1727661511.6599998</v>
          </cell>
          <cell r="AO171">
            <v>1865204723.6500001</v>
          </cell>
          <cell r="AP171">
            <v>1699189237.1400001</v>
          </cell>
          <cell r="AQ171">
            <v>1663201282.9499998</v>
          </cell>
          <cell r="AR171">
            <v>1675912713.1600001</v>
          </cell>
          <cell r="AS171">
            <v>1588236857.1599998</v>
          </cell>
          <cell r="AT171">
            <v>1528092325.1300001</v>
          </cell>
          <cell r="AU171">
            <v>1517751655.7200003</v>
          </cell>
          <cell r="AV171">
            <v>1464918346.96</v>
          </cell>
          <cell r="AW171">
            <v>1547167420.23</v>
          </cell>
          <cell r="AX171">
            <v>1685569728.2400002</v>
          </cell>
          <cell r="AY171">
            <v>1511073445.1299999</v>
          </cell>
          <cell r="AZ171">
            <v>1506834065.1900003</v>
          </cell>
          <cell r="BA171">
            <v>1623176459.27</v>
          </cell>
          <cell r="BB171">
            <v>1520454335.03</v>
          </cell>
          <cell r="BC171">
            <v>1441564597.8700001</v>
          </cell>
          <cell r="BD171">
            <v>1507889899.8600001</v>
          </cell>
          <cell r="BE171">
            <v>1465075732.53</v>
          </cell>
          <cell r="BF171">
            <v>1424764135.7100003</v>
          </cell>
          <cell r="BG171">
            <v>1395092409.79</v>
          </cell>
          <cell r="BH171">
            <v>1417475535.3899999</v>
          </cell>
          <cell r="BI171">
            <v>1481593609.2599998</v>
          </cell>
          <cell r="BJ171">
            <v>1660639804.7500002</v>
          </cell>
          <cell r="BK171">
            <v>1424701809.8500001</v>
          </cell>
          <cell r="BL171">
            <v>1495533592.78</v>
          </cell>
          <cell r="BM171">
            <v>1691651397.9000001</v>
          </cell>
          <cell r="BN171">
            <v>1539415798.49</v>
          </cell>
          <cell r="BO171">
            <v>1470956937.1300001</v>
          </cell>
          <cell r="BP171">
            <v>1524831181.1900001</v>
          </cell>
          <cell r="BQ171">
            <v>1480480934.24</v>
          </cell>
          <cell r="BR171">
            <v>1420548949.6599998</v>
          </cell>
          <cell r="BS171">
            <v>1461645692.9100003</v>
          </cell>
          <cell r="BT171">
            <v>1469908849.25</v>
          </cell>
          <cell r="BU171">
            <v>1561889657.5499997</v>
          </cell>
          <cell r="BV171">
            <v>1754928340.2399998</v>
          </cell>
          <cell r="BW171">
            <v>1497621309.23</v>
          </cell>
          <cell r="BX171">
            <v>1583166911.3200002</v>
          </cell>
          <cell r="BY171">
            <v>1769673478.9000001</v>
          </cell>
          <cell r="BZ171">
            <v>1623256901.6100001</v>
          </cell>
          <cell r="CA171">
            <v>1532196338.77</v>
          </cell>
          <cell r="CB171">
            <v>1587406346.79</v>
          </cell>
          <cell r="CC171">
            <v>1528443952.3099999</v>
          </cell>
          <cell r="CD171">
            <v>1488465958.1600001</v>
          </cell>
        </row>
        <row r="172">
          <cell r="A172" t="str">
            <v>FTS1TOTE</v>
          </cell>
          <cell r="B172">
            <v>1940532397.73</v>
          </cell>
          <cell r="C172">
            <v>1631153944.7400002</v>
          </cell>
          <cell r="D172">
            <v>1719671292.8</v>
          </cell>
          <cell r="E172">
            <v>1911541491.9200001</v>
          </cell>
          <cell r="F172">
            <v>1771083946.0800002</v>
          </cell>
          <cell r="G172">
            <v>1707508370.55</v>
          </cell>
          <cell r="H172">
            <v>1786497724.9400001</v>
          </cell>
          <cell r="I172">
            <v>1695605984.46</v>
          </cell>
          <cell r="J172">
            <v>1664601010.8700001</v>
          </cell>
          <cell r="K172">
            <v>1724088837.0799999</v>
          </cell>
          <cell r="L172">
            <v>1618777485.3699999</v>
          </cell>
          <cell r="M172">
            <v>1833966983.4500003</v>
          </cell>
          <cell r="N172">
            <v>2112548449.0399995</v>
          </cell>
          <cell r="O172">
            <v>1807195659.25</v>
          </cell>
          <cell r="P172">
            <v>1848710760.7999997</v>
          </cell>
          <cell r="Q172">
            <v>2069775646.8199999</v>
          </cell>
          <cell r="R172">
            <v>1881433489.3699999</v>
          </cell>
          <cell r="S172">
            <v>1862055162.5899999</v>
          </cell>
          <cell r="T172">
            <v>1886351094.9100003</v>
          </cell>
          <cell r="U172">
            <v>1755434446.9700003</v>
          </cell>
          <cell r="V172">
            <v>1731769960.8099999</v>
          </cell>
          <cell r="W172">
            <v>1741635872.8899999</v>
          </cell>
          <cell r="X172">
            <v>1764680834.6900001</v>
          </cell>
          <cell r="Y172">
            <v>1832365707.8</v>
          </cell>
          <cell r="Z172">
            <v>2061095090.1000001</v>
          </cell>
          <cell r="AA172">
            <v>1787237345.6600003</v>
          </cell>
          <cell r="AB172">
            <v>1806870532.2499998</v>
          </cell>
          <cell r="AC172">
            <v>2005155871.0300002</v>
          </cell>
          <cell r="AD172">
            <v>1808664186.4500003</v>
          </cell>
          <cell r="AE172">
            <v>1777984498.9100003</v>
          </cell>
          <cell r="AF172">
            <v>1782548352.8499999</v>
          </cell>
          <cell r="AG172">
            <v>1712820308.1599998</v>
          </cell>
          <cell r="AH172">
            <v>1646108514.1199999</v>
          </cell>
          <cell r="AI172">
            <v>1635653818.0999999</v>
          </cell>
          <cell r="AJ172">
            <v>1679287945.0699999</v>
          </cell>
          <cell r="AK172">
            <v>1773230898.4699998</v>
          </cell>
          <cell r="AL172">
            <v>1909642789.6500001</v>
          </cell>
          <cell r="AM172">
            <v>1664557186.8699999</v>
          </cell>
          <cell r="AN172">
            <v>1727661511.6599998</v>
          </cell>
          <cell r="AO172">
            <v>1865204723.6500001</v>
          </cell>
          <cell r="AP172">
            <v>1699189237.1400001</v>
          </cell>
          <cell r="AQ172">
            <v>1663201282.9499998</v>
          </cell>
          <cell r="AR172">
            <v>1675912713.1600001</v>
          </cell>
          <cell r="AS172">
            <v>1588236857.1599998</v>
          </cell>
          <cell r="AT172">
            <v>1528092325.1300001</v>
          </cell>
          <cell r="AU172">
            <v>1517751655.7200003</v>
          </cell>
          <cell r="AV172">
            <v>1464918346.96</v>
          </cell>
          <cell r="AW172">
            <v>1547167420.23</v>
          </cell>
          <cell r="AX172">
            <v>1685569728.2400002</v>
          </cell>
          <cell r="AY172">
            <v>1511073445.1299999</v>
          </cell>
          <cell r="AZ172">
            <v>1506834065.1900003</v>
          </cell>
          <cell r="BA172">
            <v>1623176459.27</v>
          </cell>
          <cell r="BB172">
            <v>1520454335.03</v>
          </cell>
          <cell r="BC172">
            <v>1441564597.8700001</v>
          </cell>
          <cell r="BD172">
            <v>1507889899.8600001</v>
          </cell>
          <cell r="BE172">
            <v>1465075732.53</v>
          </cell>
          <cell r="BF172">
            <v>1424764135.7100003</v>
          </cell>
          <cell r="BG172">
            <v>1395092409.79</v>
          </cell>
          <cell r="BH172">
            <v>1417475535.3899999</v>
          </cell>
          <cell r="BI172">
            <v>1481593609.2599998</v>
          </cell>
          <cell r="BJ172">
            <v>1660639804.7500002</v>
          </cell>
          <cell r="BK172">
            <v>1424701809.8500001</v>
          </cell>
          <cell r="BL172">
            <v>1495533592.78</v>
          </cell>
          <cell r="BM172">
            <v>1691651397.9000001</v>
          </cell>
          <cell r="BN172">
            <v>1539415798.49</v>
          </cell>
          <cell r="BO172">
            <v>1470956937.1300001</v>
          </cell>
          <cell r="BP172">
            <v>1524831181.1900001</v>
          </cell>
          <cell r="BQ172">
            <v>1480480934.24</v>
          </cell>
          <cell r="BR172">
            <v>1420548949.6599998</v>
          </cell>
          <cell r="BS172">
            <v>1461645692.9100003</v>
          </cell>
          <cell r="BT172">
            <v>1469908849.25</v>
          </cell>
          <cell r="BU172">
            <v>1561889657.5499997</v>
          </cell>
          <cell r="BV172">
            <v>1754928340.2399998</v>
          </cell>
          <cell r="BW172">
            <v>1497621309.23</v>
          </cell>
          <cell r="BX172">
            <v>1583166911.3200002</v>
          </cell>
          <cell r="BY172">
            <v>1769673478.9000001</v>
          </cell>
          <cell r="BZ172">
            <v>1623256901.6100001</v>
          </cell>
          <cell r="CA172">
            <v>1532196338.77</v>
          </cell>
          <cell r="CB172">
            <v>1587406346.79</v>
          </cell>
          <cell r="CC172">
            <v>1528443952.3099999</v>
          </cell>
          <cell r="CD172">
            <v>1488465958.1600001</v>
          </cell>
        </row>
        <row r="173">
          <cell r="A173" t="str">
            <v>FTS1TOTG</v>
          </cell>
          <cell r="B173">
            <v>1706792363.7099998</v>
          </cell>
          <cell r="C173">
            <v>1435188891.0600002</v>
          </cell>
          <cell r="D173">
            <v>1556090966.4700003</v>
          </cell>
          <cell r="E173">
            <v>1691070193.5800002</v>
          </cell>
          <cell r="F173">
            <v>1572698598.6000006</v>
          </cell>
          <cell r="G173">
            <v>1527819250.8</v>
          </cell>
          <cell r="H173">
            <v>1585130313.98</v>
          </cell>
          <cell r="I173">
            <v>1468184169.6799998</v>
          </cell>
          <cell r="J173">
            <v>1513496995.6300001</v>
          </cell>
          <cell r="K173">
            <v>1538909579.1200001</v>
          </cell>
          <cell r="L173">
            <v>1428238994.6099999</v>
          </cell>
          <cell r="M173">
            <v>1620436747.26</v>
          </cell>
          <cell r="N173">
            <v>1870451715.7199996</v>
          </cell>
          <cell r="O173">
            <v>1582842349.6199999</v>
          </cell>
          <cell r="P173">
            <v>1633416167.3199995</v>
          </cell>
          <cell r="Q173">
            <v>1818688176.4299996</v>
          </cell>
          <cell r="R173">
            <v>1667366840.05</v>
          </cell>
          <cell r="S173">
            <v>1640227574.9199996</v>
          </cell>
          <cell r="T173">
            <v>1662261510.2699997</v>
          </cell>
          <cell r="U173">
            <v>1556190899.1400001</v>
          </cell>
          <cell r="V173">
            <v>1534067695.3599997</v>
          </cell>
          <cell r="W173">
            <v>1548585034.6700001</v>
          </cell>
          <cell r="X173">
            <v>1562175736.2000003</v>
          </cell>
          <cell r="Y173">
            <v>1619936159.6800001</v>
          </cell>
          <cell r="Z173">
            <v>1813789544.1999998</v>
          </cell>
          <cell r="AA173">
            <v>1584578376.5099998</v>
          </cell>
          <cell r="AB173">
            <v>1592642628.3199995</v>
          </cell>
          <cell r="AC173">
            <v>1771583438.3299999</v>
          </cell>
          <cell r="AD173">
            <v>1611631000.8100002</v>
          </cell>
          <cell r="AE173">
            <v>1577758475.8099997</v>
          </cell>
          <cell r="AF173">
            <v>1594178709.2599995</v>
          </cell>
          <cell r="AG173">
            <v>1523608281.6199999</v>
          </cell>
          <cell r="AH173">
            <v>1468094540.4000001</v>
          </cell>
          <cell r="AI173">
            <v>1456841429.6499999</v>
          </cell>
          <cell r="AJ173">
            <v>1493811518.6499996</v>
          </cell>
          <cell r="AK173">
            <v>1568450026.7399998</v>
          </cell>
          <cell r="AL173">
            <v>1686110057.1899998</v>
          </cell>
          <cell r="AM173">
            <v>1472367015.3200002</v>
          </cell>
          <cell r="AN173">
            <v>1531291836.6799998</v>
          </cell>
          <cell r="AO173">
            <v>1651317515.9400001</v>
          </cell>
          <cell r="AP173">
            <v>1511181790.7900002</v>
          </cell>
          <cell r="AQ173">
            <v>1471663625.5799997</v>
          </cell>
          <cell r="AR173">
            <v>1490723370.2900002</v>
          </cell>
          <cell r="AS173">
            <v>1412187385.3100002</v>
          </cell>
          <cell r="AT173">
            <v>1365065958.7400002</v>
          </cell>
          <cell r="AU173">
            <v>1351733638.6000001</v>
          </cell>
          <cell r="AV173">
            <v>1311725756.7799997</v>
          </cell>
          <cell r="AW173">
            <v>1380951165.6799998</v>
          </cell>
          <cell r="AX173">
            <v>1491663529.8899999</v>
          </cell>
          <cell r="AY173">
            <v>1325694199.1699996</v>
          </cell>
          <cell r="AZ173">
            <v>1334471995.03</v>
          </cell>
          <cell r="BA173">
            <v>1436262145.8999999</v>
          </cell>
          <cell r="BB173">
            <v>1344112839.1800001</v>
          </cell>
          <cell r="BC173">
            <v>1286832878.8900001</v>
          </cell>
          <cell r="BD173">
            <v>1341431853.8000002</v>
          </cell>
          <cell r="BE173">
            <v>1311621523.9199998</v>
          </cell>
          <cell r="BF173">
            <v>1270766214.8400004</v>
          </cell>
          <cell r="BG173">
            <v>1241403384.28</v>
          </cell>
          <cell r="BH173">
            <v>1268669625.9799995</v>
          </cell>
          <cell r="BI173">
            <v>1326152096.1299999</v>
          </cell>
          <cell r="BJ173">
            <v>1470957800.2800004</v>
          </cell>
          <cell r="BK173">
            <v>1265971030.8699999</v>
          </cell>
          <cell r="BL173">
            <v>1329754010.21</v>
          </cell>
          <cell r="BM173">
            <v>1500000822.8899999</v>
          </cell>
          <cell r="BN173">
            <v>1375491146.78</v>
          </cell>
          <cell r="BO173">
            <v>1312516980.3299999</v>
          </cell>
          <cell r="BP173">
            <v>1358229379.9899998</v>
          </cell>
          <cell r="BQ173">
            <v>1320760450.7200007</v>
          </cell>
          <cell r="BR173">
            <v>1269889647.6199996</v>
          </cell>
          <cell r="BS173">
            <v>1314876784.8900001</v>
          </cell>
          <cell r="BT173">
            <v>1313659114.49</v>
          </cell>
          <cell r="BU173">
            <v>1390367194.22</v>
          </cell>
          <cell r="BV173">
            <v>1553234864.6699998</v>
          </cell>
          <cell r="BW173">
            <v>1324751278.02</v>
          </cell>
          <cell r="BX173">
            <v>1405801468.8600001</v>
          </cell>
          <cell r="BY173">
            <v>1570838710.3499999</v>
          </cell>
          <cell r="BZ173">
            <v>1446866245.2199998</v>
          </cell>
          <cell r="CA173">
            <v>1369052926.8899996</v>
          </cell>
          <cell r="CB173">
            <v>1417432405.9100001</v>
          </cell>
          <cell r="CC173">
            <v>1366333456.1299996</v>
          </cell>
          <cell r="CD173">
            <v>1326558041.8900006</v>
          </cell>
        </row>
        <row r="174">
          <cell r="A174" t="str">
            <v>FTS1TOTGS</v>
          </cell>
          <cell r="B174">
            <v>1765448192.8900001</v>
          </cell>
          <cell r="C174">
            <v>1486679777.75</v>
          </cell>
          <cell r="D174">
            <v>1611217144.77</v>
          </cell>
          <cell r="E174">
            <v>1749967286.1500001</v>
          </cell>
          <cell r="F174">
            <v>1620680411.96</v>
          </cell>
          <cell r="G174">
            <v>1574297675.24</v>
          </cell>
          <cell r="H174">
            <v>1633186883.75</v>
          </cell>
          <cell r="I174">
            <v>1512889923.77</v>
          </cell>
          <cell r="J174">
            <v>1559512933.5699999</v>
          </cell>
          <cell r="K174">
            <v>1585609928.0899999</v>
          </cell>
          <cell r="L174">
            <v>1471788880.6400001</v>
          </cell>
          <cell r="M174">
            <v>1669667723.0999999</v>
          </cell>
          <cell r="N174">
            <v>1934989340.3199999</v>
          </cell>
          <cell r="O174">
            <v>1638552420.5999999</v>
          </cell>
          <cell r="P174">
            <v>1690740606.3499999</v>
          </cell>
          <cell r="Q174">
            <v>1881348552.3499999</v>
          </cell>
          <cell r="R174">
            <v>1718104974.47</v>
          </cell>
          <cell r="S174">
            <v>1689926877.26</v>
          </cell>
          <cell r="T174">
            <v>1712605781.3199999</v>
          </cell>
          <cell r="U174">
            <v>1603469331.4000001</v>
          </cell>
          <cell r="V174">
            <v>1580665919</v>
          </cell>
          <cell r="W174">
            <v>1595674561.73</v>
          </cell>
          <cell r="X174">
            <v>1609799032.3399999</v>
          </cell>
          <cell r="Y174">
            <v>1668982783.0599999</v>
          </cell>
          <cell r="Z174">
            <v>1876445031.75</v>
          </cell>
          <cell r="AA174">
            <v>1640848399.3699999</v>
          </cell>
          <cell r="AB174">
            <v>1648655203.8800001</v>
          </cell>
          <cell r="AC174">
            <v>1833186842.03</v>
          </cell>
          <cell r="AD174">
            <v>1660685306.6500001</v>
          </cell>
          <cell r="AE174">
            <v>1625961829.55</v>
          </cell>
          <cell r="AF174">
            <v>1643269839.96</v>
          </cell>
          <cell r="AG174">
            <v>1570271629.9200001</v>
          </cell>
          <cell r="AH174">
            <v>1512977483.1199999</v>
          </cell>
          <cell r="AI174">
            <v>1501446572.4200001</v>
          </cell>
          <cell r="AJ174">
            <v>1539506564.0999999</v>
          </cell>
          <cell r="AK174">
            <v>1616164437.3099999</v>
          </cell>
          <cell r="AL174">
            <v>1745403108.79</v>
          </cell>
          <cell r="AM174">
            <v>1525370681.1300001</v>
          </cell>
          <cell r="AN174">
            <v>1586025923.28</v>
          </cell>
          <cell r="AO174">
            <v>1709564845.75</v>
          </cell>
          <cell r="AP174">
            <v>1557309624.24</v>
          </cell>
          <cell r="AQ174">
            <v>1516945953.01</v>
          </cell>
          <cell r="AR174">
            <v>1536411760.45</v>
          </cell>
          <cell r="AS174">
            <v>1455606561.8499999</v>
          </cell>
          <cell r="AT174">
            <v>1407040374.9100001</v>
          </cell>
          <cell r="AU174">
            <v>1393034041.1300001</v>
          </cell>
          <cell r="AV174">
            <v>1352262675.1300001</v>
          </cell>
          <cell r="AW174">
            <v>1423330264.5</v>
          </cell>
          <cell r="AX174">
            <v>1545163987.53</v>
          </cell>
          <cell r="AY174">
            <v>1374248038.9000001</v>
          </cell>
          <cell r="AZ174">
            <v>1383290537.51</v>
          </cell>
          <cell r="BA174">
            <v>1488329534.6300001</v>
          </cell>
          <cell r="BB174">
            <v>1385419299.04</v>
          </cell>
          <cell r="BC174">
            <v>1326507847.9100001</v>
          </cell>
          <cell r="BD174">
            <v>1382884295.8199999</v>
          </cell>
          <cell r="BE174">
            <v>1351898269.8499999</v>
          </cell>
          <cell r="BF174">
            <v>1309549486.28</v>
          </cell>
          <cell r="BG174">
            <v>1279417578.5599999</v>
          </cell>
          <cell r="BH174">
            <v>1307752219.1600001</v>
          </cell>
          <cell r="BI174">
            <v>1366183033.8699999</v>
          </cell>
          <cell r="BJ174">
            <v>1523724926.78</v>
          </cell>
          <cell r="BK174">
            <v>1312656139.9200001</v>
          </cell>
          <cell r="BL174">
            <v>1378381774.9000001</v>
          </cell>
          <cell r="BM174">
            <v>1553551262.52</v>
          </cell>
          <cell r="BN174">
            <v>1417760647.6199999</v>
          </cell>
          <cell r="BO174">
            <v>1352753952.01</v>
          </cell>
          <cell r="BP174">
            <v>1400040432.3499999</v>
          </cell>
          <cell r="BQ174">
            <v>1361532998.6500001</v>
          </cell>
          <cell r="BR174">
            <v>1309230612.74</v>
          </cell>
          <cell r="BS174">
            <v>1355481851.5699999</v>
          </cell>
          <cell r="BT174">
            <v>1354014066.2</v>
          </cell>
          <cell r="BU174">
            <v>1433226371.73</v>
          </cell>
          <cell r="BV174">
            <v>1608347673.5599999</v>
          </cell>
          <cell r="BW174">
            <v>1373331669.5</v>
          </cell>
          <cell r="BX174">
            <v>1456804833.3199999</v>
          </cell>
          <cell r="BY174">
            <v>1626757257.72</v>
          </cell>
          <cell r="BZ174">
            <v>1491211573.1300001</v>
          </cell>
          <cell r="CA174">
            <v>1411385302.23</v>
          </cell>
          <cell r="CB174">
            <v>1460984538.6199999</v>
          </cell>
          <cell r="CC174">
            <v>1408487946.79</v>
          </cell>
          <cell r="CD174">
            <v>1367440813.9400001</v>
          </cell>
        </row>
        <row r="175">
          <cell r="A175" t="str">
            <v>FTS1TOTS</v>
          </cell>
          <cell r="B175">
            <v>1861337168.98</v>
          </cell>
          <cell r="C175">
            <v>1553114994.6600001</v>
          </cell>
          <cell r="D175">
            <v>1641189690.6000001</v>
          </cell>
          <cell r="E175">
            <v>1828833138.02</v>
          </cell>
          <cell r="F175">
            <v>1691545492.4600003</v>
          </cell>
          <cell r="G175">
            <v>1625554204.3499999</v>
          </cell>
          <cell r="H175">
            <v>1703590381.8200002</v>
          </cell>
          <cell r="I175">
            <v>1618344399.3</v>
          </cell>
          <cell r="J175">
            <v>1579271406.6900001</v>
          </cell>
          <cell r="K175">
            <v>1640105825.8499999</v>
          </cell>
          <cell r="L175">
            <v>1535350903.3399999</v>
          </cell>
          <cell r="M175">
            <v>1751058385.4000001</v>
          </cell>
          <cell r="N175">
            <v>2028760524.2099996</v>
          </cell>
          <cell r="O175">
            <v>1727701300.5599999</v>
          </cell>
          <cell r="P175">
            <v>1759984956.1799998</v>
          </cell>
          <cell r="Q175">
            <v>1988594950.0599999</v>
          </cell>
          <cell r="R175">
            <v>1792549083.8299999</v>
          </cell>
          <cell r="S175">
            <v>1772730905.98</v>
          </cell>
          <cell r="T175">
            <v>1802272763.3200002</v>
          </cell>
          <cell r="U175">
            <v>1667466437.8200002</v>
          </cell>
          <cell r="V175">
            <v>1646982001.1799998</v>
          </cell>
          <cell r="W175">
            <v>1652770046.74</v>
          </cell>
          <cell r="X175">
            <v>1681767233.3200002</v>
          </cell>
          <cell r="Y175">
            <v>1747053923.98</v>
          </cell>
          <cell r="Z175">
            <v>1975014567.54</v>
          </cell>
          <cell r="AA175">
            <v>1700150776.0600002</v>
          </cell>
          <cell r="AB175">
            <v>1719103186.2299998</v>
          </cell>
          <cell r="AC175">
            <v>1919250486.21</v>
          </cell>
          <cell r="AD175">
            <v>1717630099.7700002</v>
          </cell>
          <cell r="AE175">
            <v>1686127667.3800001</v>
          </cell>
          <cell r="AF175">
            <v>1692662426.2599998</v>
          </cell>
          <cell r="AG175">
            <v>1623191514.71</v>
          </cell>
          <cell r="AH175">
            <v>1555463718.7199998</v>
          </cell>
          <cell r="AI175">
            <v>1545941716.6199999</v>
          </cell>
          <cell r="AJ175">
            <v>1588164731.5</v>
          </cell>
          <cell r="AK175">
            <v>1682362809.1499999</v>
          </cell>
          <cell r="AL175">
            <v>1818031866.1799998</v>
          </cell>
          <cell r="AM175">
            <v>1571474588.8099999</v>
          </cell>
          <cell r="AN175">
            <v>1637592013.4999998</v>
          </cell>
          <cell r="AO175">
            <v>1776554688.3099999</v>
          </cell>
          <cell r="AP175">
            <v>1607318814.8800001</v>
          </cell>
          <cell r="AQ175">
            <v>1568059131.6599998</v>
          </cell>
          <cell r="AR175">
            <v>1567981293.78</v>
          </cell>
          <cell r="AS175">
            <v>1495474042.4400001</v>
          </cell>
          <cell r="AT175">
            <v>1437985473.23</v>
          </cell>
          <cell r="AU175">
            <v>1423265337.5500002</v>
          </cell>
          <cell r="AV175">
            <v>1408632126.27</v>
          </cell>
          <cell r="AW175">
            <v>1457446186.8199999</v>
          </cell>
          <cell r="AX175">
            <v>1593659892.3600001</v>
          </cell>
          <cell r="AY175">
            <v>1421899375.54</v>
          </cell>
          <cell r="AZ175">
            <v>1417953676.2300003</v>
          </cell>
          <cell r="BA175">
            <v>1532061471.49</v>
          </cell>
          <cell r="BB175">
            <v>1425610841.5599999</v>
          </cell>
          <cell r="BC175">
            <v>1353190637.1200001</v>
          </cell>
          <cell r="BD175">
            <v>1419885608.3500001</v>
          </cell>
          <cell r="BE175">
            <v>1372335842.01</v>
          </cell>
          <cell r="BF175">
            <v>1336114658.5700002</v>
          </cell>
          <cell r="BG175">
            <v>1306619138.6900001</v>
          </cell>
          <cell r="BH175">
            <v>1321052746.7199998</v>
          </cell>
          <cell r="BI175">
            <v>1386673318.1099999</v>
          </cell>
          <cell r="BJ175">
            <v>1572332260.2600002</v>
          </cell>
          <cell r="BK175">
            <v>1336958179.2400002</v>
          </cell>
          <cell r="BL175">
            <v>1410354329.3499999</v>
          </cell>
          <cell r="BM175">
            <v>1598129392.1100001</v>
          </cell>
          <cell r="BN175">
            <v>1451118437</v>
          </cell>
          <cell r="BO175">
            <v>1382408668.0600002</v>
          </cell>
          <cell r="BP175">
            <v>1438017655.5899999</v>
          </cell>
          <cell r="BQ175">
            <v>1395625553.1200001</v>
          </cell>
          <cell r="BR175">
            <v>1335560655.54</v>
          </cell>
          <cell r="BS175">
            <v>1380218205.8200002</v>
          </cell>
          <cell r="BT175">
            <v>1383616229.3199999</v>
          </cell>
          <cell r="BU175">
            <v>1480939935.0799999</v>
          </cell>
          <cell r="BV175">
            <v>1672191894.6699998</v>
          </cell>
          <cell r="BW175">
            <v>1416301085.5700002</v>
          </cell>
          <cell r="BX175">
            <v>1502059757.9000001</v>
          </cell>
          <cell r="BY175">
            <v>1685230894.45</v>
          </cell>
          <cell r="BZ175">
            <v>1540172627.77</v>
          </cell>
          <cell r="CA175">
            <v>1449057297.51</v>
          </cell>
          <cell r="CB175">
            <v>1505874082.53</v>
          </cell>
          <cell r="CC175">
            <v>1446799281.28</v>
          </cell>
          <cell r="CD175">
            <v>1406782485.48</v>
          </cell>
        </row>
        <row r="176">
          <cell r="A176" t="str">
            <v>FTS1TRNS</v>
          </cell>
          <cell r="B176">
            <v>912434.11</v>
          </cell>
          <cell r="C176">
            <v>-1701178.56</v>
          </cell>
          <cell r="D176">
            <v>4994312.12</v>
          </cell>
          <cell r="E176">
            <v>1285332.3099999998</v>
          </cell>
          <cell r="F176">
            <v>1955698.31</v>
          </cell>
          <cell r="G176">
            <v>3782664.08</v>
          </cell>
          <cell r="H176">
            <v>1261934</v>
          </cell>
          <cell r="I176">
            <v>-23925697.75</v>
          </cell>
          <cell r="J176">
            <v>6360487.8399999999</v>
          </cell>
          <cell r="K176">
            <v>2201909.34</v>
          </cell>
          <cell r="L176">
            <v>-538114.92999999993</v>
          </cell>
          <cell r="M176">
            <v>818719.03</v>
          </cell>
          <cell r="N176">
            <v>-1625270.12</v>
          </cell>
          <cell r="O176">
            <v>-685696.55</v>
          </cell>
          <cell r="P176">
            <v>-1763950.13</v>
          </cell>
          <cell r="Q176">
            <v>518451.01</v>
          </cell>
          <cell r="R176">
            <v>-2909909.83</v>
          </cell>
          <cell r="S176">
            <v>-2672026.04</v>
          </cell>
          <cell r="T176">
            <v>-6810922.96</v>
          </cell>
          <cell r="U176">
            <v>-3180197.2</v>
          </cell>
          <cell r="V176">
            <v>-6366745.7999999998</v>
          </cell>
          <cell r="W176">
            <v>-329688.7</v>
          </cell>
          <cell r="X176">
            <v>-324470.65999999997</v>
          </cell>
          <cell r="Y176">
            <v>445413.67</v>
          </cell>
          <cell r="Z176">
            <v>-8773429.8800000008</v>
          </cell>
          <cell r="AA176">
            <v>-470328.96</v>
          </cell>
          <cell r="AB176">
            <v>-896585.14</v>
          </cell>
          <cell r="AC176">
            <v>-484081.18</v>
          </cell>
          <cell r="AD176">
            <v>154161.85999999999</v>
          </cell>
          <cell r="AE176">
            <v>-323875.59999999998</v>
          </cell>
          <cell r="AF176">
            <v>5193445.95</v>
          </cell>
          <cell r="AG176">
            <v>4684263.2</v>
          </cell>
          <cell r="AH176">
            <v>983237.46</v>
          </cell>
          <cell r="AI176">
            <v>-37073.19</v>
          </cell>
          <cell r="AJ176">
            <v>-213983.78</v>
          </cell>
          <cell r="AK176">
            <v>-445411.81</v>
          </cell>
          <cell r="AL176">
            <v>431773.23</v>
          </cell>
          <cell r="AM176">
            <v>266489.64</v>
          </cell>
          <cell r="AN176">
            <v>-246310.14</v>
          </cell>
          <cell r="AO176">
            <v>-4995655.6900000004</v>
          </cell>
          <cell r="AP176">
            <v>-153588.09</v>
          </cell>
          <cell r="AQ176">
            <v>-3159957.71</v>
          </cell>
          <cell r="AR176">
            <v>1314197.5900000001</v>
          </cell>
          <cell r="AS176">
            <v>-1211298.26</v>
          </cell>
          <cell r="AT176">
            <v>212301.01</v>
          </cell>
          <cell r="AU176">
            <v>-205659.69</v>
          </cell>
          <cell r="AV176">
            <v>586014.78</v>
          </cell>
          <cell r="AW176">
            <v>-134617.26</v>
          </cell>
          <cell r="AX176">
            <v>1599122.97</v>
          </cell>
          <cell r="AY176">
            <v>-5068666.66</v>
          </cell>
          <cell r="AZ176">
            <v>3314256.32</v>
          </cell>
          <cell r="BA176">
            <v>-306278.25</v>
          </cell>
          <cell r="BB176">
            <v>120078.48</v>
          </cell>
          <cell r="BC176">
            <v>-1486505.92</v>
          </cell>
          <cell r="BD176">
            <v>-156379.79</v>
          </cell>
          <cell r="BE176">
            <v>7818424.6100000003</v>
          </cell>
          <cell r="BF176">
            <v>-130902.91</v>
          </cell>
          <cell r="BG176">
            <v>-212782.95</v>
          </cell>
          <cell r="BH176">
            <v>92956.72</v>
          </cell>
          <cell r="BI176">
            <v>-827073.71</v>
          </cell>
          <cell r="BJ176">
            <v>-2149684.2000000002</v>
          </cell>
          <cell r="BK176">
            <v>-105347.48</v>
          </cell>
          <cell r="BL176">
            <v>1815232.18</v>
          </cell>
          <cell r="BM176">
            <v>-726996.1</v>
          </cell>
          <cell r="BN176">
            <v>3320.99</v>
          </cell>
          <cell r="BO176">
            <v>-345063.69</v>
          </cell>
          <cell r="BP176">
            <v>77059.64</v>
          </cell>
          <cell r="BQ176">
            <v>-605310.41</v>
          </cell>
          <cell r="BR176">
            <v>307387.49</v>
          </cell>
          <cell r="BS176">
            <v>1571823.11</v>
          </cell>
          <cell r="BT176">
            <v>-2193782.41</v>
          </cell>
          <cell r="BU176">
            <v>-1355204.55</v>
          </cell>
          <cell r="BV176">
            <v>-535772.6</v>
          </cell>
          <cell r="BW176">
            <v>-111583.74</v>
          </cell>
          <cell r="BX176">
            <v>-220691.15</v>
          </cell>
          <cell r="BY176">
            <v>-96025.47</v>
          </cell>
          <cell r="BZ176">
            <v>-221839</v>
          </cell>
          <cell r="CA176">
            <v>1677799.35</v>
          </cell>
          <cell r="CB176">
            <v>-378650.68</v>
          </cell>
          <cell r="CC176">
            <v>-199315.4</v>
          </cell>
          <cell r="CD176">
            <v>-237258.16</v>
          </cell>
        </row>
        <row r="177">
          <cell r="A177" t="str">
            <v>FTS1WAST</v>
          </cell>
          <cell r="B177">
            <v>3814922.52</v>
          </cell>
          <cell r="C177">
            <v>3236992.8</v>
          </cell>
          <cell r="D177">
            <v>3498072.09</v>
          </cell>
          <cell r="E177">
            <v>3811770.13</v>
          </cell>
          <cell r="F177">
            <v>3517533.86</v>
          </cell>
          <cell r="G177">
            <v>3429318.29</v>
          </cell>
          <cell r="H177">
            <v>3555243.94</v>
          </cell>
          <cell r="I177">
            <v>3290479.17</v>
          </cell>
          <cell r="J177">
            <v>3378428.56</v>
          </cell>
          <cell r="K177">
            <v>3437367.78</v>
          </cell>
          <cell r="L177">
            <v>3204456.07</v>
          </cell>
          <cell r="M177">
            <v>3633184.53</v>
          </cell>
          <cell r="N177">
            <v>4207148.8499999996</v>
          </cell>
          <cell r="O177">
            <v>3554865.94</v>
          </cell>
          <cell r="P177">
            <v>3671188.44</v>
          </cell>
          <cell r="Q177">
            <v>4095582.48</v>
          </cell>
          <cell r="R177">
            <v>3735837.39</v>
          </cell>
          <cell r="S177">
            <v>3689886.27</v>
          </cell>
          <cell r="T177">
            <v>3718112.13</v>
          </cell>
          <cell r="U177">
            <v>3482443.91</v>
          </cell>
          <cell r="V177">
            <v>3431174.12</v>
          </cell>
          <cell r="W177">
            <v>3449584.56</v>
          </cell>
          <cell r="X177">
            <v>3492252.29</v>
          </cell>
          <cell r="Y177">
            <v>3634503.62</v>
          </cell>
          <cell r="Z177">
            <v>4074370.44</v>
          </cell>
          <cell r="AA177">
            <v>3554978.7</v>
          </cell>
          <cell r="AB177">
            <v>3592371.43</v>
          </cell>
          <cell r="AC177">
            <v>3982112.49</v>
          </cell>
          <cell r="AD177">
            <v>3596013.17</v>
          </cell>
          <cell r="AE177">
            <v>3531397.55</v>
          </cell>
          <cell r="AF177">
            <v>3530000.05</v>
          </cell>
          <cell r="AG177">
            <v>3397632.14</v>
          </cell>
          <cell r="AH177">
            <v>3271865.57</v>
          </cell>
          <cell r="AI177">
            <v>3247202.59</v>
          </cell>
          <cell r="AJ177">
            <v>3333561.76</v>
          </cell>
          <cell r="AK177">
            <v>3496551.94</v>
          </cell>
          <cell r="AL177">
            <v>3784569.94</v>
          </cell>
          <cell r="AM177">
            <v>3312638.27</v>
          </cell>
          <cell r="AN177">
            <v>3446957.15</v>
          </cell>
          <cell r="AO177">
            <v>3703351.1</v>
          </cell>
          <cell r="AP177">
            <v>3363537.82</v>
          </cell>
          <cell r="AQ177">
            <v>3303748.22</v>
          </cell>
          <cell r="AR177">
            <v>3325537.61</v>
          </cell>
          <cell r="AS177">
            <v>3149642.75</v>
          </cell>
          <cell r="AT177">
            <v>3039782.8</v>
          </cell>
          <cell r="AU177">
            <v>2981889.7</v>
          </cell>
          <cell r="AV177">
            <v>2930758.55</v>
          </cell>
          <cell r="AW177">
            <v>3080675.95</v>
          </cell>
          <cell r="AX177">
            <v>3347587.77</v>
          </cell>
          <cell r="AY177">
            <v>2982493.39</v>
          </cell>
          <cell r="AZ177">
            <v>3003484.22</v>
          </cell>
          <cell r="BA177">
            <v>3226325.68</v>
          </cell>
          <cell r="BB177">
            <v>3016292.84</v>
          </cell>
          <cell r="BC177">
            <v>2873099.71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</row>
        <row r="178">
          <cell r="A178" t="str">
            <v>FTS1WRNT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8646682.7599999998</v>
          </cell>
          <cell r="G178">
            <v>165983.91000000003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</row>
        <row r="179">
          <cell r="A179" t="str">
            <v>FTS2ADJ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</row>
        <row r="180">
          <cell r="A180" t="str">
            <v>FTS2ADT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</row>
        <row r="181">
          <cell r="A181" t="str">
            <v>FTS2ADTW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</row>
        <row r="182">
          <cell r="A182" t="str">
            <v>FTS2BDCK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</row>
        <row r="183">
          <cell r="A183" t="str">
            <v>FTS2CDRC</v>
          </cell>
          <cell r="B183">
            <v>325547363.97000003</v>
          </cell>
          <cell r="C183">
            <v>295156824.20999998</v>
          </cell>
          <cell r="D183">
            <v>286230287.47000003</v>
          </cell>
          <cell r="E183">
            <v>350253941.98000002</v>
          </cell>
          <cell r="F183">
            <v>329631799.33999997</v>
          </cell>
          <cell r="G183">
            <v>322881385.26999998</v>
          </cell>
          <cell r="H183">
            <v>325567053.50999999</v>
          </cell>
          <cell r="I183">
            <v>352543681.42000002</v>
          </cell>
          <cell r="J183">
            <v>328917222.64999998</v>
          </cell>
          <cell r="K183">
            <v>305962644.39999998</v>
          </cell>
          <cell r="L183">
            <v>266702916.03999999</v>
          </cell>
          <cell r="M183">
            <v>308612153.29000002</v>
          </cell>
          <cell r="N183">
            <v>335652879.38999999</v>
          </cell>
          <cell r="O183">
            <v>309590929.91000003</v>
          </cell>
          <cell r="P183">
            <v>314358867.51999998</v>
          </cell>
          <cell r="Q183">
            <v>365881354.11000001</v>
          </cell>
          <cell r="R183">
            <v>331789879.82999998</v>
          </cell>
          <cell r="S183">
            <v>334186188.98000002</v>
          </cell>
          <cell r="T183">
            <v>322403666.60000002</v>
          </cell>
          <cell r="U183">
            <v>318876280.49000001</v>
          </cell>
          <cell r="V183">
            <v>322032115.01999998</v>
          </cell>
          <cell r="W183">
            <v>308463681.82999998</v>
          </cell>
          <cell r="X183">
            <v>302664675.80000001</v>
          </cell>
          <cell r="Y183">
            <v>292550595.07999998</v>
          </cell>
          <cell r="Z183">
            <v>310931371.00999999</v>
          </cell>
          <cell r="AA183">
            <v>302108260.88999999</v>
          </cell>
          <cell r="AB183">
            <v>301422741.44999999</v>
          </cell>
          <cell r="AC183">
            <v>344910838.13</v>
          </cell>
          <cell r="AD183">
            <v>306042375.55000001</v>
          </cell>
          <cell r="AE183">
            <v>305525764.14999998</v>
          </cell>
          <cell r="AF183">
            <v>289300620.26999998</v>
          </cell>
          <cell r="AG183">
            <v>284440229.58999997</v>
          </cell>
          <cell r="AH183">
            <v>296023166.89999998</v>
          </cell>
          <cell r="AI183">
            <v>270676932.87</v>
          </cell>
          <cell r="AJ183">
            <v>272678726.00999999</v>
          </cell>
          <cell r="AK183">
            <v>264086356.97999999</v>
          </cell>
          <cell r="AL183">
            <v>270652061.19</v>
          </cell>
          <cell r="AM183">
            <v>262907032.44999999</v>
          </cell>
          <cell r="AN183">
            <v>265519241.86000001</v>
          </cell>
          <cell r="AO183">
            <v>284237861.25999999</v>
          </cell>
          <cell r="AP183">
            <v>259437232.44</v>
          </cell>
          <cell r="AQ183">
            <v>261947582.03</v>
          </cell>
          <cell r="AR183">
            <v>235094228.74000001</v>
          </cell>
          <cell r="AS183">
            <v>227433446.47</v>
          </cell>
          <cell r="AT183">
            <v>235495549.00999999</v>
          </cell>
          <cell r="AU183">
            <v>216552810.55000001</v>
          </cell>
          <cell r="AV183">
            <v>202169489.53</v>
          </cell>
          <cell r="AW183">
            <v>192325902.28</v>
          </cell>
          <cell r="AX183">
            <v>212470814.37</v>
          </cell>
          <cell r="AY183">
            <v>215402234.99000001</v>
          </cell>
          <cell r="AZ183">
            <v>208367239.40000001</v>
          </cell>
          <cell r="BA183">
            <v>227180068.53999999</v>
          </cell>
          <cell r="BB183">
            <v>216219240.63999999</v>
          </cell>
          <cell r="BC183">
            <v>215217843.13</v>
          </cell>
          <cell r="BD183">
            <v>212328723.03</v>
          </cell>
          <cell r="BE183">
            <v>220362799.88999999</v>
          </cell>
          <cell r="BF183">
            <v>239983584.87</v>
          </cell>
          <cell r="BG183">
            <v>189313049.5</v>
          </cell>
          <cell r="BH183">
            <v>203179451.53</v>
          </cell>
          <cell r="BI183">
            <v>189512508.75</v>
          </cell>
          <cell r="BJ183">
            <v>216668029.91</v>
          </cell>
          <cell r="BK183">
            <v>206671878.72</v>
          </cell>
          <cell r="BL183">
            <v>221284948.24000001</v>
          </cell>
          <cell r="BM183">
            <v>249037086.31999999</v>
          </cell>
          <cell r="BN183">
            <v>232410798.84</v>
          </cell>
          <cell r="BO183">
            <v>227982655.02000001</v>
          </cell>
          <cell r="BP183">
            <v>214989115.74000001</v>
          </cell>
          <cell r="BQ183">
            <v>222337734.61000001</v>
          </cell>
          <cell r="BR183">
            <v>220765620.09</v>
          </cell>
          <cell r="BS183">
            <v>211748476.28</v>
          </cell>
          <cell r="BT183">
            <v>219981074.72999999</v>
          </cell>
          <cell r="BU183">
            <v>212542916.30000001</v>
          </cell>
          <cell r="BV183">
            <v>231884594.94</v>
          </cell>
          <cell r="BW183">
            <v>224128180.25999999</v>
          </cell>
          <cell r="BX183">
            <v>240241282.28</v>
          </cell>
          <cell r="BY183">
            <v>267949431.74000001</v>
          </cell>
          <cell r="BZ183">
            <v>247118693.65000001</v>
          </cell>
          <cell r="CA183">
            <v>230301397.81</v>
          </cell>
          <cell r="CB183">
            <v>220110208.24000001</v>
          </cell>
          <cell r="CC183">
            <v>227381435</v>
          </cell>
          <cell r="CD183">
            <v>231363242.25</v>
          </cell>
        </row>
        <row r="184">
          <cell r="A184" t="str">
            <v>FTS2CDRO</v>
          </cell>
          <cell r="B184">
            <v>170350970.77000001</v>
          </cell>
          <cell r="C184">
            <v>132433037.73</v>
          </cell>
          <cell r="D184">
            <v>126007342.31999999</v>
          </cell>
          <cell r="E184">
            <v>145573831.88</v>
          </cell>
          <cell r="F184">
            <v>137511727.02000001</v>
          </cell>
          <cell r="G184">
            <v>130426163.51000001</v>
          </cell>
          <cell r="H184">
            <v>139034661.50999999</v>
          </cell>
          <cell r="I184">
            <v>131804161.75</v>
          </cell>
          <cell r="J184">
            <v>131790216.63</v>
          </cell>
          <cell r="K184">
            <v>133956046.94</v>
          </cell>
          <cell r="L184">
            <v>124061597.63</v>
          </cell>
          <cell r="M184">
            <v>144308478.5</v>
          </cell>
          <cell r="N184">
            <v>193103362.40000001</v>
          </cell>
          <cell r="O184">
            <v>143696522.78</v>
          </cell>
          <cell r="P184">
            <v>135659854.13999999</v>
          </cell>
          <cell r="Q184">
            <v>157843901.69999999</v>
          </cell>
          <cell r="R184">
            <v>139776080.30000001</v>
          </cell>
          <cell r="S184">
            <v>141333993.62</v>
          </cell>
          <cell r="T184">
            <v>145233435.78</v>
          </cell>
          <cell r="U184">
            <v>133681218.43000001</v>
          </cell>
          <cell r="V184">
            <v>129702050.59</v>
          </cell>
          <cell r="W184">
            <v>133478867.5</v>
          </cell>
          <cell r="X184">
            <v>127250722.03</v>
          </cell>
          <cell r="Y184">
            <v>142969816.69</v>
          </cell>
          <cell r="Z184">
            <v>179199496.47</v>
          </cell>
          <cell r="AA184">
            <v>137158142.41999999</v>
          </cell>
          <cell r="AB184">
            <v>133934286.90000001</v>
          </cell>
          <cell r="AC184">
            <v>144182439.74000001</v>
          </cell>
          <cell r="AD184">
            <v>126456184.83</v>
          </cell>
          <cell r="AE184">
            <v>130945652.78</v>
          </cell>
          <cell r="AF184">
            <v>130917102.59</v>
          </cell>
          <cell r="AG184">
            <v>120547345.77</v>
          </cell>
          <cell r="AH184">
            <v>116746590.26000001</v>
          </cell>
          <cell r="AI184">
            <v>116587815.77</v>
          </cell>
          <cell r="AJ184">
            <v>115366098.19</v>
          </cell>
          <cell r="AK184">
            <v>127318727.93000001</v>
          </cell>
          <cell r="AL184">
            <v>157575449.69</v>
          </cell>
          <cell r="AM184">
            <v>118372775.81999999</v>
          </cell>
          <cell r="AN184">
            <v>112960382.48999999</v>
          </cell>
          <cell r="AO184">
            <v>122118940.16</v>
          </cell>
          <cell r="AP184">
            <v>109510535.38</v>
          </cell>
          <cell r="AQ184">
            <v>108817628.06</v>
          </cell>
          <cell r="AR184">
            <v>110257418.45999999</v>
          </cell>
          <cell r="AS184">
            <v>104036141.79000001</v>
          </cell>
          <cell r="AT184">
            <v>98548666.010000005</v>
          </cell>
          <cell r="AU184">
            <v>101729546.89</v>
          </cell>
          <cell r="AV184">
            <v>91935334.530000001</v>
          </cell>
          <cell r="AW184">
            <v>101042815.79000001</v>
          </cell>
          <cell r="AX184">
            <v>129524049.06</v>
          </cell>
          <cell r="AY184">
            <v>96435847.790000007</v>
          </cell>
          <cell r="AZ184">
            <v>91430868.689999998</v>
          </cell>
          <cell r="BA184">
            <v>94163485.030000001</v>
          </cell>
          <cell r="BB184">
            <v>86880947.010000005</v>
          </cell>
          <cell r="BC184">
            <v>86232338.890000001</v>
          </cell>
          <cell r="BD184">
            <v>87698323.200000003</v>
          </cell>
          <cell r="BE184">
            <v>85891720.310000002</v>
          </cell>
          <cell r="BF184">
            <v>81955843.290000007</v>
          </cell>
          <cell r="BG184">
            <v>86708888.700000003</v>
          </cell>
          <cell r="BH184">
            <v>84342275.829999998</v>
          </cell>
          <cell r="BI184">
            <v>94858831.469999999</v>
          </cell>
          <cell r="BJ184">
            <v>120061484.16</v>
          </cell>
          <cell r="BK184">
            <v>89761082.150000006</v>
          </cell>
          <cell r="BL184">
            <v>89854572.530000001</v>
          </cell>
          <cell r="BM184">
            <v>98074993.760000005</v>
          </cell>
          <cell r="BN184">
            <v>90415335.840000004</v>
          </cell>
          <cell r="BO184">
            <v>84491421.700000003</v>
          </cell>
          <cell r="BP184">
            <v>95705788.849999994</v>
          </cell>
          <cell r="BQ184">
            <v>82990252.400000006</v>
          </cell>
          <cell r="BR184">
            <v>85085583.689999998</v>
          </cell>
          <cell r="BS184">
            <v>90844915.909999996</v>
          </cell>
          <cell r="BT184">
            <v>86644105.200000003</v>
          </cell>
          <cell r="BU184">
            <v>100881410.89</v>
          </cell>
          <cell r="BV184">
            <v>129061584.84</v>
          </cell>
          <cell r="BW184">
            <v>92603621.379999995</v>
          </cell>
          <cell r="BX184">
            <v>92048070.099999994</v>
          </cell>
          <cell r="BY184">
            <v>107776481.64</v>
          </cell>
          <cell r="BZ184">
            <v>96485263.430000007</v>
          </cell>
          <cell r="CA184">
            <v>92191407.670000002</v>
          </cell>
          <cell r="CB184">
            <v>96406032.930000007</v>
          </cell>
          <cell r="CC184">
            <v>93497548.260000005</v>
          </cell>
          <cell r="CD184">
            <v>90087012.519999996</v>
          </cell>
        </row>
        <row r="185">
          <cell r="A185" t="str">
            <v>FTS2CND</v>
          </cell>
          <cell r="B185">
            <v>612067779.71000004</v>
          </cell>
          <cell r="C185">
            <v>399488698.25</v>
          </cell>
          <cell r="D185">
            <v>431538801.49000001</v>
          </cell>
          <cell r="E185">
            <v>458411183.76999998</v>
          </cell>
          <cell r="F185">
            <v>462105929.00999999</v>
          </cell>
          <cell r="G185">
            <v>433163670.99000001</v>
          </cell>
          <cell r="H185">
            <v>455084396.54000002</v>
          </cell>
          <cell r="I185">
            <v>395693659.10000002</v>
          </cell>
          <cell r="J185">
            <v>416365836.19999999</v>
          </cell>
          <cell r="K185">
            <v>439095499.25999999</v>
          </cell>
          <cell r="L185">
            <v>407840252.41000003</v>
          </cell>
          <cell r="M185">
            <v>459586458.26999998</v>
          </cell>
          <cell r="N185">
            <v>679920298.45000005</v>
          </cell>
          <cell r="O185">
            <v>442141328.33999997</v>
          </cell>
          <cell r="P185">
            <v>456824533.81</v>
          </cell>
          <cell r="Q185">
            <v>517384116.80000001</v>
          </cell>
          <cell r="R185">
            <v>480415652.94999999</v>
          </cell>
          <cell r="S185">
            <v>466329747.63</v>
          </cell>
          <cell r="T185">
            <v>490420624.75999999</v>
          </cell>
          <cell r="U185">
            <v>425443922.30000001</v>
          </cell>
          <cell r="V185">
            <v>445119937.25999999</v>
          </cell>
          <cell r="W185">
            <v>454944290.83999997</v>
          </cell>
          <cell r="X185">
            <v>440670975.29000002</v>
          </cell>
          <cell r="Y185">
            <v>489481934.17000002</v>
          </cell>
          <cell r="Z185">
            <v>705135585.13999999</v>
          </cell>
          <cell r="AA185">
            <v>480597255.57999998</v>
          </cell>
          <cell r="AB185">
            <v>469815547.55000001</v>
          </cell>
          <cell r="AC185">
            <v>528210912.31999999</v>
          </cell>
          <cell r="AD185">
            <v>496516327.58999997</v>
          </cell>
          <cell r="AE185">
            <v>483272208.13999999</v>
          </cell>
          <cell r="AF185">
            <v>505682995.54000002</v>
          </cell>
          <cell r="AG185">
            <v>467990668.74000001</v>
          </cell>
          <cell r="AH185">
            <v>434775739.27999997</v>
          </cell>
          <cell r="AI185">
            <v>461091928.56</v>
          </cell>
          <cell r="AJ185">
            <v>449018623.31999999</v>
          </cell>
          <cell r="AK185">
            <v>504927998.10000002</v>
          </cell>
          <cell r="AL185">
            <v>689102656.63</v>
          </cell>
          <cell r="AM185">
            <v>462888436.54000002</v>
          </cell>
          <cell r="AN185">
            <v>476640748.38999999</v>
          </cell>
          <cell r="AO185">
            <v>537659286.71000004</v>
          </cell>
          <cell r="AP185">
            <v>462742254.74000001</v>
          </cell>
          <cell r="AQ185">
            <v>473150249.69</v>
          </cell>
          <cell r="AR185">
            <v>485809578.82999998</v>
          </cell>
          <cell r="AS185">
            <v>452660996.86000001</v>
          </cell>
          <cell r="AT185">
            <v>438751742.47000003</v>
          </cell>
          <cell r="AU185">
            <v>447864414.49000001</v>
          </cell>
          <cell r="AV185">
            <v>423698223.79000002</v>
          </cell>
          <cell r="AW185">
            <v>459702581.88</v>
          </cell>
          <cell r="AX185">
            <v>636462241.88</v>
          </cell>
          <cell r="AY185">
            <v>437987071.50999999</v>
          </cell>
          <cell r="AZ185">
            <v>438124683.04000002</v>
          </cell>
          <cell r="BA185">
            <v>491063488.35000002</v>
          </cell>
          <cell r="BB185">
            <v>460532234.31</v>
          </cell>
          <cell r="BC185">
            <v>431920598.77999997</v>
          </cell>
          <cell r="BD185">
            <v>466967674.22000003</v>
          </cell>
          <cell r="BE185">
            <v>433903996.14999998</v>
          </cell>
          <cell r="BF185">
            <v>431231810.24000001</v>
          </cell>
          <cell r="BG185">
            <v>420274651.81</v>
          </cell>
          <cell r="BH185">
            <v>417790951.63</v>
          </cell>
          <cell r="BI185">
            <v>452761465.17000002</v>
          </cell>
          <cell r="BJ185">
            <v>635307758.58000004</v>
          </cell>
          <cell r="BK185">
            <v>427973122.93000001</v>
          </cell>
          <cell r="BL185">
            <v>442392728.93000001</v>
          </cell>
          <cell r="BM185">
            <v>507205422.85000002</v>
          </cell>
          <cell r="BN185">
            <v>451204611.06</v>
          </cell>
          <cell r="BO185">
            <v>428312354.81</v>
          </cell>
          <cell r="BP185">
            <v>475852604.07999998</v>
          </cell>
          <cell r="BQ185">
            <v>430267560.67000002</v>
          </cell>
          <cell r="BR185">
            <v>423408471.43000001</v>
          </cell>
          <cell r="BS185">
            <v>448352351.69999999</v>
          </cell>
          <cell r="BT185">
            <v>424889153.94</v>
          </cell>
          <cell r="BU185">
            <v>474147272.77999997</v>
          </cell>
          <cell r="BV185">
            <v>649261570.59000003</v>
          </cell>
          <cell r="BW185">
            <v>450936276.44</v>
          </cell>
          <cell r="BX185">
            <v>466460533.47000003</v>
          </cell>
          <cell r="BY185">
            <v>536217003.72000003</v>
          </cell>
          <cell r="BZ185">
            <v>483739950.44999999</v>
          </cell>
          <cell r="CA185">
            <v>460722714.24000001</v>
          </cell>
          <cell r="CB185">
            <v>490568840.37</v>
          </cell>
          <cell r="CC185">
            <v>455898009.27999997</v>
          </cell>
          <cell r="CD185">
            <v>443900892.27999997</v>
          </cell>
        </row>
        <row r="186">
          <cell r="A186" t="str">
            <v>FTS2CNDE</v>
          </cell>
          <cell r="B186">
            <v>691263008.46000004</v>
          </cell>
          <cell r="C186">
            <v>477527648.33000004</v>
          </cell>
          <cell r="D186">
            <v>510020403.69</v>
          </cell>
          <cell r="E186">
            <v>541119537.66999996</v>
          </cell>
          <cell r="F186">
            <v>541644382.63</v>
          </cell>
          <cell r="G186">
            <v>515117837.19</v>
          </cell>
          <cell r="H186">
            <v>537991739.65999997</v>
          </cell>
          <cell r="I186">
            <v>472955244.25999999</v>
          </cell>
          <cell r="J186">
            <v>501695440.38</v>
          </cell>
          <cell r="K186">
            <v>523078510.49000001</v>
          </cell>
          <cell r="L186">
            <v>491266834.44000006</v>
          </cell>
          <cell r="M186">
            <v>542495056.31999993</v>
          </cell>
          <cell r="N186">
            <v>763708223.28000009</v>
          </cell>
          <cell r="O186">
            <v>521635687.02999997</v>
          </cell>
          <cell r="P186">
            <v>545550338.43000007</v>
          </cell>
          <cell r="Q186">
            <v>598564813.55999994</v>
          </cell>
          <cell r="R186">
            <v>569300058.49000001</v>
          </cell>
          <cell r="S186">
            <v>555654004.24000001</v>
          </cell>
          <cell r="T186">
            <v>574498956.35000002</v>
          </cell>
          <cell r="U186">
            <v>513411931.45000005</v>
          </cell>
          <cell r="V186">
            <v>529907896.88999999</v>
          </cell>
          <cell r="W186">
            <v>543810116.99000001</v>
          </cell>
          <cell r="X186">
            <v>523584576.66000003</v>
          </cell>
          <cell r="Y186">
            <v>574793717.99000001</v>
          </cell>
          <cell r="Z186">
            <v>791216107.70000005</v>
          </cell>
          <cell r="AA186">
            <v>567683825.17999995</v>
          </cell>
          <cell r="AB186">
            <v>557582893.57000005</v>
          </cell>
          <cell r="AC186">
            <v>614116297.13999999</v>
          </cell>
          <cell r="AD186">
            <v>587550414.26999998</v>
          </cell>
          <cell r="AE186">
            <v>575129039.66999996</v>
          </cell>
          <cell r="AF186">
            <v>595568922.13</v>
          </cell>
          <cell r="AG186">
            <v>557619462.19000006</v>
          </cell>
          <cell r="AH186">
            <v>525420534.67999995</v>
          </cell>
          <cell r="AI186">
            <v>550804030.03999996</v>
          </cell>
          <cell r="AJ186">
            <v>540141836.88999999</v>
          </cell>
          <cell r="AK186">
            <v>595796087.42000008</v>
          </cell>
          <cell r="AL186">
            <v>780713580.10000002</v>
          </cell>
          <cell r="AM186">
            <v>555971034.60000002</v>
          </cell>
          <cell r="AN186">
            <v>566710246.54999995</v>
          </cell>
          <cell r="AO186">
            <v>626309322.05000007</v>
          </cell>
          <cell r="AP186">
            <v>554612677</v>
          </cell>
          <cell r="AQ186">
            <v>568292400.98000002</v>
          </cell>
          <cell r="AR186">
            <v>593740998.21000004</v>
          </cell>
          <cell r="AS186">
            <v>545423811.58000004</v>
          </cell>
          <cell r="AT186">
            <v>528858594.37</v>
          </cell>
          <cell r="AU186">
            <v>542350732.65999997</v>
          </cell>
          <cell r="AV186">
            <v>479984444.48000002</v>
          </cell>
          <cell r="AW186">
            <v>549423815.28999996</v>
          </cell>
          <cell r="AX186">
            <v>728372077.75999999</v>
          </cell>
          <cell r="AY186">
            <v>527161141.10000002</v>
          </cell>
          <cell r="AZ186">
            <v>527005072</v>
          </cell>
          <cell r="BA186">
            <v>582178476.13</v>
          </cell>
          <cell r="BB186">
            <v>555375727.77999997</v>
          </cell>
          <cell r="BC186">
            <v>520294559.52999997</v>
          </cell>
          <cell r="BD186">
            <v>554971965.73000002</v>
          </cell>
          <cell r="BE186">
            <v>526643886.66999996</v>
          </cell>
          <cell r="BF186">
            <v>519881287.38</v>
          </cell>
          <cell r="BG186">
            <v>508747922.90999997</v>
          </cell>
          <cell r="BH186">
            <v>514213740.30000001</v>
          </cell>
          <cell r="BI186">
            <v>547681756.32000005</v>
          </cell>
          <cell r="BJ186">
            <v>723615303.07000005</v>
          </cell>
          <cell r="BK186">
            <v>515716753.54000002</v>
          </cell>
          <cell r="BL186">
            <v>527571992.36000001</v>
          </cell>
          <cell r="BM186">
            <v>600727428.63999999</v>
          </cell>
          <cell r="BN186">
            <v>539501972.54999995</v>
          </cell>
          <cell r="BO186">
            <v>516860623.88</v>
          </cell>
          <cell r="BP186">
            <v>562666129.67999995</v>
          </cell>
          <cell r="BQ186">
            <v>515122941.79000002</v>
          </cell>
          <cell r="BR186">
            <v>508396765.55000001</v>
          </cell>
          <cell r="BS186">
            <v>529779838.78999996</v>
          </cell>
          <cell r="BT186">
            <v>511181773.87</v>
          </cell>
          <cell r="BU186">
            <v>555096995.25</v>
          </cell>
          <cell r="BV186">
            <v>731998016.16000009</v>
          </cell>
          <cell r="BW186">
            <v>532256500.10000002</v>
          </cell>
          <cell r="BX186">
            <v>547567686.88999999</v>
          </cell>
          <cell r="BY186">
            <v>620659588.17000008</v>
          </cell>
          <cell r="BZ186">
            <v>566824224.28999996</v>
          </cell>
          <cell r="CA186">
            <v>543861755.5</v>
          </cell>
          <cell r="CB186">
            <v>572101104.63</v>
          </cell>
          <cell r="CC186">
            <v>537542680.30999994</v>
          </cell>
          <cell r="CD186">
            <v>525584364.95999998</v>
          </cell>
        </row>
        <row r="187">
          <cell r="A187" t="str">
            <v>FTS2CNDT</v>
          </cell>
          <cell r="B187">
            <v>313604859.49000001</v>
          </cell>
          <cell r="C187">
            <v>298853717.83999997</v>
          </cell>
          <cell r="D187">
            <v>329341850.60000002</v>
          </cell>
          <cell r="E187">
            <v>378514166.14999998</v>
          </cell>
          <cell r="F187">
            <v>323102647.81</v>
          </cell>
          <cell r="G187">
            <v>295866482.92000002</v>
          </cell>
          <cell r="H187">
            <v>305796843.00999999</v>
          </cell>
          <cell r="I187">
            <v>301639864.89999998</v>
          </cell>
          <cell r="J187">
            <v>268077481.22999999</v>
          </cell>
          <cell r="K187">
            <v>262871747.56999999</v>
          </cell>
          <cell r="L187">
            <v>272565427.31</v>
          </cell>
          <cell r="M187">
            <v>296212325.81</v>
          </cell>
          <cell r="N187">
            <v>341211243.22000003</v>
          </cell>
          <cell r="O187">
            <v>324836426.60000002</v>
          </cell>
          <cell r="P187">
            <v>344881588.20999998</v>
          </cell>
          <cell r="Q187">
            <v>398381799.43000001</v>
          </cell>
          <cell r="R187">
            <v>348166186.88</v>
          </cell>
          <cell r="S187">
            <v>317273767.30000001</v>
          </cell>
          <cell r="T187">
            <v>325232267.06</v>
          </cell>
          <cell r="U187">
            <v>310132101.05000001</v>
          </cell>
          <cell r="V187">
            <v>287624763.37</v>
          </cell>
          <cell r="W187">
            <v>273410362.16000003</v>
          </cell>
          <cell r="X187">
            <v>297040753.38999999</v>
          </cell>
          <cell r="Y187">
            <v>304841338.31</v>
          </cell>
          <cell r="Z187">
            <v>340008041.18000001</v>
          </cell>
          <cell r="AA187">
            <v>327582146.62</v>
          </cell>
          <cell r="AB187">
            <v>346200235.45999998</v>
          </cell>
          <cell r="AC187">
            <v>404106125.94</v>
          </cell>
          <cell r="AD187">
            <v>355337529.26999998</v>
          </cell>
          <cell r="AE187">
            <v>316373754.73000002</v>
          </cell>
          <cell r="AF187">
            <v>324669000.26999998</v>
          </cell>
          <cell r="AG187">
            <v>321007423.57999998</v>
          </cell>
          <cell r="AH187">
            <v>290136481.19</v>
          </cell>
          <cell r="AI187">
            <v>268746637.66000003</v>
          </cell>
          <cell r="AJ187">
            <v>301482674.94999999</v>
          </cell>
          <cell r="AK187">
            <v>300778688.38999999</v>
          </cell>
          <cell r="AL187">
            <v>345153872.72000003</v>
          </cell>
          <cell r="AM187">
            <v>333038728.23000002</v>
          </cell>
          <cell r="AN187">
            <v>359338870.44</v>
          </cell>
          <cell r="AO187">
            <v>411788671.97000003</v>
          </cell>
          <cell r="AP187">
            <v>352916555.41000003</v>
          </cell>
          <cell r="AQ187">
            <v>323863064.20999998</v>
          </cell>
          <cell r="AR187">
            <v>326408566.81</v>
          </cell>
          <cell r="AS187">
            <v>320747614.20999998</v>
          </cell>
          <cell r="AT187">
            <v>292560587.30000001</v>
          </cell>
          <cell r="AU187">
            <v>260508347.47</v>
          </cell>
          <cell r="AV187">
            <v>287174074.50999999</v>
          </cell>
          <cell r="AW187">
            <v>288964358.44</v>
          </cell>
          <cell r="AX187">
            <v>319192787.31999999</v>
          </cell>
          <cell r="AY187">
            <v>313096750.06</v>
          </cell>
          <cell r="AZ187">
            <v>315848236.95999998</v>
          </cell>
          <cell r="BA187">
            <v>358019049.37</v>
          </cell>
          <cell r="BB187">
            <v>324339241.04000002</v>
          </cell>
          <cell r="BC187">
            <v>286586037</v>
          </cell>
          <cell r="BD187">
            <v>300033778.92000002</v>
          </cell>
          <cell r="BE187">
            <v>298057017.27999997</v>
          </cell>
          <cell r="BF187">
            <v>271076765.19999999</v>
          </cell>
          <cell r="BG187">
            <v>255948337.93000001</v>
          </cell>
          <cell r="BH187">
            <v>274140214.13999999</v>
          </cell>
          <cell r="BI187">
            <v>272757548.25999999</v>
          </cell>
          <cell r="BJ187">
            <v>319109068.68000001</v>
          </cell>
          <cell r="BK187">
            <v>297398092.06</v>
          </cell>
          <cell r="BL187">
            <v>321100907.27999997</v>
          </cell>
          <cell r="BM187">
            <v>378732902.55000001</v>
          </cell>
          <cell r="BN187">
            <v>327565515.38999999</v>
          </cell>
          <cell r="BO187">
            <v>294566074</v>
          </cell>
          <cell r="BP187">
            <v>304249506.74000001</v>
          </cell>
          <cell r="BQ187">
            <v>308941677.23000002</v>
          </cell>
          <cell r="BR187">
            <v>280155776.83999997</v>
          </cell>
          <cell r="BS187">
            <v>267663808.09999999</v>
          </cell>
          <cell r="BT187">
            <v>294869476.12</v>
          </cell>
          <cell r="BU187">
            <v>295944324.86000001</v>
          </cell>
          <cell r="BV187">
            <v>331979440.87</v>
          </cell>
          <cell r="BW187">
            <v>310898849.98000002</v>
          </cell>
          <cell r="BX187">
            <v>337247617.10000002</v>
          </cell>
          <cell r="BY187">
            <v>409187910.88999999</v>
          </cell>
          <cell r="BZ187">
            <v>358549574.80000001</v>
          </cell>
          <cell r="CA187">
            <v>316366270.54000002</v>
          </cell>
          <cell r="CB187">
            <v>330468100.05000001</v>
          </cell>
          <cell r="CC187">
            <v>331206042.83999997</v>
          </cell>
          <cell r="CD187">
            <v>294291231.25</v>
          </cell>
        </row>
        <row r="188">
          <cell r="A188" t="str">
            <v>FTS2INBL</v>
          </cell>
          <cell r="B188">
            <v>97747889.420000002</v>
          </cell>
          <cell r="C188">
            <v>135525833.27000001</v>
          </cell>
          <cell r="D188">
            <v>113303512</v>
          </cell>
          <cell r="E188">
            <v>127007732.58</v>
          </cell>
          <cell r="F188">
            <v>134672934.12</v>
          </cell>
          <cell r="G188">
            <v>125580587.36</v>
          </cell>
          <cell r="H188">
            <v>124181866.09</v>
          </cell>
          <cell r="I188">
            <v>124926468.33</v>
          </cell>
          <cell r="J188">
            <v>124489862.41</v>
          </cell>
          <cell r="K188">
            <v>125540644.56</v>
          </cell>
          <cell r="L188">
            <v>124678220.81</v>
          </cell>
          <cell r="M188">
            <v>128248195.45</v>
          </cell>
          <cell r="N188">
            <v>130653260.62</v>
          </cell>
          <cell r="O188">
            <v>136725382.34999999</v>
          </cell>
          <cell r="P188">
            <v>131387675.86</v>
          </cell>
          <cell r="Q188">
            <v>151718096.18000001</v>
          </cell>
          <cell r="R188">
            <v>141661526.90000001</v>
          </cell>
          <cell r="S188">
            <v>141857247.38999999</v>
          </cell>
          <cell r="T188">
            <v>142379044.25</v>
          </cell>
          <cell r="U188">
            <v>130261148.31</v>
          </cell>
          <cell r="V188">
            <v>126064933.87</v>
          </cell>
          <cell r="W188">
            <v>122528476.8</v>
          </cell>
          <cell r="X188">
            <v>125336431.62</v>
          </cell>
          <cell r="Y188">
            <v>111155076.91</v>
          </cell>
          <cell r="Z188">
            <v>108709068.3</v>
          </cell>
          <cell r="AA188">
            <v>107765158.18000001</v>
          </cell>
          <cell r="AB188">
            <v>107064899.58</v>
          </cell>
          <cell r="AC188">
            <v>112504087.68000001</v>
          </cell>
          <cell r="AD188">
            <v>117290168.39</v>
          </cell>
          <cell r="AE188">
            <v>108783719.95</v>
          </cell>
          <cell r="AF188">
            <v>105680267.29000001</v>
          </cell>
          <cell r="AG188">
            <v>106473451.43000001</v>
          </cell>
          <cell r="AH188">
            <v>103149505.34</v>
          </cell>
          <cell r="AI188">
            <v>97263607.129999995</v>
          </cell>
          <cell r="AJ188">
            <v>101149103.08</v>
          </cell>
          <cell r="AK188">
            <v>98241292.810000002</v>
          </cell>
          <cell r="AL188">
            <v>98347486.890000001</v>
          </cell>
          <cell r="AM188">
            <v>103033331.27</v>
          </cell>
          <cell r="AN188">
            <v>94884013.060000002</v>
          </cell>
          <cell r="AO188">
            <v>103769463.8</v>
          </cell>
          <cell r="AP188">
            <v>104779757.48999999</v>
          </cell>
          <cell r="AQ188">
            <v>98200765.170000002</v>
          </cell>
          <cell r="AR188">
            <v>98531249.730000004</v>
          </cell>
          <cell r="AS188">
            <v>95745116.709999993</v>
          </cell>
          <cell r="AT188">
            <v>81668348.930000007</v>
          </cell>
          <cell r="AU188">
            <v>89499358.069999993</v>
          </cell>
          <cell r="AV188">
            <v>87517362.010000005</v>
          </cell>
          <cell r="AW188">
            <v>75155661.25</v>
          </cell>
          <cell r="AX188">
            <v>77165087.879999995</v>
          </cell>
          <cell r="AY188">
            <v>74427381.790000007</v>
          </cell>
          <cell r="AZ188">
            <v>68940803.989999995</v>
          </cell>
          <cell r="BA188">
            <v>80222118.969999999</v>
          </cell>
          <cell r="BB188">
            <v>79480837.790000007</v>
          </cell>
          <cell r="BC188">
            <v>70048962.049999997</v>
          </cell>
          <cell r="BD188">
            <v>68761778.629999995</v>
          </cell>
          <cell r="BE188">
            <v>86780876.969999999</v>
          </cell>
          <cell r="BF188">
            <v>68817278.200000003</v>
          </cell>
          <cell r="BG188">
            <v>75717088.969999999</v>
          </cell>
          <cell r="BH188">
            <v>73684223.819999993</v>
          </cell>
          <cell r="BI188">
            <v>66304408.759999998</v>
          </cell>
          <cell r="BJ188">
            <v>71471713.340000004</v>
          </cell>
          <cell r="BK188">
            <v>66423917.630000003</v>
          </cell>
          <cell r="BL188">
            <v>65757509.420000002</v>
          </cell>
          <cell r="BM188">
            <v>81200747.950000003</v>
          </cell>
          <cell r="BN188">
            <v>87008642.540000007</v>
          </cell>
          <cell r="BO188">
            <v>76296996.370000005</v>
          </cell>
          <cell r="BP188">
            <v>78679949.609999999</v>
          </cell>
          <cell r="BQ188">
            <v>67358855.310000002</v>
          </cell>
          <cell r="BR188">
            <v>75749011.290000007</v>
          </cell>
          <cell r="BS188">
            <v>75744891</v>
          </cell>
          <cell r="BT188">
            <v>72991681.150000006</v>
          </cell>
          <cell r="BU188">
            <v>72116328.409999996</v>
          </cell>
          <cell r="BV188">
            <v>72588554.519999996</v>
          </cell>
          <cell r="BW188">
            <v>69337270.390000001</v>
          </cell>
          <cell r="BX188">
            <v>71322652.640000001</v>
          </cell>
          <cell r="BY188">
            <v>86910116.090000004</v>
          </cell>
          <cell r="BZ188">
            <v>84933936.629999995</v>
          </cell>
          <cell r="CA188">
            <v>76896827.049999997</v>
          </cell>
          <cell r="CB188">
            <v>80299171.719999999</v>
          </cell>
          <cell r="CC188">
            <v>76415308.849999994</v>
          </cell>
          <cell r="CD188">
            <v>73527823.840000004</v>
          </cell>
        </row>
        <row r="189">
          <cell r="A189" t="str">
            <v>FTS2INBU</v>
          </cell>
          <cell r="B189">
            <v>351396887.68000001</v>
          </cell>
          <cell r="C189">
            <v>305678414.92000002</v>
          </cell>
          <cell r="D189">
            <v>310488670.76999998</v>
          </cell>
          <cell r="E189">
            <v>358063845.89999998</v>
          </cell>
          <cell r="F189">
            <v>333152897.76999998</v>
          </cell>
          <cell r="G189">
            <v>330367142.23000002</v>
          </cell>
          <cell r="H189">
            <v>353060686.37</v>
          </cell>
          <cell r="I189">
            <v>315102186.44</v>
          </cell>
          <cell r="J189">
            <v>329264681.5</v>
          </cell>
          <cell r="K189">
            <v>345709455.31</v>
          </cell>
          <cell r="L189">
            <v>312424966.94</v>
          </cell>
          <cell r="M189">
            <v>336339706.69</v>
          </cell>
          <cell r="N189">
            <v>384794444.16000003</v>
          </cell>
          <cell r="O189">
            <v>356054411.63</v>
          </cell>
          <cell r="P189">
            <v>352206405.31999999</v>
          </cell>
          <cell r="Q189">
            <v>399056599.38</v>
          </cell>
          <cell r="R189">
            <v>352611940.06</v>
          </cell>
          <cell r="S189">
            <v>368995214.13999999</v>
          </cell>
          <cell r="T189">
            <v>389286938.64999998</v>
          </cell>
          <cell r="U189">
            <v>342004205.25999999</v>
          </cell>
          <cell r="V189">
            <v>351239101.01999998</v>
          </cell>
          <cell r="W189">
            <v>360218130.29000002</v>
          </cell>
          <cell r="X189">
            <v>352892717.88999999</v>
          </cell>
          <cell r="Y189">
            <v>339435948.38999999</v>
          </cell>
          <cell r="Z189">
            <v>377189256.63</v>
          </cell>
          <cell r="AA189">
            <v>348217177.39999998</v>
          </cell>
          <cell r="AB189">
            <v>333356623.17000002</v>
          </cell>
          <cell r="AC189">
            <v>369212545.25999999</v>
          </cell>
          <cell r="AD189">
            <v>340494275.54000002</v>
          </cell>
          <cell r="AE189">
            <v>341974331.14999998</v>
          </cell>
          <cell r="AF189">
            <v>354288819.62</v>
          </cell>
          <cell r="AG189">
            <v>330038628.83999997</v>
          </cell>
          <cell r="AH189">
            <v>323619346.07999998</v>
          </cell>
          <cell r="AI189">
            <v>325915673.27999997</v>
          </cell>
          <cell r="AJ189">
            <v>327214614.68000001</v>
          </cell>
          <cell r="AK189">
            <v>313489361.73000002</v>
          </cell>
          <cell r="AL189">
            <v>344797359.25</v>
          </cell>
          <cell r="AM189">
            <v>314557858.58999997</v>
          </cell>
          <cell r="AN189">
            <v>312215899.41000003</v>
          </cell>
          <cell r="AO189">
            <v>331807297.22000003</v>
          </cell>
          <cell r="AP189">
            <v>316505787.66000003</v>
          </cell>
          <cell r="AQ189">
            <v>308223597.89999998</v>
          </cell>
          <cell r="AR189">
            <v>321147425.44999999</v>
          </cell>
          <cell r="AS189">
            <v>306473809.83999997</v>
          </cell>
          <cell r="AT189">
            <v>294985764.54000002</v>
          </cell>
          <cell r="AU189">
            <v>310312099</v>
          </cell>
          <cell r="AV189">
            <v>296930314.41000003</v>
          </cell>
          <cell r="AW189">
            <v>285015083</v>
          </cell>
          <cell r="AX189">
            <v>318342230.63</v>
          </cell>
          <cell r="AY189">
            <v>280129807.63999999</v>
          </cell>
          <cell r="AZ189">
            <v>275216009.97000003</v>
          </cell>
          <cell r="BA189">
            <v>295002575.35000002</v>
          </cell>
          <cell r="BB189">
            <v>272403818.04000002</v>
          </cell>
          <cell r="BC189">
            <v>257062945.03999999</v>
          </cell>
          <cell r="BD189">
            <v>281286304.16000003</v>
          </cell>
          <cell r="BE189">
            <v>269321882.85000002</v>
          </cell>
          <cell r="BF189">
            <v>258652447.25999999</v>
          </cell>
          <cell r="BG189">
            <v>269593818.82999998</v>
          </cell>
          <cell r="BH189">
            <v>262515130</v>
          </cell>
          <cell r="BI189">
            <v>257550918.28999999</v>
          </cell>
          <cell r="BJ189">
            <v>294990911.32999998</v>
          </cell>
          <cell r="BK189">
            <v>257094491.75999999</v>
          </cell>
          <cell r="BL189">
            <v>260788703.03</v>
          </cell>
          <cell r="BM189">
            <v>289076891.43000001</v>
          </cell>
          <cell r="BN189">
            <v>270786789.5</v>
          </cell>
          <cell r="BO189">
            <v>262260103.31999999</v>
          </cell>
          <cell r="BP189">
            <v>289124248.75</v>
          </cell>
          <cell r="BQ189">
            <v>266196192.69999999</v>
          </cell>
          <cell r="BR189">
            <v>269504560.87</v>
          </cell>
          <cell r="BS189">
            <v>288452619.42000002</v>
          </cell>
          <cell r="BT189">
            <v>264029513.13999999</v>
          </cell>
          <cell r="BU189">
            <v>271472421.29000002</v>
          </cell>
          <cell r="BV189">
            <v>301888932.69999999</v>
          </cell>
          <cell r="BW189">
            <v>267513266.47999999</v>
          </cell>
          <cell r="BX189">
            <v>269230713.29000002</v>
          </cell>
          <cell r="BY189">
            <v>295167919.17000002</v>
          </cell>
          <cell r="BZ189">
            <v>276044107.38</v>
          </cell>
          <cell r="CA189">
            <v>271308314.58999997</v>
          </cell>
          <cell r="CB189">
            <v>288812644.86000001</v>
          </cell>
          <cell r="CC189">
            <v>270071954.35000002</v>
          </cell>
          <cell r="CD189">
            <v>280441185.63</v>
          </cell>
        </row>
        <row r="190">
          <cell r="A190" t="str">
            <v>FTS2NADA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</row>
        <row r="191">
          <cell r="A191" t="str">
            <v>FTS2SVC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</row>
        <row r="192">
          <cell r="A192" t="str">
            <v>FTS2TOT</v>
          </cell>
          <cell r="B192">
            <v>1870715751.0400002</v>
          </cell>
          <cell r="C192">
            <v>1567136526.22</v>
          </cell>
          <cell r="D192">
            <v>1596910464.6500001</v>
          </cell>
          <cell r="E192">
            <v>1817824702.2599998</v>
          </cell>
          <cell r="F192">
            <v>1720177935.0700002</v>
          </cell>
          <cell r="G192">
            <v>1638285432.28</v>
          </cell>
          <cell r="H192">
            <v>1702725507.0299997</v>
          </cell>
          <cell r="I192">
            <v>1621710021.9400001</v>
          </cell>
          <cell r="J192">
            <v>1598905300.6200001</v>
          </cell>
          <cell r="K192">
            <v>1613136038.0399997</v>
          </cell>
          <cell r="L192">
            <v>1508273381.1399999</v>
          </cell>
          <cell r="M192">
            <v>1673307318.01</v>
          </cell>
          <cell r="N192">
            <v>2065335488.24</v>
          </cell>
          <cell r="O192">
            <v>1713045001.6100001</v>
          </cell>
          <cell r="P192">
            <v>1735318924.8599999</v>
          </cell>
          <cell r="Q192">
            <v>1990265867.5999999</v>
          </cell>
          <cell r="R192">
            <v>1794421266.9200001</v>
          </cell>
          <cell r="S192">
            <v>1769976159.0599999</v>
          </cell>
          <cell r="T192">
            <v>1814955977.0999999</v>
          </cell>
          <cell r="U192">
            <v>1660398875.8399999</v>
          </cell>
          <cell r="V192">
            <v>1661782901.1300001</v>
          </cell>
          <cell r="W192">
            <v>1653043809.4199998</v>
          </cell>
          <cell r="X192">
            <v>1645856276.02</v>
          </cell>
          <cell r="Y192">
            <v>1680434709.5500002</v>
          </cell>
          <cell r="Z192">
            <v>2021172818.73</v>
          </cell>
          <cell r="AA192">
            <v>1703428141.0899997</v>
          </cell>
          <cell r="AB192">
            <v>1691794334.1100001</v>
          </cell>
          <cell r="AC192">
            <v>1903126949.0700002</v>
          </cell>
          <cell r="AD192">
            <v>1742136861.1700001</v>
          </cell>
          <cell r="AE192">
            <v>1686875430.9000001</v>
          </cell>
          <cell r="AF192">
            <v>1710538805.5799999</v>
          </cell>
          <cell r="AG192">
            <v>1630497747.9499998</v>
          </cell>
          <cell r="AH192">
            <v>1564450829.0499997</v>
          </cell>
          <cell r="AI192">
            <v>1540282595.2700002</v>
          </cell>
          <cell r="AJ192">
            <v>1566909840.23</v>
          </cell>
          <cell r="AK192">
            <v>1608842425.9400001</v>
          </cell>
          <cell r="AL192">
            <v>1905628886.3700001</v>
          </cell>
          <cell r="AM192">
            <v>1594798162.8999999</v>
          </cell>
          <cell r="AN192">
            <v>1621559155.6500001</v>
          </cell>
          <cell r="AO192">
            <v>1791381521.1199999</v>
          </cell>
          <cell r="AP192">
            <v>1605892123.1200001</v>
          </cell>
          <cell r="AQ192">
            <v>1574202887.0599999</v>
          </cell>
          <cell r="AR192">
            <v>1577248468.02</v>
          </cell>
          <cell r="AS192">
            <v>1507097125.8799999</v>
          </cell>
          <cell r="AT192">
            <v>1442010658.26</v>
          </cell>
          <cell r="AU192">
            <v>1426466576.47</v>
          </cell>
          <cell r="AV192">
            <v>1389424798.7800002</v>
          </cell>
          <cell r="AW192">
            <v>1402206402.6400001</v>
          </cell>
          <cell r="AX192">
            <v>1693157211.1399999</v>
          </cell>
          <cell r="AY192">
            <v>1417479093.7799997</v>
          </cell>
          <cell r="AZ192">
            <v>1397927842.0500002</v>
          </cell>
          <cell r="BA192">
            <v>1545650785.6100001</v>
          </cell>
          <cell r="BB192">
            <v>1439856318.8299999</v>
          </cell>
          <cell r="BC192">
            <v>1347068724.8899999</v>
          </cell>
          <cell r="BD192">
            <v>1417076582.1600001</v>
          </cell>
          <cell r="BE192">
            <v>1394318293.4499998</v>
          </cell>
          <cell r="BF192">
            <v>1351717729.0600002</v>
          </cell>
          <cell r="BG192">
            <v>1297555835.74</v>
          </cell>
          <cell r="BH192">
            <v>1315652246.95</v>
          </cell>
          <cell r="BI192">
            <v>1333745680.7</v>
          </cell>
          <cell r="BJ192">
            <v>1657608966</v>
          </cell>
          <cell r="BK192">
            <v>1345322585.25</v>
          </cell>
          <cell r="BL192">
            <v>1401179369.4300001</v>
          </cell>
          <cell r="BM192">
            <v>1603328044.8600001</v>
          </cell>
          <cell r="BN192">
            <v>1459391693.1700001</v>
          </cell>
          <cell r="BO192">
            <v>1373909605.22</v>
          </cell>
          <cell r="BP192">
            <v>1458601213.77</v>
          </cell>
          <cell r="BQ192">
            <v>1378092272.9200001</v>
          </cell>
          <cell r="BR192">
            <v>1354669024.21</v>
          </cell>
          <cell r="BS192">
            <v>1382807062.4100001</v>
          </cell>
          <cell r="BT192">
            <v>1363405004.2800002</v>
          </cell>
          <cell r="BU192">
            <v>1427104674.53</v>
          </cell>
          <cell r="BV192">
            <v>1716664678.46</v>
          </cell>
          <cell r="BW192">
            <v>1415417464.9300001</v>
          </cell>
          <cell r="BX192">
            <v>1476550868.8800001</v>
          </cell>
          <cell r="BY192">
            <v>1703208863.25</v>
          </cell>
          <cell r="BZ192">
            <v>1546871526.3400002</v>
          </cell>
          <cell r="CA192">
            <v>1447786931.8999999</v>
          </cell>
          <cell r="CB192">
            <v>1506664998.1700001</v>
          </cell>
          <cell r="CC192">
            <v>1454470298.5799999</v>
          </cell>
          <cell r="CD192">
            <v>1413611387.77</v>
          </cell>
        </row>
        <row r="193">
          <cell r="A193" t="str">
            <v>FTS2TOTE</v>
          </cell>
          <cell r="B193">
            <v>1949910979.7900002</v>
          </cell>
          <cell r="C193">
            <v>1645175476.3000002</v>
          </cell>
          <cell r="D193">
            <v>1675392066.8500001</v>
          </cell>
          <cell r="E193">
            <v>1900533056.1599998</v>
          </cell>
          <cell r="F193">
            <v>1799716388.6900001</v>
          </cell>
          <cell r="G193">
            <v>1720239598.48</v>
          </cell>
          <cell r="H193">
            <v>1785632850.1499996</v>
          </cell>
          <cell r="I193">
            <v>1698971607.1000001</v>
          </cell>
          <cell r="J193">
            <v>1684234904.8000002</v>
          </cell>
          <cell r="K193">
            <v>1697119049.2699997</v>
          </cell>
          <cell r="L193">
            <v>1591699963.1699998</v>
          </cell>
          <cell r="M193">
            <v>1756215916.0599999</v>
          </cell>
          <cell r="N193">
            <v>2149123413.0700002</v>
          </cell>
          <cell r="O193">
            <v>1792539360.3000002</v>
          </cell>
          <cell r="P193">
            <v>1824044729.48</v>
          </cell>
          <cell r="Q193">
            <v>2071446564.3599999</v>
          </cell>
          <cell r="R193">
            <v>1883305672.46</v>
          </cell>
          <cell r="S193">
            <v>1859300415.6699998</v>
          </cell>
          <cell r="T193">
            <v>1899034308.6900001</v>
          </cell>
          <cell r="U193">
            <v>1748366884.99</v>
          </cell>
          <cell r="V193">
            <v>1746570860.7600002</v>
          </cell>
          <cell r="W193">
            <v>1741909635.5699999</v>
          </cell>
          <cell r="X193">
            <v>1728769877.3900001</v>
          </cell>
          <cell r="Y193">
            <v>1765746493.3700001</v>
          </cell>
          <cell r="Z193">
            <v>2107253341.2900002</v>
          </cell>
          <cell r="AA193">
            <v>1790514710.6899996</v>
          </cell>
          <cell r="AB193">
            <v>1779561680.1300001</v>
          </cell>
          <cell r="AC193">
            <v>1989032333.8900003</v>
          </cell>
          <cell r="AD193">
            <v>1833170947.8500001</v>
          </cell>
          <cell r="AE193">
            <v>1778732262.4300003</v>
          </cell>
          <cell r="AF193">
            <v>1800424732.1700001</v>
          </cell>
          <cell r="AG193">
            <v>1720126541.3999999</v>
          </cell>
          <cell r="AH193">
            <v>1655095624.4499998</v>
          </cell>
          <cell r="AI193">
            <v>1629994696.7500002</v>
          </cell>
          <cell r="AJ193">
            <v>1658033053.8000002</v>
          </cell>
          <cell r="AK193">
            <v>1699710515.2600002</v>
          </cell>
          <cell r="AL193">
            <v>1997239809.8400002</v>
          </cell>
          <cell r="AM193">
            <v>1687880760.96</v>
          </cell>
          <cell r="AN193">
            <v>1711628653.8100002</v>
          </cell>
          <cell r="AO193">
            <v>1880031556.46</v>
          </cell>
          <cell r="AP193">
            <v>1697762545.3800001</v>
          </cell>
          <cell r="AQ193">
            <v>1669345038.3499999</v>
          </cell>
          <cell r="AR193">
            <v>1685179887.4000001</v>
          </cell>
          <cell r="AS193">
            <v>1599859940.5999999</v>
          </cell>
          <cell r="AT193">
            <v>1532117510.1599998</v>
          </cell>
          <cell r="AU193">
            <v>1520952894.6399999</v>
          </cell>
          <cell r="AV193">
            <v>1445711019.4700003</v>
          </cell>
          <cell r="AW193">
            <v>1491927636.0500002</v>
          </cell>
          <cell r="AX193">
            <v>1785067047.02</v>
          </cell>
          <cell r="AY193">
            <v>1506653163.3699999</v>
          </cell>
          <cell r="AZ193">
            <v>1486808231.0100002</v>
          </cell>
          <cell r="BA193">
            <v>1636765773.3900001</v>
          </cell>
          <cell r="BB193">
            <v>1534699812.3</v>
          </cell>
          <cell r="BC193">
            <v>1435442685.6399999</v>
          </cell>
          <cell r="BD193">
            <v>1505080873.6700001</v>
          </cell>
          <cell r="BE193">
            <v>1487058183.9699998</v>
          </cell>
          <cell r="BF193">
            <v>1440367206.2000003</v>
          </cell>
          <cell r="BG193">
            <v>1386029106.8400002</v>
          </cell>
          <cell r="BH193">
            <v>1412075035.6200001</v>
          </cell>
          <cell r="BI193">
            <v>1428665971.8499999</v>
          </cell>
          <cell r="BJ193">
            <v>1745916510.49</v>
          </cell>
          <cell r="BK193">
            <v>1433066215.8599999</v>
          </cell>
          <cell r="BL193">
            <v>1486358632.8600001</v>
          </cell>
          <cell r="BM193">
            <v>1696850050.6500001</v>
          </cell>
          <cell r="BN193">
            <v>1547689054.6600001</v>
          </cell>
          <cell r="BO193">
            <v>1462457874.29</v>
          </cell>
          <cell r="BP193">
            <v>1545414739.3699999</v>
          </cell>
          <cell r="BQ193">
            <v>1462947654.04</v>
          </cell>
          <cell r="BR193">
            <v>1439657318.3299999</v>
          </cell>
          <cell r="BS193">
            <v>1464234549.5</v>
          </cell>
          <cell r="BT193">
            <v>1449697624.21</v>
          </cell>
          <cell r="BU193">
            <v>1508054397</v>
          </cell>
          <cell r="BV193">
            <v>1799401124.0300002</v>
          </cell>
          <cell r="BW193">
            <v>1496737688.5900002</v>
          </cell>
          <cell r="BX193">
            <v>1557658022.3000002</v>
          </cell>
          <cell r="BY193">
            <v>1787651447.7</v>
          </cell>
          <cell r="BZ193">
            <v>1629955800.1800001</v>
          </cell>
          <cell r="CA193">
            <v>1530925973.1599998</v>
          </cell>
          <cell r="CB193">
            <v>1588197262.4300001</v>
          </cell>
          <cell r="CC193">
            <v>1536114969.6099999</v>
          </cell>
          <cell r="CD193">
            <v>1495294860.45</v>
          </cell>
        </row>
        <row r="194">
          <cell r="A194" t="str">
            <v>FTS2TOTS</v>
          </cell>
          <cell r="B194">
            <v>1870715751.0400002</v>
          </cell>
          <cell r="C194">
            <v>1567136526.22</v>
          </cell>
          <cell r="D194">
            <v>1596910464.6500001</v>
          </cell>
          <cell r="E194">
            <v>1817824702.2599998</v>
          </cell>
          <cell r="F194">
            <v>1720177935.0700002</v>
          </cell>
          <cell r="G194">
            <v>1638285432.28</v>
          </cell>
          <cell r="H194">
            <v>1702725507.0299997</v>
          </cell>
          <cell r="I194">
            <v>1621710021.9400001</v>
          </cell>
          <cell r="J194">
            <v>1598905300.6200001</v>
          </cell>
          <cell r="K194">
            <v>1613136038.0399997</v>
          </cell>
          <cell r="L194">
            <v>1508273381.1399999</v>
          </cell>
          <cell r="M194">
            <v>1673307318.01</v>
          </cell>
          <cell r="N194">
            <v>2065335488.24</v>
          </cell>
          <cell r="O194">
            <v>1713045001.6100001</v>
          </cell>
          <cell r="P194">
            <v>1735318924.8599999</v>
          </cell>
          <cell r="Q194">
            <v>1990265867.5999999</v>
          </cell>
          <cell r="R194">
            <v>1794421266.9200001</v>
          </cell>
          <cell r="S194">
            <v>1769976159.0599999</v>
          </cell>
          <cell r="T194">
            <v>1814955977.0999999</v>
          </cell>
          <cell r="U194">
            <v>1660398875.8399999</v>
          </cell>
          <cell r="V194">
            <v>1661782901.1300001</v>
          </cell>
          <cell r="W194">
            <v>1653043809.4199998</v>
          </cell>
          <cell r="X194">
            <v>1645856276.02</v>
          </cell>
          <cell r="Y194">
            <v>1680434709.5500002</v>
          </cell>
          <cell r="Z194">
            <v>2021172818.73</v>
          </cell>
          <cell r="AA194">
            <v>1703428141.0899997</v>
          </cell>
          <cell r="AB194">
            <v>1691794334.1100001</v>
          </cell>
          <cell r="AC194">
            <v>1903126949.0700002</v>
          </cell>
          <cell r="AD194">
            <v>1742136861.1700001</v>
          </cell>
          <cell r="AE194">
            <v>1686875430.9000001</v>
          </cell>
          <cell r="AF194">
            <v>1710538805.5799999</v>
          </cell>
          <cell r="AG194">
            <v>1630497747.9499998</v>
          </cell>
          <cell r="AH194">
            <v>1564450829.0499997</v>
          </cell>
          <cell r="AI194">
            <v>1540282595.2700002</v>
          </cell>
          <cell r="AJ194">
            <v>1566909840.23</v>
          </cell>
          <cell r="AK194">
            <v>1608842425.9400001</v>
          </cell>
          <cell r="AL194">
            <v>1905628886.3700001</v>
          </cell>
          <cell r="AM194">
            <v>1594798162.8999999</v>
          </cell>
          <cell r="AN194">
            <v>1621559155.6500001</v>
          </cell>
          <cell r="AO194">
            <v>1791381521.1199999</v>
          </cell>
          <cell r="AP194">
            <v>1605892123.1200001</v>
          </cell>
          <cell r="AQ194">
            <v>1574202887.0599999</v>
          </cell>
          <cell r="AR194">
            <v>1577248468.02</v>
          </cell>
          <cell r="AS194">
            <v>1507097125.8799999</v>
          </cell>
          <cell r="AT194">
            <v>1442010658.26</v>
          </cell>
          <cell r="AU194">
            <v>1426466576.47</v>
          </cell>
          <cell r="AV194">
            <v>1389424798.7800002</v>
          </cell>
          <cell r="AW194">
            <v>1402206402.6400001</v>
          </cell>
          <cell r="AX194">
            <v>1693157211.1399999</v>
          </cell>
          <cell r="AY194">
            <v>1417479093.7799997</v>
          </cell>
          <cell r="AZ194">
            <v>1397927842.0500002</v>
          </cell>
          <cell r="BA194">
            <v>1545650785.6100001</v>
          </cell>
          <cell r="BB194">
            <v>1439856318.8299999</v>
          </cell>
          <cell r="BC194">
            <v>1347068724.8899999</v>
          </cell>
          <cell r="BD194">
            <v>1417076582.1600001</v>
          </cell>
          <cell r="BE194">
            <v>1394318293.4499998</v>
          </cell>
          <cell r="BF194">
            <v>1351717729.0600002</v>
          </cell>
          <cell r="BG194">
            <v>1297555835.74</v>
          </cell>
          <cell r="BH194">
            <v>1315652246.95</v>
          </cell>
          <cell r="BI194">
            <v>1333745680.7</v>
          </cell>
          <cell r="BJ194">
            <v>1657608966</v>
          </cell>
          <cell r="BK194">
            <v>1345322585.25</v>
          </cell>
          <cell r="BL194">
            <v>1401179369.4300001</v>
          </cell>
          <cell r="BM194">
            <v>1603328044.8600001</v>
          </cell>
          <cell r="BN194">
            <v>1459391693.1700001</v>
          </cell>
          <cell r="BO194">
            <v>1373909605.22</v>
          </cell>
          <cell r="BP194">
            <v>1458601213.77</v>
          </cell>
          <cell r="BQ194">
            <v>1378092272.9200001</v>
          </cell>
          <cell r="BR194">
            <v>1354669024.21</v>
          </cell>
          <cell r="BS194">
            <v>1382807062.4100001</v>
          </cell>
          <cell r="BT194">
            <v>1363405004.2800002</v>
          </cell>
          <cell r="BU194">
            <v>1427104674.53</v>
          </cell>
          <cell r="BV194">
            <v>1716664678.46</v>
          </cell>
          <cell r="BW194">
            <v>1415417464.9300001</v>
          </cell>
          <cell r="BX194">
            <v>1476550868.8800001</v>
          </cell>
          <cell r="BY194">
            <v>1703208863.25</v>
          </cell>
          <cell r="BZ194">
            <v>1546871526.3400002</v>
          </cell>
          <cell r="CA194">
            <v>1447786931.8999999</v>
          </cell>
          <cell r="CB194">
            <v>1506664998.1700001</v>
          </cell>
          <cell r="CC194">
            <v>1454470298.5799999</v>
          </cell>
          <cell r="CD194">
            <v>1413611387.77</v>
          </cell>
        </row>
        <row r="195">
          <cell r="A195" t="str">
            <v>FTS2TRNS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</row>
        <row r="196">
          <cell r="A196" t="str">
            <v>FTS2WRNT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</row>
        <row r="197">
          <cell r="A197" t="str">
            <v>FTSEVOIL</v>
          </cell>
          <cell r="B197">
            <v>0</v>
          </cell>
          <cell r="C197">
            <v>0</v>
          </cell>
          <cell r="D197">
            <v>1533924.8</v>
          </cell>
          <cell r="E197">
            <v>296461.46999999997</v>
          </cell>
          <cell r="F197">
            <v>745473.98</v>
          </cell>
          <cell r="G197">
            <v>550235.16</v>
          </cell>
          <cell r="H197">
            <v>676918.4</v>
          </cell>
          <cell r="I197">
            <v>947702.26</v>
          </cell>
          <cell r="J197">
            <v>398161.74</v>
          </cell>
          <cell r="K197">
            <v>539052.14</v>
          </cell>
          <cell r="L197">
            <v>599559.30000000005</v>
          </cell>
          <cell r="M197">
            <v>597015.64</v>
          </cell>
          <cell r="N197">
            <v>623784.46</v>
          </cell>
          <cell r="O197">
            <v>503214.52</v>
          </cell>
          <cell r="P197">
            <v>600434.46</v>
          </cell>
          <cell r="Q197">
            <v>0</v>
          </cell>
          <cell r="R197">
            <v>1146311.49</v>
          </cell>
          <cell r="S197">
            <v>613173.61</v>
          </cell>
          <cell r="T197">
            <v>697441.03</v>
          </cell>
          <cell r="U197">
            <v>760412.89</v>
          </cell>
          <cell r="V197">
            <v>664885.31000000006</v>
          </cell>
          <cell r="W197">
            <v>781728.94</v>
          </cell>
          <cell r="X197">
            <v>752804.27</v>
          </cell>
        </row>
        <row r="198">
          <cell r="A198" t="str">
            <v>FTSEVOTC</v>
          </cell>
          <cell r="B198">
            <v>685976.21</v>
          </cell>
          <cell r="C198">
            <v>663633.74</v>
          </cell>
          <cell r="D198">
            <v>684020.44</v>
          </cell>
          <cell r="E198">
            <v>822295.24</v>
          </cell>
          <cell r="F198">
            <v>901386.96</v>
          </cell>
          <cell r="G198">
            <v>985351.38</v>
          </cell>
          <cell r="H198">
            <v>535207.89</v>
          </cell>
          <cell r="I198">
            <v>520238.1</v>
          </cell>
          <cell r="J198">
            <v>1039601.49</v>
          </cell>
          <cell r="K198">
            <v>804803.5</v>
          </cell>
          <cell r="L198">
            <v>809314.5</v>
          </cell>
          <cell r="M198">
            <v>703965.26</v>
          </cell>
          <cell r="N198">
            <v>807492.79</v>
          </cell>
          <cell r="O198">
            <v>798185.9</v>
          </cell>
          <cell r="P198">
            <v>768197.17</v>
          </cell>
          <cell r="Q198">
            <v>802078.61</v>
          </cell>
          <cell r="R198">
            <v>939380.3</v>
          </cell>
          <cell r="S198">
            <v>1025571.88</v>
          </cell>
          <cell r="T198">
            <v>924843.42</v>
          </cell>
          <cell r="U198">
            <v>1020391.12</v>
          </cell>
          <cell r="V198">
            <v>1068361.01</v>
          </cell>
          <cell r="W198">
            <v>889829.18</v>
          </cell>
          <cell r="X198">
            <v>789611.56</v>
          </cell>
          <cell r="Y198">
            <v>654280.42000000004</v>
          </cell>
          <cell r="Z198">
            <v>561032.35</v>
          </cell>
          <cell r="AA198">
            <v>508654.29</v>
          </cell>
          <cell r="AB198">
            <v>858703.7</v>
          </cell>
          <cell r="AC198">
            <v>653402.39</v>
          </cell>
          <cell r="AD198">
            <v>203662.56</v>
          </cell>
          <cell r="AE198">
            <v>1155271.81</v>
          </cell>
          <cell r="AF198">
            <v>791557.78</v>
          </cell>
          <cell r="AG198">
            <v>800208.49</v>
          </cell>
          <cell r="AH198">
            <v>827750.92000000016</v>
          </cell>
          <cell r="AI198">
            <v>921981.55999999982</v>
          </cell>
          <cell r="AJ198">
            <v>742895.13000000035</v>
          </cell>
          <cell r="AK198">
            <v>1657312.4199999992</v>
          </cell>
          <cell r="AL198">
            <v>1412795.9500000004</v>
          </cell>
          <cell r="AM198">
            <v>945520.15000000014</v>
          </cell>
          <cell r="AN198">
            <v>1093761.689999999</v>
          </cell>
          <cell r="AO198">
            <v>882522.99</v>
          </cell>
          <cell r="AP198">
            <v>1864569.05</v>
          </cell>
          <cell r="AQ198">
            <v>1323052.6300000013</v>
          </cell>
          <cell r="AR198">
            <v>1762300.95</v>
          </cell>
          <cell r="AS198">
            <v>1600039.56</v>
          </cell>
          <cell r="AT198">
            <v>958199.4599999995</v>
          </cell>
          <cell r="AU198">
            <v>466078.14000000048</v>
          </cell>
          <cell r="AV198">
            <v>273236.24000000011</v>
          </cell>
          <cell r="AW198">
            <v>2478738.3200000008</v>
          </cell>
          <cell r="AX198">
            <v>212196.21999999916</v>
          </cell>
          <cell r="AY198">
            <v>-26571.810000000085</v>
          </cell>
          <cell r="AZ198">
            <v>13685.230000000103</v>
          </cell>
          <cell r="BA198">
            <v>8671.3100000004324</v>
          </cell>
          <cell r="BB198">
            <v>113909.26999999973</v>
          </cell>
          <cell r="BC198">
            <v>0</v>
          </cell>
          <cell r="BD198">
            <v>162986.41</v>
          </cell>
          <cell r="BE198">
            <v>-12088.099999999991</v>
          </cell>
          <cell r="BF198">
            <v>232824.24</v>
          </cell>
          <cell r="BG198">
            <v>477559.42000000004</v>
          </cell>
          <cell r="BH198">
            <v>213477.64999999997</v>
          </cell>
          <cell r="BI198">
            <v>208952.09999999986</v>
          </cell>
          <cell r="BJ198">
            <v>246849.34000000026</v>
          </cell>
          <cell r="BK198">
            <v>425340.52999999974</v>
          </cell>
          <cell r="BL198">
            <v>397321.95000000024</v>
          </cell>
          <cell r="BM198">
            <v>461134.43999999994</v>
          </cell>
          <cell r="BN198">
            <v>524807.12000000023</v>
          </cell>
          <cell r="BO198">
            <v>589575.08999999985</v>
          </cell>
          <cell r="BP198">
            <v>574391.88000000012</v>
          </cell>
          <cell r="BQ198">
            <v>620659.15</v>
          </cell>
          <cell r="BR198">
            <v>609172.23999999987</v>
          </cell>
          <cell r="BS198">
            <v>529742.03</v>
          </cell>
          <cell r="BT198">
            <v>593602.05999999982</v>
          </cell>
          <cell r="BU198">
            <v>641886.49000000011</v>
          </cell>
          <cell r="BV198">
            <v>960030.36999999965</v>
          </cell>
          <cell r="BW198">
            <v>853871.58000000077</v>
          </cell>
          <cell r="BX198">
            <v>773271.06999999983</v>
          </cell>
          <cell r="BY198">
            <v>1222424.6899999995</v>
          </cell>
          <cell r="BZ198">
            <v>1392279.2599999995</v>
          </cell>
          <cell r="CA198">
            <v>1284551.9900000007</v>
          </cell>
          <cell r="CB198">
            <v>1110241.74</v>
          </cell>
          <cell r="CC198">
            <v>1218442.2400000002</v>
          </cell>
          <cell r="CD198">
            <v>819193.6100000001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</row>
        <row r="199">
          <cell r="A199" t="str">
            <v>FTSEVSOL</v>
          </cell>
          <cell r="B199">
            <v>4413118.79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6832495.1900000004</v>
          </cell>
          <cell r="H199">
            <v>87065.54</v>
          </cell>
          <cell r="I199">
            <v>0</v>
          </cell>
          <cell r="J199">
            <v>0</v>
          </cell>
          <cell r="K199">
            <v>4299196.05</v>
          </cell>
          <cell r="L199">
            <v>0</v>
          </cell>
          <cell r="M199">
            <v>0</v>
          </cell>
          <cell r="N199">
            <v>4242236.21</v>
          </cell>
          <cell r="O199">
            <v>0</v>
          </cell>
          <cell r="P199">
            <v>0</v>
          </cell>
          <cell r="Q199">
            <v>0</v>
          </cell>
          <cell r="R199">
            <v>6656522.0199999996</v>
          </cell>
          <cell r="S199">
            <v>0</v>
          </cell>
          <cell r="T199">
            <v>93895.72</v>
          </cell>
          <cell r="U199">
            <v>0</v>
          </cell>
          <cell r="V199">
            <v>0</v>
          </cell>
          <cell r="W199">
            <v>2240023.4300000002</v>
          </cell>
          <cell r="X199">
            <v>0</v>
          </cell>
        </row>
        <row r="200">
          <cell r="A200" t="str">
            <v>FTSEVSTC</v>
          </cell>
          <cell r="B200">
            <v>9621825.8300000001</v>
          </cell>
          <cell r="C200">
            <v>0</v>
          </cell>
          <cell r="D200">
            <v>843075.3</v>
          </cell>
          <cell r="E200">
            <v>9975857.6099999994</v>
          </cell>
          <cell r="F200">
            <v>6645649</v>
          </cell>
          <cell r="G200">
            <v>4954212</v>
          </cell>
          <cell r="H200">
            <v>6612128.4699999997</v>
          </cell>
          <cell r="I200">
            <v>0</v>
          </cell>
          <cell r="J200">
            <v>4000913.53</v>
          </cell>
          <cell r="K200">
            <v>6531639</v>
          </cell>
          <cell r="L200">
            <v>0</v>
          </cell>
          <cell r="M200">
            <v>9526071.6400000006</v>
          </cell>
          <cell r="N200">
            <v>1110601.3600000001</v>
          </cell>
          <cell r="O200">
            <v>0</v>
          </cell>
          <cell r="P200">
            <v>1118441.44</v>
          </cell>
          <cell r="Q200">
            <v>7330664.3899999997</v>
          </cell>
          <cell r="R200">
            <v>8247621.0899999999</v>
          </cell>
          <cell r="S200">
            <v>1488048</v>
          </cell>
          <cell r="T200">
            <v>7059201.6200000001</v>
          </cell>
          <cell r="U200">
            <v>0</v>
          </cell>
          <cell r="V200">
            <v>8301907.6600000001</v>
          </cell>
          <cell r="W200">
            <v>126205.17</v>
          </cell>
          <cell r="X200">
            <v>0</v>
          </cell>
          <cell r="Y200">
            <v>4388957.1500000004</v>
          </cell>
          <cell r="Z200">
            <v>596798.97</v>
          </cell>
          <cell r="AA200">
            <v>-123093.32</v>
          </cell>
          <cell r="AB200">
            <v>1015553.18</v>
          </cell>
          <cell r="AC200">
            <v>7722651.6799999997</v>
          </cell>
          <cell r="AD200">
            <v>6275185</v>
          </cell>
          <cell r="AE200">
            <v>1144539.92</v>
          </cell>
          <cell r="AF200">
            <v>7178179.5800000001</v>
          </cell>
          <cell r="AG200">
            <v>0</v>
          </cell>
          <cell r="AH200">
            <v>254366.57000000018</v>
          </cell>
          <cell r="AI200">
            <v>8099935.8499999996</v>
          </cell>
          <cell r="AJ200">
            <v>0</v>
          </cell>
          <cell r="AK200">
            <v>1477843.9000000018</v>
          </cell>
          <cell r="AL200">
            <v>6459051.4999999972</v>
          </cell>
          <cell r="AM200">
            <v>0</v>
          </cell>
          <cell r="AN200">
            <v>830134.5500000004</v>
          </cell>
          <cell r="AO200">
            <v>8470744.049999997</v>
          </cell>
          <cell r="AP200">
            <v>10163212.260000002</v>
          </cell>
          <cell r="AQ200">
            <v>296264.92999999953</v>
          </cell>
          <cell r="AR200">
            <v>8473871.25</v>
          </cell>
          <cell r="AS200">
            <v>0</v>
          </cell>
          <cell r="AT200">
            <v>14854184.550000001</v>
          </cell>
          <cell r="AU200">
            <v>2059158.1999999988</v>
          </cell>
          <cell r="AV200">
            <v>810561.9100000005</v>
          </cell>
          <cell r="AW200">
            <v>8289438.0900000008</v>
          </cell>
          <cell r="AX200">
            <v>4638346.8000000007</v>
          </cell>
          <cell r="AY200">
            <v>78051.000000002095</v>
          </cell>
          <cell r="AZ200">
            <v>8750152.4999999981</v>
          </cell>
          <cell r="BA200">
            <v>14012770.959999997</v>
          </cell>
          <cell r="BB200">
            <v>2134254.640000009</v>
          </cell>
          <cell r="BC200">
            <v>9355087.0299999937</v>
          </cell>
          <cell r="BD200">
            <v>4863111.08</v>
          </cell>
          <cell r="BE200">
            <v>257184.99999999977</v>
          </cell>
          <cell r="BF200">
            <v>11487190.000000002</v>
          </cell>
          <cell r="BG200">
            <v>2069770.58</v>
          </cell>
          <cell r="BH200">
            <v>0</v>
          </cell>
          <cell r="BI200">
            <v>11382420.950000001</v>
          </cell>
          <cell r="BJ200">
            <v>1582260.5899999971</v>
          </cell>
          <cell r="BK200">
            <v>211915.31999999925</v>
          </cell>
          <cell r="BL200">
            <v>9316538.709999999</v>
          </cell>
          <cell r="BM200">
            <v>12945268.650000002</v>
          </cell>
          <cell r="BN200">
            <v>1528211.380000002</v>
          </cell>
          <cell r="BO200">
            <v>2910493.3300000015</v>
          </cell>
          <cell r="BP200">
            <v>1418747.6700000002</v>
          </cell>
          <cell r="BQ200">
            <v>0</v>
          </cell>
          <cell r="BR200">
            <v>8634047.4199999999</v>
          </cell>
          <cell r="BS200">
            <v>1317898.67</v>
          </cell>
          <cell r="BT200">
            <v>5538.0899999999401</v>
          </cell>
          <cell r="BU200">
            <v>9963618.8199999966</v>
          </cell>
          <cell r="BV200">
            <v>1112821.7600000028</v>
          </cell>
          <cell r="BW200">
            <v>21646.199999999284</v>
          </cell>
          <cell r="BX200">
            <v>11839208.820000004</v>
          </cell>
          <cell r="BY200">
            <v>6954239.2899999963</v>
          </cell>
          <cell r="BZ200">
            <v>899600.55000000237</v>
          </cell>
          <cell r="CA200">
            <v>6773817.5899999999</v>
          </cell>
          <cell r="CB200">
            <v>946436.41999999993</v>
          </cell>
          <cell r="CC200">
            <v>0</v>
          </cell>
          <cell r="CD200">
            <v>6193117.0000000009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</row>
        <row r="201">
          <cell r="A201" t="str">
            <v>FTSEVTC</v>
          </cell>
          <cell r="B201">
            <v>10307802.039999999</v>
          </cell>
          <cell r="C201">
            <v>663633.74</v>
          </cell>
          <cell r="D201">
            <v>1527095.74</v>
          </cell>
          <cell r="E201">
            <v>6093617.5999999996</v>
          </cell>
          <cell r="F201">
            <v>7547035.96</v>
          </cell>
          <cell r="G201">
            <v>5939563.3799999999</v>
          </cell>
          <cell r="H201">
            <v>7147336.3600000003</v>
          </cell>
          <cell r="I201">
            <v>520238.1</v>
          </cell>
          <cell r="J201">
            <v>5040515.0199999996</v>
          </cell>
          <cell r="K201">
            <v>7336442.5</v>
          </cell>
          <cell r="L201">
            <v>809314.5</v>
          </cell>
          <cell r="M201">
            <v>10230036.9</v>
          </cell>
          <cell r="N201">
            <v>1918094.15</v>
          </cell>
          <cell r="O201">
            <v>798185.9</v>
          </cell>
          <cell r="P201">
            <v>1886638.61</v>
          </cell>
          <cell r="Q201">
            <v>8132743</v>
          </cell>
          <cell r="R201">
            <v>9187001.3900000006</v>
          </cell>
          <cell r="S201">
            <v>2481692.66</v>
          </cell>
          <cell r="T201">
            <v>7984045.04</v>
          </cell>
          <cell r="U201">
            <v>1020391.12</v>
          </cell>
          <cell r="V201">
            <v>9370268.6699999999</v>
          </cell>
          <cell r="W201">
            <v>1016034.35</v>
          </cell>
          <cell r="X201">
            <v>789611.56</v>
          </cell>
          <cell r="BD201">
            <v>5026097.49</v>
          </cell>
          <cell r="BE201">
            <v>245096.89999999918</v>
          </cell>
          <cell r="BF201">
            <v>11720014.240000002</v>
          </cell>
          <cell r="BG201">
            <v>2547329.9999999986</v>
          </cell>
          <cell r="BH201">
            <v>213477.64999999796</v>
          </cell>
          <cell r="BI201">
            <v>11591373.050000001</v>
          </cell>
          <cell r="BJ201">
            <v>1829109.9299999941</v>
          </cell>
          <cell r="BK201">
            <v>637255.85000000254</v>
          </cell>
          <cell r="BL201">
            <v>9713860.660000002</v>
          </cell>
          <cell r="BM201">
            <v>13406403.089999998</v>
          </cell>
          <cell r="BN201">
            <v>2053018.5000000075</v>
          </cell>
          <cell r="BO201">
            <v>3500068.4199999981</v>
          </cell>
          <cell r="BP201">
            <v>1993139.5500000003</v>
          </cell>
          <cell r="BQ201">
            <v>620659.15</v>
          </cell>
          <cell r="BR201">
            <v>9243219.6600000001</v>
          </cell>
          <cell r="BS201">
            <v>1847640.7000000014</v>
          </cell>
          <cell r="BT201">
            <v>599140.14999999839</v>
          </cell>
          <cell r="BU201">
            <v>10605505.309999997</v>
          </cell>
          <cell r="BV201">
            <v>2072852.1300000048</v>
          </cell>
          <cell r="BW201">
            <v>875517.7799999991</v>
          </cell>
          <cell r="BX201">
            <v>12612479.890000006</v>
          </cell>
          <cell r="BY201">
            <v>8176663.9799999939</v>
          </cell>
          <cell r="BZ201">
            <v>2291879.8100000047</v>
          </cell>
          <cell r="CA201">
            <v>8058369.5799999973</v>
          </cell>
          <cell r="CB201">
            <v>2056678.1599999997</v>
          </cell>
          <cell r="CC201">
            <v>1218442.2400000005</v>
          </cell>
          <cell r="CD201">
            <v>7012310.6100000003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</row>
        <row r="202">
          <cell r="A202" t="str">
            <v>FTSEVTOT</v>
          </cell>
          <cell r="B202">
            <v>4413118.79</v>
          </cell>
          <cell r="C202">
            <v>0</v>
          </cell>
          <cell r="D202">
            <v>1533924.8</v>
          </cell>
          <cell r="E202">
            <v>296461.46999999997</v>
          </cell>
          <cell r="F202">
            <v>7577969.1699999999</v>
          </cell>
          <cell r="G202">
            <v>550235.16</v>
          </cell>
          <cell r="H202">
            <v>763983.94</v>
          </cell>
          <cell r="I202">
            <v>947702.26</v>
          </cell>
          <cell r="J202">
            <v>398161.74</v>
          </cell>
          <cell r="K202">
            <v>4838248.1900000004</v>
          </cell>
          <cell r="L202">
            <v>599559.30000000005</v>
          </cell>
          <cell r="M202">
            <v>597015.64</v>
          </cell>
          <cell r="N202">
            <v>4866020.67</v>
          </cell>
          <cell r="O202">
            <v>503214.52</v>
          </cell>
          <cell r="P202">
            <v>600434.46</v>
          </cell>
          <cell r="Q202">
            <v>573553.86</v>
          </cell>
          <cell r="R202">
            <v>7229279.6500000004</v>
          </cell>
          <cell r="S202">
            <v>613173.61</v>
          </cell>
          <cell r="T202">
            <v>791336.75</v>
          </cell>
          <cell r="U202">
            <v>760412.89</v>
          </cell>
          <cell r="V202">
            <v>664885.31000000006</v>
          </cell>
          <cell r="W202">
            <v>3021752.37</v>
          </cell>
          <cell r="X202">
            <v>752804.27</v>
          </cell>
          <cell r="Y202">
            <v>487503.69</v>
          </cell>
          <cell r="Z202">
            <v>2512341.41</v>
          </cell>
          <cell r="AA202">
            <v>540520.15</v>
          </cell>
          <cell r="AB202">
            <v>435910.41</v>
          </cell>
          <cell r="AC202">
            <v>514551.27</v>
          </cell>
          <cell r="AD202">
            <v>6498057.21</v>
          </cell>
          <cell r="AE202">
            <v>466066.22</v>
          </cell>
          <cell r="AF202">
            <v>366261.98</v>
          </cell>
          <cell r="AG202">
            <v>865676.27</v>
          </cell>
          <cell r="AH202">
            <v>584107.2300000001</v>
          </cell>
          <cell r="AI202">
            <v>2751738.2800000003</v>
          </cell>
          <cell r="AJ202">
            <v>611855.37999999977</v>
          </cell>
          <cell r="AK202">
            <v>363403.53000000026</v>
          </cell>
          <cell r="AL202">
            <v>4003844.1999999997</v>
          </cell>
          <cell r="AM202">
            <v>926469.36000000045</v>
          </cell>
          <cell r="AN202">
            <v>1436120.9499999995</v>
          </cell>
          <cell r="AO202">
            <v>3759901.87</v>
          </cell>
          <cell r="AP202">
            <v>4769574.2699999996</v>
          </cell>
          <cell r="AQ202">
            <v>984646.97</v>
          </cell>
          <cell r="AR202">
            <v>1117273.99</v>
          </cell>
          <cell r="AS202">
            <v>973545.84000000008</v>
          </cell>
          <cell r="AT202">
            <v>1299587.76</v>
          </cell>
          <cell r="AU202">
            <v>4939700.7999999989</v>
          </cell>
          <cell r="AV202">
            <v>699989.69000000064</v>
          </cell>
          <cell r="AW202">
            <v>657347.50999999919</v>
          </cell>
          <cell r="AX202">
            <v>3772451.9800000014</v>
          </cell>
          <cell r="AY202">
            <v>1141788.6699999985</v>
          </cell>
          <cell r="AZ202">
            <v>0</v>
          </cell>
          <cell r="BA202">
            <v>0</v>
          </cell>
          <cell r="BB202">
            <v>3215807.9000000013</v>
          </cell>
          <cell r="BC202">
            <v>194555.09999999875</v>
          </cell>
          <cell r="BD202">
            <v>130274.05</v>
          </cell>
          <cell r="BE202">
            <v>98004.38</v>
          </cell>
          <cell r="BF202">
            <v>117701.80999999998</v>
          </cell>
          <cell r="BG202">
            <v>2238403.7000000002</v>
          </cell>
          <cell r="BH202">
            <v>170046.52000000008</v>
          </cell>
          <cell r="BI202">
            <v>161460.08999999982</v>
          </cell>
          <cell r="BJ202">
            <v>3211374.84</v>
          </cell>
          <cell r="BK202">
            <v>150962.68000000014</v>
          </cell>
          <cell r="BL202">
            <v>177926.32000000009</v>
          </cell>
          <cell r="BM202">
            <v>2876363.5999999996</v>
          </cell>
          <cell r="BN202">
            <v>3352663.69</v>
          </cell>
          <cell r="BO202">
            <v>327012.89999999973</v>
          </cell>
          <cell r="BP202">
            <v>3137538.5100000002</v>
          </cell>
          <cell r="BQ202">
            <v>429385.42000000004</v>
          </cell>
          <cell r="BR202">
            <v>415175.53999999992</v>
          </cell>
          <cell r="BS202">
            <v>2516556.44</v>
          </cell>
          <cell r="BT202">
            <v>441337.24000000017</v>
          </cell>
          <cell r="BU202">
            <v>382007.44999999972</v>
          </cell>
          <cell r="BV202">
            <v>2725012.8699999996</v>
          </cell>
          <cell r="BW202">
            <v>459488.3100000011</v>
          </cell>
          <cell r="BX202">
            <v>674446.65000000014</v>
          </cell>
          <cell r="BY202">
            <v>617897.55999999936</v>
          </cell>
          <cell r="BZ202">
            <v>5820937.2200000007</v>
          </cell>
          <cell r="CA202">
            <v>975538.98999999685</v>
          </cell>
          <cell r="CB202">
            <v>3724563.5500000003</v>
          </cell>
          <cell r="CC202">
            <v>900341.19999999972</v>
          </cell>
          <cell r="CD202">
            <v>764931.76000000047</v>
          </cell>
          <cell r="CE202">
            <v>-5389836.5100000007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</row>
        <row r="203">
          <cell r="A203" t="str">
            <v>FTSIFDIE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FTSIFDOC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 t="str">
            <v>FTSIFGR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 t="str">
            <v>FTSIFINT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 t="str">
            <v>FTSIFSAL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FTSIFTOT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 t="str">
            <v>FTSLOTS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1415892.63</v>
          </cell>
          <cell r="Y209">
            <v>2297285.77</v>
          </cell>
          <cell r="Z209">
            <v>5717081.5199999996</v>
          </cell>
          <cell r="AA209">
            <v>6104817.8099999996</v>
          </cell>
          <cell r="AB209">
            <v>7813489.6699999999</v>
          </cell>
          <cell r="AC209">
            <v>7030965.0999999996</v>
          </cell>
          <cell r="AD209">
            <v>10088611.58</v>
          </cell>
          <cell r="AE209">
            <v>7688451.4100000001</v>
          </cell>
          <cell r="AF209">
            <v>8287445.5800000001</v>
          </cell>
          <cell r="AG209">
            <v>10402963.039999999</v>
          </cell>
          <cell r="AH209">
            <v>8561947.7599999998</v>
          </cell>
          <cell r="AI209">
            <v>8441391.4199999981</v>
          </cell>
          <cell r="AJ209">
            <v>10139500.410000004</v>
          </cell>
          <cell r="AK209">
            <v>9016154.4999999981</v>
          </cell>
          <cell r="AL209">
            <v>13753418.979999999</v>
          </cell>
          <cell r="AM209">
            <v>11621418.540000008</v>
          </cell>
          <cell r="AN209">
            <v>11441775.649999997</v>
          </cell>
          <cell r="AO209">
            <v>10699217.67999999</v>
          </cell>
          <cell r="AP209">
            <v>11500802.300000004</v>
          </cell>
          <cell r="AQ209">
            <v>8398327.9300000072</v>
          </cell>
          <cell r="AR209">
            <v>9972956.9199999999</v>
          </cell>
          <cell r="AS209">
            <v>7287061.7400000002</v>
          </cell>
          <cell r="AT209">
            <v>7363442.589999998</v>
          </cell>
          <cell r="AU209">
            <v>9058807.3000000045</v>
          </cell>
          <cell r="AV209">
            <v>5542217.8299999982</v>
          </cell>
          <cell r="AW209">
            <v>8155545.4000000013</v>
          </cell>
          <cell r="AX209">
            <v>10988999.610000001</v>
          </cell>
          <cell r="AY209">
            <v>9903516.9000000004</v>
          </cell>
          <cell r="AZ209">
            <v>10072353.280000001</v>
          </cell>
          <cell r="BA209">
            <v>10674367.009999998</v>
          </cell>
          <cell r="BB209">
            <v>8074967.9000000041</v>
          </cell>
          <cell r="BC209">
            <v>7033336.859999991</v>
          </cell>
          <cell r="BD209">
            <v>8584842.9500000011</v>
          </cell>
          <cell r="BE209">
            <v>6691591.0299999993</v>
          </cell>
          <cell r="BF209">
            <v>6691490.7600000007</v>
          </cell>
          <cell r="BG209">
            <v>9348343.9699999988</v>
          </cell>
          <cell r="BH209">
            <v>9721725.5100000016</v>
          </cell>
          <cell r="BI209">
            <v>11977025.9</v>
          </cell>
          <cell r="BJ209">
            <v>11579922.639999993</v>
          </cell>
          <cell r="BK209">
            <v>14883973.560000001</v>
          </cell>
          <cell r="BL209">
            <v>15281771.04000001</v>
          </cell>
          <cell r="BM209">
            <v>17179503.519999996</v>
          </cell>
          <cell r="BN209">
            <v>12382033.019999994</v>
          </cell>
          <cell r="BO209">
            <v>12102249.270000001</v>
          </cell>
          <cell r="BP209">
            <v>11431001.029999999</v>
          </cell>
          <cell r="BQ209">
            <v>7962875.2200000025</v>
          </cell>
          <cell r="BR209">
            <v>9880998.9399999976</v>
          </cell>
          <cell r="BS209">
            <v>8208267.3400000026</v>
          </cell>
          <cell r="BT209">
            <v>8935017.8999999985</v>
          </cell>
          <cell r="BU209">
            <v>10864985.73</v>
          </cell>
          <cell r="BV209">
            <v>9806344.629999999</v>
          </cell>
          <cell r="BW209">
            <v>12096849.539999994</v>
          </cell>
          <cell r="BX209">
            <v>15030984.560000008</v>
          </cell>
          <cell r="BY209">
            <v>11027633.019999996</v>
          </cell>
          <cell r="BZ209">
            <v>10252468.710000003</v>
          </cell>
          <cell r="CA209">
            <v>12172706.480000002</v>
          </cell>
          <cell r="CB209">
            <v>9678026.0899999999</v>
          </cell>
          <cell r="CC209">
            <v>8871056.5199999996</v>
          </cell>
          <cell r="CD209">
            <v>11689666.200000001</v>
          </cell>
          <cell r="CE209">
            <v>-30238748.810000002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</row>
        <row r="210">
          <cell r="A210" t="str">
            <v>FTSLOTS_EETF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</row>
        <row r="211">
          <cell r="A211" t="str">
            <v>FTSMKLS</v>
          </cell>
          <cell r="B211">
            <v>2373508.7000000002</v>
          </cell>
          <cell r="C211">
            <v>2430180.6800000002</v>
          </cell>
          <cell r="D211">
            <v>2476850.41</v>
          </cell>
          <cell r="E211">
            <v>2083407.21</v>
          </cell>
          <cell r="F211">
            <v>2034552.8</v>
          </cell>
          <cell r="G211">
            <v>2036292.27</v>
          </cell>
          <cell r="H211">
            <v>1836691.16</v>
          </cell>
          <cell r="I211">
            <v>1687893.77</v>
          </cell>
          <cell r="J211">
            <v>2115637.9900000002</v>
          </cell>
          <cell r="K211">
            <v>2008067.67</v>
          </cell>
          <cell r="L211">
            <v>2293562.9</v>
          </cell>
          <cell r="M211">
            <v>2084835.9</v>
          </cell>
          <cell r="N211">
            <v>2069251.81</v>
          </cell>
          <cell r="O211">
            <v>2284879.33</v>
          </cell>
          <cell r="P211">
            <v>2247226.21</v>
          </cell>
          <cell r="Q211">
            <v>3107304.65</v>
          </cell>
          <cell r="R211">
            <v>2829332.4</v>
          </cell>
          <cell r="S211">
            <v>2897785.92</v>
          </cell>
          <cell r="T211">
            <v>2566874.42</v>
          </cell>
          <cell r="U211">
            <v>2825035.61</v>
          </cell>
          <cell r="V211">
            <v>2769315.28</v>
          </cell>
          <cell r="W211">
            <v>2372910.85</v>
          </cell>
          <cell r="X211">
            <v>5156201.87</v>
          </cell>
          <cell r="BD211">
            <v>3461455.86</v>
          </cell>
          <cell r="BE211">
            <v>-3461455.86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</row>
        <row r="212">
          <cell r="A212" t="str">
            <v>FTSVADDL</v>
          </cell>
          <cell r="B212">
            <v>559945.64</v>
          </cell>
          <cell r="C212">
            <v>1167444.1200000001</v>
          </cell>
          <cell r="D212">
            <v>406612.59</v>
          </cell>
          <cell r="E212">
            <v>946161.2</v>
          </cell>
          <cell r="F212">
            <v>991898.96</v>
          </cell>
          <cell r="G212">
            <v>952015.35</v>
          </cell>
          <cell r="H212">
            <v>588046.87</v>
          </cell>
          <cell r="I212">
            <v>778567.28</v>
          </cell>
          <cell r="J212">
            <v>957998.8</v>
          </cell>
          <cell r="K212">
            <v>650975.32999999996</v>
          </cell>
          <cell r="L212">
            <v>1321118.06</v>
          </cell>
          <cell r="M212">
            <v>474546.29</v>
          </cell>
          <cell r="N212">
            <v>707133.47</v>
          </cell>
          <cell r="O212">
            <v>1086424.75</v>
          </cell>
          <cell r="P212">
            <v>484182.55</v>
          </cell>
          <cell r="Q212">
            <v>14624.69</v>
          </cell>
          <cell r="R212">
            <v>2164075.66</v>
          </cell>
          <cell r="S212">
            <v>774882.11</v>
          </cell>
          <cell r="T212">
            <v>555047.41</v>
          </cell>
          <cell r="U212">
            <v>1328204.21</v>
          </cell>
          <cell r="V212">
            <v>379673.32</v>
          </cell>
          <cell r="W212">
            <v>737878.82</v>
          </cell>
          <cell r="X212">
            <v>1328728.83</v>
          </cell>
          <cell r="Y212">
            <v>428191.14</v>
          </cell>
          <cell r="Z212">
            <v>523470.34</v>
          </cell>
          <cell r="AA212">
            <v>1153114.99</v>
          </cell>
          <cell r="AB212">
            <v>585764.78</v>
          </cell>
          <cell r="AC212">
            <v>676669.64</v>
          </cell>
          <cell r="AD212">
            <v>1366715.31</v>
          </cell>
          <cell r="AE212">
            <v>827968.63</v>
          </cell>
          <cell r="AF212">
            <v>434262.19</v>
          </cell>
          <cell r="AG212">
            <v>1459590.57</v>
          </cell>
          <cell r="AH212">
            <v>415225.47</v>
          </cell>
          <cell r="AI212">
            <v>1213502.9400000002</v>
          </cell>
          <cell r="AJ212">
            <v>790029.27000000025</v>
          </cell>
          <cell r="AK212">
            <v>407904.58999999933</v>
          </cell>
          <cell r="AL212">
            <v>1273733.9600000004</v>
          </cell>
          <cell r="AM212">
            <v>551630.38999999966</v>
          </cell>
          <cell r="AN212">
            <v>407010.39999999991</v>
          </cell>
          <cell r="AO212">
            <v>1377255.2300000011</v>
          </cell>
          <cell r="AP212">
            <v>743856.26999999839</v>
          </cell>
          <cell r="AQ212">
            <v>821087.69000000064</v>
          </cell>
          <cell r="AR212">
            <v>524823.26</v>
          </cell>
          <cell r="AS212">
            <v>1437915.03</v>
          </cell>
          <cell r="AT212">
            <v>339914.52999999991</v>
          </cell>
          <cell r="AU212">
            <v>1168128.5300000003</v>
          </cell>
          <cell r="AV212">
            <v>1440811.2099999997</v>
          </cell>
          <cell r="AW212">
            <v>425856.16000000038</v>
          </cell>
          <cell r="AX212">
            <v>712419.69999999984</v>
          </cell>
          <cell r="AY212">
            <v>2476494.0599999996</v>
          </cell>
          <cell r="AZ212">
            <v>462977.01000000123</v>
          </cell>
          <cell r="BA212">
            <v>1093828.8499999996</v>
          </cell>
          <cell r="BB212">
            <v>-1224158.0499999998</v>
          </cell>
          <cell r="BC212">
            <v>733550.80999999878</v>
          </cell>
        </row>
        <row r="213">
          <cell r="A213" t="str">
            <v>FTSVCAG</v>
          </cell>
          <cell r="B213">
            <v>0</v>
          </cell>
          <cell r="C213">
            <v>1543705.09</v>
          </cell>
          <cell r="D213">
            <v>0</v>
          </cell>
          <cell r="E213">
            <v>0</v>
          </cell>
          <cell r="F213">
            <v>1394227.45</v>
          </cell>
          <cell r="G213">
            <v>0</v>
          </cell>
          <cell r="H213">
            <v>0</v>
          </cell>
          <cell r="I213">
            <v>1144356.6299999999</v>
          </cell>
          <cell r="J213">
            <v>0</v>
          </cell>
          <cell r="K213">
            <v>0</v>
          </cell>
          <cell r="L213">
            <v>957321.23</v>
          </cell>
          <cell r="M213">
            <v>0</v>
          </cell>
          <cell r="N213">
            <v>0</v>
          </cell>
          <cell r="O213">
            <v>1666630.81</v>
          </cell>
          <cell r="P213">
            <v>0</v>
          </cell>
          <cell r="Q213">
            <v>0</v>
          </cell>
          <cell r="R213">
            <v>1222831.9099999999</v>
          </cell>
          <cell r="S213">
            <v>0</v>
          </cell>
          <cell r="T213">
            <v>0</v>
          </cell>
          <cell r="U213">
            <v>1213605.52</v>
          </cell>
          <cell r="V213">
            <v>0</v>
          </cell>
          <cell r="W213">
            <v>0</v>
          </cell>
          <cell r="X213">
            <v>989091.86</v>
          </cell>
          <cell r="Y213">
            <v>0</v>
          </cell>
          <cell r="Z213">
            <v>0</v>
          </cell>
          <cell r="AA213">
            <v>1755048.71</v>
          </cell>
          <cell r="AB213">
            <v>465.17</v>
          </cell>
          <cell r="AC213">
            <v>442642.36</v>
          </cell>
          <cell r="AD213">
            <v>908903.39</v>
          </cell>
          <cell r="AE213">
            <v>0</v>
          </cell>
          <cell r="AF213">
            <v>0</v>
          </cell>
          <cell r="AG213">
            <v>1232968.6100000001</v>
          </cell>
          <cell r="AH213">
            <v>0</v>
          </cell>
          <cell r="AI213">
            <v>1038790.3300000005</v>
          </cell>
          <cell r="AJ213">
            <v>0</v>
          </cell>
          <cell r="AK213">
            <v>0</v>
          </cell>
          <cell r="AL213">
            <v>2065441.3900000001</v>
          </cell>
          <cell r="AM213">
            <v>0</v>
          </cell>
          <cell r="AN213">
            <v>-210000.00000000084</v>
          </cell>
          <cell r="AO213">
            <v>1230859.3899999999</v>
          </cell>
          <cell r="AP213">
            <v>218527.62999999963</v>
          </cell>
          <cell r="AQ213">
            <v>-780667.37999999966</v>
          </cell>
          <cell r="AR213">
            <v>472311.53</v>
          </cell>
          <cell r="AS213">
            <v>528212.49</v>
          </cell>
          <cell r="AT213">
            <v>0</v>
          </cell>
          <cell r="AU213">
            <v>900466.62999999966</v>
          </cell>
          <cell r="AV213">
            <v>0</v>
          </cell>
          <cell r="AW213">
            <v>0</v>
          </cell>
          <cell r="AX213">
            <v>1953115.6400000001</v>
          </cell>
          <cell r="AY213">
            <v>1932.8099999995629</v>
          </cell>
          <cell r="AZ213">
            <v>0</v>
          </cell>
          <cell r="BA213">
            <v>1592469.8100000008</v>
          </cell>
          <cell r="BB213">
            <v>-94500.000000000029</v>
          </cell>
          <cell r="BC213">
            <v>0</v>
          </cell>
        </row>
        <row r="214">
          <cell r="A214" t="str">
            <v>FTSVCCIG</v>
          </cell>
          <cell r="B214">
            <v>2764639.17</v>
          </cell>
          <cell r="C214">
            <v>3878493.44</v>
          </cell>
          <cell r="D214">
            <v>2344557.31</v>
          </cell>
          <cell r="E214">
            <v>2497154.27</v>
          </cell>
          <cell r="F214">
            <v>3296089.03</v>
          </cell>
          <cell r="G214">
            <v>6416160.1399999997</v>
          </cell>
          <cell r="H214">
            <v>74895.259999999995</v>
          </cell>
          <cell r="I214">
            <v>4015063.73</v>
          </cell>
          <cell r="J214">
            <v>2157546.19</v>
          </cell>
          <cell r="K214">
            <v>2691729.48</v>
          </cell>
          <cell r="L214">
            <v>4069642.35</v>
          </cell>
          <cell r="M214">
            <v>2487716.9900000002</v>
          </cell>
          <cell r="N214">
            <v>2551909.7000000002</v>
          </cell>
          <cell r="O214">
            <v>3989033.42</v>
          </cell>
          <cell r="P214">
            <v>2338955.77</v>
          </cell>
          <cell r="Q214">
            <v>2234292.39</v>
          </cell>
          <cell r="R214">
            <v>4764448.3899999997</v>
          </cell>
          <cell r="S214">
            <v>5184928.13</v>
          </cell>
          <cell r="T214">
            <v>87280.97</v>
          </cell>
          <cell r="U214">
            <v>3892041.17</v>
          </cell>
          <cell r="V214">
            <v>2386065.4700000002</v>
          </cell>
          <cell r="W214">
            <v>2488359.92</v>
          </cell>
          <cell r="X214">
            <v>3667650.53</v>
          </cell>
          <cell r="Y214">
            <v>2410683.38</v>
          </cell>
          <cell r="Z214">
            <v>2705789.98</v>
          </cell>
          <cell r="AA214">
            <v>3475466.86</v>
          </cell>
          <cell r="AB214">
            <v>2335536.88</v>
          </cell>
          <cell r="AC214">
            <v>2193940.17</v>
          </cell>
          <cell r="AD214">
            <v>4236378.1500000004</v>
          </cell>
          <cell r="AE214">
            <v>4793223.87</v>
          </cell>
          <cell r="AF214">
            <v>47478.05</v>
          </cell>
          <cell r="AG214">
            <v>3330198.1</v>
          </cell>
          <cell r="AH214">
            <v>2398075.91</v>
          </cell>
          <cell r="AI214">
            <v>3461811.31</v>
          </cell>
          <cell r="AJ214">
            <v>2198737.7600000002</v>
          </cell>
          <cell r="AK214">
            <v>2286698.7699999991</v>
          </cell>
          <cell r="AL214">
            <v>3053366.8100000019</v>
          </cell>
          <cell r="AM214">
            <v>2544428.4399999972</v>
          </cell>
          <cell r="AN214">
            <v>2172824.5400000005</v>
          </cell>
          <cell r="AO214">
            <v>2570280.5400000024</v>
          </cell>
          <cell r="AP214">
            <v>3443116.9399999995</v>
          </cell>
          <cell r="AQ214">
            <v>4951794.2400000021</v>
          </cell>
          <cell r="AR214">
            <v>138880.31</v>
          </cell>
          <cell r="AS214">
            <v>4888460.96</v>
          </cell>
          <cell r="AT214">
            <v>23562.890000000003</v>
          </cell>
          <cell r="AU214">
            <v>3441280.1799999997</v>
          </cell>
          <cell r="AV214">
            <v>2486838.2600000007</v>
          </cell>
          <cell r="AW214">
            <v>2064823.0899999992</v>
          </cell>
          <cell r="AX214">
            <v>2288249.1400000015</v>
          </cell>
          <cell r="AY214">
            <v>3613252.4299999974</v>
          </cell>
          <cell r="AZ214">
            <v>2496847.83</v>
          </cell>
          <cell r="BA214">
            <v>3911024.6700000032</v>
          </cell>
          <cell r="BB214">
            <v>2653292.0299999993</v>
          </cell>
          <cell r="BC214">
            <v>4679395.13</v>
          </cell>
          <cell r="BD214">
            <v>214942.08000000002</v>
          </cell>
          <cell r="BE214">
            <v>3513591.4099999997</v>
          </cell>
          <cell r="BF214">
            <v>14166336.090000002</v>
          </cell>
          <cell r="BG214">
            <v>9749258.0499999989</v>
          </cell>
          <cell r="BH214">
            <v>9638382.4299999997</v>
          </cell>
          <cell r="BI214">
            <v>9792129.0600000005</v>
          </cell>
          <cell r="BJ214">
            <v>9858322.6499999985</v>
          </cell>
          <cell r="BK214">
            <v>8594691.7700000051</v>
          </cell>
          <cell r="BL214">
            <v>8171492.2599999942</v>
          </cell>
          <cell r="BM214">
            <v>9789704.0100000091</v>
          </cell>
          <cell r="BN214">
            <v>8686378.8000000007</v>
          </cell>
          <cell r="BO214">
            <v>17073733.339999989</v>
          </cell>
          <cell r="BP214">
            <v>549333.59000000008</v>
          </cell>
          <cell r="BQ214">
            <v>10383640.9</v>
          </cell>
          <cell r="BR214">
            <v>8480736.9900000002</v>
          </cell>
          <cell r="BS214">
            <v>9767215.839999998</v>
          </cell>
          <cell r="BT214">
            <v>7779282.1100000003</v>
          </cell>
          <cell r="BU214">
            <v>8993154.6000000034</v>
          </cell>
          <cell r="BV214">
            <v>9474656.9199999943</v>
          </cell>
          <cell r="BW214">
            <v>9752735.9899999984</v>
          </cell>
          <cell r="BX214">
            <v>6941147.9200000055</v>
          </cell>
          <cell r="BY214">
            <v>9223629.1300000064</v>
          </cell>
          <cell r="BZ214">
            <v>9429409.8199999891</v>
          </cell>
          <cell r="CA214">
            <v>17975547.890000001</v>
          </cell>
          <cell r="CB214">
            <v>353691.76</v>
          </cell>
          <cell r="CC214">
            <v>8603382.9000000004</v>
          </cell>
          <cell r="CD214">
            <v>6472541.4800000004</v>
          </cell>
          <cell r="CE214">
            <v>-15429616.140000001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</row>
        <row r="215">
          <cell r="A215" t="str">
            <v>FTSVCCIT</v>
          </cell>
          <cell r="B215">
            <v>0</v>
          </cell>
          <cell r="C215">
            <v>107450.66</v>
          </cell>
          <cell r="D215">
            <v>0</v>
          </cell>
          <cell r="E215">
            <v>421902.12</v>
          </cell>
          <cell r="F215">
            <v>0</v>
          </cell>
          <cell r="G215">
            <v>0</v>
          </cell>
          <cell r="H215">
            <v>0</v>
          </cell>
          <cell r="I215">
            <v>357209.31</v>
          </cell>
          <cell r="J215">
            <v>0</v>
          </cell>
          <cell r="K215">
            <v>0</v>
          </cell>
          <cell r="L215">
            <v>33298.82</v>
          </cell>
          <cell r="M215">
            <v>0</v>
          </cell>
          <cell r="N215">
            <v>0</v>
          </cell>
          <cell r="O215">
            <v>128502.48</v>
          </cell>
          <cell r="P215">
            <v>0</v>
          </cell>
          <cell r="Q215">
            <v>0</v>
          </cell>
          <cell r="R215">
            <v>457955.33</v>
          </cell>
          <cell r="S215">
            <v>0</v>
          </cell>
          <cell r="T215">
            <v>0</v>
          </cell>
          <cell r="U215">
            <v>391469.27</v>
          </cell>
          <cell r="V215">
            <v>0</v>
          </cell>
          <cell r="W215">
            <v>67902.929999999993</v>
          </cell>
          <cell r="X215">
            <v>0</v>
          </cell>
          <cell r="Y215">
            <v>0</v>
          </cell>
          <cell r="Z215">
            <v>0</v>
          </cell>
          <cell r="AA215">
            <v>170339.34</v>
          </cell>
          <cell r="AB215">
            <v>0</v>
          </cell>
          <cell r="AC215">
            <v>534438.49</v>
          </cell>
          <cell r="AD215">
            <v>0</v>
          </cell>
          <cell r="AE215">
            <v>0</v>
          </cell>
          <cell r="AF215">
            <v>492394.09</v>
          </cell>
          <cell r="AG215">
            <v>0</v>
          </cell>
          <cell r="AH215">
            <v>0</v>
          </cell>
          <cell r="AI215">
            <v>31416.930000000011</v>
          </cell>
          <cell r="AJ215">
            <v>0</v>
          </cell>
          <cell r="AK215">
            <v>0</v>
          </cell>
          <cell r="AL215">
            <v>177165.22999999995</v>
          </cell>
          <cell r="AM215">
            <v>0</v>
          </cell>
          <cell r="AN215">
            <v>0</v>
          </cell>
          <cell r="AO215">
            <v>698935.85000000009</v>
          </cell>
          <cell r="AP215">
            <v>0</v>
          </cell>
          <cell r="AQ215">
            <v>0</v>
          </cell>
          <cell r="AR215">
            <v>704464.88</v>
          </cell>
          <cell r="AS215">
            <v>0</v>
          </cell>
          <cell r="AT215">
            <v>0</v>
          </cell>
          <cell r="AU215">
            <v>62524.809999999983</v>
          </cell>
          <cell r="AV215">
            <v>0</v>
          </cell>
          <cell r="AW215">
            <v>0</v>
          </cell>
          <cell r="AX215">
            <v>163361.30000000005</v>
          </cell>
          <cell r="AY215">
            <v>0</v>
          </cell>
          <cell r="AZ215">
            <v>0</v>
          </cell>
          <cell r="BA215">
            <v>698485.32000000007</v>
          </cell>
          <cell r="BB215">
            <v>0</v>
          </cell>
          <cell r="BC215">
            <v>0</v>
          </cell>
        </row>
        <row r="216">
          <cell r="A216" t="str">
            <v>FTSVCDOC</v>
          </cell>
          <cell r="B216">
            <v>18121251.350000001</v>
          </cell>
          <cell r="C216">
            <v>20330866.91</v>
          </cell>
          <cell r="D216">
            <v>20055143.879999999</v>
          </cell>
          <cell r="E216">
            <v>24115162.02</v>
          </cell>
          <cell r="F216">
            <v>23325392.969999999</v>
          </cell>
          <cell r="G216">
            <v>29615798.420000002</v>
          </cell>
          <cell r="H216">
            <v>23560900.100000001</v>
          </cell>
          <cell r="I216">
            <v>24795009.02</v>
          </cell>
          <cell r="J216">
            <v>24593116.59</v>
          </cell>
          <cell r="K216">
            <v>26893619.489999998</v>
          </cell>
          <cell r="L216">
            <v>20461634.239999998</v>
          </cell>
          <cell r="M216">
            <v>26384971.629999999</v>
          </cell>
          <cell r="N216">
            <v>24067013.27</v>
          </cell>
          <cell r="O216">
            <v>20776144.18</v>
          </cell>
          <cell r="P216">
            <v>23023936.190000001</v>
          </cell>
          <cell r="Q216">
            <v>21611092.140000001</v>
          </cell>
          <cell r="R216">
            <v>22114681.550000001</v>
          </cell>
          <cell r="S216">
            <v>25447286.82</v>
          </cell>
          <cell r="T216">
            <v>17930726.039999999</v>
          </cell>
          <cell r="U216">
            <v>20297524.539999999</v>
          </cell>
          <cell r="V216">
            <v>19067590.77</v>
          </cell>
          <cell r="W216">
            <v>17829170.469999999</v>
          </cell>
          <cell r="X216">
            <v>16755512.470000001</v>
          </cell>
          <cell r="Y216">
            <v>14222804.439999999</v>
          </cell>
          <cell r="Z216">
            <v>20955589.5</v>
          </cell>
          <cell r="AA216">
            <v>15974674.890000001</v>
          </cell>
          <cell r="AB216">
            <v>17896729.879999999</v>
          </cell>
          <cell r="AC216">
            <v>15647948.5</v>
          </cell>
          <cell r="AD216">
            <v>16685449.449999999</v>
          </cell>
          <cell r="AE216">
            <v>14151317.029999999</v>
          </cell>
          <cell r="AF216">
            <v>14658856.789999999</v>
          </cell>
          <cell r="AG216">
            <v>17245503.710000001</v>
          </cell>
          <cell r="AH216">
            <v>10023070.510000004</v>
          </cell>
          <cell r="AI216">
            <v>13360139.789999997</v>
          </cell>
          <cell r="AJ216">
            <v>11042860.109999999</v>
          </cell>
          <cell r="AK216">
            <v>9672202.0800000057</v>
          </cell>
          <cell r="AL216">
            <v>12365731.029999992</v>
          </cell>
          <cell r="AM216">
            <v>9410952.6699999999</v>
          </cell>
          <cell r="AN216">
            <v>8994083.5299999975</v>
          </cell>
          <cell r="AO216">
            <v>9480327.5299999975</v>
          </cell>
          <cell r="AP216">
            <v>9666522.4900000058</v>
          </cell>
          <cell r="AQ216">
            <v>10806905.639999997</v>
          </cell>
          <cell r="AR216">
            <v>8247390.8500000006</v>
          </cell>
          <cell r="AS216">
            <v>8665718.1800000016</v>
          </cell>
          <cell r="AT216">
            <v>7090673.8400000008</v>
          </cell>
          <cell r="AU216">
            <v>8033068.8399999989</v>
          </cell>
          <cell r="AV216">
            <v>4442969.4299999978</v>
          </cell>
          <cell r="AW216">
            <v>5579675.6399999978</v>
          </cell>
          <cell r="AX216">
            <v>6851252.2699999958</v>
          </cell>
          <cell r="AY216">
            <v>4912809.5599999996</v>
          </cell>
          <cell r="AZ216">
            <v>5339549.1799999988</v>
          </cell>
          <cell r="BA216">
            <v>5916809.1000000015</v>
          </cell>
          <cell r="BB216">
            <v>5641435.9799999967</v>
          </cell>
          <cell r="BC216">
            <v>1792464.0600000003</v>
          </cell>
          <cell r="BD216">
            <v>6723886.4100000001</v>
          </cell>
          <cell r="BE216">
            <v>7210451.4799999995</v>
          </cell>
          <cell r="BF216">
            <v>6446061.0000000019</v>
          </cell>
          <cell r="BG216">
            <v>7415868.2400000021</v>
          </cell>
          <cell r="BH216">
            <v>5355210.6500000032</v>
          </cell>
          <cell r="BI216">
            <v>8166664.0500000017</v>
          </cell>
          <cell r="BJ216">
            <v>8032704.7199999979</v>
          </cell>
          <cell r="BK216">
            <v>5384142.5199999977</v>
          </cell>
          <cell r="BL216">
            <v>7181282.009999997</v>
          </cell>
          <cell r="BM216">
            <v>8167076.7899999963</v>
          </cell>
          <cell r="BN216">
            <v>7120356.5600000052</v>
          </cell>
          <cell r="BO216">
            <v>1862072.9699999997</v>
          </cell>
          <cell r="BP216">
            <v>7331495.2000000002</v>
          </cell>
          <cell r="BQ216">
            <v>6885403.4400000004</v>
          </cell>
          <cell r="BR216">
            <v>6870631.4000000004</v>
          </cell>
          <cell r="BS216">
            <v>8009438.6100000003</v>
          </cell>
          <cell r="BT216">
            <v>6320211.4799999977</v>
          </cell>
          <cell r="BU216">
            <v>7386669.6999999983</v>
          </cell>
          <cell r="BV216">
            <v>9426613.8200000003</v>
          </cell>
          <cell r="BW216">
            <v>6479808.0300000012</v>
          </cell>
          <cell r="BX216">
            <v>7095282.5999999978</v>
          </cell>
          <cell r="BY216">
            <v>8888726.5200000051</v>
          </cell>
          <cell r="BZ216">
            <v>8047155.2700000042</v>
          </cell>
          <cell r="CA216">
            <v>1881040.8700000069</v>
          </cell>
          <cell r="CB216">
            <v>7236674.04</v>
          </cell>
          <cell r="CC216">
            <v>7894703.2799999993</v>
          </cell>
          <cell r="CD216">
            <v>7933459.1500000013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</row>
        <row r="217">
          <cell r="A217" t="str">
            <v>FTSVCES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FTSVCMTF</v>
          </cell>
          <cell r="B218">
            <v>4900348.79</v>
          </cell>
          <cell r="C218">
            <v>5250282.28</v>
          </cell>
          <cell r="D218">
            <v>5069754.1900000004</v>
          </cell>
          <cell r="E218">
            <v>4790916.88</v>
          </cell>
          <cell r="F218">
            <v>5620229.0199999996</v>
          </cell>
          <cell r="G218">
            <v>5346776.4800000004</v>
          </cell>
          <cell r="H218">
            <v>5125663.0999999996</v>
          </cell>
          <cell r="I218">
            <v>3256233.41</v>
          </cell>
          <cell r="J218">
            <v>3360245.16</v>
          </cell>
          <cell r="K218">
            <v>3243564.7</v>
          </cell>
          <cell r="L218">
            <v>3160183.21</v>
          </cell>
          <cell r="M218">
            <v>3134383.46</v>
          </cell>
          <cell r="N218">
            <v>3274056.35</v>
          </cell>
          <cell r="O218">
            <v>3419101.79</v>
          </cell>
          <cell r="P218">
            <v>3363298.65</v>
          </cell>
          <cell r="Q218">
            <v>3231746.69</v>
          </cell>
          <cell r="R218">
            <v>3894055.36</v>
          </cell>
          <cell r="S218">
            <v>3402614.17</v>
          </cell>
          <cell r="T218">
            <v>3248830.25</v>
          </cell>
          <cell r="U218">
            <v>3318431.71</v>
          </cell>
          <cell r="V218">
            <v>-401886.46</v>
          </cell>
          <cell r="W218">
            <v>1713915.83</v>
          </cell>
          <cell r="X218">
            <v>1352205.64</v>
          </cell>
        </row>
        <row r="219">
          <cell r="A219" t="str">
            <v>FTSVCMTR</v>
          </cell>
          <cell r="B219">
            <v>4900348.79</v>
          </cell>
          <cell r="C219">
            <v>5250282.28</v>
          </cell>
          <cell r="D219">
            <v>5069754.1900000004</v>
          </cell>
          <cell r="E219">
            <v>4790916.88</v>
          </cell>
          <cell r="F219">
            <v>5620229.0199999996</v>
          </cell>
          <cell r="G219">
            <v>5346776.4800000004</v>
          </cell>
          <cell r="H219">
            <v>5125663.0999999996</v>
          </cell>
          <cell r="I219">
            <v>3256233.41</v>
          </cell>
          <cell r="J219">
            <v>3360245.16</v>
          </cell>
          <cell r="K219">
            <v>3243564.7</v>
          </cell>
          <cell r="L219">
            <v>3160183.21</v>
          </cell>
          <cell r="M219">
            <v>3134383.46</v>
          </cell>
          <cell r="N219">
            <v>3274056.35</v>
          </cell>
          <cell r="O219">
            <v>3419101.79</v>
          </cell>
          <cell r="P219">
            <v>3363298.65</v>
          </cell>
          <cell r="Q219">
            <v>3231746.69</v>
          </cell>
          <cell r="R219">
            <v>3894055.36</v>
          </cell>
          <cell r="S219">
            <v>3402614.17</v>
          </cell>
          <cell r="T219">
            <v>3248830.25</v>
          </cell>
          <cell r="U219">
            <v>3318431.71</v>
          </cell>
          <cell r="V219">
            <v>-401886.46</v>
          </cell>
          <cell r="W219">
            <v>1713915.83</v>
          </cell>
          <cell r="X219">
            <v>1352205.64</v>
          </cell>
          <cell r="Y219">
            <v>1559161.68</v>
          </cell>
          <cell r="Z219">
            <v>1405089.3</v>
          </cell>
          <cell r="AA219">
            <v>1620537.25</v>
          </cell>
          <cell r="AB219">
            <v>1687529.35</v>
          </cell>
          <cell r="AC219">
            <v>1442924.49</v>
          </cell>
          <cell r="AD219">
            <v>1847778.56</v>
          </cell>
          <cell r="AE219">
            <v>1551080.01</v>
          </cell>
          <cell r="AF219">
            <v>1574583.3</v>
          </cell>
          <cell r="AG219">
            <v>1535129.45</v>
          </cell>
          <cell r="AH219">
            <v>1273321.8999999999</v>
          </cell>
          <cell r="AI219">
            <v>1593867.3899999997</v>
          </cell>
          <cell r="AJ219">
            <v>1415635.6300000006</v>
          </cell>
          <cell r="AK219">
            <v>1410985.59</v>
          </cell>
          <cell r="AL219">
            <v>1475970.5699999994</v>
          </cell>
          <cell r="AM219">
            <v>1589501.9999999995</v>
          </cell>
          <cell r="AN219">
            <v>1510654.0100000014</v>
          </cell>
          <cell r="AO219">
            <v>1698307.3499999985</v>
          </cell>
          <cell r="AP219">
            <v>1528438.7200000004</v>
          </cell>
          <cell r="AQ219">
            <v>1842961.8800000008</v>
          </cell>
          <cell r="AR219">
            <v>1445730.22</v>
          </cell>
          <cell r="AS219">
            <v>3545043.9400000004</v>
          </cell>
          <cell r="AT219">
            <v>2312943.2000000002</v>
          </cell>
          <cell r="AU219">
            <v>2472921.7299999995</v>
          </cell>
          <cell r="AV219">
            <v>2167479.7400000012</v>
          </cell>
          <cell r="AW219">
            <v>2309463.1799999978</v>
          </cell>
          <cell r="AX219">
            <v>2334784.9200000004</v>
          </cell>
          <cell r="AY219">
            <v>2480268.6499999994</v>
          </cell>
          <cell r="AZ219">
            <v>2517723.5499999993</v>
          </cell>
          <cell r="BA219">
            <v>2327540.6900000027</v>
          </cell>
          <cell r="BB219">
            <v>2515502.54</v>
          </cell>
          <cell r="BC219">
            <v>2484533.44</v>
          </cell>
          <cell r="BD219">
            <v>2779428.45</v>
          </cell>
          <cell r="BE219">
            <v>2667665.38</v>
          </cell>
          <cell r="BF219">
            <v>2655936.1799999992</v>
          </cell>
          <cell r="BG219">
            <v>2632072.6200000006</v>
          </cell>
          <cell r="BH219">
            <v>2535876.5200000005</v>
          </cell>
          <cell r="BI219">
            <v>2736732.9999999991</v>
          </cell>
          <cell r="BJ219">
            <v>2507756.3300000029</v>
          </cell>
          <cell r="BK219">
            <v>2849347.2599999984</v>
          </cell>
          <cell r="BL219">
            <v>3214689.6999999974</v>
          </cell>
          <cell r="BM219">
            <v>2517020.4700000021</v>
          </cell>
          <cell r="BN219">
            <v>3236772.8299999959</v>
          </cell>
          <cell r="BO219">
            <v>2985358.2699999991</v>
          </cell>
          <cell r="BP219">
            <v>2682440.8199999998</v>
          </cell>
          <cell r="BQ219">
            <v>2794764.2199999993</v>
          </cell>
          <cell r="BR219">
            <v>2818454.29</v>
          </cell>
          <cell r="BS219">
            <v>2839014.2200000011</v>
          </cell>
          <cell r="BT219">
            <v>2568851.8599999989</v>
          </cell>
          <cell r="BU219">
            <v>2810556.410000002</v>
          </cell>
          <cell r="BV219">
            <v>2007949.619999998</v>
          </cell>
          <cell r="BW219">
            <v>3235714.810000001</v>
          </cell>
          <cell r="BX219">
            <v>2952292.5800000019</v>
          </cell>
          <cell r="BY219">
            <v>2836816.2099999986</v>
          </cell>
          <cell r="BZ219">
            <v>3034525.06</v>
          </cell>
          <cell r="CA219">
            <v>3118547.4999999949</v>
          </cell>
          <cell r="CB219">
            <v>2794036.33</v>
          </cell>
          <cell r="CC219">
            <v>2713828.34</v>
          </cell>
          <cell r="CD219">
            <v>2611789.1199999992</v>
          </cell>
          <cell r="CE219">
            <v>-8119653.7899999991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</row>
        <row r="220">
          <cell r="A220" t="str">
            <v>FTSVCO_A</v>
          </cell>
          <cell r="B220">
            <v>10479241.960000001</v>
          </cell>
          <cell r="C220">
            <v>9457849.4100000001</v>
          </cell>
          <cell r="D220">
            <v>2677919.9700000002</v>
          </cell>
          <cell r="E220">
            <v>6581832.4699999997</v>
          </cell>
          <cell r="F220">
            <v>20216179.120000001</v>
          </cell>
          <cell r="G220">
            <v>10501101.199999999</v>
          </cell>
          <cell r="H220">
            <v>6951916.3899999997</v>
          </cell>
          <cell r="I220">
            <v>16909491.789999999</v>
          </cell>
          <cell r="J220">
            <v>2825265.74</v>
          </cell>
          <cell r="K220">
            <v>12279971.970000001</v>
          </cell>
          <cell r="L220">
            <v>13065334.220000001</v>
          </cell>
          <cell r="M220">
            <v>4108677.41</v>
          </cell>
          <cell r="N220">
            <v>13441113.02</v>
          </cell>
          <cell r="O220">
            <v>9179623.0800000001</v>
          </cell>
          <cell r="P220">
            <v>3147711.1</v>
          </cell>
          <cell r="Q220">
            <v>14654509.460000001</v>
          </cell>
          <cell r="R220">
            <v>15120082.58</v>
          </cell>
          <cell r="S220">
            <v>8339626.5099999998</v>
          </cell>
          <cell r="T220">
            <v>14240954.16</v>
          </cell>
          <cell r="U220">
            <v>11174801.02</v>
          </cell>
          <cell r="V220">
            <v>1934848.66</v>
          </cell>
          <cell r="W220">
            <v>10786278.609999999</v>
          </cell>
          <cell r="X220">
            <v>16545771.25</v>
          </cell>
        </row>
        <row r="221">
          <cell r="A221" t="str">
            <v>FTSVCOTH</v>
          </cell>
          <cell r="B221">
            <v>9919296.3200000003</v>
          </cell>
          <cell r="C221">
            <v>8290405.29</v>
          </cell>
          <cell r="D221">
            <v>2271307.38</v>
          </cell>
          <cell r="E221">
            <v>5635671.2699999996</v>
          </cell>
          <cell r="F221">
            <v>19208751.079999998</v>
          </cell>
          <cell r="G221">
            <v>9564614.9299999997</v>
          </cell>
          <cell r="H221">
            <v>6363869.5199999996</v>
          </cell>
          <cell r="I221">
            <v>15980970.93</v>
          </cell>
          <cell r="J221">
            <v>2017220.52</v>
          </cell>
          <cell r="K221">
            <v>11628996.640000001</v>
          </cell>
          <cell r="L221">
            <v>11744216.16</v>
          </cell>
          <cell r="M221">
            <v>3634131.12</v>
          </cell>
          <cell r="N221">
            <v>12733979.550000001</v>
          </cell>
          <cell r="O221">
            <v>8093198.3300000001</v>
          </cell>
          <cell r="P221">
            <v>2663528.5499999998</v>
          </cell>
          <cell r="Q221">
            <v>13957424.34</v>
          </cell>
          <cell r="R221">
            <v>13638467.35</v>
          </cell>
          <cell r="S221">
            <v>7564744.4000000004</v>
          </cell>
          <cell r="T221">
            <v>13685906.75</v>
          </cell>
          <cell r="U221">
            <v>9846596.8100000005</v>
          </cell>
          <cell r="V221">
            <v>1555175.34</v>
          </cell>
          <cell r="W221">
            <v>10048399.789999999</v>
          </cell>
          <cell r="X221">
            <v>15217042.42</v>
          </cell>
        </row>
        <row r="222">
          <cell r="A222" t="str">
            <v>FTSVCPO</v>
          </cell>
          <cell r="B222">
            <v>0</v>
          </cell>
          <cell r="C222">
            <v>543148.53</v>
          </cell>
          <cell r="D222">
            <v>0</v>
          </cell>
          <cell r="E222">
            <v>0</v>
          </cell>
          <cell r="F222">
            <v>0</v>
          </cell>
          <cell r="G222">
            <v>1789042.23</v>
          </cell>
          <cell r="H222">
            <v>0</v>
          </cell>
          <cell r="I222">
            <v>938364.6</v>
          </cell>
          <cell r="J222">
            <v>52187.01</v>
          </cell>
          <cell r="K222">
            <v>0</v>
          </cell>
          <cell r="L222">
            <v>1189300.51</v>
          </cell>
          <cell r="M222">
            <v>0</v>
          </cell>
          <cell r="N222">
            <v>0</v>
          </cell>
          <cell r="O222">
            <v>951455.27</v>
          </cell>
          <cell r="P222">
            <v>0</v>
          </cell>
          <cell r="Q222">
            <v>0</v>
          </cell>
          <cell r="R222">
            <v>989483.95</v>
          </cell>
          <cell r="S222">
            <v>0</v>
          </cell>
          <cell r="T222">
            <v>0</v>
          </cell>
          <cell r="U222">
            <v>1168282.1299999999</v>
          </cell>
          <cell r="V222">
            <v>0</v>
          </cell>
          <cell r="W222">
            <v>0</v>
          </cell>
          <cell r="X222">
            <v>1384102.22</v>
          </cell>
          <cell r="Y222">
            <v>0</v>
          </cell>
          <cell r="Z222">
            <v>0</v>
          </cell>
          <cell r="AA222">
            <v>1117082.48</v>
          </cell>
          <cell r="AB222">
            <v>0</v>
          </cell>
          <cell r="AC222">
            <v>0</v>
          </cell>
          <cell r="AD222">
            <v>951400.89</v>
          </cell>
          <cell r="AE222">
            <v>0</v>
          </cell>
          <cell r="AF222">
            <v>0</v>
          </cell>
          <cell r="AG222">
            <v>626441.59</v>
          </cell>
          <cell r="AH222">
            <v>0</v>
          </cell>
          <cell r="AI222">
            <v>791152.04</v>
          </cell>
          <cell r="AJ222">
            <v>0</v>
          </cell>
          <cell r="AK222">
            <v>0</v>
          </cell>
          <cell r="AL222">
            <v>712604.69999999972</v>
          </cell>
          <cell r="AM222">
            <v>0</v>
          </cell>
          <cell r="AN222">
            <v>0</v>
          </cell>
          <cell r="AO222">
            <v>0</v>
          </cell>
          <cell r="AP222">
            <v>596322.89000000013</v>
          </cell>
          <cell r="AQ222">
            <v>0</v>
          </cell>
          <cell r="AR222">
            <v>0</v>
          </cell>
          <cell r="AS222">
            <v>700926.39</v>
          </cell>
          <cell r="AT222">
            <v>0</v>
          </cell>
          <cell r="AU222">
            <v>1672981.13</v>
          </cell>
          <cell r="AV222">
            <v>6496.5200000002278</v>
          </cell>
          <cell r="AW222">
            <v>0</v>
          </cell>
          <cell r="AX222">
            <v>0</v>
          </cell>
          <cell r="AY222">
            <v>814977.51999999979</v>
          </cell>
          <cell r="AZ222">
            <v>0</v>
          </cell>
          <cell r="BA222">
            <v>914110.3200000003</v>
          </cell>
          <cell r="BB222">
            <v>-8972.5500000001903</v>
          </cell>
          <cell r="BC222">
            <v>0</v>
          </cell>
        </row>
        <row r="223">
          <cell r="A223" t="str">
            <v>FTSVCRAC</v>
          </cell>
          <cell r="B223">
            <v>0</v>
          </cell>
          <cell r="C223">
            <v>385278.31</v>
          </cell>
          <cell r="D223">
            <v>0</v>
          </cell>
          <cell r="E223">
            <v>0</v>
          </cell>
          <cell r="F223">
            <v>624852.65</v>
          </cell>
          <cell r="G223">
            <v>0</v>
          </cell>
          <cell r="H223">
            <v>0</v>
          </cell>
          <cell r="I223">
            <v>798891.31</v>
          </cell>
          <cell r="J223">
            <v>0</v>
          </cell>
          <cell r="K223">
            <v>0</v>
          </cell>
          <cell r="L223">
            <v>359307.91</v>
          </cell>
          <cell r="M223">
            <v>0</v>
          </cell>
          <cell r="N223">
            <v>0</v>
          </cell>
          <cell r="O223">
            <v>416915.8</v>
          </cell>
          <cell r="P223">
            <v>0</v>
          </cell>
          <cell r="Q223">
            <v>0</v>
          </cell>
          <cell r="R223">
            <v>630083.56000000006</v>
          </cell>
          <cell r="S223">
            <v>0</v>
          </cell>
          <cell r="T223">
            <v>0</v>
          </cell>
          <cell r="U223">
            <v>812960.18</v>
          </cell>
          <cell r="V223">
            <v>0</v>
          </cell>
          <cell r="W223">
            <v>0</v>
          </cell>
          <cell r="X223">
            <v>1014974.79</v>
          </cell>
          <cell r="Y223">
            <v>0</v>
          </cell>
          <cell r="Z223">
            <v>0</v>
          </cell>
          <cell r="AA223">
            <v>745913.32</v>
          </cell>
          <cell r="AB223">
            <v>0</v>
          </cell>
          <cell r="AC223">
            <v>0</v>
          </cell>
          <cell r="AD223">
            <v>642656.56999999995</v>
          </cell>
          <cell r="AE223">
            <v>0</v>
          </cell>
          <cell r="AF223">
            <v>0</v>
          </cell>
          <cell r="AG223">
            <v>804577.3</v>
          </cell>
          <cell r="AH223">
            <v>0</v>
          </cell>
          <cell r="AI223">
            <v>356798.94999999995</v>
          </cell>
          <cell r="AJ223">
            <v>0</v>
          </cell>
          <cell r="AK223">
            <v>0</v>
          </cell>
          <cell r="AL223">
            <v>448366.99999999994</v>
          </cell>
          <cell r="AM223">
            <v>0</v>
          </cell>
          <cell r="AN223">
            <v>0</v>
          </cell>
          <cell r="AO223">
            <v>0</v>
          </cell>
          <cell r="AP223">
            <v>600202.39</v>
          </cell>
          <cell r="AQ223">
            <v>0</v>
          </cell>
          <cell r="AR223">
            <v>0</v>
          </cell>
          <cell r="AS223">
            <v>678084.71000000008</v>
          </cell>
          <cell r="AT223">
            <v>0</v>
          </cell>
          <cell r="AU223">
            <v>325732.64</v>
          </cell>
          <cell r="AV223">
            <v>0</v>
          </cell>
          <cell r="AW223">
            <v>0</v>
          </cell>
          <cell r="AX223">
            <v>0</v>
          </cell>
          <cell r="AY223">
            <v>354558.7699999999</v>
          </cell>
          <cell r="AZ223">
            <v>0</v>
          </cell>
          <cell r="BA223">
            <v>527290.79000000015</v>
          </cell>
          <cell r="BB223">
            <v>0</v>
          </cell>
          <cell r="BC223">
            <v>0</v>
          </cell>
          <cell r="BD223">
            <v>0</v>
          </cell>
          <cell r="BE223">
            <v>573830.46000000008</v>
          </cell>
          <cell r="BF223">
            <v>0</v>
          </cell>
          <cell r="BG223">
            <v>0</v>
          </cell>
          <cell r="BH223">
            <v>1130519.44</v>
          </cell>
          <cell r="BI223">
            <v>0</v>
          </cell>
          <cell r="BJ223">
            <v>873050.65000000014</v>
          </cell>
          <cell r="BK223">
            <v>0</v>
          </cell>
          <cell r="BL223">
            <v>0</v>
          </cell>
          <cell r="BM223">
            <v>490755.49999999965</v>
          </cell>
          <cell r="BN223">
            <v>0</v>
          </cell>
          <cell r="BO223">
            <v>0</v>
          </cell>
          <cell r="BP223">
            <v>0</v>
          </cell>
          <cell r="BQ223">
            <v>585112.06999999995</v>
          </cell>
          <cell r="BR223">
            <v>0</v>
          </cell>
          <cell r="BS223">
            <v>1012069.9499999998</v>
          </cell>
          <cell r="BT223">
            <v>0</v>
          </cell>
          <cell r="BU223">
            <v>0</v>
          </cell>
          <cell r="BV223">
            <v>1030767.9600000004</v>
          </cell>
          <cell r="BW223">
            <v>0</v>
          </cell>
          <cell r="BX223">
            <v>0</v>
          </cell>
          <cell r="BY223">
            <v>429457.83999999956</v>
          </cell>
          <cell r="BZ223">
            <v>0</v>
          </cell>
          <cell r="CA223">
            <v>0</v>
          </cell>
          <cell r="CB223">
            <v>897868.78</v>
          </cell>
          <cell r="CC223">
            <v>0</v>
          </cell>
          <cell r="CD223">
            <v>0</v>
          </cell>
          <cell r="CE223">
            <v>-897868.78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</row>
        <row r="224">
          <cell r="A224" t="str">
            <v>FTSVCREG</v>
          </cell>
          <cell r="B224">
            <v>0</v>
          </cell>
          <cell r="C224">
            <v>8159180.7599999998</v>
          </cell>
          <cell r="D224">
            <v>0</v>
          </cell>
          <cell r="E224">
            <v>8675261.5999999996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9608455.7200000007</v>
          </cell>
          <cell r="K224">
            <v>0</v>
          </cell>
          <cell r="L224">
            <v>10971875.810000001</v>
          </cell>
          <cell r="M224">
            <v>97277.46</v>
          </cell>
          <cell r="N224">
            <v>0</v>
          </cell>
          <cell r="O224">
            <v>7814718.0899999999</v>
          </cell>
          <cell r="P224">
            <v>0</v>
          </cell>
          <cell r="Q224">
            <v>0</v>
          </cell>
          <cell r="R224">
            <v>9049733.8200000003</v>
          </cell>
          <cell r="S224">
            <v>40906.699999999997</v>
          </cell>
          <cell r="T224">
            <v>0</v>
          </cell>
          <cell r="U224">
            <v>10179501.25</v>
          </cell>
          <cell r="V224">
            <v>0</v>
          </cell>
          <cell r="W224">
            <v>0</v>
          </cell>
          <cell r="X224">
            <v>10167413.65</v>
          </cell>
          <cell r="Y224">
            <v>0</v>
          </cell>
          <cell r="Z224">
            <v>0</v>
          </cell>
          <cell r="AA224">
            <v>8592299.8599999994</v>
          </cell>
          <cell r="AB224">
            <v>0</v>
          </cell>
          <cell r="AC224">
            <v>0</v>
          </cell>
          <cell r="AD224">
            <v>8332122.7300000004</v>
          </cell>
          <cell r="AE224">
            <v>0</v>
          </cell>
          <cell r="AF224">
            <v>0</v>
          </cell>
          <cell r="AG224">
            <v>10052745.24</v>
          </cell>
          <cell r="AH224">
            <v>0</v>
          </cell>
          <cell r="AI224">
            <v>6597885.2599999979</v>
          </cell>
          <cell r="AJ224">
            <v>3639721.2100000014</v>
          </cell>
          <cell r="AK224">
            <v>0</v>
          </cell>
          <cell r="AL224">
            <v>9084107.4600000028</v>
          </cell>
          <cell r="AM224">
            <v>0</v>
          </cell>
          <cell r="AN224">
            <v>0</v>
          </cell>
          <cell r="AO224">
            <v>5063669.1599999964</v>
          </cell>
          <cell r="AP224">
            <v>2334232.4600000028</v>
          </cell>
          <cell r="AQ224">
            <v>395620.52000000136</v>
          </cell>
          <cell r="AR224">
            <v>0</v>
          </cell>
          <cell r="AS224">
            <v>9350573.8600000013</v>
          </cell>
          <cell r="AT224">
            <v>0</v>
          </cell>
          <cell r="AU224">
            <v>7481734.4599999981</v>
          </cell>
          <cell r="AV224">
            <v>81.540000000046575</v>
          </cell>
          <cell r="AW224">
            <v>0</v>
          </cell>
          <cell r="AX224">
            <v>0</v>
          </cell>
          <cell r="AY224">
            <v>6792211.0199999996</v>
          </cell>
          <cell r="AZ224">
            <v>-740.21000000001891</v>
          </cell>
          <cell r="BA224">
            <v>0</v>
          </cell>
          <cell r="BB224">
            <v>6703882.6600000011</v>
          </cell>
          <cell r="BC224">
            <v>0</v>
          </cell>
          <cell r="BD224">
            <v>0</v>
          </cell>
          <cell r="BE224">
            <v>9878837.3600000013</v>
          </cell>
          <cell r="BF224">
            <v>0</v>
          </cell>
          <cell r="BG224">
            <v>7581179.0100000016</v>
          </cell>
          <cell r="BH224">
            <v>-939.00000000246564</v>
          </cell>
          <cell r="BI224">
            <v>0</v>
          </cell>
          <cell r="BJ224">
            <v>5421488.9700000025</v>
          </cell>
          <cell r="BK224">
            <v>-250878.10000000132</v>
          </cell>
          <cell r="BL224">
            <v>0</v>
          </cell>
          <cell r="BM224">
            <v>6935908.3599999994</v>
          </cell>
          <cell r="BN224">
            <v>0</v>
          </cell>
          <cell r="BO224">
            <v>0</v>
          </cell>
          <cell r="BP224">
            <v>7437184.9000000004</v>
          </cell>
          <cell r="BQ224">
            <v>0</v>
          </cell>
          <cell r="BR224">
            <v>0</v>
          </cell>
          <cell r="BS224">
            <v>5758827.7199999997</v>
          </cell>
          <cell r="BT224">
            <v>0</v>
          </cell>
          <cell r="BU224">
            <v>0</v>
          </cell>
          <cell r="BV224">
            <v>6013223.4500000002</v>
          </cell>
          <cell r="BW224">
            <v>0</v>
          </cell>
          <cell r="BX224">
            <v>0</v>
          </cell>
          <cell r="BY224">
            <v>0</v>
          </cell>
          <cell r="BZ224">
            <v>5875427.9400000013</v>
          </cell>
          <cell r="CA224">
            <v>0</v>
          </cell>
          <cell r="CB224">
            <v>0</v>
          </cell>
          <cell r="CC224">
            <v>6585710.6400000006</v>
          </cell>
          <cell r="CD224">
            <v>0</v>
          </cell>
          <cell r="CE224">
            <v>-6585710.6400000006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</row>
        <row r="225">
          <cell r="A225" t="str">
            <v>FTSVCTOT</v>
          </cell>
          <cell r="B225">
            <v>36265481.270000003</v>
          </cell>
          <cell r="C225">
            <v>49656255.390000001</v>
          </cell>
          <cell r="D225">
            <v>30147375.350000001</v>
          </cell>
          <cell r="E225">
            <v>47082229.359999999</v>
          </cell>
          <cell r="F225">
            <v>54476970.240000002</v>
          </cell>
          <cell r="G225">
            <v>53668878.469999999</v>
          </cell>
          <cell r="H225">
            <v>35713374.850000001</v>
          </cell>
          <cell r="I225">
            <v>52214619.799999997</v>
          </cell>
          <cell r="J225">
            <v>42596816.409999996</v>
          </cell>
          <cell r="K225">
            <v>45108885.640000001</v>
          </cell>
          <cell r="L225">
            <v>54267898.299999997</v>
          </cell>
          <cell r="M225">
            <v>36213026.950000003</v>
          </cell>
          <cell r="N225">
            <v>43334092.340000004</v>
          </cell>
          <cell r="O225">
            <v>48342124.920000002</v>
          </cell>
          <cell r="P225">
            <v>31873901.710000001</v>
          </cell>
          <cell r="Q225">
            <v>41731640.68</v>
          </cell>
          <cell r="R225">
            <v>58243356.450000003</v>
          </cell>
          <cell r="S225">
            <v>42415362.329999998</v>
          </cell>
          <cell r="T225">
            <v>35507791.420000002</v>
          </cell>
          <cell r="U225">
            <v>52448616.789999999</v>
          </cell>
          <cell r="V225">
            <v>22986618.440000001</v>
          </cell>
          <cell r="W225">
            <v>32885627.760000002</v>
          </cell>
          <cell r="X225">
            <v>51876722.409999996</v>
          </cell>
          <cell r="Y225">
            <v>22269042.390000001</v>
          </cell>
          <cell r="Z225">
            <v>33142161.789999999</v>
          </cell>
          <cell r="AA225">
            <v>46389124.670000002</v>
          </cell>
          <cell r="AB225">
            <v>26021150.449999999</v>
          </cell>
          <cell r="AC225">
            <v>30932460.690000001</v>
          </cell>
          <cell r="AD225">
            <v>50718235.960000001</v>
          </cell>
          <cell r="AE225">
            <v>35291170.82</v>
          </cell>
          <cell r="AF225">
            <v>22040788.549999997</v>
          </cell>
          <cell r="AG225">
            <v>56283292.509999998</v>
          </cell>
          <cell r="AH225">
            <v>16588149.270000003</v>
          </cell>
          <cell r="AI225">
            <v>45202681.049999997</v>
          </cell>
          <cell r="AJ225">
            <v>27082507.579999998</v>
          </cell>
          <cell r="AK225">
            <v>16041044.910000011</v>
          </cell>
          <cell r="AL225">
            <v>45943905.859999999</v>
          </cell>
          <cell r="AM225">
            <v>21072690.489999983</v>
          </cell>
          <cell r="AN225">
            <v>15456472.770000033</v>
          </cell>
          <cell r="AO225">
            <v>44040186.539999977</v>
          </cell>
          <cell r="AP225">
            <v>26294970.550000016</v>
          </cell>
          <cell r="AQ225">
            <v>26588508.660000004</v>
          </cell>
          <cell r="AR225">
            <v>27462057.030000001</v>
          </cell>
          <cell r="AS225">
            <v>37431663.770000003</v>
          </cell>
          <cell r="AT225">
            <v>12061485.439999998</v>
          </cell>
          <cell r="AU225">
            <v>39548066.510000013</v>
          </cell>
          <cell r="AV225">
            <v>18919723.21999998</v>
          </cell>
          <cell r="AW225">
            <v>12579432.130000016</v>
          </cell>
          <cell r="AX225">
            <v>22871327.280000001</v>
          </cell>
          <cell r="AY225">
            <v>31743720.739999987</v>
          </cell>
          <cell r="AZ225">
            <v>13281837.230000008</v>
          </cell>
          <cell r="BA225">
            <v>34967651.480000004</v>
          </cell>
          <cell r="BB225">
            <v>27749122.919999961</v>
          </cell>
          <cell r="BC225">
            <v>26050697.570000011</v>
          </cell>
          <cell r="BD225">
            <v>21064367.359999999</v>
          </cell>
          <cell r="BE225">
            <v>32118467.799999997</v>
          </cell>
          <cell r="BF225">
            <v>25779543.169999998</v>
          </cell>
          <cell r="BG225">
            <v>54465697.430000022</v>
          </cell>
          <cell r="BH225">
            <v>28112919.199999966</v>
          </cell>
          <cell r="BI225">
            <v>23122699.840000026</v>
          </cell>
          <cell r="BJ225">
            <v>55917171.390000023</v>
          </cell>
          <cell r="BK225">
            <v>26712377.949999988</v>
          </cell>
          <cell r="BL225">
            <v>21267481.069999974</v>
          </cell>
          <cell r="BM225">
            <v>64241246.040000021</v>
          </cell>
          <cell r="BN225">
            <v>26682325.880000006</v>
          </cell>
          <cell r="BO225">
            <v>55761005.469999984</v>
          </cell>
          <cell r="BP225">
            <v>47984935.229999997</v>
          </cell>
          <cell r="BQ225">
            <v>48210916.5</v>
          </cell>
          <cell r="BR225">
            <v>20697422.799999997</v>
          </cell>
          <cell r="BS225">
            <v>59676481.080000013</v>
          </cell>
          <cell r="BT225">
            <v>21013004.549999978</v>
          </cell>
          <cell r="BU225">
            <v>21757776.580000013</v>
          </cell>
          <cell r="BV225">
            <v>50732110.860000037</v>
          </cell>
          <cell r="BW225">
            <v>32061419.689999923</v>
          </cell>
          <cell r="BX225">
            <v>16994935.640000053</v>
          </cell>
          <cell r="BY225">
            <v>39777078.23999998</v>
          </cell>
          <cell r="BZ225">
            <v>43685272.310000017</v>
          </cell>
          <cell r="CA225">
            <v>59896276.530000024</v>
          </cell>
          <cell r="CB225">
            <v>39099713.969999999</v>
          </cell>
          <cell r="CC225">
            <v>40335379.840000004</v>
          </cell>
          <cell r="CD225">
            <v>19615325.609999999</v>
          </cell>
          <cell r="CE225">
            <v>-100931460.29000001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</row>
        <row r="226">
          <cell r="A226" t="str">
            <v>FTSVCWC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FT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 t="str">
            <v>FTSVWCES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11346110.419999998</v>
          </cell>
          <cell r="BE228">
            <v>8274091.7099999972</v>
          </cell>
          <cell r="BF228">
            <v>2511209.8999999901</v>
          </cell>
          <cell r="BG228">
            <v>27087319.51000002</v>
          </cell>
          <cell r="BH228">
            <v>9453869.1599999685</v>
          </cell>
          <cell r="BI228">
            <v>2427173.7300000209</v>
          </cell>
          <cell r="BJ228">
            <v>29223848.07000003</v>
          </cell>
          <cell r="BK228">
            <v>10135074.499999944</v>
          </cell>
          <cell r="BL228">
            <v>2700017.1000000252</v>
          </cell>
          <cell r="BM228">
            <v>36340780.910000034</v>
          </cell>
          <cell r="BN228">
            <v>7638817.6899999389</v>
          </cell>
          <cell r="BO228">
            <v>33839840.89000003</v>
          </cell>
          <cell r="BP228">
            <v>29984480.719999999</v>
          </cell>
          <cell r="BQ228">
            <v>27561995.870000005</v>
          </cell>
          <cell r="BR228">
            <v>2527600.1200000024</v>
          </cell>
          <cell r="BS228">
            <v>32289914.739999995</v>
          </cell>
          <cell r="BT228">
            <v>4344659.1000000015</v>
          </cell>
          <cell r="BU228">
            <v>2567395.8700000127</v>
          </cell>
          <cell r="BV228">
            <v>22778899.090000026</v>
          </cell>
          <cell r="BW228">
            <v>12593160.859999927</v>
          </cell>
          <cell r="BX228">
            <v>6212.5400000354603</v>
          </cell>
          <cell r="BY228">
            <v>18398448.539999947</v>
          </cell>
          <cell r="BZ228">
            <v>17298754.220000006</v>
          </cell>
          <cell r="CA228">
            <v>36921140.270000055</v>
          </cell>
          <cell r="CB228">
            <v>27817443.059999999</v>
          </cell>
          <cell r="CC228">
            <v>14537754.679999989</v>
          </cell>
          <cell r="CD228">
            <v>2597535.8599999938</v>
          </cell>
          <cell r="CE228">
            <v>-69898610.939999983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</row>
        <row r="229">
          <cell r="A229" t="str">
            <v>FTTANABD</v>
          </cell>
          <cell r="B229">
            <v>7163096.1699999999</v>
          </cell>
          <cell r="C229">
            <v>72092420.549999997</v>
          </cell>
          <cell r="D229">
            <v>55712046.539999999</v>
          </cell>
          <cell r="E229">
            <v>56683578.719999999</v>
          </cell>
          <cell r="F229">
            <v>17792978.350000001</v>
          </cell>
          <cell r="G229">
            <v>36968443.229999997</v>
          </cell>
          <cell r="H229">
            <v>33941467.469999999</v>
          </cell>
          <cell r="I229">
            <v>5115693.03</v>
          </cell>
          <cell r="J229">
            <v>5707812.04</v>
          </cell>
          <cell r="K229">
            <v>9539589.0099999998</v>
          </cell>
          <cell r="L229">
            <v>2224423.12</v>
          </cell>
          <cell r="M229">
            <v>2390331.41</v>
          </cell>
          <cell r="N229">
            <v>4968269.49</v>
          </cell>
          <cell r="O229">
            <v>34309861.82</v>
          </cell>
          <cell r="P229">
            <v>32253884.27</v>
          </cell>
          <cell r="Q229">
            <v>30501618.829999998</v>
          </cell>
          <cell r="R229">
            <v>11581957.109999999</v>
          </cell>
          <cell r="S229">
            <v>21954417.530000001</v>
          </cell>
          <cell r="T229">
            <v>19951275.109999999</v>
          </cell>
          <cell r="U229">
            <v>3857349.76</v>
          </cell>
          <cell r="V229">
            <v>7039385.1299999999</v>
          </cell>
          <cell r="W229">
            <v>5226335.43</v>
          </cell>
          <cell r="X229">
            <v>1453370.67</v>
          </cell>
          <cell r="Y229">
            <v>1425476.69</v>
          </cell>
          <cell r="Z229">
            <v>1675667.48</v>
          </cell>
          <cell r="AA229">
            <v>1415298.79</v>
          </cell>
          <cell r="AB229">
            <v>518227.88</v>
          </cell>
          <cell r="AC229">
            <v>1176141.22</v>
          </cell>
          <cell r="AD229">
            <v>473656.29</v>
          </cell>
          <cell r="AE229">
            <v>1647252.74</v>
          </cell>
          <cell r="AF229">
            <v>590285.14999999991</v>
          </cell>
          <cell r="AG229">
            <v>522221.25000000006</v>
          </cell>
          <cell r="AH229">
            <v>649062.93999999983</v>
          </cell>
          <cell r="AI229">
            <v>625254.96</v>
          </cell>
          <cell r="AJ229">
            <v>216620.74000000019</v>
          </cell>
          <cell r="AK229">
            <v>795052.62999999942</v>
          </cell>
          <cell r="AL229">
            <v>400787.88000000018</v>
          </cell>
          <cell r="AM229">
            <v>198555.33000000002</v>
          </cell>
          <cell r="AN229">
            <v>251806.21000000025</v>
          </cell>
          <cell r="AO229">
            <v>197296.83999999991</v>
          </cell>
          <cell r="AP229">
            <v>159215.93000000023</v>
          </cell>
          <cell r="AQ229">
            <v>216011.22999999946</v>
          </cell>
          <cell r="AR229">
            <v>80680.760000000009</v>
          </cell>
          <cell r="AS229">
            <v>26030.559999999994</v>
          </cell>
          <cell r="AT229">
            <v>297436.04000000004</v>
          </cell>
          <cell r="AU229">
            <v>594787.89999999991</v>
          </cell>
          <cell r="AV229">
            <v>45176.840000000055</v>
          </cell>
          <cell r="AW229">
            <v>613255.69000000006</v>
          </cell>
          <cell r="AX229">
            <v>87785.27</v>
          </cell>
          <cell r="AY229">
            <v>285419.97000000038</v>
          </cell>
          <cell r="AZ229">
            <v>160487.68999999959</v>
          </cell>
          <cell r="BA229">
            <v>76423.110000000219</v>
          </cell>
          <cell r="BB229">
            <v>229283.96999999986</v>
          </cell>
          <cell r="BC229">
            <v>111380.65999999958</v>
          </cell>
        </row>
        <row r="230">
          <cell r="A230" t="str">
            <v>FTTANCTC</v>
          </cell>
          <cell r="B230">
            <v>54179548.380000003</v>
          </cell>
          <cell r="C230">
            <v>47148665.649999999</v>
          </cell>
          <cell r="D230">
            <v>64654710.359999999</v>
          </cell>
          <cell r="E230">
            <v>63706836.380000003</v>
          </cell>
          <cell r="F230">
            <v>72292094.819999993</v>
          </cell>
          <cell r="G230">
            <v>75535285.319999993</v>
          </cell>
          <cell r="H230">
            <v>73359224.280000001</v>
          </cell>
          <cell r="I230">
            <v>91354015.5</v>
          </cell>
          <cell r="J230">
            <v>74566663.189999998</v>
          </cell>
          <cell r="K230">
            <v>76462310.640000001</v>
          </cell>
          <cell r="L230">
            <v>77572085.819999993</v>
          </cell>
          <cell r="M230">
            <v>78585774.75</v>
          </cell>
          <cell r="N230">
            <v>75333855.439999998</v>
          </cell>
          <cell r="O230">
            <v>62987248.219999999</v>
          </cell>
          <cell r="P230">
            <v>67798712.620000005</v>
          </cell>
          <cell r="Q230">
            <v>67704383.280000001</v>
          </cell>
          <cell r="R230">
            <v>75673339.25</v>
          </cell>
          <cell r="S230">
            <v>69133001.950000003</v>
          </cell>
          <cell r="T230">
            <v>64889811.020000003</v>
          </cell>
          <cell r="U230">
            <v>73402399.920000002</v>
          </cell>
          <cell r="V230">
            <v>57809448.259999998</v>
          </cell>
          <cell r="W230">
            <v>67323713.700000003</v>
          </cell>
          <cell r="X230">
            <v>57204378.549999997</v>
          </cell>
          <cell r="Y230">
            <v>56814273.950000003</v>
          </cell>
          <cell r="Z230">
            <v>67462123.569999993</v>
          </cell>
          <cell r="AA230">
            <v>52773502.329999998</v>
          </cell>
          <cell r="AB230">
            <v>55722287.530000001</v>
          </cell>
          <cell r="AC230">
            <v>55627224.479999997</v>
          </cell>
          <cell r="AD230">
            <v>62602694.490000002</v>
          </cell>
          <cell r="AE230">
            <v>55065099.140000001</v>
          </cell>
          <cell r="AF230">
            <v>59502825.759999998</v>
          </cell>
          <cell r="AG230">
            <v>50518427.769999996</v>
          </cell>
          <cell r="AH230">
            <v>38145931.070000015</v>
          </cell>
          <cell r="AI230">
            <v>41156184.779999986</v>
          </cell>
          <cell r="AJ230">
            <v>34938893.890000001</v>
          </cell>
          <cell r="AK230">
            <v>34963990.480000004</v>
          </cell>
          <cell r="AL230">
            <v>37355611.43999996</v>
          </cell>
          <cell r="AM230">
            <v>25301580.540000033</v>
          </cell>
          <cell r="AN230">
            <v>28341725.989999987</v>
          </cell>
          <cell r="AO230">
            <v>32987008.189999983</v>
          </cell>
          <cell r="AP230">
            <v>27368026.870000049</v>
          </cell>
          <cell r="AQ230">
            <v>25758457.449999981</v>
          </cell>
          <cell r="AR230">
            <v>24846331.440000001</v>
          </cell>
          <cell r="AS230">
            <v>19788189.719999999</v>
          </cell>
          <cell r="AT230">
            <v>21974407.690000001</v>
          </cell>
          <cell r="AU230">
            <v>17667357.640000004</v>
          </cell>
          <cell r="AV230">
            <v>10962637.919999992</v>
          </cell>
          <cell r="AW230">
            <v>13326562.550000006</v>
          </cell>
          <cell r="AX230">
            <v>13342180.600000005</v>
          </cell>
          <cell r="AY230">
            <v>12958758.190000013</v>
          </cell>
          <cell r="AZ230">
            <v>16192842.579999961</v>
          </cell>
          <cell r="BA230">
            <v>15386957.039999999</v>
          </cell>
          <cell r="BB230">
            <v>14850968.220000027</v>
          </cell>
          <cell r="BC230">
            <v>18685161.449999981</v>
          </cell>
          <cell r="BD230">
            <v>16726332.66</v>
          </cell>
          <cell r="BE230">
            <v>15076818.74</v>
          </cell>
          <cell r="BF230">
            <v>13539752.029999999</v>
          </cell>
          <cell r="BG230">
            <v>12302350.969999999</v>
          </cell>
          <cell r="BH230">
            <v>12809830.359999992</v>
          </cell>
          <cell r="BI230">
            <v>15238532.68000002</v>
          </cell>
          <cell r="BJ230">
            <v>12243288.989999996</v>
          </cell>
          <cell r="BK230">
            <v>10396284.309999999</v>
          </cell>
          <cell r="BL230">
            <v>13825158.729999984</v>
          </cell>
          <cell r="BM230">
            <v>11515174.62000001</v>
          </cell>
          <cell r="BN230">
            <v>11632498.869999979</v>
          </cell>
          <cell r="BO230">
            <v>13405099.460000031</v>
          </cell>
          <cell r="BP230">
            <v>12185857.42</v>
          </cell>
          <cell r="BQ230">
            <v>13573689.460000003</v>
          </cell>
          <cell r="BR230">
            <v>12166236.699999992</v>
          </cell>
          <cell r="BS230">
            <v>13092148.840000007</v>
          </cell>
          <cell r="BT230">
            <v>14526316.419999994</v>
          </cell>
          <cell r="BU230">
            <v>15364162.330000013</v>
          </cell>
          <cell r="BV230">
            <v>15593519.479999984</v>
          </cell>
          <cell r="BW230">
            <v>13079325.910000009</v>
          </cell>
          <cell r="BX230">
            <v>13909559.96000001</v>
          </cell>
          <cell r="BY230">
            <v>12573098.079999994</v>
          </cell>
          <cell r="BZ230">
            <v>12215216.789999999</v>
          </cell>
          <cell r="CA230">
            <v>14189090.579999998</v>
          </cell>
          <cell r="CB230">
            <v>12765964</v>
          </cell>
          <cell r="CC230">
            <v>15192715.710000001</v>
          </cell>
          <cell r="CD230">
            <v>12206829.019999998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</row>
        <row r="231">
          <cell r="A231" t="str">
            <v>FTTANGR</v>
          </cell>
          <cell r="B231">
            <v>61342644.549999997</v>
          </cell>
          <cell r="C231">
            <v>119241086.2</v>
          </cell>
          <cell r="D231">
            <v>120366756.90000001</v>
          </cell>
          <cell r="E231">
            <v>120390415.09999999</v>
          </cell>
          <cell r="F231">
            <v>90085073.170000002</v>
          </cell>
          <cell r="G231">
            <v>112503728.55</v>
          </cell>
          <cell r="H231">
            <v>107300691.75</v>
          </cell>
          <cell r="I231">
            <v>96469708.530000001</v>
          </cell>
          <cell r="J231">
            <v>80274475.230000004</v>
          </cell>
          <cell r="K231">
            <v>86001899.650000006</v>
          </cell>
          <cell r="L231">
            <v>79796508.939999998</v>
          </cell>
          <cell r="M231">
            <v>80976106.159999996</v>
          </cell>
          <cell r="N231">
            <v>80302124.930000007</v>
          </cell>
          <cell r="O231">
            <v>97297110.040000007</v>
          </cell>
          <cell r="P231">
            <v>100052596.89</v>
          </cell>
          <cell r="Q231">
            <v>98206002.109999999</v>
          </cell>
          <cell r="R231">
            <v>87255296.359999999</v>
          </cell>
          <cell r="S231">
            <v>91087419.480000004</v>
          </cell>
          <cell r="T231">
            <v>84841086.129999995</v>
          </cell>
          <cell r="U231">
            <v>77259749.680000007</v>
          </cell>
          <cell r="V231">
            <v>64848833.390000001</v>
          </cell>
          <cell r="W231">
            <v>72550049.129999995</v>
          </cell>
          <cell r="X231">
            <v>58657749.219999999</v>
          </cell>
          <cell r="Y231">
            <v>58239750.640000001</v>
          </cell>
          <cell r="Z231">
            <v>69137791.049999997</v>
          </cell>
          <cell r="AA231">
            <v>54188801.119999997</v>
          </cell>
          <cell r="AB231">
            <v>56240515.409999996</v>
          </cell>
          <cell r="AC231">
            <v>56803365.700000003</v>
          </cell>
          <cell r="AD231">
            <v>63076350.780000001</v>
          </cell>
          <cell r="AE231">
            <v>56712351.880000003</v>
          </cell>
          <cell r="AF231">
            <v>59502825.759999998</v>
          </cell>
          <cell r="AG231">
            <v>50518427.769999996</v>
          </cell>
          <cell r="AH231">
            <v>38145931.070000015</v>
          </cell>
          <cell r="AI231">
            <v>41156184.779999986</v>
          </cell>
          <cell r="AJ231">
            <v>34938893.890000001</v>
          </cell>
          <cell r="AK231">
            <v>34963990.480000004</v>
          </cell>
          <cell r="AL231">
            <v>37355611.43999996</v>
          </cell>
          <cell r="AM231">
            <v>25301580.540000033</v>
          </cell>
          <cell r="AN231">
            <v>28341725.989999987</v>
          </cell>
          <cell r="AO231">
            <v>32987008.189999983</v>
          </cell>
          <cell r="AP231">
            <v>27368026.870000049</v>
          </cell>
          <cell r="AQ231">
            <v>25758457.449999981</v>
          </cell>
          <cell r="AR231">
            <v>24846331.440000001</v>
          </cell>
          <cell r="AS231">
            <v>19788189.719999999</v>
          </cell>
          <cell r="AT231">
            <v>21974407.690000001</v>
          </cell>
          <cell r="AU231">
            <v>17667357.640000004</v>
          </cell>
          <cell r="AV231">
            <v>10962637.919999992</v>
          </cell>
          <cell r="AW231">
            <v>13326562.550000006</v>
          </cell>
          <cell r="AX231">
            <v>13342180.600000005</v>
          </cell>
          <cell r="AY231">
            <v>12958758.190000013</v>
          </cell>
          <cell r="AZ231">
            <v>16192842.579999961</v>
          </cell>
          <cell r="BA231">
            <v>15386957.039999999</v>
          </cell>
          <cell r="BB231">
            <v>14850968.220000027</v>
          </cell>
          <cell r="BC231">
            <v>18685161.449999981</v>
          </cell>
        </row>
        <row r="232">
          <cell r="A232" t="str">
            <v>FTTANTOT</v>
          </cell>
          <cell r="B232">
            <v>61342644.549999997</v>
          </cell>
          <cell r="C232">
            <v>119241086.2</v>
          </cell>
          <cell r="D232">
            <v>120366756.90000001</v>
          </cell>
          <cell r="E232">
            <v>120390415.09999999</v>
          </cell>
          <cell r="F232">
            <v>90085073.170000002</v>
          </cell>
          <cell r="G232">
            <v>112503728.55</v>
          </cell>
          <cell r="H232">
            <v>107300691.75</v>
          </cell>
          <cell r="I232">
            <v>96469708.530000001</v>
          </cell>
          <cell r="J232">
            <v>80274475.230000004</v>
          </cell>
          <cell r="K232">
            <v>86001899.650000006</v>
          </cell>
          <cell r="L232">
            <v>79796508.939999998</v>
          </cell>
          <cell r="M232">
            <v>80976106.159999996</v>
          </cell>
          <cell r="N232">
            <v>80302124.930000007</v>
          </cell>
          <cell r="O232">
            <v>97297110.040000007</v>
          </cell>
          <cell r="P232">
            <v>100052596.89</v>
          </cell>
          <cell r="Q232">
            <v>98206002.109999999</v>
          </cell>
          <cell r="R232">
            <v>87255296.359999999</v>
          </cell>
          <cell r="S232">
            <v>91087419.480000004</v>
          </cell>
          <cell r="T232">
            <v>84841086.129999995</v>
          </cell>
          <cell r="U232">
            <v>77259749.680000007</v>
          </cell>
          <cell r="V232">
            <v>64848833.390000001</v>
          </cell>
          <cell r="W232">
            <v>72550049.129999995</v>
          </cell>
          <cell r="X232">
            <v>58657749.219999999</v>
          </cell>
          <cell r="Y232">
            <v>58239750.640000001</v>
          </cell>
          <cell r="Z232">
            <v>69137791.049999997</v>
          </cell>
          <cell r="AA232">
            <v>54188801.119999997</v>
          </cell>
          <cell r="AB232">
            <v>56240515.409999996</v>
          </cell>
          <cell r="AC232">
            <v>56803365.700000003</v>
          </cell>
          <cell r="AD232">
            <v>63076350.780000001</v>
          </cell>
          <cell r="AE232">
            <v>56712351.880000003</v>
          </cell>
          <cell r="AF232">
            <v>60093110.909999996</v>
          </cell>
          <cell r="AG232">
            <v>51040649.019999996</v>
          </cell>
          <cell r="AH232">
            <v>38794994.01000002</v>
          </cell>
          <cell r="AI232">
            <v>41781439.739999987</v>
          </cell>
          <cell r="AJ232">
            <v>35155514.630000003</v>
          </cell>
          <cell r="AK232">
            <v>35759043.110000007</v>
          </cell>
          <cell r="AL232">
            <v>37756399.319999963</v>
          </cell>
          <cell r="AM232">
            <v>25500135.870000035</v>
          </cell>
          <cell r="AN232">
            <v>28593532.199999988</v>
          </cell>
          <cell r="AO232">
            <v>33184305.029999983</v>
          </cell>
          <cell r="AP232">
            <v>27527242.800000053</v>
          </cell>
          <cell r="AQ232">
            <v>25974468.679999981</v>
          </cell>
          <cell r="AR232">
            <v>24927012.199999999</v>
          </cell>
          <cell r="AS232">
            <v>19814220.279999997</v>
          </cell>
          <cell r="AT232">
            <v>22271843.73</v>
          </cell>
          <cell r="AU232">
            <v>18262145.540000007</v>
          </cell>
          <cell r="AV232">
            <v>11007814.759999992</v>
          </cell>
          <cell r="AW232">
            <v>13939818.240000006</v>
          </cell>
          <cell r="AX232">
            <v>13429965.870000005</v>
          </cell>
          <cell r="AY232">
            <v>13244178.160000011</v>
          </cell>
          <cell r="AZ232">
            <v>16353330.269999962</v>
          </cell>
          <cell r="BA232">
            <v>15463380.149999999</v>
          </cell>
          <cell r="BB232">
            <v>15080252.190000026</v>
          </cell>
          <cell r="BC232">
            <v>18796542.109999981</v>
          </cell>
        </row>
        <row r="233">
          <cell r="A233" t="str">
            <v>FTTOTFU</v>
          </cell>
          <cell r="B233">
            <v>912102</v>
          </cell>
          <cell r="C233">
            <v>979848</v>
          </cell>
          <cell r="D233">
            <v>1005321</v>
          </cell>
          <cell r="E233">
            <v>950085</v>
          </cell>
          <cell r="F233">
            <v>1074466</v>
          </cell>
          <cell r="G233">
            <v>998391</v>
          </cell>
          <cell r="H233">
            <v>988513</v>
          </cell>
          <cell r="I233">
            <v>956980</v>
          </cell>
          <cell r="J233">
            <v>964466</v>
          </cell>
          <cell r="K233">
            <v>995306</v>
          </cell>
          <cell r="L233">
            <v>937127</v>
          </cell>
          <cell r="M233">
            <v>934250</v>
          </cell>
        </row>
        <row r="234">
          <cell r="A234" t="str">
            <v>FTTOTG</v>
          </cell>
          <cell r="B234">
            <v>2228573410.9499998</v>
          </cell>
          <cell r="C234">
            <v>1958246747.5599999</v>
          </cell>
          <cell r="D234">
            <v>2252965766.6399999</v>
          </cell>
          <cell r="E234">
            <v>2704625285.75</v>
          </cell>
          <cell r="F234">
            <v>2375880937.25</v>
          </cell>
          <cell r="G234">
            <v>2498083776.3499999</v>
          </cell>
          <cell r="H234">
            <v>2098169248.8399999</v>
          </cell>
          <cell r="I234">
            <v>1880505084.8900001</v>
          </cell>
          <cell r="J234">
            <v>2269121294.6300001</v>
          </cell>
          <cell r="K234">
            <v>2090733609.1300001</v>
          </cell>
          <cell r="L234">
            <v>2011645494.1199999</v>
          </cell>
          <cell r="M234">
            <v>2394616679.6199999</v>
          </cell>
          <cell r="N234">
            <v>2361663331.9099998</v>
          </cell>
          <cell r="O234">
            <v>2117968216.8599999</v>
          </cell>
          <cell r="P234">
            <v>2422785095.6700001</v>
          </cell>
          <cell r="Q234">
            <v>2613279738.5799999</v>
          </cell>
          <cell r="R234">
            <v>2497662544.1300001</v>
          </cell>
          <cell r="S234">
            <v>2623678402.8000002</v>
          </cell>
          <cell r="T234">
            <v>2101780123.4400001</v>
          </cell>
          <cell r="U234">
            <v>1991881319.8299999</v>
          </cell>
          <cell r="V234">
            <v>2185960931.96</v>
          </cell>
          <cell r="W234">
            <v>2088875431.3599999</v>
          </cell>
          <cell r="X234">
            <v>2122816624.9100001</v>
          </cell>
          <cell r="Y234">
            <v>2321819163.7800002</v>
          </cell>
          <cell r="Z234">
            <v>2292703813.5300002</v>
          </cell>
          <cell r="AA234">
            <v>2059837943.1800001</v>
          </cell>
          <cell r="AB234">
            <v>2301978837.3499999</v>
          </cell>
          <cell r="AC234">
            <v>2512882241.8899999</v>
          </cell>
          <cell r="AD234">
            <v>2306100692.4699998</v>
          </cell>
          <cell r="AE234">
            <v>2484378801.0500002</v>
          </cell>
          <cell r="AF234">
            <v>2019826257.7499998</v>
          </cell>
          <cell r="AG234">
            <v>1899146865.3000004</v>
          </cell>
          <cell r="AH234">
            <v>1962623607.1399999</v>
          </cell>
          <cell r="AI234">
            <v>1963594593.0400002</v>
          </cell>
          <cell r="AJ234">
            <v>1939227604.2599978</v>
          </cell>
          <cell r="AK234">
            <v>2162885172.2800026</v>
          </cell>
          <cell r="AL234">
            <v>2128518129.0399997</v>
          </cell>
          <cell r="AM234">
            <v>1784634003.8199997</v>
          </cell>
          <cell r="AN234">
            <v>2050063606.849999</v>
          </cell>
          <cell r="AO234">
            <v>2382184862.5499988</v>
          </cell>
          <cell r="AP234">
            <v>2102571658.0700028</v>
          </cell>
          <cell r="AQ234">
            <v>2182612653.0199981</v>
          </cell>
          <cell r="AR234">
            <v>1900314633.3900003</v>
          </cell>
          <cell r="AS234">
            <v>1735219474.7199993</v>
          </cell>
          <cell r="AT234">
            <v>1790260745.6699989</v>
          </cell>
          <cell r="AU234">
            <v>1771149698.1400015</v>
          </cell>
          <cell r="AV234">
            <v>1655774254.1000006</v>
          </cell>
          <cell r="AW234">
            <v>1826763443.1200004</v>
          </cell>
          <cell r="AX234">
            <v>1824117148.7799966</v>
          </cell>
          <cell r="AY234">
            <v>1610038829.5300035</v>
          </cell>
          <cell r="AZ234">
            <v>1734043744.9099991</v>
          </cell>
          <cell r="BA234">
            <v>2024578956.7600024</v>
          </cell>
          <cell r="BB234">
            <v>1807899549.2800024</v>
          </cell>
          <cell r="BC234">
            <v>1954684357.7200015</v>
          </cell>
          <cell r="BD234">
            <v>1618344625.04</v>
          </cell>
          <cell r="BE234">
            <v>1581417373.3399997</v>
          </cell>
          <cell r="BF234">
            <v>1783590268.3100021</v>
          </cell>
          <cell r="BG234">
            <v>1639023196.379998</v>
          </cell>
          <cell r="BH234">
            <v>1715654781.799999</v>
          </cell>
          <cell r="BI234">
            <v>1897850931.6800027</v>
          </cell>
          <cell r="BJ234">
            <v>1900431793.5000017</v>
          </cell>
          <cell r="BK234">
            <v>1598759494.8499973</v>
          </cell>
          <cell r="BL234">
            <v>1818106309.750001</v>
          </cell>
          <cell r="BM234">
            <v>2265375231.989994</v>
          </cell>
          <cell r="BN234">
            <v>1857318692.5600095</v>
          </cell>
          <cell r="BO234">
            <v>2385027457.0199909</v>
          </cell>
          <cell r="BP234">
            <v>1739782759.5800006</v>
          </cell>
          <cell r="BQ234">
            <v>1649022007.1799989</v>
          </cell>
          <cell r="BR234">
            <v>1846815912.5500007</v>
          </cell>
          <cell r="BS234">
            <v>1782234186.9600015</v>
          </cell>
          <cell r="BT234">
            <v>1720654128.5999992</v>
          </cell>
          <cell r="BU234">
            <v>1958967188.746412</v>
          </cell>
          <cell r="BV234">
            <v>2016447665.5835879</v>
          </cell>
          <cell r="BW234">
            <v>1638459705.8800027</v>
          </cell>
          <cell r="BX234">
            <v>1969356034.7399926</v>
          </cell>
          <cell r="BY234">
            <v>2349640730.6600032</v>
          </cell>
          <cell r="BZ234">
            <v>2010364392.1800032</v>
          </cell>
          <cell r="CA234">
            <v>2195996044.1799922</v>
          </cell>
          <cell r="CB234">
            <v>1786688916.0699999</v>
          </cell>
          <cell r="CC234">
            <v>1705503906.6500001</v>
          </cell>
          <cell r="CD234">
            <v>1912462323.2608123</v>
          </cell>
          <cell r="CE234">
            <v>-839516310.47841334</v>
          </cell>
          <cell r="CF234">
            <v>-34527326.026000082</v>
          </cell>
          <cell r="CG234">
            <v>-40435625.69763162</v>
          </cell>
          <cell r="CH234">
            <v>-57035931.55893486</v>
          </cell>
          <cell r="CI234">
            <v>-38886107.657881439</v>
          </cell>
          <cell r="CJ234">
            <v>-45947264.770240508</v>
          </cell>
          <cell r="CK234">
            <v>-63742864.941587865</v>
          </cell>
          <cell r="CL234">
            <v>-46918043.972706981</v>
          </cell>
          <cell r="CM234">
            <v>-43348975.359842367</v>
          </cell>
        </row>
        <row r="235">
          <cell r="A235" t="str">
            <v>FTTUTLGR</v>
          </cell>
          <cell r="B235">
            <v>36814141</v>
          </cell>
          <cell r="C235">
            <v>18801460</v>
          </cell>
          <cell r="D235">
            <v>59423982.82</v>
          </cell>
          <cell r="E235">
            <v>20814769</v>
          </cell>
          <cell r="F235">
            <v>52462854.119999997</v>
          </cell>
          <cell r="G235">
            <v>39368683</v>
          </cell>
          <cell r="H235">
            <v>34334629.469999999</v>
          </cell>
          <cell r="I235">
            <v>43389731</v>
          </cell>
          <cell r="J235">
            <v>47759227.75</v>
          </cell>
          <cell r="K235">
            <v>50996278.939999998</v>
          </cell>
          <cell r="L235">
            <v>53380055.619999997</v>
          </cell>
          <cell r="M235">
            <v>49862248.600000001</v>
          </cell>
          <cell r="N235">
            <v>42939676.869999997</v>
          </cell>
          <cell r="O235">
            <v>44895086.920000002</v>
          </cell>
          <cell r="P235">
            <v>45161886</v>
          </cell>
          <cell r="Q235">
            <v>44623790</v>
          </cell>
          <cell r="R235">
            <v>46210457.490000002</v>
          </cell>
          <cell r="S235">
            <v>49341237.759999998</v>
          </cell>
          <cell r="T235">
            <v>45460269.350000001</v>
          </cell>
          <cell r="U235">
            <v>56436331.380000003</v>
          </cell>
          <cell r="V235">
            <v>58148739.340000004</v>
          </cell>
          <cell r="W235">
            <v>61778152.899999999</v>
          </cell>
          <cell r="X235">
            <v>61320200.740000002</v>
          </cell>
          <cell r="Y235">
            <v>56384077.799999997</v>
          </cell>
          <cell r="Z235">
            <v>75934086.150000006</v>
          </cell>
          <cell r="BD235">
            <v>56593033.020000003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</row>
        <row r="236">
          <cell r="A236" t="str">
            <v>FTUTL_GRT</v>
          </cell>
          <cell r="B236">
            <v>36814141</v>
          </cell>
          <cell r="C236">
            <v>18801460</v>
          </cell>
          <cell r="D236">
            <v>59423982.82</v>
          </cell>
          <cell r="E236">
            <v>20814769</v>
          </cell>
          <cell r="F236">
            <v>52462854.119999997</v>
          </cell>
          <cell r="G236">
            <v>39368683</v>
          </cell>
          <cell r="H236">
            <v>34334629.469999999</v>
          </cell>
          <cell r="I236">
            <v>43389731</v>
          </cell>
          <cell r="J236">
            <v>47759227.75</v>
          </cell>
          <cell r="K236">
            <v>50996278.939999998</v>
          </cell>
          <cell r="L236">
            <v>53380055.619999997</v>
          </cell>
          <cell r="M236">
            <v>49862248.600000001</v>
          </cell>
          <cell r="N236">
            <v>42939676.869999997</v>
          </cell>
          <cell r="O236">
            <v>44895086.920000002</v>
          </cell>
          <cell r="P236">
            <v>45161886</v>
          </cell>
          <cell r="Q236">
            <v>44623790</v>
          </cell>
          <cell r="R236">
            <v>46210457.490000002</v>
          </cell>
          <cell r="S236">
            <v>49341237.759999998</v>
          </cell>
          <cell r="T236">
            <v>45436335.530000001</v>
          </cell>
          <cell r="U236">
            <v>56436331.380000003</v>
          </cell>
          <cell r="V236">
            <v>58148739.340000004</v>
          </cell>
          <cell r="W236">
            <v>61778152.899999999</v>
          </cell>
          <cell r="X236">
            <v>61320200.740000002</v>
          </cell>
          <cell r="Y236">
            <v>56384077.799999997</v>
          </cell>
          <cell r="Z236">
            <v>50452008.280000001</v>
          </cell>
          <cell r="AA236">
            <v>47476183.869999997</v>
          </cell>
          <cell r="AB236">
            <v>48538864.460000001</v>
          </cell>
          <cell r="AC236">
            <v>45893255.530000001</v>
          </cell>
          <cell r="AD236">
            <v>46435530.609999999</v>
          </cell>
          <cell r="AE236">
            <v>48300667.590000004</v>
          </cell>
          <cell r="AF236">
            <v>57322593.43</v>
          </cell>
          <cell r="AG236">
            <v>94282223.490000024</v>
          </cell>
          <cell r="AH236">
            <v>63601286.210000008</v>
          </cell>
          <cell r="AI236">
            <v>62084740.769999996</v>
          </cell>
          <cell r="AJ236">
            <v>57362026.469999991</v>
          </cell>
          <cell r="AK236">
            <v>53659415.599999987</v>
          </cell>
          <cell r="AL236">
            <v>47080164.019999981</v>
          </cell>
          <cell r="AM236">
            <v>47761006.889999978</v>
          </cell>
          <cell r="AN236">
            <v>46441586.149999976</v>
          </cell>
          <cell r="AO236">
            <v>46857626.650000043</v>
          </cell>
          <cell r="AP236">
            <v>46227169.119999982</v>
          </cell>
          <cell r="AQ236">
            <v>47427483.70000004</v>
          </cell>
          <cell r="AR236">
            <v>55458661.57</v>
          </cell>
          <cell r="AS236">
            <v>56816592.050000004</v>
          </cell>
          <cell r="AT236">
            <v>60304596.610000007</v>
          </cell>
          <cell r="AU236">
            <v>62177656.200000003</v>
          </cell>
          <cell r="AV236">
            <v>61234740.430000015</v>
          </cell>
          <cell r="AW236">
            <v>51060312.560000002</v>
          </cell>
          <cell r="AX236">
            <v>48367969.119999997</v>
          </cell>
          <cell r="AY236">
            <v>53106453.659999996</v>
          </cell>
          <cell r="AZ236">
            <v>52746677.149999984</v>
          </cell>
          <cell r="BA236">
            <v>51209995.270000033</v>
          </cell>
          <cell r="BB236">
            <v>50054459.04999999</v>
          </cell>
          <cell r="BC236">
            <v>50581485.830000021</v>
          </cell>
          <cell r="BD236">
            <v>56593033.020000003</v>
          </cell>
          <cell r="BE236">
            <v>63269804.32</v>
          </cell>
          <cell r="BF236">
            <v>64071975.100000001</v>
          </cell>
          <cell r="BG236">
            <v>63105964</v>
          </cell>
          <cell r="BH236">
            <v>61461392.859999992</v>
          </cell>
          <cell r="BI236">
            <v>54413707.680000015</v>
          </cell>
          <cell r="BJ236">
            <v>51198088.149999991</v>
          </cell>
          <cell r="BK236">
            <v>54300000.230000027</v>
          </cell>
          <cell r="BL236">
            <v>51718359.55999995</v>
          </cell>
          <cell r="BM236">
            <v>51312377.319999993</v>
          </cell>
          <cell r="BN236">
            <v>46544422.209999993</v>
          </cell>
          <cell r="BO236">
            <v>47966574.400000013</v>
          </cell>
          <cell r="BP236">
            <v>56471222.960000001</v>
          </cell>
          <cell r="BQ236">
            <v>59825815.93999999</v>
          </cell>
          <cell r="BR236">
            <v>63310098.089999996</v>
          </cell>
          <cell r="BS236">
            <v>61994852.29999999</v>
          </cell>
          <cell r="BT236">
            <v>56679570.999999985</v>
          </cell>
          <cell r="BU236">
            <v>47307716.700000018</v>
          </cell>
          <cell r="BV236">
            <v>50710551.319999978</v>
          </cell>
          <cell r="BW236">
            <v>54296402.650000006</v>
          </cell>
          <cell r="BX236">
            <v>48624794.399999984</v>
          </cell>
          <cell r="BY236">
            <v>45345581.210000031</v>
          </cell>
          <cell r="BZ236">
            <v>44760352.600000031</v>
          </cell>
          <cell r="CA236">
            <v>50129883.879999965</v>
          </cell>
          <cell r="CB236">
            <v>57681949.82</v>
          </cell>
          <cell r="CC236">
            <v>56343575.399999991</v>
          </cell>
          <cell r="CD236">
            <v>63072188.699999996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</row>
        <row r="237">
          <cell r="A237" t="str">
            <v>FUPLTOT</v>
          </cell>
          <cell r="B237">
            <v>1189089164.7400002</v>
          </cell>
          <cell r="C237">
            <v>894992833.81000006</v>
          </cell>
          <cell r="D237">
            <v>938944256.13999999</v>
          </cell>
          <cell r="E237">
            <v>1115086778.9399996</v>
          </cell>
          <cell r="F237">
            <v>1006309136.3600003</v>
          </cell>
          <cell r="G237">
            <v>953367536.11000001</v>
          </cell>
          <cell r="H237">
            <v>1030680439.9199997</v>
          </cell>
          <cell r="I237">
            <v>948790460.60000002</v>
          </cell>
          <cell r="J237">
            <v>929388795.54000008</v>
          </cell>
          <cell r="K237">
            <v>963471801.85999978</v>
          </cell>
          <cell r="L237">
            <v>831339389.8499999</v>
          </cell>
          <cell r="M237">
            <v>968994638.96000004</v>
          </cell>
          <cell r="N237">
            <v>1282406967.54</v>
          </cell>
          <cell r="O237">
            <v>967098244.33000016</v>
          </cell>
          <cell r="P237">
            <v>974552856.19999993</v>
          </cell>
          <cell r="Q237">
            <v>1204559423.4899998</v>
          </cell>
          <cell r="R237">
            <v>1010404324.8600001</v>
          </cell>
          <cell r="S237">
            <v>987852223.15999997</v>
          </cell>
          <cell r="T237">
            <v>1030046655.04</v>
          </cell>
          <cell r="U237">
            <v>888313834.65999985</v>
          </cell>
          <cell r="V237">
            <v>882551690.09000003</v>
          </cell>
          <cell r="W237">
            <v>888778119.0599997</v>
          </cell>
          <cell r="X237">
            <v>881867393.21999991</v>
          </cell>
          <cell r="Y237">
            <v>880135455.37000024</v>
          </cell>
          <cell r="Z237">
            <v>1153513388.1700001</v>
          </cell>
          <cell r="AA237">
            <v>882440349.74999952</v>
          </cell>
          <cell r="AB237">
            <v>874120359.78000021</v>
          </cell>
          <cell r="AC237">
            <v>1057840384.1300001</v>
          </cell>
          <cell r="AD237">
            <v>880547427.51999998</v>
          </cell>
          <cell r="AE237">
            <v>850065331.32000005</v>
          </cell>
          <cell r="AF237">
            <v>874484786.40999985</v>
          </cell>
          <cell r="AG237">
            <v>812518935.36999989</v>
          </cell>
          <cell r="AH237">
            <v>753859512.15999973</v>
          </cell>
          <cell r="AI237">
            <v>738778346.46000028</v>
          </cell>
          <cell r="AJ237">
            <v>759683527.37000012</v>
          </cell>
          <cell r="AK237">
            <v>780124817.55000007</v>
          </cell>
          <cell r="AL237">
            <v>1002573175.6500002</v>
          </cell>
          <cell r="AM237">
            <v>780313756.71999979</v>
          </cell>
          <cell r="AN237">
            <v>830657736.4200002</v>
          </cell>
          <cell r="AO237">
            <v>984268921.04999983</v>
          </cell>
          <cell r="AP237">
            <v>813771265.01000011</v>
          </cell>
          <cell r="AQ237">
            <v>780639469.02999985</v>
          </cell>
          <cell r="AR237">
            <v>789897138.37</v>
          </cell>
          <cell r="AS237">
            <v>729116043.17999983</v>
          </cell>
          <cell r="AT237">
            <v>675781934.96000004</v>
          </cell>
          <cell r="AU237">
            <v>664307807.70000005</v>
          </cell>
          <cell r="AV237">
            <v>630502874.22000027</v>
          </cell>
          <cell r="AW237">
            <v>623863520.06000006</v>
          </cell>
          <cell r="AX237">
            <v>858960148.40999985</v>
          </cell>
          <cell r="AY237">
            <v>683885993.40999973</v>
          </cell>
          <cell r="AZ237">
            <v>659865296.01000011</v>
          </cell>
          <cell r="BA237">
            <v>787339671.13000023</v>
          </cell>
          <cell r="BB237">
            <v>695285663.50999987</v>
          </cell>
          <cell r="BC237">
            <v>616901989.96999979</v>
          </cell>
          <cell r="BD237">
            <v>680719844.98000014</v>
          </cell>
          <cell r="BE237">
            <v>655121287.10999978</v>
          </cell>
          <cell r="BF237">
            <v>634747670.59000015</v>
          </cell>
          <cell r="BG237">
            <v>596362390.50999999</v>
          </cell>
          <cell r="BH237">
            <v>605294693.59000003</v>
          </cell>
          <cell r="BI237">
            <v>617927561.35000002</v>
          </cell>
          <cell r="BJ237">
            <v>888274529.74999988</v>
          </cell>
          <cell r="BK237">
            <v>662213331.74000001</v>
          </cell>
          <cell r="BL237">
            <v>726527553.75000012</v>
          </cell>
          <cell r="BM237">
            <v>919399222.18000007</v>
          </cell>
          <cell r="BN237">
            <v>780719344.45000005</v>
          </cell>
          <cell r="BO237">
            <v>703602530.68000007</v>
          </cell>
          <cell r="BP237">
            <v>779700546.86999989</v>
          </cell>
          <cell r="BQ237">
            <v>720004101.66000009</v>
          </cell>
          <cell r="BR237">
            <v>678852561.54000008</v>
          </cell>
          <cell r="BS237">
            <v>726311498.29000008</v>
          </cell>
          <cell r="BT237">
            <v>709527090.9000001</v>
          </cell>
          <cell r="BU237">
            <v>752790739.87</v>
          </cell>
          <cell r="BV237">
            <v>987916708.87000012</v>
          </cell>
          <cell r="BW237">
            <v>731636920.82000005</v>
          </cell>
          <cell r="BX237">
            <v>791876876.1900003</v>
          </cell>
          <cell r="BY237">
            <v>992742262.84000003</v>
          </cell>
          <cell r="BZ237">
            <v>854582851.91000021</v>
          </cell>
          <cell r="CA237">
            <v>762271663.48999989</v>
          </cell>
          <cell r="CB237">
            <v>819865234.71000016</v>
          </cell>
          <cell r="CC237">
            <v>768470247.5999999</v>
          </cell>
          <cell r="CD237">
            <v>734028950.83000004</v>
          </cell>
        </row>
        <row r="238">
          <cell r="A238" t="str">
            <v>PCTSIF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</row>
        <row r="239">
          <cell r="A239" t="str">
            <v>PCTSWMTF</v>
          </cell>
          <cell r="B239">
            <v>1.9754030556997102E-3</v>
          </cell>
          <cell r="C239">
            <v>1.9942441279728034E-3</v>
          </cell>
          <cell r="D239">
            <v>1.9919753584030759E-3</v>
          </cell>
          <cell r="E239">
            <v>1.9934371473904009E-3</v>
          </cell>
          <cell r="F239">
            <v>1.9924889231232841E-3</v>
          </cell>
          <cell r="G239">
            <v>1.994335011901808E-3</v>
          </cell>
          <cell r="H239">
            <v>1.9921894747591254E-3</v>
          </cell>
          <cell r="I239">
            <v>1.9921595827149881E-3</v>
          </cell>
          <cell r="J239">
            <v>1.9871717970704307E-3</v>
          </cell>
          <cell r="K239">
            <v>1.9871881347361688E-3</v>
          </cell>
          <cell r="L239">
            <v>1.9936349347557656E-3</v>
          </cell>
          <cell r="M239">
            <v>1.9935298038336251E-3</v>
          </cell>
          <cell r="N239">
            <v>1.9955909810683808E-3</v>
          </cell>
          <cell r="O239">
            <v>1.9884505778011733E-3</v>
          </cell>
          <cell r="P239">
            <v>1.9911621554349807E-3</v>
          </cell>
          <cell r="Q239">
            <v>1.993041791266293E-3</v>
          </cell>
          <cell r="R239">
            <v>1.9942840595082857E-3</v>
          </cell>
          <cell r="S239">
            <v>1.996180241245702E-3</v>
          </cell>
          <cell r="T239">
            <v>1.9893656546409681E-3</v>
          </cell>
          <cell r="U239">
            <v>1.9903399389661143E-3</v>
          </cell>
          <cell r="V239">
            <v>1.9892998357794105E-3</v>
          </cell>
          <cell r="W239">
            <v>1.9853078074597436E-3</v>
          </cell>
          <cell r="X239">
            <v>1.9912676014775857E-3</v>
          </cell>
          <cell r="Y239">
            <v>1.9922602692821483E-3</v>
          </cell>
          <cell r="Z239">
            <v>1.9915554605095774E-3</v>
          </cell>
          <cell r="AA239">
            <v>1.9909616521902244E-3</v>
          </cell>
          <cell r="AB239">
            <v>1.9913032313151678E-3</v>
          </cell>
          <cell r="AC239">
            <v>1.9919812578507411E-3</v>
          </cell>
          <cell r="AD239">
            <v>1.9862409618675255E-3</v>
          </cell>
          <cell r="AE239">
            <v>1.9916837759818488E-3</v>
          </cell>
          <cell r="AF239">
            <v>1.9839271921616207E-3</v>
          </cell>
          <cell r="AG239">
            <v>1.9878889598440308E-3</v>
          </cell>
          <cell r="AH239">
            <v>1.9851237234326862E-3</v>
          </cell>
          <cell r="AI239">
            <v>1.9859693274865788E-3</v>
          </cell>
          <cell r="AJ239">
            <v>1.9874903391597118E-3</v>
          </cell>
          <cell r="AK239">
            <v>1.9841944709195485E-3</v>
          </cell>
          <cell r="AL239">
            <v>1.9901803337243999E-3</v>
          </cell>
          <cell r="AM239">
            <v>1.9919427262481623E-3</v>
          </cell>
          <cell r="AN239">
            <v>1.9928239040907336E-3</v>
          </cell>
          <cell r="AO239">
            <v>1.9887592800533903E-3</v>
          </cell>
          <cell r="AP239">
            <v>1.9810251564159687E-3</v>
          </cell>
          <cell r="AQ239">
            <v>1.9953155652851079E-3</v>
          </cell>
          <cell r="AR239">
            <v>1.9857879370645884E-3</v>
          </cell>
          <cell r="AS239">
            <v>1.9858643958441213E-3</v>
          </cell>
          <cell r="AT239">
            <v>1.9830183387121564E-3</v>
          </cell>
          <cell r="AU239">
            <v>1.9676758923027815E-3</v>
          </cell>
          <cell r="AV239">
            <v>1.9887740149054441E-3</v>
          </cell>
          <cell r="AW239">
            <v>1.984316228405386E-3</v>
          </cell>
          <cell r="AX239">
            <v>1.9881026735758078E-3</v>
          </cell>
          <cell r="AY239">
            <v>1.9889735228856347E-3</v>
          </cell>
          <cell r="AZ239">
            <v>1.9896352389643743E-3</v>
          </cell>
          <cell r="BA239">
            <v>1.991585907519629E-3</v>
          </cell>
          <cell r="BB239">
            <v>1.991375218960755E-3</v>
          </cell>
          <cell r="BC239">
            <v>1.9858783525266784E-3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</row>
        <row r="240">
          <cell r="A240" t="str">
            <v>FTBEVS_GR</v>
          </cell>
          <cell r="B240">
            <v>2850722.65</v>
          </cell>
          <cell r="C240">
            <v>2993636.53</v>
          </cell>
          <cell r="D240">
            <v>3339133.18</v>
          </cell>
          <cell r="E240">
            <v>3818067.75</v>
          </cell>
          <cell r="F240">
            <v>2989085.6</v>
          </cell>
          <cell r="G240">
            <v>3232213.43</v>
          </cell>
          <cell r="H240">
            <v>2334275.19</v>
          </cell>
          <cell r="I240">
            <v>3134542.52</v>
          </cell>
          <cell r="J240">
            <v>2298545.65</v>
          </cell>
          <cell r="K240">
            <v>2686170.68</v>
          </cell>
          <cell r="L240">
            <v>2416296.59</v>
          </cell>
          <cell r="M240">
            <v>2932183.83</v>
          </cell>
          <cell r="N240">
            <v>3402454.85</v>
          </cell>
          <cell r="O240">
            <v>2954021.28</v>
          </cell>
          <cell r="P240">
            <v>3387137.33</v>
          </cell>
          <cell r="Q240">
            <v>3007621.22</v>
          </cell>
          <cell r="R240">
            <v>4023392.58</v>
          </cell>
          <cell r="S240">
            <v>3056218.79</v>
          </cell>
          <cell r="T240">
            <v>3023147.02</v>
          </cell>
          <cell r="U240">
            <v>2659088.73</v>
          </cell>
          <cell r="V240">
            <v>2326126.54</v>
          </cell>
          <cell r="W240">
            <v>2670110.75</v>
          </cell>
          <cell r="X240">
            <v>2688465.35</v>
          </cell>
        </row>
        <row r="241">
          <cell r="A241" t="str">
            <v>FTBEVS_TOT</v>
          </cell>
          <cell r="B241">
            <v>3904255.66</v>
          </cell>
          <cell r="C241">
            <v>4049827.38</v>
          </cell>
          <cell r="D241">
            <v>4587774.6900000004</v>
          </cell>
          <cell r="E241">
            <v>5247261.8499999996</v>
          </cell>
          <cell r="F241">
            <v>4127175.96</v>
          </cell>
          <cell r="G241">
            <v>4375446.5</v>
          </cell>
          <cell r="H241">
            <v>3232863.78</v>
          </cell>
          <cell r="I241">
            <v>4312719.75</v>
          </cell>
          <cell r="J241">
            <v>3156910.12</v>
          </cell>
          <cell r="K241">
            <v>3690000.68</v>
          </cell>
          <cell r="L241">
            <v>3307018.67</v>
          </cell>
          <cell r="M241">
            <v>4025589.03</v>
          </cell>
          <cell r="N241">
            <v>4672161.8600000003</v>
          </cell>
          <cell r="O241">
            <v>4059255.52</v>
          </cell>
          <cell r="P241">
            <v>4653274.96</v>
          </cell>
          <cell r="Q241">
            <v>4776458.13</v>
          </cell>
          <cell r="R241">
            <v>4943251.5599999996</v>
          </cell>
          <cell r="S241">
            <v>4124392.72</v>
          </cell>
          <cell r="T241">
            <v>4173639.59</v>
          </cell>
          <cell r="U241">
            <v>3652792.82</v>
          </cell>
          <cell r="V241">
            <v>3206179.97</v>
          </cell>
          <cell r="W241">
            <v>3670010.68</v>
          </cell>
          <cell r="X241">
            <v>3714684.76</v>
          </cell>
        </row>
        <row r="242">
          <cell r="A242" t="str">
            <v>FTBEVX_GR</v>
          </cell>
          <cell r="B242">
            <v>60053613.68</v>
          </cell>
          <cell r="C242">
            <v>33888437.789999999</v>
          </cell>
          <cell r="D242">
            <v>39745224.799999997</v>
          </cell>
          <cell r="E242">
            <v>54639921.310000002</v>
          </cell>
          <cell r="F242">
            <v>45130096.020000003</v>
          </cell>
          <cell r="G242">
            <v>46371512.240000002</v>
          </cell>
          <cell r="H242">
            <v>47458168.840000004</v>
          </cell>
          <cell r="I242">
            <v>35287854.119999997</v>
          </cell>
          <cell r="J242">
            <v>45083017.109999999</v>
          </cell>
          <cell r="K242">
            <v>39931764.68</v>
          </cell>
          <cell r="L242">
            <v>38300436.840000004</v>
          </cell>
          <cell r="M242">
            <v>55503219.359999999</v>
          </cell>
          <cell r="N242">
            <v>62002234.740000002</v>
          </cell>
          <cell r="O242">
            <v>39426739.630000003</v>
          </cell>
          <cell r="P242">
            <v>41390650.689999998</v>
          </cell>
          <cell r="Q242">
            <v>50449206.82</v>
          </cell>
          <cell r="R242">
            <v>45344056.479999997</v>
          </cell>
          <cell r="S242">
            <v>49551920.979999997</v>
          </cell>
          <cell r="T242">
            <v>51694655.890000001</v>
          </cell>
          <cell r="U242">
            <v>39050131.590000004</v>
          </cell>
          <cell r="V242">
            <v>48184359.710000001</v>
          </cell>
          <cell r="W242">
            <v>42331425.810000002</v>
          </cell>
          <cell r="X242">
            <v>50776817.549999997</v>
          </cell>
        </row>
        <row r="243">
          <cell r="A243" t="str">
            <v>FTBEVX_TOT</v>
          </cell>
          <cell r="B243">
            <v>64031107.469999999</v>
          </cell>
          <cell r="C243">
            <v>37329799.719999999</v>
          </cell>
          <cell r="D243">
            <v>43313887.990000002</v>
          </cell>
          <cell r="E243">
            <v>55755410.960000001</v>
          </cell>
          <cell r="F243">
            <v>48806798.969999999</v>
          </cell>
          <cell r="G243">
            <v>50099145.200000003</v>
          </cell>
          <cell r="H243">
            <v>51230676.119999997</v>
          </cell>
          <cell r="I243">
            <v>38763118.420000002</v>
          </cell>
          <cell r="J243">
            <v>48754988.479999997</v>
          </cell>
          <cell r="K243">
            <v>43498608.460000001</v>
          </cell>
          <cell r="L243">
            <v>41815484.689999998</v>
          </cell>
          <cell r="M243">
            <v>59387846.270000003</v>
          </cell>
          <cell r="N243">
            <v>66019496.299999997</v>
          </cell>
          <cell r="O243">
            <v>42983276.810000002</v>
          </cell>
          <cell r="P243">
            <v>44987269.240000002</v>
          </cell>
          <cell r="Q243">
            <v>54199509.890000001</v>
          </cell>
          <cell r="R243">
            <v>49016754.530000001</v>
          </cell>
          <cell r="S243">
            <v>53315094.57</v>
          </cell>
          <cell r="T243">
            <v>52749710.560000002</v>
          </cell>
          <cell r="U243">
            <v>39847073.049999997</v>
          </cell>
          <cell r="V243">
            <v>49167713.969999999</v>
          </cell>
          <cell r="W243">
            <v>43770930.200000003</v>
          </cell>
          <cell r="X243">
            <v>51818953.210000001</v>
          </cell>
        </row>
        <row r="244">
          <cell r="A244" t="str">
            <v>FTSVCADDL</v>
          </cell>
          <cell r="B244">
            <v>559945.64</v>
          </cell>
          <cell r="C244">
            <v>1167444.1200000001</v>
          </cell>
          <cell r="D244">
            <v>406612.59</v>
          </cell>
          <cell r="E244">
            <v>946161.2</v>
          </cell>
          <cell r="F244">
            <v>991898.96</v>
          </cell>
          <cell r="G244">
            <v>952015.35</v>
          </cell>
          <cell r="H244">
            <v>588046.87</v>
          </cell>
          <cell r="I244">
            <v>778567.28</v>
          </cell>
          <cell r="J244">
            <v>957998.8</v>
          </cell>
          <cell r="K244">
            <v>650975.32999999996</v>
          </cell>
          <cell r="L244">
            <v>1321118.06</v>
          </cell>
          <cell r="M244">
            <v>474546.29</v>
          </cell>
          <cell r="N244">
            <v>707133.47</v>
          </cell>
          <cell r="O244">
            <v>1086424.75</v>
          </cell>
          <cell r="P244">
            <v>484182.55</v>
          </cell>
          <cell r="Q244">
            <v>14624.69</v>
          </cell>
          <cell r="R244">
            <v>2164075.66</v>
          </cell>
          <cell r="S244">
            <v>774882.11</v>
          </cell>
          <cell r="T244">
            <v>555047.41</v>
          </cell>
          <cell r="U244">
            <v>1328204.21</v>
          </cell>
          <cell r="V244">
            <v>379673.32</v>
          </cell>
          <cell r="W244">
            <v>737878.82000000007</v>
          </cell>
          <cell r="X244">
            <v>1328728.83</v>
          </cell>
        </row>
        <row r="245">
          <cell r="A245" t="str">
            <v>FTALIEN</v>
          </cell>
          <cell r="G245">
            <v>11778031</v>
          </cell>
          <cell r="P245">
            <v>12806110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 t="str">
            <v>FTARTVGR_FEE</v>
          </cell>
          <cell r="B246">
            <v>10898964.380000001</v>
          </cell>
          <cell r="C246">
            <v>2138164.6</v>
          </cell>
          <cell r="D246">
            <v>2974898.7600000002</v>
          </cell>
          <cell r="E246">
            <v>4348766.5600000005</v>
          </cell>
          <cell r="F246">
            <v>2809935.95</v>
          </cell>
          <cell r="G246">
            <v>11823422.140000001</v>
          </cell>
          <cell r="H246">
            <v>3356202.48</v>
          </cell>
          <cell r="I246">
            <v>2578862.4</v>
          </cell>
          <cell r="J246">
            <v>2819255.64</v>
          </cell>
          <cell r="K246">
            <v>2686578.96</v>
          </cell>
          <cell r="L246">
            <v>2001299.95</v>
          </cell>
          <cell r="M246">
            <v>2452810.3199999998</v>
          </cell>
          <cell r="N246">
            <v>26623654.259999998</v>
          </cell>
          <cell r="O246">
            <v>16440778.350000001</v>
          </cell>
          <cell r="P246">
            <v>2229361.38</v>
          </cell>
          <cell r="Q246">
            <v>2983148.93</v>
          </cell>
          <cell r="R246">
            <v>3010993.69</v>
          </cell>
          <cell r="S246">
            <v>2955070.31</v>
          </cell>
          <cell r="T246">
            <v>2958452.58</v>
          </cell>
          <cell r="U246">
            <v>2639755.37</v>
          </cell>
          <cell r="V246">
            <v>3029926.49</v>
          </cell>
          <cell r="W246">
            <v>3494388.22</v>
          </cell>
          <cell r="X246">
            <v>2883758.71</v>
          </cell>
          <cell r="Y246">
            <v>14120182.26</v>
          </cell>
          <cell r="Z246">
            <v>30109499.149999999</v>
          </cell>
          <cell r="AA246">
            <v>3145464.28</v>
          </cell>
          <cell r="AB246">
            <v>3183469.46</v>
          </cell>
          <cell r="AC246">
            <v>3429268.33</v>
          </cell>
          <cell r="AD246">
            <v>3236998.8</v>
          </cell>
          <cell r="AE246">
            <v>3429103.33</v>
          </cell>
          <cell r="AF246">
            <v>3637453.7600000002</v>
          </cell>
          <cell r="AG246">
            <v>3587812.05</v>
          </cell>
          <cell r="AH246">
            <v>3895952.16</v>
          </cell>
          <cell r="AI246">
            <v>3408085.88</v>
          </cell>
          <cell r="AJ246">
            <v>4411725.8400000008</v>
          </cell>
          <cell r="AK246">
            <v>19426481.289999999</v>
          </cell>
          <cell r="AL246">
            <v>15944594.24</v>
          </cell>
          <cell r="AM246">
            <v>4267552.3899999987</v>
          </cell>
          <cell r="AN246">
            <v>5342475.1800000006</v>
          </cell>
          <cell r="AO246">
            <v>4519739.4499999955</v>
          </cell>
          <cell r="AP246">
            <v>4660104.560000008</v>
          </cell>
          <cell r="AQ246">
            <v>6864350.4100000001</v>
          </cell>
          <cell r="AR246">
            <v>4705434.8199999994</v>
          </cell>
          <cell r="AS246">
            <v>11154576.980000002</v>
          </cell>
          <cell r="AT246">
            <v>14156552.039999999</v>
          </cell>
          <cell r="AU246">
            <v>15534632.060000004</v>
          </cell>
          <cell r="AV246">
            <v>16575281.98</v>
          </cell>
          <cell r="AW246">
            <v>22584105.189999994</v>
          </cell>
          <cell r="AX246">
            <v>38470645.259999998</v>
          </cell>
          <cell r="AY246">
            <v>14671974.31000001</v>
          </cell>
          <cell r="AZ246">
            <v>17130670.979999989</v>
          </cell>
          <cell r="BA246">
            <v>17201731.670000017</v>
          </cell>
          <cell r="BB246">
            <v>16848243.819999993</v>
          </cell>
          <cell r="BC246">
            <v>15209266.579999991</v>
          </cell>
          <cell r="BD246">
            <v>17119032.610000003</v>
          </cell>
          <cell r="BE246">
            <v>17972489.659999996</v>
          </cell>
          <cell r="BF246">
            <v>16183903.370000003</v>
          </cell>
          <cell r="BG246">
            <v>16207358.539999994</v>
          </cell>
          <cell r="BH246">
            <v>16852010.190000001</v>
          </cell>
          <cell r="BI246">
            <v>13660941.739999998</v>
          </cell>
          <cell r="BJ246">
            <v>16137308.279999999</v>
          </cell>
          <cell r="BK246">
            <v>14539102.760000005</v>
          </cell>
          <cell r="BL246">
            <v>16770486.119999986</v>
          </cell>
          <cell r="BM246">
            <v>16749026.77</v>
          </cell>
          <cell r="BN246">
            <v>14840468.940000022</v>
          </cell>
          <cell r="BO246">
            <v>13520121.429999989</v>
          </cell>
          <cell r="BP246">
            <v>15612535.09</v>
          </cell>
          <cell r="BQ246">
            <v>14667534.260000002</v>
          </cell>
          <cell r="BR246">
            <v>15355622.690000001</v>
          </cell>
          <cell r="BS246">
            <v>16255158.850000001</v>
          </cell>
          <cell r="BT246">
            <v>12254870.69999999</v>
          </cell>
          <cell r="BU246">
            <v>12474912.540000005</v>
          </cell>
          <cell r="BV246">
            <v>12397851.279999997</v>
          </cell>
          <cell r="BW246">
            <v>12686740.139999997</v>
          </cell>
          <cell r="BX246">
            <v>13714942.440000001</v>
          </cell>
          <cell r="BY246">
            <v>14679824.560000001</v>
          </cell>
          <cell r="BZ246">
            <v>12508838.340000011</v>
          </cell>
          <cell r="CA246">
            <v>12652272.259999989</v>
          </cell>
          <cell r="CB246">
            <v>13577841.23</v>
          </cell>
          <cell r="CC246">
            <v>11760425.429999998</v>
          </cell>
          <cell r="CD246">
            <v>13441171.630000003</v>
          </cell>
          <cell r="CE246">
            <v>-38779438.289999999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</row>
        <row r="247">
          <cell r="A247" t="str">
            <v>FTARTVGR_TRF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914589.76</v>
          </cell>
          <cell r="O247">
            <v>27801.61</v>
          </cell>
          <cell r="P247">
            <v>0</v>
          </cell>
          <cell r="Q247">
            <v>453165</v>
          </cell>
          <cell r="R247">
            <v>0</v>
          </cell>
          <cell r="S247">
            <v>16000000</v>
          </cell>
          <cell r="T247">
            <v>0</v>
          </cell>
          <cell r="U247">
            <v>0</v>
          </cell>
          <cell r="V247">
            <v>0</v>
          </cell>
          <cell r="W247">
            <v>16000000</v>
          </cell>
          <cell r="X247">
            <v>0</v>
          </cell>
          <cell r="Y247">
            <v>0</v>
          </cell>
          <cell r="Z247">
            <v>0</v>
          </cell>
          <cell r="AA247">
            <v>713570.73</v>
          </cell>
          <cell r="AB247">
            <v>0</v>
          </cell>
          <cell r="AC247">
            <v>0</v>
          </cell>
          <cell r="AD247">
            <v>-63</v>
          </cell>
          <cell r="AE247">
            <v>11500063</v>
          </cell>
          <cell r="AF247">
            <v>0</v>
          </cell>
          <cell r="AG247">
            <v>0</v>
          </cell>
          <cell r="AH247">
            <v>0</v>
          </cell>
          <cell r="AI247">
            <v>15000000</v>
          </cell>
          <cell r="AJ247">
            <v>0</v>
          </cell>
          <cell r="AK247">
            <v>0</v>
          </cell>
          <cell r="AL247">
            <v>0</v>
          </cell>
          <cell r="AM247">
            <v>216326.00000000047</v>
          </cell>
          <cell r="AN247">
            <v>5999999.9999999981</v>
          </cell>
          <cell r="AO247">
            <v>2500000</v>
          </cell>
          <cell r="AP247">
            <v>0</v>
          </cell>
          <cell r="AQ247">
            <v>10000000.000000004</v>
          </cell>
          <cell r="AR247">
            <v>0</v>
          </cell>
          <cell r="AS247">
            <v>6000000</v>
          </cell>
          <cell r="AT247">
            <v>0</v>
          </cell>
          <cell r="AU247">
            <v>11000000</v>
          </cell>
          <cell r="AV247">
            <v>2500000</v>
          </cell>
          <cell r="AW247">
            <v>2500000</v>
          </cell>
          <cell r="AX247">
            <v>0</v>
          </cell>
          <cell r="AY247">
            <v>0</v>
          </cell>
          <cell r="AZ247">
            <v>1199999.9999999993</v>
          </cell>
          <cell r="BA247">
            <v>0</v>
          </cell>
          <cell r="BB247">
            <v>2500000</v>
          </cell>
          <cell r="BC247">
            <v>4199999.9999999991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</row>
        <row r="248">
          <cell r="A248" t="str">
            <v>FTARTVGRFINE</v>
          </cell>
          <cell r="B248">
            <v>2388072.35</v>
          </cell>
          <cell r="C248">
            <v>1945435.79</v>
          </cell>
          <cell r="D248">
            <v>2796879.33</v>
          </cell>
          <cell r="E248">
            <v>2666651.6</v>
          </cell>
          <cell r="F248">
            <v>2030315.91</v>
          </cell>
          <cell r="G248">
            <v>2534839.89</v>
          </cell>
          <cell r="H248">
            <v>2587166.8199999998</v>
          </cell>
          <cell r="I248">
            <v>2081111.46</v>
          </cell>
          <cell r="J248">
            <v>2549901.86</v>
          </cell>
          <cell r="K248">
            <v>2558902.77</v>
          </cell>
          <cell r="L248">
            <v>1973776.14</v>
          </cell>
          <cell r="M248">
            <v>2010926.89</v>
          </cell>
          <cell r="N248">
            <v>2709760.63</v>
          </cell>
          <cell r="O248">
            <v>2653468.67</v>
          </cell>
          <cell r="P248">
            <v>2265753.77</v>
          </cell>
          <cell r="Q248">
            <v>2725374.22</v>
          </cell>
          <cell r="R248">
            <v>2488436.2000000002</v>
          </cell>
          <cell r="S248">
            <v>3011492.43</v>
          </cell>
          <cell r="T248">
            <v>2623486.7000000002</v>
          </cell>
          <cell r="U248">
            <v>2139427.0699999998</v>
          </cell>
          <cell r="V248">
            <v>2411373.54</v>
          </cell>
          <cell r="W248">
            <v>2154183.7000000002</v>
          </cell>
          <cell r="X248">
            <v>2210687.88</v>
          </cell>
          <cell r="AR248">
            <v>2272956.75</v>
          </cell>
          <cell r="AS248">
            <v>1924991.7399999998</v>
          </cell>
          <cell r="AT248">
            <v>2026162.02</v>
          </cell>
          <cell r="AU248">
            <v>2045678.1200000008</v>
          </cell>
          <cell r="AV248">
            <v>2062181.8399999992</v>
          </cell>
          <cell r="AW248">
            <v>1652865.77</v>
          </cell>
          <cell r="AX248">
            <v>2010843.3199999994</v>
          </cell>
          <cell r="AY248">
            <v>1992239.9100000004</v>
          </cell>
          <cell r="AZ248">
            <v>2256043.0399999996</v>
          </cell>
          <cell r="BA248">
            <v>2209309.63</v>
          </cell>
          <cell r="BB248">
            <v>1914852.9200000013</v>
          </cell>
          <cell r="BC248">
            <v>1733449.1300000004</v>
          </cell>
        </row>
        <row r="249">
          <cell r="A249" t="str">
            <v>FTCS_PY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FTCS_TOT</v>
          </cell>
          <cell r="B250">
            <v>171660720.69</v>
          </cell>
          <cell r="C250">
            <v>27382498.120000001</v>
          </cell>
          <cell r="D250">
            <v>115563735.11</v>
          </cell>
          <cell r="E250">
            <v>111598688.64</v>
          </cell>
          <cell r="F250">
            <v>122587902.53</v>
          </cell>
          <cell r="G250">
            <v>102137489.14</v>
          </cell>
          <cell r="H250">
            <v>109562201.23</v>
          </cell>
          <cell r="I250">
            <v>104449934.22</v>
          </cell>
          <cell r="J250">
            <v>116465178.22</v>
          </cell>
          <cell r="K250">
            <v>111806334.05</v>
          </cell>
          <cell r="L250">
            <v>106445685.06999999</v>
          </cell>
          <cell r="M250">
            <v>184687730.44</v>
          </cell>
          <cell r="N250">
            <v>32798874.620000001</v>
          </cell>
          <cell r="O250">
            <v>104793160.73999999</v>
          </cell>
          <cell r="P250">
            <v>129962718.15000001</v>
          </cell>
          <cell r="Q250">
            <v>111080876.09999999</v>
          </cell>
          <cell r="R250">
            <v>121924871.88</v>
          </cell>
          <cell r="S250">
            <v>95440051.680000007</v>
          </cell>
          <cell r="T250">
            <v>107045611.64</v>
          </cell>
          <cell r="U250">
            <v>117787825.73999999</v>
          </cell>
          <cell r="V250">
            <v>108402082.73999999</v>
          </cell>
          <cell r="W250">
            <v>119770180.54000001</v>
          </cell>
          <cell r="X250">
            <v>106432054.45999999</v>
          </cell>
        </row>
        <row r="251">
          <cell r="A251" t="str">
            <v>FTCSTGRT</v>
          </cell>
          <cell r="B251">
            <v>33708591.960000001</v>
          </cell>
          <cell r="C251">
            <v>3927198.26</v>
          </cell>
          <cell r="D251">
            <v>64262229.789999999</v>
          </cell>
          <cell r="E251">
            <v>4258083.1399999997</v>
          </cell>
          <cell r="F251">
            <v>64895388.140000001</v>
          </cell>
          <cell r="G251">
            <v>41835056.189999998</v>
          </cell>
          <cell r="H251">
            <v>35000000</v>
          </cell>
          <cell r="I251">
            <v>30000000</v>
          </cell>
          <cell r="J251">
            <v>32959208.760000002</v>
          </cell>
          <cell r="K251">
            <v>37679116.020000003</v>
          </cell>
          <cell r="L251">
            <v>35419164.659999996</v>
          </cell>
          <cell r="M251">
            <v>5303966.34</v>
          </cell>
          <cell r="N251">
            <v>65306563.020000003</v>
          </cell>
          <cell r="O251">
            <v>34701451.439999998</v>
          </cell>
          <cell r="P251">
            <v>5505981.3799999999</v>
          </cell>
          <cell r="Q251">
            <v>67588352.209999993</v>
          </cell>
          <cell r="R251">
            <v>35151560.700000003</v>
          </cell>
          <cell r="S251">
            <v>38295544.859999999</v>
          </cell>
          <cell r="T251">
            <v>2729168.02</v>
          </cell>
          <cell r="U251">
            <v>71025049.230000004</v>
          </cell>
          <cell r="V251">
            <v>36791815.159999996</v>
          </cell>
          <cell r="W251">
            <v>34494830.18</v>
          </cell>
          <cell r="X251">
            <v>37313741.450000003</v>
          </cell>
        </row>
        <row r="252">
          <cell r="A252" t="str">
            <v>FTCSTLHC</v>
          </cell>
          <cell r="B252">
            <v>3415951.74</v>
          </cell>
          <cell r="C252">
            <v>3621477.66</v>
          </cell>
          <cell r="D252">
            <v>3769356.24</v>
          </cell>
          <cell r="E252">
            <v>3644005.44</v>
          </cell>
          <cell r="F252">
            <v>3833174.65</v>
          </cell>
          <cell r="G252">
            <v>7435264.46</v>
          </cell>
          <cell r="H252">
            <v>402284.22</v>
          </cell>
          <cell r="I252">
            <v>3857139.85</v>
          </cell>
          <cell r="J252">
            <v>4040735.09</v>
          </cell>
          <cell r="K252">
            <v>4221506.66</v>
          </cell>
          <cell r="L252">
            <v>5831045.96</v>
          </cell>
          <cell r="M252">
            <v>4190829.28</v>
          </cell>
          <cell r="N252">
            <v>3905142.96</v>
          </cell>
          <cell r="O252">
            <v>4018279.04</v>
          </cell>
          <cell r="P252">
            <v>4114169.1</v>
          </cell>
          <cell r="Q252">
            <v>4279082.42</v>
          </cell>
          <cell r="R252">
            <v>4425478.3499999996</v>
          </cell>
          <cell r="S252">
            <v>9085314.3000000007</v>
          </cell>
          <cell r="T252">
            <v>0</v>
          </cell>
          <cell r="U252">
            <v>4407061.76</v>
          </cell>
          <cell r="V252">
            <v>4475220.82</v>
          </cell>
          <cell r="W252">
            <v>4428548.24</v>
          </cell>
          <cell r="X252">
            <v>4666577.3499999996</v>
          </cell>
        </row>
        <row r="253">
          <cell r="A253" t="str">
            <v>FTCSTLOC</v>
          </cell>
          <cell r="B253">
            <v>4586675.9400000004</v>
          </cell>
          <cell r="C253">
            <v>4627691.47</v>
          </cell>
          <cell r="D253">
            <v>5202272.3899999997</v>
          </cell>
          <cell r="E253">
            <v>5232375.8099999996</v>
          </cell>
          <cell r="F253">
            <v>5243085.57</v>
          </cell>
          <cell r="G253">
            <v>9330869.5299999993</v>
          </cell>
          <cell r="H253">
            <v>1157969.46</v>
          </cell>
          <cell r="I253">
            <v>5296149.24</v>
          </cell>
          <cell r="J253">
            <v>5033873.87</v>
          </cell>
          <cell r="K253">
            <v>5586090.1900000004</v>
          </cell>
          <cell r="L253">
            <v>5230132.25</v>
          </cell>
          <cell r="M253">
            <v>5301000.09</v>
          </cell>
          <cell r="N253">
            <v>5338699.74</v>
          </cell>
          <cell r="O253">
            <v>5177517.78</v>
          </cell>
          <cell r="P253">
            <v>5314290.21</v>
          </cell>
          <cell r="Q253">
            <v>5687850.9500000002</v>
          </cell>
          <cell r="R253">
            <v>5227922.79</v>
          </cell>
          <cell r="S253">
            <v>10580686.890000001</v>
          </cell>
          <cell r="T253">
            <v>710757.45</v>
          </cell>
          <cell r="U253">
            <v>5374323.3099999996</v>
          </cell>
          <cell r="V253">
            <v>5566445.2400000002</v>
          </cell>
          <cell r="W253">
            <v>5483456.4699999997</v>
          </cell>
          <cell r="X253">
            <v>5610833.0099999998</v>
          </cell>
        </row>
        <row r="254">
          <cell r="A254" t="str">
            <v>FTEFTCL</v>
          </cell>
          <cell r="B254">
            <v>1333.91</v>
          </cell>
          <cell r="C254">
            <v>-12615.81</v>
          </cell>
          <cell r="D254">
            <v>5407.04</v>
          </cell>
          <cell r="E254">
            <v>-199869.47</v>
          </cell>
          <cell r="F254">
            <v>196133.75</v>
          </cell>
          <cell r="G254">
            <v>2673.77</v>
          </cell>
          <cell r="H254">
            <v>1857.44</v>
          </cell>
          <cell r="I254">
            <v>7366.65</v>
          </cell>
          <cell r="J254">
            <v>1976.75</v>
          </cell>
          <cell r="K254">
            <v>-12698.65</v>
          </cell>
          <cell r="L254">
            <v>18952.45</v>
          </cell>
          <cell r="M254">
            <v>-24153.69</v>
          </cell>
          <cell r="N254">
            <v>10358.620000000001</v>
          </cell>
          <cell r="O254">
            <v>7584.12</v>
          </cell>
          <cell r="P254">
            <v>-3935</v>
          </cell>
          <cell r="Q254">
            <v>13875.39</v>
          </cell>
          <cell r="R254">
            <v>-7054.2</v>
          </cell>
          <cell r="S254">
            <v>14906.79</v>
          </cell>
          <cell r="T254">
            <v>1334.46</v>
          </cell>
          <cell r="U254">
            <v>-1284.96</v>
          </cell>
          <cell r="V254">
            <v>10894.39</v>
          </cell>
          <cell r="W254">
            <v>-4602.0200000000004</v>
          </cell>
          <cell r="X254">
            <v>-5741.87</v>
          </cell>
        </row>
        <row r="255">
          <cell r="A255" t="str">
            <v>FTINS_GR</v>
          </cell>
          <cell r="B255">
            <v>0</v>
          </cell>
          <cell r="C255">
            <v>0</v>
          </cell>
          <cell r="D255">
            <v>0</v>
          </cell>
          <cell r="E255">
            <v>125000000</v>
          </cell>
          <cell r="F255">
            <v>96000000</v>
          </cell>
          <cell r="G255">
            <v>96000000</v>
          </cell>
          <cell r="H255">
            <v>13304054.75</v>
          </cell>
          <cell r="I255">
            <v>0</v>
          </cell>
          <cell r="J255">
            <v>0</v>
          </cell>
          <cell r="K255">
            <v>0</v>
          </cell>
          <cell r="L255">
            <v>115000000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142000000</v>
          </cell>
          <cell r="R255">
            <v>114000000</v>
          </cell>
          <cell r="S255">
            <v>90095945.25</v>
          </cell>
          <cell r="T255">
            <v>0</v>
          </cell>
          <cell r="U255">
            <v>14000000</v>
          </cell>
          <cell r="V255">
            <v>0</v>
          </cell>
          <cell r="W255">
            <v>0</v>
          </cell>
          <cell r="X255">
            <v>130000000</v>
          </cell>
        </row>
        <row r="256">
          <cell r="A256" t="str">
            <v>FTINS_OTH</v>
          </cell>
          <cell r="B256">
            <v>4789932.07</v>
          </cell>
          <cell r="C256">
            <v>20419982.23</v>
          </cell>
          <cell r="D256">
            <v>1900652.91</v>
          </cell>
          <cell r="E256">
            <v>10816869.49</v>
          </cell>
          <cell r="F256">
            <v>17382422.710000001</v>
          </cell>
          <cell r="G256">
            <v>3231244.45</v>
          </cell>
          <cell r="H256">
            <v>10162811.91</v>
          </cell>
          <cell r="I256">
            <v>26237022.879999999</v>
          </cell>
          <cell r="J256">
            <v>1592180.3</v>
          </cell>
          <cell r="K256">
            <v>11131270</v>
          </cell>
          <cell r="L256">
            <v>18191686.07</v>
          </cell>
          <cell r="M256">
            <v>2394927.87</v>
          </cell>
          <cell r="N256">
            <v>9052481.0299999993</v>
          </cell>
          <cell r="O256">
            <v>18476342.510000002</v>
          </cell>
          <cell r="P256">
            <v>2986266.74</v>
          </cell>
          <cell r="Q256">
            <v>4849680.63</v>
          </cell>
          <cell r="R256">
            <v>28831871.09</v>
          </cell>
          <cell r="S256">
            <v>3368345.73</v>
          </cell>
          <cell r="T256">
            <v>7000753.4299999997</v>
          </cell>
          <cell r="U256">
            <v>38767344.729999997</v>
          </cell>
          <cell r="V256">
            <v>2901293.65</v>
          </cell>
          <cell r="W256">
            <v>6706526.96</v>
          </cell>
          <cell r="X256">
            <v>32269303.670000002</v>
          </cell>
        </row>
        <row r="257">
          <cell r="A257" t="str">
            <v>FTINS_PRI</v>
          </cell>
          <cell r="B257">
            <v>2217490.35</v>
          </cell>
          <cell r="C257">
            <v>63619691.359999999</v>
          </cell>
          <cell r="D257">
            <v>99727325.25</v>
          </cell>
          <cell r="E257">
            <v>150503339.38999999</v>
          </cell>
          <cell r="F257">
            <v>1017804.82</v>
          </cell>
          <cell r="G257">
            <v>154235652.75</v>
          </cell>
          <cell r="H257">
            <v>1583490.16</v>
          </cell>
          <cell r="I257">
            <v>658504.77</v>
          </cell>
          <cell r="J257">
            <v>4651044.6399999997</v>
          </cell>
          <cell r="K257">
            <v>154547301.81999999</v>
          </cell>
          <cell r="L257">
            <v>568058.37</v>
          </cell>
          <cell r="M257">
            <v>2054088.27</v>
          </cell>
          <cell r="N257">
            <v>217277.26</v>
          </cell>
          <cell r="O257">
            <v>65424466.200000003</v>
          </cell>
          <cell r="P257">
            <v>121647762.31999999</v>
          </cell>
          <cell r="Q257">
            <v>163406376.12</v>
          </cell>
          <cell r="R257">
            <v>6440106.7999999998</v>
          </cell>
          <cell r="S257">
            <v>157111694.18000001</v>
          </cell>
          <cell r="T257">
            <v>752423.8</v>
          </cell>
          <cell r="U257">
            <v>941213.42</v>
          </cell>
          <cell r="V257">
            <v>3162565.04</v>
          </cell>
          <cell r="W257">
            <v>178002907.44999999</v>
          </cell>
          <cell r="X257">
            <v>9712184.5999999996</v>
          </cell>
        </row>
        <row r="258">
          <cell r="A258" t="str">
            <v>FTINS_TOT</v>
          </cell>
          <cell r="B258">
            <v>5448358.46</v>
          </cell>
          <cell r="C258">
            <v>34190011.909999996</v>
          </cell>
          <cell r="D258">
            <v>152227585.68000001</v>
          </cell>
          <cell r="E258">
            <v>158293714.94999999</v>
          </cell>
          <cell r="F258">
            <v>22005952.329999998</v>
          </cell>
          <cell r="G258">
            <v>157901010.83000001</v>
          </cell>
          <cell r="H258">
            <v>11746302.07</v>
          </cell>
          <cell r="I258">
            <v>26895527.649999999</v>
          </cell>
          <cell r="J258">
            <v>6243224.9400000004</v>
          </cell>
          <cell r="K258">
            <v>165678571.81999999</v>
          </cell>
          <cell r="L258">
            <v>18759744.440000001</v>
          </cell>
          <cell r="M258">
            <v>4449016.1399999997</v>
          </cell>
          <cell r="N258">
            <v>9269758.2899999991</v>
          </cell>
          <cell r="O258">
            <v>83900808.709999993</v>
          </cell>
          <cell r="P258">
            <v>124634029.06</v>
          </cell>
          <cell r="Q258">
            <v>168256056.75</v>
          </cell>
          <cell r="R258">
            <v>35271977.890000001</v>
          </cell>
          <cell r="S258">
            <v>160480039.91</v>
          </cell>
          <cell r="T258">
            <v>7753177.2300000004</v>
          </cell>
          <cell r="U258">
            <v>39708558.149999999</v>
          </cell>
          <cell r="V258">
            <v>6063858.6900000004</v>
          </cell>
          <cell r="W258">
            <v>184709434.41</v>
          </cell>
          <cell r="X258">
            <v>41981488.270000003</v>
          </cell>
        </row>
        <row r="259">
          <cell r="A259" t="str">
            <v>FTINS_TOTG</v>
          </cell>
          <cell r="B259">
            <v>4789932.07</v>
          </cell>
          <cell r="C259">
            <v>20419982.23</v>
          </cell>
          <cell r="D259">
            <v>1900652.91</v>
          </cell>
          <cell r="E259">
            <v>135816869.49000001</v>
          </cell>
          <cell r="F259">
            <v>113382422.70999999</v>
          </cell>
          <cell r="G259">
            <v>99231244.450000003</v>
          </cell>
          <cell r="H259">
            <v>23466866.66</v>
          </cell>
          <cell r="I259">
            <v>26237022.879999999</v>
          </cell>
          <cell r="J259">
            <v>1592180.3</v>
          </cell>
          <cell r="K259">
            <v>11131270</v>
          </cell>
          <cell r="L259">
            <v>133191686.06999999</v>
          </cell>
          <cell r="M259">
            <v>2394927.87</v>
          </cell>
          <cell r="N259">
            <v>9052481.0299999993</v>
          </cell>
          <cell r="O259">
            <v>18476342.510000002</v>
          </cell>
          <cell r="P259">
            <v>2986266.74</v>
          </cell>
          <cell r="Q259">
            <v>146849680.63</v>
          </cell>
          <cell r="R259">
            <v>142831871.09</v>
          </cell>
          <cell r="S259">
            <v>93464290.980000004</v>
          </cell>
          <cell r="T259">
            <v>7000753.4299999997</v>
          </cell>
          <cell r="U259">
            <v>52767344.729999997</v>
          </cell>
          <cell r="V259">
            <v>2901293.65</v>
          </cell>
          <cell r="W259">
            <v>6706526.96</v>
          </cell>
          <cell r="X259">
            <v>162269303.66999999</v>
          </cell>
        </row>
        <row r="260">
          <cell r="A260" t="str">
            <v>FTINSOTHTOT</v>
          </cell>
          <cell r="B260">
            <v>6327519.25</v>
          </cell>
          <cell r="C260">
            <v>26974877.449999999</v>
          </cell>
          <cell r="D260">
            <v>2510770.0299999998</v>
          </cell>
          <cell r="E260">
            <v>14289127.460000001</v>
          </cell>
          <cell r="F260">
            <v>22962249.289999999</v>
          </cell>
          <cell r="G260">
            <v>4268486.72</v>
          </cell>
          <cell r="H260">
            <v>13425114.810000001</v>
          </cell>
          <cell r="I260">
            <v>34659211.200000003</v>
          </cell>
          <cell r="J260">
            <v>2103276.4900000002</v>
          </cell>
          <cell r="K260">
            <v>14704451.779999999</v>
          </cell>
          <cell r="L260">
            <v>24031289.390000001</v>
          </cell>
          <cell r="M260">
            <v>3163709.21</v>
          </cell>
          <cell r="N260">
            <v>11958363.32</v>
          </cell>
          <cell r="O260">
            <v>24407321.68</v>
          </cell>
          <cell r="P260">
            <v>3944870.2</v>
          </cell>
          <cell r="Q260">
            <v>6406447.3300000001</v>
          </cell>
          <cell r="R260">
            <v>38087015.969999999</v>
          </cell>
          <cell r="S260">
            <v>4449598.0599999996</v>
          </cell>
          <cell r="T260">
            <v>9248023.0299999993</v>
          </cell>
          <cell r="U260">
            <v>51211816.020000003</v>
          </cell>
          <cell r="V260">
            <v>3832620.41</v>
          </cell>
          <cell r="W260">
            <v>8859348.6899999995</v>
          </cell>
          <cell r="X260">
            <v>42627878.030000001</v>
          </cell>
        </row>
        <row r="261">
          <cell r="A261" t="str">
            <v>FTLCS_ADM</v>
          </cell>
          <cell r="B261">
            <v>-299690.3</v>
          </cell>
          <cell r="C261">
            <v>-299690.23</v>
          </cell>
          <cell r="D261">
            <v>-299690.27</v>
          </cell>
          <cell r="E261">
            <v>-299690.18</v>
          </cell>
          <cell r="F261">
            <v>-299690.28999999998</v>
          </cell>
          <cell r="G261">
            <v>-299690.31</v>
          </cell>
          <cell r="H261">
            <v>-299690.33</v>
          </cell>
          <cell r="I261">
            <v>-299690.28000000003</v>
          </cell>
          <cell r="J261">
            <v>-299670.24</v>
          </cell>
          <cell r="K261">
            <v>-299710.31</v>
          </cell>
          <cell r="L261">
            <v>-299690.28000000003</v>
          </cell>
          <cell r="M261">
            <v>-299690.21000000002</v>
          </cell>
          <cell r="N261">
            <v>-299690.33</v>
          </cell>
          <cell r="O261">
            <v>-299690.23999999999</v>
          </cell>
          <cell r="P261">
            <v>-299690.27</v>
          </cell>
          <cell r="Q261">
            <v>-299690.31</v>
          </cell>
          <cell r="R261">
            <v>-299690.36</v>
          </cell>
          <cell r="S261">
            <v>-299690.23999999999</v>
          </cell>
          <cell r="T261">
            <v>-299690.11</v>
          </cell>
          <cell r="U261">
            <v>-299690.19</v>
          </cell>
          <cell r="V261">
            <v>-299690.21999999997</v>
          </cell>
          <cell r="W261">
            <v>-299690.32</v>
          </cell>
          <cell r="X261">
            <v>-299690.26</v>
          </cell>
        </row>
        <row r="262">
          <cell r="A262" t="str">
            <v>FTLCS_LOC</v>
          </cell>
          <cell r="B262">
            <v>-61983754.060000002</v>
          </cell>
          <cell r="C262">
            <v>-62042353.119999997</v>
          </cell>
          <cell r="D262">
            <v>-62787584.390000001</v>
          </cell>
          <cell r="E262">
            <v>-62283804.229999997</v>
          </cell>
          <cell r="F262">
            <v>-63691912.159999996</v>
          </cell>
          <cell r="G262">
            <v>-67478792.379999995</v>
          </cell>
          <cell r="H262">
            <v>-62722769.289999999</v>
          </cell>
          <cell r="I262">
            <v>-64791345.369999997</v>
          </cell>
          <cell r="J262">
            <v>-61303918.289999999</v>
          </cell>
          <cell r="K262">
            <v>-68230929.290000007</v>
          </cell>
          <cell r="L262">
            <v>-63509397.75</v>
          </cell>
          <cell r="M262">
            <v>-64314451.039999999</v>
          </cell>
          <cell r="N262">
            <v>-64297741.130000003</v>
          </cell>
          <cell r="O262">
            <v>-63134885.68</v>
          </cell>
          <cell r="P262">
            <v>-64042835.130000003</v>
          </cell>
          <cell r="Q262">
            <v>-69756501.670000002</v>
          </cell>
          <cell r="R262">
            <v>-62961075.509999998</v>
          </cell>
          <cell r="S262">
            <v>-67468973.340000004</v>
          </cell>
          <cell r="T262">
            <v>-68913834</v>
          </cell>
          <cell r="U262">
            <v>-65817216.649999999</v>
          </cell>
          <cell r="V262">
            <v>-66775110.57</v>
          </cell>
          <cell r="W262">
            <v>-65764588.979999997</v>
          </cell>
          <cell r="X262">
            <v>-67645187.769999996</v>
          </cell>
        </row>
        <row r="263">
          <cell r="A263" t="str">
            <v>FTRF_CST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5247.66</v>
          </cell>
          <cell r="G263">
            <v>16014.73</v>
          </cell>
          <cell r="H263">
            <v>0</v>
          </cell>
          <cell r="I263">
            <v>279673</v>
          </cell>
          <cell r="J263">
            <v>158270.42000000001</v>
          </cell>
          <cell r="K263">
            <v>61768.43</v>
          </cell>
          <cell r="L263">
            <v>53264.69</v>
          </cell>
          <cell r="M263">
            <v>70695.199999999997</v>
          </cell>
          <cell r="N263">
            <v>0</v>
          </cell>
          <cell r="O263">
            <v>0</v>
          </cell>
          <cell r="P263">
            <v>78935.98</v>
          </cell>
          <cell r="Q263">
            <v>28281.39</v>
          </cell>
          <cell r="R263">
            <v>0</v>
          </cell>
          <cell r="S263">
            <v>0</v>
          </cell>
          <cell r="T263">
            <v>100933.03</v>
          </cell>
          <cell r="U263">
            <v>11288.11</v>
          </cell>
          <cell r="V263">
            <v>105075.06</v>
          </cell>
          <cell r="W263">
            <v>3347.08</v>
          </cell>
          <cell r="X263">
            <v>0</v>
          </cell>
        </row>
        <row r="264">
          <cell r="A264" t="str">
            <v>FTCS_LOC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 t="str">
            <v>FTLCS_PY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 t="str">
            <v>FTRF_LCS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FTARTVTOT</v>
          </cell>
          <cell r="B267">
            <v>10898964.380000001</v>
          </cell>
          <cell r="C267">
            <v>2138164.6</v>
          </cell>
          <cell r="D267">
            <v>2974898.7600000002</v>
          </cell>
          <cell r="E267">
            <v>4348766.5600000005</v>
          </cell>
          <cell r="F267">
            <v>2809935.95</v>
          </cell>
          <cell r="G267">
            <v>11823422.140000001</v>
          </cell>
          <cell r="H267">
            <v>3356202.48</v>
          </cell>
          <cell r="I267">
            <v>2578862.4</v>
          </cell>
          <cell r="J267">
            <v>2819255.64</v>
          </cell>
          <cell r="K267">
            <v>2686578.96</v>
          </cell>
          <cell r="L267">
            <v>2001299.95</v>
          </cell>
          <cell r="M267">
            <v>2452810.3199999998</v>
          </cell>
          <cell r="N267">
            <v>27538244.02</v>
          </cell>
          <cell r="O267">
            <v>16468579.960000001</v>
          </cell>
          <cell r="P267">
            <v>2229361.38</v>
          </cell>
          <cell r="Q267">
            <v>3436313.93</v>
          </cell>
          <cell r="R267">
            <v>3010993.69</v>
          </cell>
          <cell r="S267">
            <v>18955070.309999999</v>
          </cell>
          <cell r="T267">
            <v>2958452.58</v>
          </cell>
          <cell r="U267">
            <v>2639755.37</v>
          </cell>
          <cell r="V267">
            <v>3029926.49</v>
          </cell>
          <cell r="W267">
            <v>19494388.219999999</v>
          </cell>
          <cell r="X267">
            <v>2883758.71</v>
          </cell>
          <cell r="Y267">
            <v>14120182.26</v>
          </cell>
          <cell r="Z267">
            <v>30109499.149999999</v>
          </cell>
          <cell r="AA267">
            <v>3859035.01</v>
          </cell>
          <cell r="AB267">
            <v>3183469.46</v>
          </cell>
          <cell r="AC267">
            <v>3429268.33</v>
          </cell>
          <cell r="AD267">
            <v>3236935.8</v>
          </cell>
          <cell r="AE267">
            <v>14929166.33</v>
          </cell>
          <cell r="AF267">
            <v>3637453.7600000002</v>
          </cell>
          <cell r="AG267">
            <v>3587812.05</v>
          </cell>
          <cell r="AH267">
            <v>3895952.16</v>
          </cell>
          <cell r="AI267">
            <v>18408085.880000003</v>
          </cell>
          <cell r="AJ267">
            <v>4411725.8400000008</v>
          </cell>
          <cell r="AK267">
            <v>19426481.289999999</v>
          </cell>
          <cell r="AL267">
            <v>15944594.24</v>
          </cell>
          <cell r="AM267">
            <v>4483878.3899999997</v>
          </cell>
          <cell r="AN267">
            <v>11342475.18</v>
          </cell>
          <cell r="AO267">
            <v>7019739.4499999955</v>
          </cell>
          <cell r="AP267">
            <v>4660104.560000008</v>
          </cell>
          <cell r="AQ267">
            <v>16864350.410000004</v>
          </cell>
          <cell r="AR267">
            <v>6978391.5699999994</v>
          </cell>
          <cell r="AS267">
            <v>19079568.720000003</v>
          </cell>
          <cell r="AT267">
            <v>16182714.059999999</v>
          </cell>
          <cell r="AU267">
            <v>28580310.180000003</v>
          </cell>
          <cell r="AV267">
            <v>21137463.82</v>
          </cell>
          <cell r="AW267">
            <v>26736970.959999993</v>
          </cell>
          <cell r="AX267">
            <v>40481488.579999998</v>
          </cell>
          <cell r="AY267">
            <v>16664214.220000012</v>
          </cell>
          <cell r="AZ267">
            <v>20586714.019999988</v>
          </cell>
          <cell r="BA267">
            <v>19411041.300000016</v>
          </cell>
          <cell r="BB267">
            <v>21263096.739999995</v>
          </cell>
          <cell r="BC267">
            <v>21142715.70999999</v>
          </cell>
          <cell r="BD267">
            <v>17119032.610000003</v>
          </cell>
          <cell r="BE267">
            <v>17972489.659999996</v>
          </cell>
          <cell r="BF267">
            <v>16183903.370000003</v>
          </cell>
          <cell r="BG267">
            <v>16207358.539999994</v>
          </cell>
          <cell r="BH267">
            <v>16852010.190000001</v>
          </cell>
          <cell r="BI267">
            <v>13660941.739999998</v>
          </cell>
          <cell r="BJ267">
            <v>16137308.279999999</v>
          </cell>
          <cell r="BK267">
            <v>14539102.760000005</v>
          </cell>
          <cell r="BL267">
            <v>16770486.119999986</v>
          </cell>
          <cell r="BM267">
            <v>16749026.77</v>
          </cell>
          <cell r="BN267">
            <v>14840468.940000022</v>
          </cell>
          <cell r="BO267">
            <v>13520121.429999989</v>
          </cell>
          <cell r="BP267">
            <v>15612535.09</v>
          </cell>
          <cell r="BQ267">
            <v>14667534.260000002</v>
          </cell>
          <cell r="BR267">
            <v>15355622.690000001</v>
          </cell>
          <cell r="BS267">
            <v>16255158.850000001</v>
          </cell>
          <cell r="BT267">
            <v>-61890850.890000001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</row>
        <row r="268">
          <cell r="A268" t="str">
            <v>FET2KC82</v>
          </cell>
          <cell r="B268">
            <v>1649004751.6400001</v>
          </cell>
          <cell r="C268">
            <v>1584850350.3599999</v>
          </cell>
          <cell r="D268">
            <v>1570012288.74</v>
          </cell>
          <cell r="E268">
            <v>1616283236.5599999</v>
          </cell>
          <cell r="F268">
            <v>1591048867.6500001</v>
          </cell>
          <cell r="G268">
            <v>1603528001.1099999</v>
          </cell>
          <cell r="H268">
            <v>1575347791.1600001</v>
          </cell>
          <cell r="I268">
            <v>1613154763.51</v>
          </cell>
          <cell r="J268">
            <v>1570114418.8099999</v>
          </cell>
          <cell r="K268">
            <v>1574141979.26</v>
          </cell>
          <cell r="L268">
            <v>1594618798.3499999</v>
          </cell>
          <cell r="M268">
            <v>1700417456.29</v>
          </cell>
          <cell r="N268">
            <v>1769665546.8099999</v>
          </cell>
          <cell r="O268">
            <v>1754754320.51</v>
          </cell>
          <cell r="P268">
            <v>1769560447.6500001</v>
          </cell>
          <cell r="Q268">
            <v>1744623732.6099999</v>
          </cell>
          <cell r="R268">
            <v>1700144602.8299999</v>
          </cell>
          <cell r="S268">
            <v>1769488883.4100001</v>
          </cell>
          <cell r="T268">
            <v>1729549547.46</v>
          </cell>
          <cell r="U268">
            <v>1722026936.6600001</v>
          </cell>
          <cell r="V268">
            <v>1693821047.1600001</v>
          </cell>
          <cell r="W268">
            <v>1726495922.8199999</v>
          </cell>
          <cell r="X268">
            <v>1771294817.9000001</v>
          </cell>
          <cell r="Y268">
            <v>1839883322.3499999</v>
          </cell>
          <cell r="Z268">
            <v>1936952987.3099999</v>
          </cell>
          <cell r="AA268">
            <v>1874688125.3299999</v>
          </cell>
          <cell r="AB268">
            <v>1863788336.3800001</v>
          </cell>
          <cell r="AC268">
            <v>1920292411.8900001</v>
          </cell>
          <cell r="AD268">
            <v>1895571566.76</v>
          </cell>
          <cell r="AE268">
            <v>1879634916.0999999</v>
          </cell>
          <cell r="AF268">
            <v>1826212536.0799999</v>
          </cell>
          <cell r="AG268">
            <v>1898315418.54</v>
          </cell>
          <cell r="AH268">
            <v>1822967949.8</v>
          </cell>
          <cell r="AI268">
            <v>1820070848.98</v>
          </cell>
          <cell r="AJ268">
            <v>1915736797.49</v>
          </cell>
        </row>
        <row r="269">
          <cell r="A269" t="str">
            <v>FTS2KC82</v>
          </cell>
          <cell r="B269">
            <v>98604217.930000007</v>
          </cell>
          <cell r="C269">
            <v>94768028.519999996</v>
          </cell>
          <cell r="D269">
            <v>93880768.819999993</v>
          </cell>
          <cell r="E269">
            <v>96647595.670000002</v>
          </cell>
          <cell r="F269">
            <v>95138676.299999997</v>
          </cell>
          <cell r="G269">
            <v>95884881.060000002</v>
          </cell>
          <cell r="H269">
            <v>94199811.590000004</v>
          </cell>
          <cell r="I269">
            <v>96460524.870000005</v>
          </cell>
          <cell r="J269">
            <v>93886875.810000002</v>
          </cell>
          <cell r="K269">
            <v>94127708.620000005</v>
          </cell>
          <cell r="L269">
            <v>95352144.590000004</v>
          </cell>
          <cell r="M269">
            <v>101678502.3</v>
          </cell>
          <cell r="N269">
            <v>105819274.97</v>
          </cell>
          <cell r="O269">
            <v>104927640.3</v>
          </cell>
          <cell r="P269">
            <v>105812990.44</v>
          </cell>
          <cell r="Q269">
            <v>104321869.64</v>
          </cell>
          <cell r="R269">
            <v>101662186.7</v>
          </cell>
          <cell r="S269">
            <v>105808711.17</v>
          </cell>
          <cell r="T269">
            <v>103420490.65000001</v>
          </cell>
          <cell r="U269">
            <v>102970667.11</v>
          </cell>
          <cell r="V269">
            <v>101284062.09999999</v>
          </cell>
          <cell r="W269">
            <v>103237895.5</v>
          </cell>
          <cell r="X269">
            <v>105916699.19</v>
          </cell>
          <cell r="Y269">
            <v>110018031.12</v>
          </cell>
          <cell r="Z269">
            <v>115822428.22</v>
          </cell>
          <cell r="AA269">
            <v>112099226.08</v>
          </cell>
          <cell r="AB269">
            <v>111447460.12</v>
          </cell>
          <cell r="AC269">
            <v>114826189.12</v>
          </cell>
          <cell r="AD269">
            <v>113347976.52</v>
          </cell>
          <cell r="AE269">
            <v>112395025.37</v>
          </cell>
          <cell r="AF269">
            <v>109200570.05</v>
          </cell>
          <cell r="AG269">
            <v>113512048.43000001</v>
          </cell>
          <cell r="AH269">
            <v>109006556.12</v>
          </cell>
          <cell r="AI269">
            <v>108833320.5</v>
          </cell>
          <cell r="AJ269">
            <v>114553780.69</v>
          </cell>
        </row>
        <row r="270">
          <cell r="A270" t="str">
            <v>FTHSMVLF</v>
          </cell>
          <cell r="BD270">
            <v>1346138.9</v>
          </cell>
          <cell r="BE270">
            <v>1694239.1199999999</v>
          </cell>
          <cell r="BF270">
            <v>14972783.999999998</v>
          </cell>
          <cell r="BG270">
            <v>30423120.450000003</v>
          </cell>
          <cell r="BH270">
            <v>31669042.650000002</v>
          </cell>
          <cell r="BI270">
            <v>55307255.830000006</v>
          </cell>
          <cell r="BJ270">
            <v>50264200.359999992</v>
          </cell>
          <cell r="BK270">
            <v>35614482.060000032</v>
          </cell>
          <cell r="BL270">
            <v>42956026.589999966</v>
          </cell>
          <cell r="BM270">
            <v>36625414.29999999</v>
          </cell>
          <cell r="BN270">
            <v>39671188.82</v>
          </cell>
          <cell r="BO270">
            <v>45599110.890000023</v>
          </cell>
          <cell r="BP270">
            <v>54307103.169999994</v>
          </cell>
          <cell r="BQ270">
            <v>32392736.469999995</v>
          </cell>
          <cell r="BR270">
            <v>32395044.460000008</v>
          </cell>
          <cell r="BS270">
            <v>31654582.299999986</v>
          </cell>
          <cell r="BT270">
            <v>35627347.680000015</v>
          </cell>
          <cell r="BU270">
            <v>55098294.289999984</v>
          </cell>
          <cell r="BV270">
            <v>54329792.690000035</v>
          </cell>
          <cell r="BW270">
            <v>36594383.520000011</v>
          </cell>
          <cell r="BX270">
            <v>46704842.419999979</v>
          </cell>
          <cell r="BY270">
            <v>39841907.339999974</v>
          </cell>
          <cell r="BZ270">
            <v>41978482.610000014</v>
          </cell>
          <cell r="CA270">
            <v>42996998.700000003</v>
          </cell>
          <cell r="CB270">
            <v>59626609.759999998</v>
          </cell>
          <cell r="CC270">
            <v>39792898.209999993</v>
          </cell>
          <cell r="CD270">
            <v>36476851.749999993</v>
          </cell>
          <cell r="CE270">
            <v>-135896359.72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</row>
        <row r="271">
          <cell r="A271" t="str">
            <v>FTHSMVOTH</v>
          </cell>
          <cell r="BD271">
            <v>578383.0900000002</v>
          </cell>
          <cell r="BE271">
            <v>614313.58000000031</v>
          </cell>
          <cell r="BF271">
            <v>569989.91999999981</v>
          </cell>
          <cell r="BG271">
            <v>601022.63000000012</v>
          </cell>
          <cell r="BH271">
            <v>638403.93999999994</v>
          </cell>
          <cell r="BI271">
            <v>553884.52000000048</v>
          </cell>
          <cell r="BJ271">
            <v>-2296941.6399999964</v>
          </cell>
          <cell r="BK271">
            <v>632297.7899999955</v>
          </cell>
          <cell r="BL271">
            <v>827741.3600000001</v>
          </cell>
          <cell r="BM271">
            <v>739899.86999999988</v>
          </cell>
          <cell r="BN271">
            <v>642872.92999999982</v>
          </cell>
          <cell r="BO271">
            <v>602383.20000000019</v>
          </cell>
          <cell r="BP271">
            <v>654376.57999999996</v>
          </cell>
          <cell r="BQ271">
            <v>765941.92</v>
          </cell>
          <cell r="BR271">
            <v>1546309.2399999998</v>
          </cell>
          <cell r="BS271">
            <v>1576194.5500000003</v>
          </cell>
          <cell r="BT271">
            <v>1797461.2499999995</v>
          </cell>
          <cell r="BU271">
            <v>1959212.72</v>
          </cell>
          <cell r="BV271">
            <v>1921154.5799999996</v>
          </cell>
          <cell r="BW271">
            <v>2350058.6700000009</v>
          </cell>
          <cell r="BX271">
            <v>3771013.9299999988</v>
          </cell>
          <cell r="BY271">
            <v>3519958.05</v>
          </cell>
          <cell r="BZ271">
            <v>3114404.1500000022</v>
          </cell>
          <cell r="CA271">
            <v>3546614.3499999987</v>
          </cell>
          <cell r="CB271">
            <v>3350932.74</v>
          </cell>
          <cell r="CC271">
            <v>4015796.5300000003</v>
          </cell>
          <cell r="CD271">
            <v>3972964.4000000004</v>
          </cell>
          <cell r="CE271">
            <v>-11339693.67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</row>
        <row r="272">
          <cell r="A272" t="str">
            <v>FTHSMVTOT</v>
          </cell>
          <cell r="BD272">
            <v>13964706.620000001</v>
          </cell>
          <cell r="BE272">
            <v>12049416.919999998</v>
          </cell>
          <cell r="BF272">
            <v>39997888.950000003</v>
          </cell>
          <cell r="BG272">
            <v>66211632.319999993</v>
          </cell>
          <cell r="BH272">
            <v>63226249.990000017</v>
          </cell>
          <cell r="BI272">
            <v>90454989.410000026</v>
          </cell>
          <cell r="BJ272">
            <v>77099643.669999972</v>
          </cell>
          <cell r="BK272">
            <v>70744861.050000057</v>
          </cell>
          <cell r="BL272">
            <v>85493601.149999842</v>
          </cell>
          <cell r="BM272">
            <v>72270676.270000085</v>
          </cell>
          <cell r="BN272">
            <v>73010258.469999939</v>
          </cell>
          <cell r="BO272">
            <v>81485192.820000187</v>
          </cell>
          <cell r="BP272">
            <v>92673995.75999999</v>
          </cell>
          <cell r="BQ272">
            <v>69022013.24000001</v>
          </cell>
          <cell r="BR272">
            <v>68195008.010000005</v>
          </cell>
          <cell r="BS272">
            <v>68240533.039999977</v>
          </cell>
          <cell r="BT272">
            <v>71908985.909999952</v>
          </cell>
          <cell r="BU272">
            <v>91906678.170000076</v>
          </cell>
          <cell r="BV272">
            <v>92404260.850000009</v>
          </cell>
          <cell r="BW272">
            <v>75908091.770000055</v>
          </cell>
          <cell r="BX272">
            <v>95326360.599999934</v>
          </cell>
          <cell r="BY272">
            <v>79131977.899999931</v>
          </cell>
          <cell r="BZ272">
            <v>79878997.649999976</v>
          </cell>
          <cell r="CA272">
            <v>80940708.25000006</v>
          </cell>
          <cell r="CB272">
            <v>93071097.650000006</v>
          </cell>
          <cell r="CC272">
            <v>82296556.890000001</v>
          </cell>
          <cell r="CD272">
            <v>75212873.799999982</v>
          </cell>
          <cell r="CE272">
            <v>-250580528.34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</row>
        <row r="273">
          <cell r="A273" t="str">
            <v>FTOTHNOP</v>
          </cell>
          <cell r="BD273">
            <v>12740227.17999999</v>
          </cell>
          <cell r="BE273">
            <v>9652098.1700000018</v>
          </cell>
          <cell r="BF273">
            <v>9996323.8800000343</v>
          </cell>
          <cell r="BG273">
            <v>27447120.15999997</v>
          </cell>
          <cell r="BH273">
            <v>17448563.509999987</v>
          </cell>
          <cell r="BI273">
            <v>10472415.210000008</v>
          </cell>
          <cell r="BJ273">
            <v>31456630.870000027</v>
          </cell>
          <cell r="BK273">
            <v>10889788.380000027</v>
          </cell>
          <cell r="BL273">
            <v>14328507.679999916</v>
          </cell>
          <cell r="BM273">
            <v>31884922.510000139</v>
          </cell>
          <cell r="BN273">
            <v>9701553.0800000541</v>
          </cell>
          <cell r="BO273">
            <v>11748255.029999996</v>
          </cell>
          <cell r="BP273">
            <v>14254042.930000002</v>
          </cell>
          <cell r="BQ273">
            <v>11581409.640000001</v>
          </cell>
          <cell r="BR273">
            <v>12962102.110000003</v>
          </cell>
          <cell r="BS273">
            <v>22143781.289999992</v>
          </cell>
          <cell r="BT273">
            <v>7901805.0700000087</v>
          </cell>
          <cell r="BU273">
            <v>16237076.870000023</v>
          </cell>
          <cell r="BV273">
            <v>16256599.669999957</v>
          </cell>
          <cell r="BW273">
            <v>12336301.000000034</v>
          </cell>
          <cell r="BX273">
            <v>11604243.170000004</v>
          </cell>
          <cell r="BY273">
            <v>18709820.089999896</v>
          </cell>
          <cell r="BZ273">
            <v>9421623.6900000758</v>
          </cell>
          <cell r="CA273">
            <v>18202428.429999996</v>
          </cell>
          <cell r="CB273">
            <v>17071231.390000001</v>
          </cell>
          <cell r="CC273">
            <v>25091391.900000006</v>
          </cell>
          <cell r="CD273">
            <v>16990963.120000005</v>
          </cell>
          <cell r="CE273">
            <v>-59153586.410000011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</row>
        <row r="274">
          <cell r="A274" t="str">
            <v>FTOTHTOT</v>
          </cell>
          <cell r="BD274">
            <v>15847567.489999995</v>
          </cell>
          <cell r="BE274">
            <v>12733582.999999998</v>
          </cell>
          <cell r="BF274">
            <v>11874625.250000037</v>
          </cell>
          <cell r="BG274">
            <v>32135051.719999984</v>
          </cell>
          <cell r="BH274">
            <v>19802449.829999942</v>
          </cell>
          <cell r="BI274">
            <v>13418536.899999993</v>
          </cell>
          <cell r="BJ274">
            <v>37433973.170000061</v>
          </cell>
          <cell r="BK274">
            <v>16644434.760000082</v>
          </cell>
          <cell r="BL274">
            <v>19778914.229999829</v>
          </cell>
          <cell r="BM274">
            <v>34426099.480000176</v>
          </cell>
          <cell r="BN274">
            <v>14719625.960000144</v>
          </cell>
          <cell r="BO274">
            <v>18058674.969999969</v>
          </cell>
          <cell r="BP274">
            <v>15803512.530000011</v>
          </cell>
          <cell r="BQ274">
            <v>17899919.54000001</v>
          </cell>
          <cell r="BR274">
            <v>15819139.929999992</v>
          </cell>
          <cell r="BS274">
            <v>25076648.919999983</v>
          </cell>
          <cell r="BT274">
            <v>10588735.290000016</v>
          </cell>
          <cell r="BU274">
            <v>18408532.650000013</v>
          </cell>
          <cell r="BV274">
            <v>21122554.419999972</v>
          </cell>
          <cell r="BW274">
            <v>14869212.370000014</v>
          </cell>
          <cell r="BX274">
            <v>15669089.740000004</v>
          </cell>
          <cell r="BY274">
            <v>21182632.729999911</v>
          </cell>
          <cell r="BZ274">
            <v>12348282.200000085</v>
          </cell>
          <cell r="CA274">
            <v>21491440.609999985</v>
          </cell>
          <cell r="CB274">
            <v>18509700.220000003</v>
          </cell>
          <cell r="CC274">
            <v>28861093.949999999</v>
          </cell>
          <cell r="CD274">
            <v>19949642.970000006</v>
          </cell>
          <cell r="CE274">
            <v>-67320437.140000015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</row>
        <row r="275">
          <cell r="A275" t="str">
            <v>FTCIGSUR</v>
          </cell>
          <cell r="BD275">
            <v>59050031.920000002</v>
          </cell>
          <cell r="BE275">
            <v>77009765.669999972</v>
          </cell>
          <cell r="BF275">
            <v>118293042.34</v>
          </cell>
          <cell r="BG275">
            <v>71019649.810000002</v>
          </cell>
          <cell r="BH275">
            <v>86352051.660000026</v>
          </cell>
          <cell r="BI275">
            <v>81205760.719999999</v>
          </cell>
          <cell r="BJ275">
            <v>75334055.569999978</v>
          </cell>
          <cell r="BK275">
            <v>73837293.580000058</v>
          </cell>
          <cell r="BL275">
            <v>75784588.460000008</v>
          </cell>
          <cell r="BM275">
            <v>77222279.009999961</v>
          </cell>
          <cell r="BN275">
            <v>74951977.960000023</v>
          </cell>
          <cell r="BO275">
            <v>83533186.519999951</v>
          </cell>
          <cell r="BP275">
            <v>86196484.540000007</v>
          </cell>
          <cell r="BQ275">
            <v>75583284.520000011</v>
          </cell>
          <cell r="BR275">
            <v>75685166.289999977</v>
          </cell>
          <cell r="BS275">
            <v>68400275.040000021</v>
          </cell>
          <cell r="BT275">
            <v>79932246.009999976</v>
          </cell>
          <cell r="BU275">
            <v>80289228.690000013</v>
          </cell>
          <cell r="BV275">
            <v>87044974.579999968</v>
          </cell>
          <cell r="BW275">
            <v>61252619.159999996</v>
          </cell>
          <cell r="BX275">
            <v>62526771.840000041</v>
          </cell>
          <cell r="BY275">
            <v>88016631.729999974</v>
          </cell>
          <cell r="BZ275">
            <v>78596795.150000051</v>
          </cell>
          <cell r="CA275">
            <v>80660160.329999939</v>
          </cell>
          <cell r="CB275">
            <v>76543703.820000008</v>
          </cell>
          <cell r="CC275">
            <v>71956350.040000007</v>
          </cell>
          <cell r="CD275">
            <v>69036514.090000004</v>
          </cell>
          <cell r="CE275">
            <v>-217536567.95000002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</row>
        <row r="276">
          <cell r="A276" t="str">
            <v>FTOTPSUR</v>
          </cell>
          <cell r="BD276">
            <v>2539493.4</v>
          </cell>
          <cell r="BE276">
            <v>7760031.1499999994</v>
          </cell>
          <cell r="BF276">
            <v>6894857.8600000003</v>
          </cell>
          <cell r="BG276">
            <v>4972997.580000001</v>
          </cell>
          <cell r="BH276">
            <v>4916085.5999999987</v>
          </cell>
          <cell r="BI276">
            <v>4152297.7300000009</v>
          </cell>
          <cell r="BJ276">
            <v>5878169.3599999975</v>
          </cell>
          <cell r="BK276">
            <v>4924963.8100000015</v>
          </cell>
          <cell r="BL276">
            <v>4781185.049999998</v>
          </cell>
          <cell r="BM276">
            <v>6730440.2200000053</v>
          </cell>
          <cell r="BN276">
            <v>5210886.9899999984</v>
          </cell>
          <cell r="BO276">
            <v>4355760.4499999983</v>
          </cell>
          <cell r="BP276">
            <v>5427194.4100000001</v>
          </cell>
          <cell r="BQ276">
            <v>5157269.26</v>
          </cell>
          <cell r="BR276">
            <v>5345684.8099999996</v>
          </cell>
          <cell r="BS276">
            <v>4157820.0599999987</v>
          </cell>
          <cell r="BT276">
            <v>4867641.0200000005</v>
          </cell>
          <cell r="BU276">
            <v>5386852.25</v>
          </cell>
          <cell r="BV276">
            <v>4800271.1300000027</v>
          </cell>
          <cell r="BW276">
            <v>5694482.5899999999</v>
          </cell>
          <cell r="BX276">
            <v>5498108.1399999997</v>
          </cell>
          <cell r="BY276">
            <v>6718110.0800000029</v>
          </cell>
          <cell r="BZ276">
            <v>4952764.0899999952</v>
          </cell>
          <cell r="CA276">
            <v>5689436.620000002</v>
          </cell>
          <cell r="CB276">
            <v>5416676.2800000003</v>
          </cell>
          <cell r="CC276">
            <v>4881897.93</v>
          </cell>
          <cell r="CD276">
            <v>5362716.6499999994</v>
          </cell>
          <cell r="CE276">
            <v>-15661290.859999999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</row>
        <row r="277">
          <cell r="A277" t="str">
            <v>FTSURTOT</v>
          </cell>
          <cell r="BD277">
            <v>61589525.32</v>
          </cell>
          <cell r="BE277">
            <v>84769796.819999978</v>
          </cell>
          <cell r="BF277">
            <v>125187900.19999997</v>
          </cell>
          <cell r="BG277">
            <v>75992647.390000001</v>
          </cell>
          <cell r="BH277">
            <v>91268137.260000065</v>
          </cell>
          <cell r="BI277">
            <v>85358058.449999988</v>
          </cell>
          <cell r="BJ277">
            <v>81212224.929999933</v>
          </cell>
          <cell r="BK277">
            <v>78762257.39000006</v>
          </cell>
          <cell r="BL277">
            <v>80565773.510000095</v>
          </cell>
          <cell r="BM277">
            <v>83952719.229999959</v>
          </cell>
          <cell r="BN277">
            <v>80162864.949999973</v>
          </cell>
          <cell r="BO277">
            <v>87888946.970000014</v>
          </cell>
          <cell r="BP277">
            <v>91623678.950000003</v>
          </cell>
          <cell r="BQ277">
            <v>80740553.780000001</v>
          </cell>
          <cell r="BR277">
            <v>81030851.099999979</v>
          </cell>
          <cell r="BS277">
            <v>72558095.100000054</v>
          </cell>
          <cell r="BT277">
            <v>84799887.029999927</v>
          </cell>
          <cell r="BU277">
            <v>85676080.940000013</v>
          </cell>
          <cell r="BV277">
            <v>91845245.709999979</v>
          </cell>
          <cell r="BW277">
            <v>66947101.75</v>
          </cell>
          <cell r="BX277">
            <v>68024879.980000034</v>
          </cell>
          <cell r="BY277">
            <v>94734741.809999943</v>
          </cell>
          <cell r="BZ277">
            <v>83549559.240000129</v>
          </cell>
          <cell r="CA277">
            <v>86349596.949999869</v>
          </cell>
          <cell r="CB277">
            <v>81960380.100000009</v>
          </cell>
          <cell r="CC277">
            <v>76838247.969999999</v>
          </cell>
          <cell r="CD277">
            <v>74399230.74000001</v>
          </cell>
          <cell r="CE277">
            <v>-233197858.81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</row>
        <row r="278">
          <cell r="A278" t="str">
            <v>FTSUR_HLTH</v>
          </cell>
          <cell r="BD278">
            <v>0</v>
          </cell>
          <cell r="BE278">
            <v>61619525.32</v>
          </cell>
          <cell r="BF278">
            <v>92717868.539999977</v>
          </cell>
          <cell r="BG278">
            <v>95486050.690000013</v>
          </cell>
          <cell r="BH278">
            <v>70023635.600000009</v>
          </cell>
          <cell r="BI278">
            <v>83911486.279999956</v>
          </cell>
          <cell r="BJ278">
            <v>78501951.770000011</v>
          </cell>
          <cell r="BK278">
            <v>75076671.340000078</v>
          </cell>
          <cell r="BL278">
            <v>72060767.919999987</v>
          </cell>
          <cell r="BM278">
            <v>74529732.340000004</v>
          </cell>
          <cell r="BN278">
            <v>76595086.469999954</v>
          </cell>
          <cell r="BO278">
            <v>149209541.33999997</v>
          </cell>
          <cell r="BP278">
            <v>4895312.25</v>
          </cell>
          <cell r="BQ278">
            <v>84639691.75</v>
          </cell>
          <cell r="BR278">
            <v>74277200.420000002</v>
          </cell>
          <cell r="BS278">
            <v>74161809.320000008</v>
          </cell>
          <cell r="BT278">
            <v>67133743.169999972</v>
          </cell>
          <cell r="BU278">
            <v>79383623.030000031</v>
          </cell>
          <cell r="BV278">
            <v>77146720.599999979</v>
          </cell>
          <cell r="BW278">
            <v>85041971.060000032</v>
          </cell>
          <cell r="BX278">
            <v>61035480.129999995</v>
          </cell>
          <cell r="BY278">
            <v>63808379.510000005</v>
          </cell>
          <cell r="BZ278">
            <v>87011462.390000015</v>
          </cell>
          <cell r="CA278">
            <v>153203856.84999996</v>
          </cell>
          <cell r="CB278">
            <v>2917393.83</v>
          </cell>
          <cell r="CC278">
            <v>75383277.470000014</v>
          </cell>
          <cell r="CD278">
            <v>52326089.590000011</v>
          </cell>
          <cell r="CE278">
            <v>-130626760.89000002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</row>
        <row r="279">
          <cell r="A279" t="str">
            <v>FTINDGAM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287500000</v>
          </cell>
          <cell r="BP279">
            <v>0</v>
          </cell>
          <cell r="BQ279">
            <v>12500000</v>
          </cell>
          <cell r="BR279">
            <v>12500000</v>
          </cell>
          <cell r="BS279">
            <v>12500000</v>
          </cell>
          <cell r="BT279">
            <v>12500000</v>
          </cell>
          <cell r="BU279">
            <v>15416666.669999998</v>
          </cell>
          <cell r="BV279">
            <v>12500000</v>
          </cell>
          <cell r="BW279">
            <v>12500000</v>
          </cell>
          <cell r="BX279">
            <v>11750000</v>
          </cell>
          <cell r="BY279">
            <v>12500000</v>
          </cell>
          <cell r="BZ279">
            <v>12500000</v>
          </cell>
          <cell r="CA279">
            <v>12500000.000000015</v>
          </cell>
          <cell r="CB279">
            <v>12500000</v>
          </cell>
          <cell r="CC279">
            <v>12500000</v>
          </cell>
          <cell r="CD279">
            <v>12500000</v>
          </cell>
          <cell r="CE279">
            <v>-37500000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</row>
        <row r="280">
          <cell r="A280" t="str">
            <v>FTCS_GRT_REF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</row>
        <row r="281">
          <cell r="A281" t="str">
            <v>FTCS_GRT_NET</v>
          </cell>
          <cell r="CB281">
            <v>36092114.780000001</v>
          </cell>
          <cell r="CC281">
            <v>35083443.099999994</v>
          </cell>
          <cell r="CD281">
            <v>35292503.590000011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</row>
        <row r="282">
          <cell r="A282" t="str">
            <v>FTLOCCST</v>
          </cell>
          <cell r="CB282">
            <v>71615661.950000003</v>
          </cell>
          <cell r="CC282">
            <v>69534251.86999999</v>
          </cell>
          <cell r="CD282">
            <v>70091249.420000002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</row>
        <row r="283">
          <cell r="A283" t="str">
            <v>FTLOCCST_REF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</row>
        <row r="284">
          <cell r="A284" t="str">
            <v>FTLOCCST_NET</v>
          </cell>
          <cell r="CB284">
            <v>71615661.950000003</v>
          </cell>
          <cell r="CC284">
            <v>69534251.86999999</v>
          </cell>
          <cell r="CD284">
            <v>70091249.420000002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92D050"/>
  </sheetPr>
  <dimension ref="A1:IV4984"/>
  <sheetViews>
    <sheetView zoomScaleNormal="100" workbookViewId="0">
      <pane xSplit="3" ySplit="8" topLeftCell="D17" activePane="bottomRight" state="frozen"/>
      <selection activeCell="B1" sqref="B1"/>
      <selection pane="topRight" activeCell="D1" sqref="D1"/>
      <selection pane="bottomLeft" activeCell="B9" sqref="B9"/>
      <selection pane="bottomRight" activeCell="C3" sqref="C3"/>
    </sheetView>
  </sheetViews>
  <sheetFormatPr defaultColWidth="11.6640625" defaultRowHeight="15"/>
  <cols>
    <col min="1" max="1" width="2.21875" style="410" hidden="1" customWidth="1"/>
    <col min="2" max="2" width="3.44140625" style="658" bestFit="1" customWidth="1"/>
    <col min="3" max="3" width="31.77734375" style="410" customWidth="1"/>
    <col min="4" max="16" width="9.109375" style="414" customWidth="1"/>
    <col min="17" max="17" width="9.77734375" style="414" bestFit="1" customWidth="1"/>
    <col min="18" max="18" width="10.6640625" style="414" hidden="1" customWidth="1"/>
    <col min="19" max="19" width="8.88671875" style="414" hidden="1" customWidth="1"/>
    <col min="20" max="20" width="10.6640625" style="413" hidden="1" customWidth="1"/>
    <col min="21" max="21" width="11.88671875" style="410" hidden="1" customWidth="1"/>
    <col min="22" max="22" width="11.6640625" style="410" hidden="1" customWidth="1"/>
    <col min="23" max="28" width="11.6640625" style="410" customWidth="1"/>
    <col min="29" max="16384" width="11.6640625" style="410"/>
  </cols>
  <sheetData>
    <row r="1" spans="1:21" s="57" customFormat="1" ht="15" customHeight="1">
      <c r="B1" s="80"/>
      <c r="C1" s="463" t="s">
        <v>2539</v>
      </c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9"/>
      <c r="Q1" s="59"/>
      <c r="R1" s="60"/>
      <c r="S1" s="60"/>
      <c r="T1" s="61"/>
      <c r="U1" s="57" t="s">
        <v>1218</v>
      </c>
    </row>
    <row r="2" spans="1:21" s="62" customFormat="1" ht="15.75" customHeight="1">
      <c r="B2" s="657"/>
      <c r="C2" s="464" t="s">
        <v>2306</v>
      </c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58"/>
      <c r="Q2" s="58"/>
      <c r="R2" s="58"/>
      <c r="S2" s="58"/>
      <c r="T2" s="607"/>
      <c r="U2" s="79">
        <v>1</v>
      </c>
    </row>
    <row r="3" spans="1:21" s="62" customFormat="1" ht="15.75" thickBot="1">
      <c r="B3" s="657"/>
      <c r="C3" s="464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4" t="s">
        <v>13</v>
      </c>
      <c r="P3" s="59"/>
      <c r="Q3" s="59"/>
      <c r="R3" s="65"/>
      <c r="S3" s="65"/>
      <c r="T3" s="607"/>
      <c r="U3" s="79">
        <v>1</v>
      </c>
    </row>
    <row r="4" spans="1:21" s="57" customFormat="1" ht="15.6" customHeight="1" thickBot="1">
      <c r="B4" s="80"/>
      <c r="C4" s="465" t="s">
        <v>0</v>
      </c>
      <c r="D4" s="66" t="s">
        <v>1178</v>
      </c>
      <c r="E4" s="66" t="s">
        <v>1179</v>
      </c>
      <c r="F4" s="66" t="s">
        <v>1188</v>
      </c>
      <c r="G4" s="66" t="s">
        <v>1180</v>
      </c>
      <c r="H4" s="66" t="s">
        <v>1181</v>
      </c>
      <c r="I4" s="66" t="s">
        <v>1182</v>
      </c>
      <c r="J4" s="66" t="s">
        <v>1183</v>
      </c>
      <c r="K4" s="66" t="s">
        <v>1184</v>
      </c>
      <c r="L4" s="66" t="s">
        <v>1185</v>
      </c>
      <c r="M4" s="66" t="s">
        <v>1186</v>
      </c>
      <c r="N4" s="66" t="s">
        <v>11</v>
      </c>
      <c r="O4" s="67" t="s">
        <v>1187</v>
      </c>
      <c r="P4" s="66" t="s">
        <v>14</v>
      </c>
      <c r="Q4" s="66" t="s">
        <v>2353</v>
      </c>
      <c r="R4" s="66" t="s">
        <v>2355</v>
      </c>
      <c r="S4" s="66" t="s">
        <v>1097</v>
      </c>
      <c r="T4" s="608" t="s">
        <v>761</v>
      </c>
      <c r="U4" s="79">
        <v>1</v>
      </c>
    </row>
    <row r="5" spans="1:21" s="68" customFormat="1" ht="15.75" hidden="1" customHeight="1" thickBot="1">
      <c r="A5" s="68" t="s">
        <v>15</v>
      </c>
      <c r="B5" s="69"/>
      <c r="C5" s="70" t="s">
        <v>94</v>
      </c>
      <c r="D5" s="71">
        <v>8.2180624083369805E-2</v>
      </c>
      <c r="E5" s="71">
        <v>7.727054444286123E-2</v>
      </c>
      <c r="F5" s="71">
        <v>7.9853221165264693E-2</v>
      </c>
      <c r="G5" s="71">
        <v>7.989272764604835E-2</v>
      </c>
      <c r="H5" s="71">
        <v>7.890130845756585E-2</v>
      </c>
      <c r="I5" s="71">
        <v>8.800125890085285E-2</v>
      </c>
      <c r="J5" s="71">
        <v>8.6602967728586E-2</v>
      </c>
      <c r="K5" s="71">
        <v>7.2611362304848048E-2</v>
      </c>
      <c r="L5" s="71">
        <v>8.3410890404609139E-2</v>
      </c>
      <c r="M5" s="71">
        <v>9.6923900229118898E-2</v>
      </c>
      <c r="N5" s="71">
        <v>8.5547284266261431E-2</v>
      </c>
      <c r="O5" s="72">
        <v>8.8803910370613734E-2</v>
      </c>
      <c r="P5" s="73">
        <f t="shared" ref="P5:P32" si="0">SUM(D5:O5)</f>
        <v>1</v>
      </c>
      <c r="Q5" s="482"/>
      <c r="R5" s="74"/>
      <c r="S5" s="74"/>
      <c r="T5" s="75"/>
      <c r="U5" s="79">
        <v>2</v>
      </c>
    </row>
    <row r="6" spans="1:21" s="68" customFormat="1" ht="15.75" hidden="1" customHeight="1" thickBot="1">
      <c r="A6" s="68" t="s">
        <v>15</v>
      </c>
      <c r="B6" s="69"/>
      <c r="C6" s="70" t="s">
        <v>95</v>
      </c>
      <c r="D6" s="76">
        <v>8.788082094706777E-2</v>
      </c>
      <c r="E6" s="76">
        <v>8.0245928375397305E-2</v>
      </c>
      <c r="F6" s="76">
        <v>8.2791334274012668E-2</v>
      </c>
      <c r="G6" s="76">
        <v>8.1907536129965958E-2</v>
      </c>
      <c r="H6" s="76">
        <v>7.6571951926585877E-2</v>
      </c>
      <c r="I6" s="76">
        <v>8.4479416322281578E-2</v>
      </c>
      <c r="J6" s="76">
        <v>8.4357037367249393E-2</v>
      </c>
      <c r="K6" s="76">
        <v>7.4456898668060864E-2</v>
      </c>
      <c r="L6" s="76">
        <v>8.019155627348358E-2</v>
      </c>
      <c r="M6" s="76">
        <v>9.36274749801983E-2</v>
      </c>
      <c r="N6" s="76">
        <v>8.3607047900869022E-2</v>
      </c>
      <c r="O6" s="77">
        <v>8.9882996834827797E-2</v>
      </c>
      <c r="P6" s="78">
        <f t="shared" si="0"/>
        <v>1</v>
      </c>
      <c r="Q6" s="482"/>
      <c r="R6" s="74"/>
      <c r="S6" s="74"/>
      <c r="T6" s="75"/>
      <c r="U6" s="79">
        <v>2</v>
      </c>
    </row>
    <row r="7" spans="1:21" s="68" customFormat="1" ht="15.75" hidden="1" customHeight="1" thickBot="1">
      <c r="A7" s="68" t="s">
        <v>15</v>
      </c>
      <c r="B7" s="69"/>
      <c r="C7" s="70" t="s">
        <v>96</v>
      </c>
      <c r="D7" s="76">
        <v>7.3358050377851286E-2</v>
      </c>
      <c r="E7" s="76">
        <v>7.1684172546551392E-2</v>
      </c>
      <c r="F7" s="76">
        <v>8.0848481053840029E-2</v>
      </c>
      <c r="G7" s="76">
        <v>7.4295390703657482E-2</v>
      </c>
      <c r="H7" s="76">
        <v>7.776902889962331E-2</v>
      </c>
      <c r="I7" s="76">
        <v>8.6027810209537953E-2</v>
      </c>
      <c r="J7" s="76">
        <v>8.6144798264953915E-2</v>
      </c>
      <c r="K7" s="76">
        <v>7.2470274717686883E-2</v>
      </c>
      <c r="L7" s="76">
        <v>8.2413060975583763E-2</v>
      </c>
      <c r="M7" s="76">
        <v>0.1026873434877639</v>
      </c>
      <c r="N7" s="76">
        <v>8.4190521665417059E-2</v>
      </c>
      <c r="O7" s="77">
        <v>0.10811106709753322</v>
      </c>
      <c r="P7" s="78">
        <f t="shared" si="0"/>
        <v>1.0000000000000002</v>
      </c>
      <c r="Q7" s="482"/>
      <c r="R7" s="74"/>
      <c r="S7" s="74"/>
      <c r="T7" s="75"/>
      <c r="U7" s="79">
        <v>2</v>
      </c>
    </row>
    <row r="8" spans="1:21" s="80" customFormat="1" ht="15.75" hidden="1" customHeight="1" thickBot="1">
      <c r="A8" s="80" t="s">
        <v>15</v>
      </c>
      <c r="B8" s="69"/>
      <c r="C8" s="81" t="s">
        <v>98</v>
      </c>
      <c r="D8" s="82">
        <f t="shared" ref="D8:D15" si="1">D27/$P27</f>
        <v>7.607599423939794E-2</v>
      </c>
      <c r="E8" s="82">
        <f t="shared" ref="E8:O8" si="2">E27/$P27</f>
        <v>7.2107272030417835E-2</v>
      </c>
      <c r="F8" s="82">
        <f t="shared" si="2"/>
        <v>8.0756264511035791E-2</v>
      </c>
      <c r="G8" s="82">
        <f t="shared" si="2"/>
        <v>7.7932280334332402E-2</v>
      </c>
      <c r="H8" s="82">
        <f t="shared" si="2"/>
        <v>7.5239550946562136E-2</v>
      </c>
      <c r="I8" s="82">
        <f t="shared" si="2"/>
        <v>8.5660336467651532E-2</v>
      </c>
      <c r="J8" s="82">
        <f t="shared" si="2"/>
        <v>8.817380224414742E-2</v>
      </c>
      <c r="K8" s="82">
        <f t="shared" si="2"/>
        <v>7.164541116392234E-2</v>
      </c>
      <c r="L8" s="82">
        <f t="shared" si="2"/>
        <v>8.6114612602766538E-2</v>
      </c>
      <c r="M8" s="82">
        <f t="shared" si="2"/>
        <v>0.1027434337454276</v>
      </c>
      <c r="N8" s="82">
        <f t="shared" si="2"/>
        <v>8.7907797152500619E-2</v>
      </c>
      <c r="O8" s="83">
        <f t="shared" si="2"/>
        <v>9.5643244561837898E-2</v>
      </c>
      <c r="P8" s="84">
        <f t="shared" si="0"/>
        <v>1</v>
      </c>
      <c r="Q8" s="483"/>
      <c r="R8" s="85"/>
      <c r="S8" s="85"/>
      <c r="T8" s="75"/>
      <c r="U8" s="79">
        <v>2</v>
      </c>
    </row>
    <row r="9" spans="1:21" s="80" customFormat="1" ht="15.75" hidden="1" customHeight="1" thickBot="1">
      <c r="A9" s="80" t="s">
        <v>15</v>
      </c>
      <c r="B9" s="69"/>
      <c r="C9" s="81" t="s">
        <v>97</v>
      </c>
      <c r="D9" s="86">
        <f t="shared" si="1"/>
        <v>7.4678576804404193E-2</v>
      </c>
      <c r="E9" s="87">
        <f t="shared" ref="E9:O9" si="3">E28/$P28</f>
        <v>7.1285271508329806E-2</v>
      </c>
      <c r="F9" s="87">
        <f t="shared" si="3"/>
        <v>7.9856186312361424E-2</v>
      </c>
      <c r="G9" s="87">
        <f t="shared" si="3"/>
        <v>7.3158795613701311E-2</v>
      </c>
      <c r="H9" s="87">
        <f t="shared" si="3"/>
        <v>7.5522852722575723E-2</v>
      </c>
      <c r="I9" s="87">
        <f t="shared" si="3"/>
        <v>8.4443564318373951E-2</v>
      </c>
      <c r="J9" s="87">
        <f t="shared" si="3"/>
        <v>8.9281960617341061E-2</v>
      </c>
      <c r="K9" s="87">
        <f t="shared" si="3"/>
        <v>7.4288773343240355E-2</v>
      </c>
      <c r="L9" s="87">
        <f t="shared" si="3"/>
        <v>8.8488984830645268E-2</v>
      </c>
      <c r="M9" s="87">
        <f t="shared" si="3"/>
        <v>0.10451338584494962</v>
      </c>
      <c r="N9" s="87">
        <f t="shared" si="3"/>
        <v>8.7014002758889542E-2</v>
      </c>
      <c r="O9" s="88">
        <f t="shared" si="3"/>
        <v>9.7467645325187632E-2</v>
      </c>
      <c r="P9" s="89">
        <f t="shared" si="0"/>
        <v>0.99999999999999989</v>
      </c>
      <c r="Q9" s="499">
        <f t="shared" ref="Q9:Q15" si="4">(P28/P27-1)</f>
        <v>4.6177858927379578E-2</v>
      </c>
      <c r="R9" s="85"/>
      <c r="S9" s="85"/>
      <c r="T9" s="75"/>
      <c r="U9" s="79">
        <v>2</v>
      </c>
    </row>
    <row r="10" spans="1:21" s="80" customFormat="1" ht="15.75" hidden="1" customHeight="1" thickBot="1">
      <c r="A10" s="80" t="s">
        <v>15</v>
      </c>
      <c r="B10" s="69"/>
      <c r="C10" s="81" t="s">
        <v>441</v>
      </c>
      <c r="D10" s="90">
        <f t="shared" si="1"/>
        <v>7.7441349795192363E-2</v>
      </c>
      <c r="E10" s="82">
        <f t="shared" ref="E10:O10" si="5">E29/$P29</f>
        <v>7.0507039028578147E-2</v>
      </c>
      <c r="F10" s="82">
        <f t="shared" si="5"/>
        <v>7.8570608820285229E-2</v>
      </c>
      <c r="G10" s="82">
        <f t="shared" si="5"/>
        <v>7.3725426985084372E-2</v>
      </c>
      <c r="H10" s="82">
        <f t="shared" si="5"/>
        <v>7.5968592445808197E-2</v>
      </c>
      <c r="I10" s="82">
        <f t="shared" si="5"/>
        <v>8.6125290731376619E-2</v>
      </c>
      <c r="J10" s="82">
        <f t="shared" si="5"/>
        <v>8.6911015689327673E-2</v>
      </c>
      <c r="K10" s="82">
        <f t="shared" si="5"/>
        <v>7.5572923312599335E-2</v>
      </c>
      <c r="L10" s="82">
        <f t="shared" si="5"/>
        <v>8.4246332797662762E-2</v>
      </c>
      <c r="M10" s="82">
        <f t="shared" si="5"/>
        <v>0.10082648980002161</v>
      </c>
      <c r="N10" s="82">
        <f t="shared" si="5"/>
        <v>8.5590494896731303E-2</v>
      </c>
      <c r="O10" s="83">
        <f t="shared" si="5"/>
        <v>0.10451443569733221</v>
      </c>
      <c r="P10" s="84">
        <f t="shared" si="0"/>
        <v>1</v>
      </c>
      <c r="Q10" s="499">
        <f t="shared" si="4"/>
        <v>7.0210408601903307E-2</v>
      </c>
      <c r="R10" s="85"/>
      <c r="S10" s="85"/>
      <c r="T10" s="75"/>
      <c r="U10" s="79">
        <v>2</v>
      </c>
    </row>
    <row r="11" spans="1:21" s="80" customFormat="1" ht="15.75" hidden="1" customHeight="1" thickBot="1">
      <c r="A11" s="80" t="s">
        <v>15</v>
      </c>
      <c r="B11" s="69"/>
      <c r="C11" s="81" t="s">
        <v>565</v>
      </c>
      <c r="D11" s="126">
        <f t="shared" si="1"/>
        <v>7.7458662877766607E-2</v>
      </c>
      <c r="E11" s="128">
        <f t="shared" ref="E11:O11" si="6">E30/$P30</f>
        <v>7.1791473863220198E-2</v>
      </c>
      <c r="F11" s="128">
        <f t="shared" si="6"/>
        <v>8.0985960002427942E-2</v>
      </c>
      <c r="G11" s="128">
        <f t="shared" si="6"/>
        <v>7.3200717699266185E-2</v>
      </c>
      <c r="H11" s="128">
        <f t="shared" si="6"/>
        <v>7.5637792339895565E-2</v>
      </c>
      <c r="I11" s="128">
        <f t="shared" si="6"/>
        <v>8.6394091726329184E-2</v>
      </c>
      <c r="J11" s="128">
        <f t="shared" si="6"/>
        <v>8.9693064195589201E-2</v>
      </c>
      <c r="K11" s="128">
        <f t="shared" si="6"/>
        <v>7.3632912664035655E-2</v>
      </c>
      <c r="L11" s="128">
        <f t="shared" si="6"/>
        <v>8.6252412120869759E-2</v>
      </c>
      <c r="M11" s="128">
        <f t="shared" si="6"/>
        <v>0.10160095742276339</v>
      </c>
      <c r="N11" s="128">
        <f t="shared" si="6"/>
        <v>8.6972114725980126E-2</v>
      </c>
      <c r="O11" s="129">
        <f t="shared" si="6"/>
        <v>9.6379840361856053E-2</v>
      </c>
      <c r="P11" s="130">
        <f t="shared" si="0"/>
        <v>0.99999999999999989</v>
      </c>
      <c r="Q11" s="500">
        <f t="shared" si="4"/>
        <v>3.7985874239350848E-2</v>
      </c>
      <c r="R11" s="85"/>
      <c r="S11" s="85"/>
      <c r="T11" s="75"/>
      <c r="U11" s="79">
        <v>2</v>
      </c>
    </row>
    <row r="12" spans="1:21" s="80" customFormat="1" ht="15.75" hidden="1" customHeight="1" thickBot="1">
      <c r="A12" s="80" t="s">
        <v>15</v>
      </c>
      <c r="B12" s="69"/>
      <c r="C12" s="109" t="s">
        <v>663</v>
      </c>
      <c r="D12" s="126">
        <f t="shared" si="1"/>
        <v>7.7871432756359396E-2</v>
      </c>
      <c r="E12" s="335">
        <f t="shared" ref="E12:O12" si="7">E31/$P31</f>
        <v>7.146369018652636E-2</v>
      </c>
      <c r="F12" s="335">
        <f t="shared" si="7"/>
        <v>8.066681713199228E-2</v>
      </c>
      <c r="G12" s="335">
        <f t="shared" si="7"/>
        <v>7.2944238013483875E-2</v>
      </c>
      <c r="H12" s="335">
        <f t="shared" si="7"/>
        <v>7.4768254010083413E-2</v>
      </c>
      <c r="I12" s="335">
        <f t="shared" si="7"/>
        <v>8.6398731929750353E-2</v>
      </c>
      <c r="J12" s="335">
        <f t="shared" si="7"/>
        <v>9.0360959191998408E-2</v>
      </c>
      <c r="K12" s="335">
        <f t="shared" si="7"/>
        <v>7.4923256286813164E-2</v>
      </c>
      <c r="L12" s="335">
        <f t="shared" si="7"/>
        <v>8.586722402316431E-2</v>
      </c>
      <c r="M12" s="335">
        <f t="shared" si="7"/>
        <v>0.10249316794043227</v>
      </c>
      <c r="N12" s="335">
        <f t="shared" si="7"/>
        <v>8.4060716143945655E-2</v>
      </c>
      <c r="O12" s="335">
        <f t="shared" si="7"/>
        <v>9.8181512385450614E-2</v>
      </c>
      <c r="P12" s="130">
        <f t="shared" si="0"/>
        <v>1</v>
      </c>
      <c r="Q12" s="500">
        <f t="shared" si="4"/>
        <v>5.6299428793808115E-2</v>
      </c>
      <c r="R12" s="85"/>
      <c r="S12" s="85"/>
      <c r="T12" s="477"/>
      <c r="U12" s="79">
        <v>2</v>
      </c>
    </row>
    <row r="13" spans="1:21" s="80" customFormat="1" ht="15.75" hidden="1" customHeight="1" thickBot="1">
      <c r="A13" s="80" t="s">
        <v>15</v>
      </c>
      <c r="B13" s="516"/>
      <c r="C13" s="109" t="s">
        <v>762</v>
      </c>
      <c r="D13" s="86">
        <f t="shared" si="1"/>
        <v>7.7721867325570793E-2</v>
      </c>
      <c r="E13" s="145">
        <f t="shared" ref="E13:O13" si="8">E32/$P32</f>
        <v>7.4071917406852789E-2</v>
      </c>
      <c r="F13" s="145">
        <f t="shared" si="8"/>
        <v>7.8566425489424219E-2</v>
      </c>
      <c r="G13" s="145">
        <f t="shared" si="8"/>
        <v>7.4083574965879403E-2</v>
      </c>
      <c r="H13" s="145">
        <f t="shared" si="8"/>
        <v>7.5770306251610089E-2</v>
      </c>
      <c r="I13" s="145">
        <f t="shared" si="8"/>
        <v>8.5633370494999098E-2</v>
      </c>
      <c r="J13" s="145">
        <f t="shared" si="8"/>
        <v>8.9465061453610772E-2</v>
      </c>
      <c r="K13" s="145">
        <f t="shared" si="8"/>
        <v>7.4858430104481788E-2</v>
      </c>
      <c r="L13" s="145">
        <f t="shared" si="8"/>
        <v>8.804148759669235E-2</v>
      </c>
      <c r="M13" s="145">
        <f t="shared" si="8"/>
        <v>0.10093391479942611</v>
      </c>
      <c r="N13" s="145">
        <f t="shared" si="8"/>
        <v>8.5636475022434197E-2</v>
      </c>
      <c r="O13" s="145">
        <f t="shared" si="8"/>
        <v>9.5217169089018477E-2</v>
      </c>
      <c r="P13" s="89">
        <f t="shared" si="0"/>
        <v>1.0000000000000002</v>
      </c>
      <c r="Q13" s="539">
        <f t="shared" si="4"/>
        <v>2.469859385058637E-2</v>
      </c>
      <c r="R13" s="85"/>
      <c r="S13" s="85"/>
      <c r="T13" s="75"/>
      <c r="U13" s="79">
        <v>2</v>
      </c>
    </row>
    <row r="14" spans="1:21" s="80" customFormat="1" ht="15.75" hidden="1" customHeight="1" thickBot="1">
      <c r="A14" s="80" t="s">
        <v>15</v>
      </c>
      <c r="B14" s="516"/>
      <c r="C14" s="109" t="s">
        <v>847</v>
      </c>
      <c r="D14" s="369">
        <f t="shared" si="1"/>
        <v>7.7119727603729232E-2</v>
      </c>
      <c r="E14" s="148">
        <f t="shared" ref="E14:O14" si="9">E33/$P33</f>
        <v>7.2379860673078431E-2</v>
      </c>
      <c r="F14" s="148">
        <f t="shared" si="9"/>
        <v>8.2695591060420487E-2</v>
      </c>
      <c r="G14" s="148">
        <f t="shared" si="9"/>
        <v>7.2628794778849481E-2</v>
      </c>
      <c r="H14" s="148">
        <f t="shared" si="9"/>
        <v>7.5437688503452074E-2</v>
      </c>
      <c r="I14" s="148">
        <f t="shared" si="9"/>
        <v>8.7798624977039469E-2</v>
      </c>
      <c r="J14" s="148">
        <f t="shared" si="9"/>
        <v>9.1686996503012388E-2</v>
      </c>
      <c r="K14" s="148">
        <f t="shared" si="9"/>
        <v>7.3860759879548016E-2</v>
      </c>
      <c r="L14" s="148">
        <f t="shared" si="9"/>
        <v>8.0258979424460641E-2</v>
      </c>
      <c r="M14" s="148">
        <f t="shared" si="9"/>
        <v>0.10020552014117215</v>
      </c>
      <c r="N14" s="148">
        <f t="shared" si="9"/>
        <v>9.0531567268898799E-2</v>
      </c>
      <c r="O14" s="148">
        <f t="shared" si="9"/>
        <v>9.5395889186338984E-2</v>
      </c>
      <c r="P14" s="94">
        <f>SUM(D14:O14)</f>
        <v>1</v>
      </c>
      <c r="Q14" s="540">
        <f t="shared" si="4"/>
        <v>4.0168882836916886E-2</v>
      </c>
      <c r="R14" s="85"/>
      <c r="S14" s="85"/>
      <c r="T14" s="75"/>
      <c r="U14" s="79">
        <v>2</v>
      </c>
    </row>
    <row r="15" spans="1:21" s="80" customFormat="1" ht="15.6" hidden="1" customHeight="1" thickBot="1">
      <c r="A15" s="80" t="s">
        <v>15</v>
      </c>
      <c r="B15" s="516"/>
      <c r="C15" s="109" t="s">
        <v>941</v>
      </c>
      <c r="D15" s="369">
        <f t="shared" si="1"/>
        <v>7.5435171913970922E-2</v>
      </c>
      <c r="E15" s="148">
        <f t="shared" ref="E15:O15" si="10">E34/$P34</f>
        <v>7.6080312111488774E-2</v>
      </c>
      <c r="F15" s="148">
        <f t="shared" si="10"/>
        <v>7.5819594054409425E-2</v>
      </c>
      <c r="G15" s="148">
        <f t="shared" si="10"/>
        <v>6.8862148032701076E-2</v>
      </c>
      <c r="H15" s="148">
        <f t="shared" si="10"/>
        <v>7.7215522484932436E-2</v>
      </c>
      <c r="I15" s="148">
        <f t="shared" si="10"/>
        <v>8.514645652914124E-2</v>
      </c>
      <c r="J15" s="148">
        <f t="shared" si="10"/>
        <v>9.1477521040195936E-2</v>
      </c>
      <c r="K15" s="148">
        <f t="shared" si="10"/>
        <v>7.5651003701425232E-2</v>
      </c>
      <c r="L15" s="148">
        <f t="shared" si="10"/>
        <v>7.867227756553459E-2</v>
      </c>
      <c r="M15" s="148">
        <f t="shared" si="10"/>
        <v>0.10672370104013613</v>
      </c>
      <c r="N15" s="148">
        <f t="shared" si="10"/>
        <v>9.2653264835142787E-2</v>
      </c>
      <c r="O15" s="148">
        <f t="shared" si="10"/>
        <v>9.6263026690921558E-2</v>
      </c>
      <c r="P15" s="94">
        <f>SUM(D15:O15)</f>
        <v>1</v>
      </c>
      <c r="Q15" s="540">
        <f t="shared" si="4"/>
        <v>5.5477433135996845E-2</v>
      </c>
      <c r="R15" s="85"/>
      <c r="S15" s="85"/>
      <c r="T15" s="75"/>
      <c r="U15" s="79">
        <v>2</v>
      </c>
    </row>
    <row r="16" spans="1:21" s="80" customFormat="1" ht="15.6" hidden="1" customHeight="1" thickBot="1">
      <c r="A16" s="80" t="s">
        <v>15</v>
      </c>
      <c r="B16" s="516"/>
      <c r="C16" s="109" t="s">
        <v>1087</v>
      </c>
      <c r="D16" s="369">
        <f>D36/$P36</f>
        <v>7.8135598315323421E-2</v>
      </c>
      <c r="E16" s="148">
        <f t="shared" ref="E16:O16" si="11">E36/$P36</f>
        <v>7.3709433435902916E-2</v>
      </c>
      <c r="F16" s="148">
        <f t="shared" si="11"/>
        <v>7.9741476317531562E-2</v>
      </c>
      <c r="G16" s="148">
        <f t="shared" si="11"/>
        <v>7.2959385405397162E-2</v>
      </c>
      <c r="H16" s="148">
        <f t="shared" si="11"/>
        <v>7.5992686455921638E-2</v>
      </c>
      <c r="I16" s="148">
        <f t="shared" si="11"/>
        <v>8.4873222478569862E-2</v>
      </c>
      <c r="J16" s="148">
        <f t="shared" si="11"/>
        <v>8.867676329728548E-2</v>
      </c>
      <c r="K16" s="148">
        <f t="shared" si="11"/>
        <v>7.2151130823438631E-2</v>
      </c>
      <c r="L16" s="148">
        <f t="shared" si="11"/>
        <v>7.7570574252721874E-2</v>
      </c>
      <c r="M16" s="148">
        <f t="shared" si="11"/>
        <v>0.10856604142253064</v>
      </c>
      <c r="N16" s="148">
        <f t="shared" si="11"/>
        <v>9.2569256488195389E-2</v>
      </c>
      <c r="O16" s="148">
        <f t="shared" si="11"/>
        <v>9.5054431307181358E-2</v>
      </c>
      <c r="P16" s="94">
        <f>SUM(D16:O16)</f>
        <v>0.99999999999999989</v>
      </c>
      <c r="Q16" s="540">
        <f>(P36/P34-1)</f>
        <v>7.0480535235501351E-2</v>
      </c>
      <c r="R16" s="85"/>
      <c r="S16" s="85"/>
      <c r="T16" s="75"/>
      <c r="U16" s="79">
        <v>2</v>
      </c>
    </row>
    <row r="17" spans="1:21" s="80" customFormat="1" ht="15.6" customHeight="1" thickBot="1">
      <c r="A17" s="80" t="s">
        <v>15</v>
      </c>
      <c r="B17" s="516">
        <v>1</v>
      </c>
      <c r="C17" s="109" t="s">
        <v>1198</v>
      </c>
      <c r="D17" s="369">
        <f t="shared" ref="D17:O17" si="12">D37/$P37</f>
        <v>8.433365086465093E-2</v>
      </c>
      <c r="E17" s="148">
        <f t="shared" si="12"/>
        <v>8.0990160851472301E-2</v>
      </c>
      <c r="F17" s="148">
        <f t="shared" si="12"/>
        <v>8.9532044016538664E-2</v>
      </c>
      <c r="G17" s="148">
        <f t="shared" si="12"/>
        <v>7.7297161936671827E-2</v>
      </c>
      <c r="H17" s="148">
        <f t="shared" si="12"/>
        <v>8.2537842332225081E-2</v>
      </c>
      <c r="I17" s="148">
        <f t="shared" si="12"/>
        <v>8.9603121702902383E-2</v>
      </c>
      <c r="J17" s="148">
        <f t="shared" si="12"/>
        <v>9.6837140896471066E-2</v>
      </c>
      <c r="K17" s="148">
        <f t="shared" si="12"/>
        <v>8.0830361098687464E-2</v>
      </c>
      <c r="L17" s="148">
        <f t="shared" si="12"/>
        <v>8.230533988087925E-2</v>
      </c>
      <c r="M17" s="148">
        <f t="shared" si="12"/>
        <v>8.1982577616076191E-2</v>
      </c>
      <c r="N17" s="148">
        <f t="shared" si="12"/>
        <v>6.7751278291334982E-2</v>
      </c>
      <c r="O17" s="148">
        <f t="shared" si="12"/>
        <v>8.5999320512089722E-2</v>
      </c>
      <c r="P17" s="94">
        <f t="shared" ref="P17:P26" si="13">SUM(D17:O17)</f>
        <v>0.99999999999999989</v>
      </c>
      <c r="Q17" s="540">
        <f>(P37/P36-1)</f>
        <v>-4.5284755678314026E-2</v>
      </c>
      <c r="R17" s="85"/>
      <c r="S17" s="85"/>
      <c r="T17" s="75"/>
      <c r="U17" s="79">
        <v>1</v>
      </c>
    </row>
    <row r="18" spans="1:21" s="80" customFormat="1" ht="15.6" customHeight="1" thickBot="1">
      <c r="A18" s="80" t="s">
        <v>15</v>
      </c>
      <c r="B18" s="516">
        <f>+B17+1</f>
        <v>2</v>
      </c>
      <c r="C18" s="109" t="s">
        <v>1199</v>
      </c>
      <c r="D18" s="370">
        <f t="shared" ref="D18:O18" si="14">D38/$P38</f>
        <v>7.4915964265167029E-2</v>
      </c>
      <c r="E18" s="253">
        <f t="shared" si="14"/>
        <v>6.7793226969618411E-2</v>
      </c>
      <c r="F18" s="253">
        <f t="shared" si="14"/>
        <v>7.3719167071879019E-2</v>
      </c>
      <c r="G18" s="253">
        <f t="shared" si="14"/>
        <v>6.8201732660930339E-2</v>
      </c>
      <c r="H18" s="253">
        <f t="shared" si="14"/>
        <v>7.4372064926924872E-2</v>
      </c>
      <c r="I18" s="253">
        <f t="shared" si="14"/>
        <v>8.2891137010869323E-2</v>
      </c>
      <c r="J18" s="253">
        <f t="shared" si="14"/>
        <v>8.5247467440991348E-2</v>
      </c>
      <c r="K18" s="253">
        <f t="shared" si="14"/>
        <v>7.2671388777325624E-2</v>
      </c>
      <c r="L18" s="253">
        <f t="shared" si="14"/>
        <v>7.4507756554826596E-2</v>
      </c>
      <c r="M18" s="253">
        <f t="shared" si="14"/>
        <v>0.11459650361617052</v>
      </c>
      <c r="N18" s="253">
        <f t="shared" si="14"/>
        <v>9.8817225071508807E-2</v>
      </c>
      <c r="O18" s="253">
        <f t="shared" si="14"/>
        <v>0.11226636563378793</v>
      </c>
      <c r="P18" s="254">
        <f t="shared" si="13"/>
        <v>0.99999999999999967</v>
      </c>
      <c r="Q18" s="541">
        <f t="shared" ref="Q18:Q26" si="15">(P38/P37-1)</f>
        <v>0.14047222205988041</v>
      </c>
      <c r="R18" s="85"/>
      <c r="S18" s="85"/>
      <c r="T18" s="75"/>
      <c r="U18" s="79">
        <v>1</v>
      </c>
    </row>
    <row r="19" spans="1:21" s="80" customFormat="1" ht="15.6" customHeight="1" thickBot="1">
      <c r="A19" s="80" t="s">
        <v>15</v>
      </c>
      <c r="B19" s="516">
        <f>+B18+1</f>
        <v>3</v>
      </c>
      <c r="C19" s="81" t="s">
        <v>1200</v>
      </c>
      <c r="D19" s="91">
        <f t="shared" ref="D19:O19" si="16">D39/$P39</f>
        <v>7.1689869805186199E-2</v>
      </c>
      <c r="E19" s="91">
        <f t="shared" si="16"/>
        <v>6.7777636663077803E-2</v>
      </c>
      <c r="F19" s="91">
        <f t="shared" si="16"/>
        <v>7.2796358180441084E-2</v>
      </c>
      <c r="G19" s="91">
        <f t="shared" si="16"/>
        <v>7.217512175207455E-2</v>
      </c>
      <c r="H19" s="91">
        <f t="shared" si="16"/>
        <v>7.5992863464816304E-2</v>
      </c>
      <c r="I19" s="91">
        <f t="shared" si="16"/>
        <v>8.5811278976337793E-2</v>
      </c>
      <c r="J19" s="91">
        <f t="shared" si="16"/>
        <v>9.1737375442393923E-2</v>
      </c>
      <c r="K19" s="91">
        <f t="shared" si="16"/>
        <v>7.5439021484380267E-2</v>
      </c>
      <c r="L19" s="91">
        <f t="shared" si="16"/>
        <v>7.8763727454625898E-2</v>
      </c>
      <c r="M19" s="91">
        <f t="shared" si="16"/>
        <v>0.1116647219494888</v>
      </c>
      <c r="N19" s="91">
        <f t="shared" si="16"/>
        <v>9.5261011509996413E-2</v>
      </c>
      <c r="O19" s="91">
        <f t="shared" si="16"/>
        <v>0.10089101331718095</v>
      </c>
      <c r="P19" s="420">
        <f t="shared" si="13"/>
        <v>1</v>
      </c>
      <c r="Q19" s="501">
        <f>(P39/P38-1)</f>
        <v>0.22322118390996093</v>
      </c>
      <c r="R19" s="85"/>
      <c r="S19" s="85"/>
      <c r="T19" s="75"/>
      <c r="U19" s="79">
        <v>1</v>
      </c>
    </row>
    <row r="20" spans="1:21" s="80" customFormat="1" ht="15.6" customHeight="1" thickBot="1">
      <c r="A20" s="80" t="s">
        <v>15</v>
      </c>
      <c r="B20" s="516">
        <f>+B19+1</f>
        <v>4</v>
      </c>
      <c r="C20" s="81" t="s">
        <v>1201</v>
      </c>
      <c r="D20" s="91">
        <f t="shared" ref="D20:O20" si="17">D40/$P40</f>
        <v>7.3456081617905719E-2</v>
      </c>
      <c r="E20" s="91">
        <f t="shared" si="17"/>
        <v>7.2101704722276214E-2</v>
      </c>
      <c r="F20" s="91">
        <f t="shared" si="17"/>
        <v>8.5272938826061212E-2</v>
      </c>
      <c r="G20" s="91">
        <f t="shared" si="17"/>
        <v>6.8019806167306462E-2</v>
      </c>
      <c r="H20" s="91">
        <f t="shared" si="17"/>
        <v>7.6804060155536813E-2</v>
      </c>
      <c r="I20" s="91">
        <f t="shared" si="17"/>
        <v>8.756545016651221E-2</v>
      </c>
      <c r="J20" s="91">
        <f t="shared" si="17"/>
        <v>8.8541872832119714E-2</v>
      </c>
      <c r="K20" s="91">
        <f t="shared" si="17"/>
        <v>7.373821541211277E-2</v>
      </c>
      <c r="L20" s="91">
        <f t="shared" si="17"/>
        <v>7.736618455057985E-2</v>
      </c>
      <c r="M20" s="91">
        <f t="shared" si="17"/>
        <v>0.11026567576026067</v>
      </c>
      <c r="N20" s="91">
        <f t="shared" si="17"/>
        <v>8.9224489206412794E-2</v>
      </c>
      <c r="O20" s="91">
        <f t="shared" si="17"/>
        <v>9.7643520582915616E-2</v>
      </c>
      <c r="P20" s="94">
        <f t="shared" si="13"/>
        <v>1</v>
      </c>
      <c r="Q20" s="494">
        <f t="shared" si="15"/>
        <v>6.3641849052368027E-2</v>
      </c>
      <c r="R20" s="85"/>
      <c r="S20" s="85"/>
      <c r="T20" s="75"/>
      <c r="U20" s="79">
        <v>1</v>
      </c>
    </row>
    <row r="21" spans="1:21" s="80" customFormat="1" ht="15.75" customHeight="1" thickBot="1">
      <c r="A21" s="80" t="s">
        <v>15</v>
      </c>
      <c r="B21" s="516">
        <f>+B20+1</f>
        <v>5</v>
      </c>
      <c r="C21" s="81" t="s">
        <v>1202</v>
      </c>
      <c r="D21" s="91">
        <f t="shared" ref="D21:O21" si="18">D41/$P41</f>
        <v>7.5014471953508993E-2</v>
      </c>
      <c r="E21" s="91">
        <f t="shared" si="18"/>
        <v>7.050758390226515E-2</v>
      </c>
      <c r="F21" s="91">
        <f t="shared" si="18"/>
        <v>8.1734836946541795E-2</v>
      </c>
      <c r="G21" s="91">
        <f t="shared" si="18"/>
        <v>7.1217105760610092E-2</v>
      </c>
      <c r="H21" s="91">
        <f t="shared" si="18"/>
        <v>7.6385776164706154E-2</v>
      </c>
      <c r="I21" s="91">
        <f t="shared" si="18"/>
        <v>8.5046674660012742E-2</v>
      </c>
      <c r="J21" s="91">
        <f t="shared" si="18"/>
        <v>8.8305583460254702E-2</v>
      </c>
      <c r="K21" s="91">
        <f t="shared" si="18"/>
        <v>7.0909253918359866E-2</v>
      </c>
      <c r="L21" s="91">
        <f t="shared" si="18"/>
        <v>7.7118139494690902E-2</v>
      </c>
      <c r="M21" s="91">
        <f t="shared" si="18"/>
        <v>0.11106287096233405</v>
      </c>
      <c r="N21" s="91">
        <f t="shared" si="18"/>
        <v>9.0735095597826679E-2</v>
      </c>
      <c r="O21" s="91">
        <f t="shared" si="18"/>
        <v>0.10196260717888901</v>
      </c>
      <c r="P21" s="94">
        <f t="shared" si="13"/>
        <v>1.0000000000000002</v>
      </c>
      <c r="Q21" s="494">
        <f t="shared" si="15"/>
        <v>-3.3535659684647001E-2</v>
      </c>
      <c r="R21" s="85"/>
      <c r="S21" s="85"/>
      <c r="T21" s="75"/>
      <c r="U21" s="79">
        <v>1</v>
      </c>
    </row>
    <row r="22" spans="1:21" s="80" customFormat="1" ht="15.75" customHeight="1" thickBot="1">
      <c r="A22" s="80" t="s">
        <v>15</v>
      </c>
      <c r="B22" s="516">
        <f>+B21+1</f>
        <v>6</v>
      </c>
      <c r="C22" s="81" t="s">
        <v>1203</v>
      </c>
      <c r="D22" s="91">
        <f t="shared" ref="D22:O22" si="19">D42/$P42</f>
        <v>7.1823795259318021E-2</v>
      </c>
      <c r="E22" s="91">
        <f t="shared" si="19"/>
        <v>7.387579454957259E-2</v>
      </c>
      <c r="F22" s="91">
        <f t="shared" si="19"/>
        <v>8.6379839054786092E-2</v>
      </c>
      <c r="G22" s="91">
        <f t="shared" si="19"/>
        <v>6.8187393668653271E-2</v>
      </c>
      <c r="H22" s="91">
        <f t="shared" si="19"/>
        <v>7.5762882401444548E-2</v>
      </c>
      <c r="I22" s="91">
        <f t="shared" si="19"/>
        <v>8.712089678422695E-2</v>
      </c>
      <c r="J22" s="91">
        <f t="shared" si="19"/>
        <v>8.6999822563642248E-2</v>
      </c>
      <c r="K22" s="91">
        <f t="shared" si="19"/>
        <v>7.4287029402248239E-2</v>
      </c>
      <c r="L22" s="91">
        <f t="shared" si="19"/>
        <v>7.5620933315241792E-2</v>
      </c>
      <c r="M22" s="91">
        <f t="shared" si="19"/>
        <v>0.10863453329019196</v>
      </c>
      <c r="N22" s="91">
        <f t="shared" si="19"/>
        <v>9.0834535377678521E-2</v>
      </c>
      <c r="O22" s="91">
        <f t="shared" si="19"/>
        <v>0.10047254433299575</v>
      </c>
      <c r="P22" s="94">
        <f t="shared" si="13"/>
        <v>0.99999999999999989</v>
      </c>
      <c r="Q22" s="494">
        <f t="shared" si="15"/>
        <v>3.4911479093079345E-2</v>
      </c>
      <c r="R22" s="85"/>
      <c r="S22" s="85"/>
      <c r="T22" s="75"/>
      <c r="U22" s="79">
        <v>1</v>
      </c>
    </row>
    <row r="23" spans="1:21" s="80" customFormat="1" ht="15.75" hidden="1" customHeight="1" thickBot="1">
      <c r="A23" s="80" t="s">
        <v>15</v>
      </c>
      <c r="B23" s="69"/>
      <c r="C23" s="81" t="s">
        <v>1204</v>
      </c>
      <c r="D23" s="91" t="e">
        <f t="shared" ref="D23:O23" si="20">D43/$P43</f>
        <v>#DIV/0!</v>
      </c>
      <c r="E23" s="91" t="e">
        <f t="shared" si="20"/>
        <v>#DIV/0!</v>
      </c>
      <c r="F23" s="91" t="e">
        <f t="shared" si="20"/>
        <v>#DIV/0!</v>
      </c>
      <c r="G23" s="91" t="e">
        <f t="shared" si="20"/>
        <v>#DIV/0!</v>
      </c>
      <c r="H23" s="91" t="e">
        <f t="shared" si="20"/>
        <v>#DIV/0!</v>
      </c>
      <c r="I23" s="91" t="e">
        <f t="shared" si="20"/>
        <v>#DIV/0!</v>
      </c>
      <c r="J23" s="91" t="e">
        <f t="shared" si="20"/>
        <v>#DIV/0!</v>
      </c>
      <c r="K23" s="91" t="e">
        <f t="shared" si="20"/>
        <v>#DIV/0!</v>
      </c>
      <c r="L23" s="91" t="e">
        <f t="shared" si="20"/>
        <v>#DIV/0!</v>
      </c>
      <c r="M23" s="91" t="e">
        <f t="shared" si="20"/>
        <v>#DIV/0!</v>
      </c>
      <c r="N23" s="91" t="e">
        <f t="shared" si="20"/>
        <v>#DIV/0!</v>
      </c>
      <c r="O23" s="91" t="e">
        <f t="shared" si="20"/>
        <v>#DIV/0!</v>
      </c>
      <c r="P23" s="94" t="e">
        <f t="shared" si="13"/>
        <v>#DIV/0!</v>
      </c>
      <c r="Q23" s="494">
        <f t="shared" si="15"/>
        <v>-1</v>
      </c>
      <c r="R23" s="85"/>
      <c r="S23" s="85"/>
      <c r="T23" s="75"/>
      <c r="U23" s="79">
        <v>2</v>
      </c>
    </row>
    <row r="24" spans="1:21" s="80" customFormat="1" ht="15.75" hidden="1" customHeight="1" thickBot="1">
      <c r="A24" s="80" t="s">
        <v>15</v>
      </c>
      <c r="B24" s="69"/>
      <c r="C24" s="81" t="s">
        <v>1205</v>
      </c>
      <c r="D24" s="91" t="e">
        <f t="shared" ref="D24:O24" si="21">D44/$P44</f>
        <v>#DIV/0!</v>
      </c>
      <c r="E24" s="91" t="e">
        <f t="shared" si="21"/>
        <v>#DIV/0!</v>
      </c>
      <c r="F24" s="91" t="e">
        <f t="shared" si="21"/>
        <v>#DIV/0!</v>
      </c>
      <c r="G24" s="91" t="e">
        <f t="shared" si="21"/>
        <v>#DIV/0!</v>
      </c>
      <c r="H24" s="91" t="e">
        <f t="shared" si="21"/>
        <v>#DIV/0!</v>
      </c>
      <c r="I24" s="91" t="e">
        <f t="shared" si="21"/>
        <v>#DIV/0!</v>
      </c>
      <c r="J24" s="91" t="e">
        <f t="shared" si="21"/>
        <v>#DIV/0!</v>
      </c>
      <c r="K24" s="91" t="e">
        <f t="shared" si="21"/>
        <v>#DIV/0!</v>
      </c>
      <c r="L24" s="91" t="e">
        <f t="shared" si="21"/>
        <v>#DIV/0!</v>
      </c>
      <c r="M24" s="91" t="e">
        <f t="shared" si="21"/>
        <v>#DIV/0!</v>
      </c>
      <c r="N24" s="91" t="e">
        <f t="shared" si="21"/>
        <v>#DIV/0!</v>
      </c>
      <c r="O24" s="91" t="e">
        <f t="shared" si="21"/>
        <v>#DIV/0!</v>
      </c>
      <c r="P24" s="94" t="e">
        <f t="shared" si="13"/>
        <v>#DIV/0!</v>
      </c>
      <c r="Q24" s="494" t="e">
        <f t="shared" si="15"/>
        <v>#DIV/0!</v>
      </c>
      <c r="R24" s="85"/>
      <c r="S24" s="85"/>
      <c r="T24" s="75"/>
      <c r="U24" s="79">
        <v>2</v>
      </c>
    </row>
    <row r="25" spans="1:21" s="80" customFormat="1" ht="15.75" hidden="1" customHeight="1" thickBot="1">
      <c r="A25" s="80" t="s">
        <v>15</v>
      </c>
      <c r="B25" s="69"/>
      <c r="C25" s="81" t="s">
        <v>1206</v>
      </c>
      <c r="D25" s="91" t="e">
        <f t="shared" ref="D25:O25" si="22">D45/$P45</f>
        <v>#DIV/0!</v>
      </c>
      <c r="E25" s="91" t="e">
        <f t="shared" si="22"/>
        <v>#DIV/0!</v>
      </c>
      <c r="F25" s="91" t="e">
        <f t="shared" si="22"/>
        <v>#DIV/0!</v>
      </c>
      <c r="G25" s="91" t="e">
        <f t="shared" si="22"/>
        <v>#DIV/0!</v>
      </c>
      <c r="H25" s="91" t="e">
        <f t="shared" si="22"/>
        <v>#DIV/0!</v>
      </c>
      <c r="I25" s="91" t="e">
        <f t="shared" si="22"/>
        <v>#DIV/0!</v>
      </c>
      <c r="J25" s="91" t="e">
        <f t="shared" si="22"/>
        <v>#DIV/0!</v>
      </c>
      <c r="K25" s="91" t="e">
        <f t="shared" si="22"/>
        <v>#DIV/0!</v>
      </c>
      <c r="L25" s="91" t="e">
        <f t="shared" si="22"/>
        <v>#DIV/0!</v>
      </c>
      <c r="M25" s="91" t="e">
        <f t="shared" si="22"/>
        <v>#DIV/0!</v>
      </c>
      <c r="N25" s="91" t="e">
        <f t="shared" si="22"/>
        <v>#DIV/0!</v>
      </c>
      <c r="O25" s="91" t="e">
        <f t="shared" si="22"/>
        <v>#DIV/0!</v>
      </c>
      <c r="P25" s="94" t="e">
        <f t="shared" si="13"/>
        <v>#DIV/0!</v>
      </c>
      <c r="Q25" s="494" t="e">
        <f t="shared" si="15"/>
        <v>#DIV/0!</v>
      </c>
      <c r="R25" s="85"/>
      <c r="S25" s="85"/>
      <c r="T25" s="75"/>
      <c r="U25" s="79">
        <v>2</v>
      </c>
    </row>
    <row r="26" spans="1:21" s="80" customFormat="1" ht="15.75" hidden="1" customHeight="1" thickBot="1">
      <c r="A26" s="80" t="s">
        <v>15</v>
      </c>
      <c r="B26" s="69"/>
      <c r="C26" s="81" t="s">
        <v>1207</v>
      </c>
      <c r="D26" s="91" t="e">
        <f t="shared" ref="D26:O26" si="23">D46/$P46</f>
        <v>#DIV/0!</v>
      </c>
      <c r="E26" s="91" t="e">
        <f t="shared" si="23"/>
        <v>#DIV/0!</v>
      </c>
      <c r="F26" s="91" t="e">
        <f t="shared" si="23"/>
        <v>#DIV/0!</v>
      </c>
      <c r="G26" s="91" t="e">
        <f t="shared" si="23"/>
        <v>#DIV/0!</v>
      </c>
      <c r="H26" s="91" t="e">
        <f t="shared" si="23"/>
        <v>#DIV/0!</v>
      </c>
      <c r="I26" s="91" t="e">
        <f t="shared" si="23"/>
        <v>#DIV/0!</v>
      </c>
      <c r="J26" s="91" t="e">
        <f t="shared" si="23"/>
        <v>#DIV/0!</v>
      </c>
      <c r="K26" s="91" t="e">
        <f t="shared" si="23"/>
        <v>#DIV/0!</v>
      </c>
      <c r="L26" s="91" t="e">
        <f t="shared" si="23"/>
        <v>#DIV/0!</v>
      </c>
      <c r="M26" s="91" t="e">
        <f t="shared" si="23"/>
        <v>#DIV/0!</v>
      </c>
      <c r="N26" s="91" t="e">
        <f t="shared" si="23"/>
        <v>#DIV/0!</v>
      </c>
      <c r="O26" s="91" t="e">
        <f t="shared" si="23"/>
        <v>#DIV/0!</v>
      </c>
      <c r="P26" s="94" t="e">
        <f t="shared" si="13"/>
        <v>#DIV/0!</v>
      </c>
      <c r="Q26" s="494" t="e">
        <f t="shared" si="15"/>
        <v>#DIV/0!</v>
      </c>
      <c r="R26" s="85"/>
      <c r="S26" s="85"/>
      <c r="T26" s="75"/>
      <c r="U26" s="79">
        <v>2</v>
      </c>
    </row>
    <row r="27" spans="1:21" s="80" customFormat="1" ht="15.75" hidden="1" customHeight="1" thickBot="1">
      <c r="A27" s="80" t="s">
        <v>15</v>
      </c>
      <c r="B27" s="69"/>
      <c r="C27" s="95" t="s">
        <v>98</v>
      </c>
      <c r="D27" s="96">
        <f t="shared" ref="D27:O27" si="24">D242+D414+D586+D629+D672+D758+D973+D1145+D1188+D1231+D1403+D1446+D1575+D1618+D2134+D2306+D3295</f>
        <v>1739.7827595800002</v>
      </c>
      <c r="E27" s="97">
        <f t="shared" si="24"/>
        <v>1649.0220071799999</v>
      </c>
      <c r="F27" s="97">
        <f t="shared" si="24"/>
        <v>1846.8159125500003</v>
      </c>
      <c r="G27" s="97">
        <f t="shared" si="24"/>
        <v>1782.2341869599998</v>
      </c>
      <c r="H27" s="97">
        <f t="shared" si="24"/>
        <v>1720.6541286000001</v>
      </c>
      <c r="I27" s="97">
        <f t="shared" si="24"/>
        <v>1958.9671887464183</v>
      </c>
      <c r="J27" s="97">
        <f t="shared" si="24"/>
        <v>2016.447665583582</v>
      </c>
      <c r="K27" s="97">
        <f t="shared" si="24"/>
        <v>1638.4597058800005</v>
      </c>
      <c r="L27" s="97">
        <f t="shared" si="24"/>
        <v>1969.3560347400003</v>
      </c>
      <c r="M27" s="97">
        <f t="shared" si="24"/>
        <v>2349.6407306600004</v>
      </c>
      <c r="N27" s="97">
        <f t="shared" si="24"/>
        <v>2010.3643921799999</v>
      </c>
      <c r="O27" s="97">
        <f t="shared" si="24"/>
        <v>2187.2664251400001</v>
      </c>
      <c r="P27" s="98">
        <f t="shared" si="0"/>
        <v>22869.0111378</v>
      </c>
      <c r="Q27" s="117"/>
      <c r="R27" s="85"/>
      <c r="S27" s="85"/>
      <c r="T27" s="75"/>
      <c r="U27" s="79">
        <v>2</v>
      </c>
    </row>
    <row r="28" spans="1:21" s="80" customFormat="1" ht="15.75" hidden="1" customHeight="1" thickBot="1">
      <c r="A28" s="80" t="s">
        <v>15</v>
      </c>
      <c r="B28" s="69"/>
      <c r="C28" s="81" t="s">
        <v>97</v>
      </c>
      <c r="D28" s="99">
        <f t="shared" ref="D28:O28" si="25">D243+D415+D587+D630+D673+D759+D974+D1146+D1189+D1232+D1404+D1447+D1576+D1619+D2135+D2307+D3296</f>
        <v>1786.6889160699998</v>
      </c>
      <c r="E28" s="100">
        <f t="shared" si="25"/>
        <v>1705.5039066499999</v>
      </c>
      <c r="F28" s="100">
        <f t="shared" si="25"/>
        <v>1910.5634985199999</v>
      </c>
      <c r="G28" s="100">
        <f t="shared" si="25"/>
        <v>1750.3280703700002</v>
      </c>
      <c r="H28" s="100">
        <f t="shared" si="25"/>
        <v>1806.88826225</v>
      </c>
      <c r="I28" s="100">
        <f t="shared" si="25"/>
        <v>2020.3167609399998</v>
      </c>
      <c r="J28" s="100">
        <f t="shared" si="25"/>
        <v>2136.0756493499998</v>
      </c>
      <c r="K28" s="100">
        <f t="shared" si="25"/>
        <v>1777.3628475600001</v>
      </c>
      <c r="L28" s="100">
        <f t="shared" si="25"/>
        <v>2117.1036615400003</v>
      </c>
      <c r="M28" s="100">
        <f t="shared" si="25"/>
        <v>2500.4883068299996</v>
      </c>
      <c r="N28" s="100">
        <f t="shared" si="25"/>
        <v>2081.8146371399998</v>
      </c>
      <c r="O28" s="100">
        <f t="shared" si="25"/>
        <v>2331.9185907099995</v>
      </c>
      <c r="P28" s="101">
        <f t="shared" si="0"/>
        <v>23925.053107930002</v>
      </c>
      <c r="Q28" s="487"/>
      <c r="R28" s="102"/>
      <c r="S28" s="102"/>
      <c r="T28" s="103"/>
      <c r="U28" s="79">
        <v>2</v>
      </c>
    </row>
    <row r="29" spans="1:21" s="80" customFormat="1" ht="15.75" hidden="1" customHeight="1" thickBot="1">
      <c r="A29" s="80" t="s">
        <v>15</v>
      </c>
      <c r="B29" s="69"/>
      <c r="C29" s="81" t="s">
        <v>441</v>
      </c>
      <c r="D29" s="99">
        <f t="shared" ref="D29:O29" si="26">D244+D416+D588+D631+D674+D760+D975+D1147+D1190+D1233+D1405+D1448+D1577+D1620+D2136+D2308+D3297</f>
        <v>1982.8734376800003</v>
      </c>
      <c r="E29" s="104">
        <f t="shared" si="26"/>
        <v>1805.3215140100001</v>
      </c>
      <c r="F29" s="104">
        <f t="shared" si="26"/>
        <v>2011.7879353099997</v>
      </c>
      <c r="G29" s="104">
        <f t="shared" si="26"/>
        <v>1887.72782547</v>
      </c>
      <c r="H29" s="104">
        <f t="shared" si="26"/>
        <v>1945.1637201200001</v>
      </c>
      <c r="I29" s="104">
        <f t="shared" si="26"/>
        <v>2205.22436341</v>
      </c>
      <c r="J29" s="104">
        <f t="shared" si="26"/>
        <v>2225.3427259199998</v>
      </c>
      <c r="K29" s="104">
        <f t="shared" si="26"/>
        <v>1935.0326749299998</v>
      </c>
      <c r="L29" s="104">
        <f t="shared" si="26"/>
        <v>2157.11394453</v>
      </c>
      <c r="M29" s="104">
        <f t="shared" si="26"/>
        <v>2581.6462260500002</v>
      </c>
      <c r="N29" s="104">
        <f t="shared" si="26"/>
        <v>2191.5310011700003</v>
      </c>
      <c r="O29" s="104">
        <f t="shared" si="26"/>
        <v>2676.0754938600003</v>
      </c>
      <c r="P29" s="101">
        <f t="shared" si="0"/>
        <v>25604.840862460005</v>
      </c>
      <c r="Q29" s="505"/>
      <c r="R29" s="100">
        <f t="shared" ref="R29:S31" si="27">R244+R416+R588+R631+R674+R760+R975+R1147+R1190+R1233+R1405+R1448+R1577+R1620+R2136+R2308+R3297</f>
        <v>0</v>
      </c>
      <c r="S29" s="104">
        <f t="shared" si="27"/>
        <v>0</v>
      </c>
      <c r="T29" s="105">
        <f>R29-S29</f>
        <v>0</v>
      </c>
      <c r="U29" s="79">
        <v>2</v>
      </c>
    </row>
    <row r="30" spans="1:21" s="80" customFormat="1" ht="15.75" hidden="1" customHeight="1" thickBot="1">
      <c r="A30" s="80" t="s">
        <v>15</v>
      </c>
      <c r="B30" s="69"/>
      <c r="C30" s="81" t="s">
        <v>565</v>
      </c>
      <c r="D30" s="99">
        <f t="shared" ref="D30:O30" si="28">D245+D417+D589+D632+D675+D761+D976+D1148+D1191+D1234+D1406+D1449+D1578+D1621+D2137+D2309+D3298</f>
        <v>2058.6547565300002</v>
      </c>
      <c r="E30" s="99">
        <f t="shared" si="28"/>
        <v>1908.0352494600002</v>
      </c>
      <c r="F30" s="99">
        <f t="shared" si="28"/>
        <v>2152.4013658000003</v>
      </c>
      <c r="G30" s="99">
        <f t="shared" si="28"/>
        <v>1945.48937555</v>
      </c>
      <c r="H30" s="99">
        <f t="shared" si="28"/>
        <v>2010.2606369499999</v>
      </c>
      <c r="I30" s="99">
        <f t="shared" si="28"/>
        <v>2296.1357872799999</v>
      </c>
      <c r="J30" s="99">
        <f t="shared" si="28"/>
        <v>2383.8141064399997</v>
      </c>
      <c r="K30" s="99">
        <f t="shared" si="28"/>
        <v>1956.9760212899998</v>
      </c>
      <c r="L30" s="99">
        <f t="shared" si="28"/>
        <v>2292.3703027900001</v>
      </c>
      <c r="M30" s="99">
        <f t="shared" si="28"/>
        <v>2700.2956996099997</v>
      </c>
      <c r="N30" s="99">
        <f t="shared" si="28"/>
        <v>2311.4981722400003</v>
      </c>
      <c r="O30" s="99">
        <f t="shared" si="28"/>
        <v>2561.5316534400004</v>
      </c>
      <c r="P30" s="101">
        <f t="shared" si="0"/>
        <v>26577.463127380004</v>
      </c>
      <c r="Q30" s="505"/>
      <c r="R30" s="100">
        <f t="shared" si="27"/>
        <v>0</v>
      </c>
      <c r="S30" s="99">
        <f t="shared" si="27"/>
        <v>0</v>
      </c>
      <c r="T30" s="105">
        <f>R30-S30</f>
        <v>0</v>
      </c>
      <c r="U30" s="79">
        <v>2</v>
      </c>
    </row>
    <row r="31" spans="1:21" s="80" customFormat="1" ht="15.75" hidden="1" customHeight="1" thickBot="1">
      <c r="A31" s="80" t="s">
        <v>15</v>
      </c>
      <c r="B31" s="69"/>
      <c r="C31" s="81" t="s">
        <v>663</v>
      </c>
      <c r="D31" s="99">
        <f t="shared" ref="D31:O31" si="29">D246+D418+D590+D633+D676+D762+D977+D1149+D1192+D1235+D1407+D1450+D1579+D1622+D2138+D2310+D3299</f>
        <v>2186.1438455500002</v>
      </c>
      <c r="E31" s="99">
        <f t="shared" si="29"/>
        <v>2006.2544241400001</v>
      </c>
      <c r="F31" s="99">
        <f t="shared" si="29"/>
        <v>2264.6207931600002</v>
      </c>
      <c r="G31" s="99">
        <f t="shared" si="29"/>
        <v>2047.8189672000001</v>
      </c>
      <c r="H31" s="99">
        <f t="shared" si="29"/>
        <v>2099.0259529199998</v>
      </c>
      <c r="I31" s="99">
        <f t="shared" si="29"/>
        <v>2425.5371884899996</v>
      </c>
      <c r="J31" s="99">
        <f t="shared" si="29"/>
        <v>2536.7718022299996</v>
      </c>
      <c r="K31" s="99">
        <f t="shared" si="29"/>
        <v>2103.3774494999998</v>
      </c>
      <c r="L31" s="99">
        <f t="shared" si="29"/>
        <v>2410.6157635499999</v>
      </c>
      <c r="M31" s="99">
        <f t="shared" si="29"/>
        <v>2877.3685082299999</v>
      </c>
      <c r="N31" s="99">
        <f t="shared" si="29"/>
        <v>2359.9002965</v>
      </c>
      <c r="O31" s="99">
        <f t="shared" si="29"/>
        <v>2756.3241287700002</v>
      </c>
      <c r="P31" s="101">
        <f t="shared" si="0"/>
        <v>28073.759120239996</v>
      </c>
      <c r="Q31" s="505"/>
      <c r="R31" s="100">
        <f t="shared" si="27"/>
        <v>0</v>
      </c>
      <c r="S31" s="99">
        <f t="shared" si="27"/>
        <v>0</v>
      </c>
      <c r="T31" s="105">
        <f>R31-S31</f>
        <v>0</v>
      </c>
      <c r="U31" s="79">
        <v>2</v>
      </c>
    </row>
    <row r="32" spans="1:21" s="80" customFormat="1" ht="15.75" hidden="1" customHeight="1" thickBot="1">
      <c r="A32" s="80" t="s">
        <v>15</v>
      </c>
      <c r="B32" s="69"/>
      <c r="C32" s="81" t="s">
        <v>762</v>
      </c>
      <c r="D32" s="106">
        <f t="shared" ref="D32:O32" si="30">D247+D419+D591+D634+D677+D763+D978+D1150+D1193+D1365+D1408+D1451+D1580+D1623+D2139+D2311+D3300</f>
        <v>2235.8359545800004</v>
      </c>
      <c r="E32" s="106">
        <f t="shared" si="30"/>
        <v>2130.8373288199996</v>
      </c>
      <c r="F32" s="106">
        <f t="shared" si="30"/>
        <v>2260.1314787800002</v>
      </c>
      <c r="G32" s="106">
        <f t="shared" si="30"/>
        <v>2131.1726834699998</v>
      </c>
      <c r="H32" s="106">
        <f t="shared" si="30"/>
        <v>2179.6951210299999</v>
      </c>
      <c r="I32" s="106">
        <f t="shared" si="30"/>
        <v>2463.4272856900002</v>
      </c>
      <c r="J32" s="106">
        <f t="shared" si="30"/>
        <v>2573.65408166</v>
      </c>
      <c r="K32" s="106">
        <f t="shared" si="30"/>
        <v>2153.4630508800001</v>
      </c>
      <c r="L32" s="106">
        <f t="shared" si="30"/>
        <v>2532.70193109</v>
      </c>
      <c r="M32" s="106">
        <f t="shared" si="30"/>
        <v>2903.5802086400008</v>
      </c>
      <c r="N32" s="106">
        <f t="shared" si="30"/>
        <v>2463.5165940699994</v>
      </c>
      <c r="O32" s="106">
        <f t="shared" si="30"/>
        <v>2739.1257759</v>
      </c>
      <c r="P32" s="107">
        <f t="shared" si="0"/>
        <v>28767.141494609998</v>
      </c>
      <c r="Q32" s="505"/>
      <c r="R32" s="100">
        <f>R247+R419+R591+R634+R677+R763+R978+R1150+R1193+R1365+R1408+R1451+R1580+R1623+R2139+R2311+R3300</f>
        <v>0</v>
      </c>
      <c r="S32" s="99">
        <f>S247+S419+S591+S634+S677+S763+S978+S1150+S1193+S1365+S1408+S1451+S1580+S1623+S2139+S2311+S3300</f>
        <v>0</v>
      </c>
      <c r="T32" s="108">
        <f>T247+T419+T591+T634+T677+T763+T978+T1150+T1193+T1365+T1408+T1451+T1580+T1623+T2139+T2311+T3300</f>
        <v>0</v>
      </c>
      <c r="U32" s="79">
        <v>2</v>
      </c>
    </row>
    <row r="33" spans="1:23" s="80" customFormat="1" ht="15.75" hidden="1" customHeight="1" thickBot="1">
      <c r="A33" s="80" t="s">
        <v>15</v>
      </c>
      <c r="B33" s="69"/>
      <c r="C33" s="109" t="s">
        <v>847</v>
      </c>
      <c r="D33" s="106">
        <f t="shared" ref="D33:O33" si="31">D248+D420+D592+D635+D678+D764+D979+D1151+D1194+D1366+D1409+D1452+D1581+D1624+D2140+D2312+D3301</f>
        <v>2307.6293495999998</v>
      </c>
      <c r="E33" s="421">
        <f t="shared" si="31"/>
        <v>2165.7998024500002</v>
      </c>
      <c r="F33" s="421">
        <f t="shared" si="31"/>
        <v>2474.4741578200001</v>
      </c>
      <c r="G33" s="421">
        <f t="shared" si="31"/>
        <v>2173.2485793899996</v>
      </c>
      <c r="H33" s="421">
        <f t="shared" si="31"/>
        <v>2257.29822272</v>
      </c>
      <c r="I33" s="421">
        <f t="shared" si="31"/>
        <v>2627.1706364499992</v>
      </c>
      <c r="J33" s="421">
        <f t="shared" si="31"/>
        <v>2743.5211544600002</v>
      </c>
      <c r="K33" s="421">
        <f t="shared" si="31"/>
        <v>2210.1122835599999</v>
      </c>
      <c r="L33" s="421">
        <f t="shared" si="31"/>
        <v>2401.5641943200003</v>
      </c>
      <c r="M33" s="421">
        <f t="shared" si="31"/>
        <v>2998.4182576199996</v>
      </c>
      <c r="N33" s="421">
        <f t="shared" si="31"/>
        <v>2708.9476089499994</v>
      </c>
      <c r="O33" s="421">
        <f t="shared" si="31"/>
        <v>2854.5011835199998</v>
      </c>
      <c r="P33" s="107">
        <f t="shared" ref="P33:P39" si="32">SUM(D33:O33)</f>
        <v>29922.685430859994</v>
      </c>
      <c r="Q33" s="505"/>
      <c r="R33" s="506">
        <f>R248+R420+R592+R635+R678+R764+R979+R1151+R1194+R1366+R1409+R1452+R1581+R1624+R2140+R2312+R3301</f>
        <v>0</v>
      </c>
      <c r="S33" s="110">
        <f>S248+S420+S592+S635+S678+S764+S979+S1151+S1194+S1366+S1409+S1452+S1581+S1624+S2140+S2312+S3301</f>
        <v>0</v>
      </c>
      <c r="T33" s="111">
        <f>S33-R33</f>
        <v>0</v>
      </c>
      <c r="U33" s="79">
        <v>2</v>
      </c>
    </row>
    <row r="34" spans="1:23" s="80" customFormat="1" ht="15.75" hidden="1" customHeight="1" thickBot="1">
      <c r="A34" s="80" t="s">
        <v>15</v>
      </c>
      <c r="B34" s="69"/>
      <c r="C34" s="109" t="s">
        <v>941</v>
      </c>
      <c r="D34" s="99">
        <f t="shared" ref="D34:O34" si="33">D249+D421+D593+D636+D679+D765+D980+D1152+D1195+D1367+D1410+D1453+D1582+D1625+D2141+D2313+D3302</f>
        <v>2382.4478532000003</v>
      </c>
      <c r="E34" s="104">
        <f t="shared" si="33"/>
        <v>2402.8231349100001</v>
      </c>
      <c r="F34" s="104">
        <f t="shared" si="33"/>
        <v>2394.5889497199996</v>
      </c>
      <c r="G34" s="104">
        <f t="shared" si="33"/>
        <v>2174.8538855900001</v>
      </c>
      <c r="H34" s="104">
        <f t="shared" si="33"/>
        <v>2438.6761653799995</v>
      </c>
      <c r="I34" s="104">
        <f t="shared" si="33"/>
        <v>2689.1566283799998</v>
      </c>
      <c r="J34" s="104">
        <f t="shared" si="33"/>
        <v>2889.1088611400005</v>
      </c>
      <c r="K34" s="104">
        <f t="shared" si="33"/>
        <v>2389.2644079399997</v>
      </c>
      <c r="L34" s="104">
        <f t="shared" si="33"/>
        <v>2484.6844520500008</v>
      </c>
      <c r="M34" s="104">
        <f t="shared" si="33"/>
        <v>3370.6246831200001</v>
      </c>
      <c r="N34" s="104">
        <f t="shared" si="33"/>
        <v>2926.24204728</v>
      </c>
      <c r="O34" s="104">
        <f t="shared" si="33"/>
        <v>3040.2481423899999</v>
      </c>
      <c r="P34" s="101">
        <f t="shared" si="32"/>
        <v>31582.719211099997</v>
      </c>
      <c r="Q34" s="505"/>
      <c r="R34" s="100">
        <f>R249+R421+R593+R636+R679+R765+R980+R1152+R1195+R1367+R1410+R1453+R1582+R1625+R2141+R2313+R3302</f>
        <v>31368.799999999996</v>
      </c>
      <c r="S34" s="99">
        <f>S249+S421+S593+S636+S679+S765+S980+S1152+S1195+S1367+S1410+S1453+S1582+S1625+S2141+S2313+S3302</f>
        <v>31368.799999999996</v>
      </c>
      <c r="T34" s="115">
        <f>T249+T421+T593+T636+T679+T765+T980+T1152+T1195+T1367+T1410+T1453+T1582+T1625+T2141+T2313+T3302</f>
        <v>0</v>
      </c>
      <c r="U34" s="79">
        <v>2</v>
      </c>
    </row>
    <row r="35" spans="1:23" s="80" customFormat="1" ht="15.6" customHeight="1" thickBot="1">
      <c r="A35" s="80" t="s">
        <v>15</v>
      </c>
      <c r="B35" s="516">
        <f>+B22+1</f>
        <v>7</v>
      </c>
      <c r="C35" s="109" t="s">
        <v>2538</v>
      </c>
      <c r="D35" s="99">
        <f>D250+D422+D594+D637+D680+D766+D981+D1153+D1196+D1239+D1368+D1411+D1454+D1583+D1626+D2142+D2314+D3303</f>
        <v>3134.5830000000005</v>
      </c>
      <c r="E35" s="99">
        <f t="shared" ref="E35:O35" si="34">E250+E422+E594+E637+E680+E766+E981+E1153+E1196+E1239+E1368+E1411+E1454+E1583+E1626+E2142+E2314+E3303</f>
        <v>3270.3830000000007</v>
      </c>
      <c r="F35" s="99">
        <f t="shared" si="34"/>
        <v>3601.8830000000016</v>
      </c>
      <c r="G35" s="99">
        <f t="shared" si="34"/>
        <v>3207.083000000001</v>
      </c>
      <c r="H35" s="99">
        <f t="shared" si="34"/>
        <v>3443.1830000000009</v>
      </c>
      <c r="I35" s="99">
        <f t="shared" si="34"/>
        <v>3848.3830000000007</v>
      </c>
      <c r="J35" s="99">
        <f t="shared" si="34"/>
        <v>4064.7830000000004</v>
      </c>
      <c r="K35" s="99">
        <f t="shared" si="34"/>
        <v>3290.3830000000007</v>
      </c>
      <c r="L35" s="99">
        <f t="shared" si="34"/>
        <v>3257.7830000000008</v>
      </c>
      <c r="M35" s="99">
        <f t="shared" si="34"/>
        <v>4903.5829999999996</v>
      </c>
      <c r="N35" s="99">
        <f t="shared" si="34"/>
        <v>4107.5830000000005</v>
      </c>
      <c r="O35" s="99">
        <f t="shared" si="34"/>
        <v>4516.8870000000043</v>
      </c>
      <c r="P35" s="101">
        <f t="shared" si="32"/>
        <v>44646.500000000007</v>
      </c>
      <c r="Q35" s="351"/>
      <c r="R35" s="99">
        <f>R250+R422+R594+R637+R680+R766+R981+R1153+R1196+R1239+R1411+R1454+R1583+R1626+R2142+R2314+R3303</f>
        <v>44646.5</v>
      </c>
      <c r="S35" s="100">
        <f>S250+S422+S594+S637+S680+S766+S981+S1153+S1196+S1239+S1411+S1454+S1583+S1626+S2142+S2314+S3303</f>
        <v>44646.5</v>
      </c>
      <c r="T35" s="115">
        <f>T250+T422+T594+T637+T680+T766+T981+T1153+T1196+T1241+T1411+T1454+T1583+T1626+T2142+T2314+T3303</f>
        <v>0</v>
      </c>
      <c r="U35" s="79">
        <v>1</v>
      </c>
    </row>
    <row r="36" spans="1:23" s="80" customFormat="1" ht="15.75" hidden="1" customHeight="1" thickBot="1">
      <c r="A36" s="80" t="s">
        <v>15</v>
      </c>
      <c r="B36" s="69"/>
      <c r="C36" s="109" t="s">
        <v>1087</v>
      </c>
      <c r="D36" s="112">
        <f t="shared" ref="D36:O36" si="35">D251+D423+D595+D638+D681+D767+D982+D1154+D1197+D1369+D1412+D1455+D1584+D1627+D2143+D2315+D3304</f>
        <v>2641.6619217800003</v>
      </c>
      <c r="E36" s="113">
        <f t="shared" si="35"/>
        <v>2492.0191024558399</v>
      </c>
      <c r="F36" s="113">
        <f t="shared" si="35"/>
        <v>2695.9545471763995</v>
      </c>
      <c r="G36" s="113">
        <f t="shared" si="35"/>
        <v>2466.660963983576</v>
      </c>
      <c r="H36" s="113">
        <f t="shared" si="35"/>
        <v>2569.2128872456051</v>
      </c>
      <c r="I36" s="113">
        <f t="shared" si="35"/>
        <v>2869.4521426148794</v>
      </c>
      <c r="J36" s="113">
        <f t="shared" si="35"/>
        <v>2998.0448604717094</v>
      </c>
      <c r="K36" s="113">
        <f t="shared" si="35"/>
        <v>2439.3349384804819</v>
      </c>
      <c r="L36" s="113">
        <f t="shared" si="35"/>
        <v>2622.5592005716667</v>
      </c>
      <c r="M36" s="113">
        <f t="shared" si="35"/>
        <v>3670.4752226623077</v>
      </c>
      <c r="N36" s="113">
        <f t="shared" si="35"/>
        <v>3129.6449411637141</v>
      </c>
      <c r="O36" s="113">
        <f t="shared" si="35"/>
        <v>3213.6654366846947</v>
      </c>
      <c r="P36" s="114">
        <f t="shared" si="32"/>
        <v>33808.686165290877</v>
      </c>
      <c r="Q36" s="351"/>
      <c r="R36" s="488">
        <f t="shared" ref="R36:T37" si="36">R251+R423+R595+R638+R681+R767+R982+R1154+R1197+R1369+R1412+R1455+R1584+R1627+R2143+R2315+R3304</f>
        <v>33304.228871160005</v>
      </c>
      <c r="S36" s="99">
        <f t="shared" si="36"/>
        <v>33304.228871160005</v>
      </c>
      <c r="T36" s="478">
        <f t="shared" si="36"/>
        <v>0</v>
      </c>
      <c r="U36" s="79">
        <v>2</v>
      </c>
    </row>
    <row r="37" spans="1:23" s="80" customFormat="1" ht="15.75" hidden="1" customHeight="1" thickBot="1">
      <c r="A37" s="80" t="s">
        <v>15</v>
      </c>
      <c r="B37" s="516"/>
      <c r="C37" s="109" t="s">
        <v>1198</v>
      </c>
      <c r="D37" s="96">
        <f t="shared" ref="D37:O37" si="37">D252+D424+D596+D639+D682+D768+D983+D1155+D1198+D1370+D1413+D1456+D1585+D1628+D2144+D2316+D3305</f>
        <v>2722.0935899505366</v>
      </c>
      <c r="E37" s="554">
        <f t="shared" si="37"/>
        <v>2614.1735291014684</v>
      </c>
      <c r="F37" s="554">
        <f t="shared" si="37"/>
        <v>2889.8855986174785</v>
      </c>
      <c r="G37" s="554">
        <f t="shared" si="37"/>
        <v>2494.9721359374698</v>
      </c>
      <c r="H37" s="554">
        <f t="shared" si="37"/>
        <v>2664.1290782191481</v>
      </c>
      <c r="I37" s="554">
        <f t="shared" si="37"/>
        <v>2892.1798205852874</v>
      </c>
      <c r="J37" s="554">
        <f t="shared" si="37"/>
        <v>3125.6770909453253</v>
      </c>
      <c r="K37" s="554">
        <f t="shared" si="37"/>
        <v>2609.0155657230134</v>
      </c>
      <c r="L37" s="554">
        <f t="shared" si="37"/>
        <v>2656.6244412685669</v>
      </c>
      <c r="M37" s="554">
        <f t="shared" si="37"/>
        <v>2646.2064280189284</v>
      </c>
      <c r="N37" s="554">
        <f t="shared" si="37"/>
        <v>2186.8532721746678</v>
      </c>
      <c r="O37" s="554">
        <f t="shared" si="37"/>
        <v>2775.857521948989</v>
      </c>
      <c r="P37" s="322">
        <f t="shared" si="32"/>
        <v>32277.668072490884</v>
      </c>
      <c r="Q37" s="351"/>
      <c r="R37" s="587">
        <f t="shared" si="36"/>
        <v>34232.999999999993</v>
      </c>
      <c r="S37" s="100">
        <f t="shared" si="36"/>
        <v>34232.999999999993</v>
      </c>
      <c r="T37" s="478">
        <f t="shared" si="36"/>
        <v>0</v>
      </c>
      <c r="U37" s="79">
        <v>2</v>
      </c>
    </row>
    <row r="38" spans="1:23" s="80" customFormat="1" ht="15.75" hidden="1" customHeight="1" thickBot="1">
      <c r="A38" s="80" t="s">
        <v>15</v>
      </c>
      <c r="B38" s="516"/>
      <c r="C38" s="109" t="s">
        <v>1199</v>
      </c>
      <c r="D38" s="112">
        <f t="shared" ref="D38:O38" si="38">D253+D425+D597+D640+D683+D769+D984+D1156+D1199+D1371+D1414+D1457+D1586+D1629+D2145+D2317+D3306</f>
        <v>2757.7902819112419</v>
      </c>
      <c r="E38" s="112">
        <f t="shared" si="38"/>
        <v>2495.5896163128687</v>
      </c>
      <c r="F38" s="112">
        <f t="shared" si="38"/>
        <v>2713.7340423441174</v>
      </c>
      <c r="G38" s="112">
        <f t="shared" si="38"/>
        <v>2510.627439514582</v>
      </c>
      <c r="H38" s="112">
        <f t="shared" si="38"/>
        <v>2737.7683770468389</v>
      </c>
      <c r="I38" s="112">
        <f t="shared" si="38"/>
        <v>3051.3706170293131</v>
      </c>
      <c r="J38" s="112">
        <f t="shared" si="38"/>
        <v>3138.1113434539434</v>
      </c>
      <c r="K38" s="112">
        <f t="shared" si="38"/>
        <v>2675.1634542637285</v>
      </c>
      <c r="L38" s="112">
        <f t="shared" si="38"/>
        <v>2742.7634279206363</v>
      </c>
      <c r="M38" s="112">
        <f t="shared" si="38"/>
        <v>4218.5017187401336</v>
      </c>
      <c r="N38" s="112">
        <f t="shared" si="38"/>
        <v>3637.6383279678703</v>
      </c>
      <c r="O38" s="112">
        <f t="shared" si="38"/>
        <v>4132.7251830396535</v>
      </c>
      <c r="P38" s="114">
        <f t="shared" si="32"/>
        <v>36811.783829544933</v>
      </c>
      <c r="Q38" s="542"/>
      <c r="R38" s="99">
        <f t="shared" ref="R38:T41" si="39">R253+R425+R597+R640+R683+R769+R984+R1156+R1199+R1242+R1414+R1457+R1586+R1629+R2145+R2317+R3306</f>
        <v>34498</v>
      </c>
      <c r="S38" s="100">
        <f t="shared" si="39"/>
        <v>34498</v>
      </c>
      <c r="T38" s="609">
        <f t="shared" si="39"/>
        <v>0</v>
      </c>
      <c r="U38" s="79">
        <v>2</v>
      </c>
    </row>
    <row r="39" spans="1:23" s="80" customFormat="1" ht="15.6" hidden="1" customHeight="1" thickBot="1">
      <c r="A39" s="80" t="s">
        <v>15</v>
      </c>
      <c r="B39" s="516"/>
      <c r="C39" s="109" t="s">
        <v>1200</v>
      </c>
      <c r="D39" s="112">
        <f>D254+D426+D598+D641+D684+D770+D985+D1157+D1200+D1243+D1372+D1415+D1458+D1587+D1630+D2146+D2318+D3307</f>
        <v>3228.1198352289948</v>
      </c>
      <c r="E39" s="112">
        <f t="shared" ref="E39:O39" si="40">E254+E426+E598+E641+E684+E770+E985+E1157+E1200+E1243+E1372+E1415+E1458+E1587+E1630+E2146+E2318+E3307</f>
        <v>3051.956069826721</v>
      </c>
      <c r="F39" s="112">
        <f t="shared" si="40"/>
        <v>3277.9438491561646</v>
      </c>
      <c r="G39" s="112">
        <f t="shared" si="40"/>
        <v>3249.9702227257294</v>
      </c>
      <c r="H39" s="112">
        <f t="shared" si="40"/>
        <v>3421.8791379207632</v>
      </c>
      <c r="I39" s="112">
        <f t="shared" si="40"/>
        <v>3863.9921163568001</v>
      </c>
      <c r="J39" s="112">
        <f t="shared" si="40"/>
        <v>4130.8380403282272</v>
      </c>
      <c r="K39" s="112">
        <f t="shared" si="40"/>
        <v>3396.9402129724194</v>
      </c>
      <c r="L39" s="112">
        <f t="shared" si="40"/>
        <v>3546.6482444979247</v>
      </c>
      <c r="M39" s="112">
        <f t="shared" si="40"/>
        <v>5028.1456055092231</v>
      </c>
      <c r="N39" s="112">
        <f t="shared" si="40"/>
        <v>4289.5036860166092</v>
      </c>
      <c r="O39" s="112">
        <f t="shared" si="40"/>
        <v>4543.0167772739278</v>
      </c>
      <c r="P39" s="114">
        <f t="shared" si="32"/>
        <v>45028.953797813505</v>
      </c>
      <c r="Q39" s="542"/>
      <c r="R39" s="99">
        <f t="shared" si="39"/>
        <v>41364.082794790003</v>
      </c>
      <c r="S39" s="100">
        <f t="shared" si="39"/>
        <v>41364.082794790003</v>
      </c>
      <c r="T39" s="609">
        <f t="shared" si="39"/>
        <v>0</v>
      </c>
      <c r="U39" s="79">
        <v>2</v>
      </c>
    </row>
    <row r="40" spans="1:23" s="80" customFormat="1" ht="15.6" hidden="1" customHeight="1" thickBot="1">
      <c r="A40" s="80" t="s">
        <v>15</v>
      </c>
      <c r="B40" s="516"/>
      <c r="C40" s="109" t="s">
        <v>1201</v>
      </c>
      <c r="D40" s="112">
        <f t="shared" ref="D40:O40" si="41">D255+D427+D599+D642+D685+D771+D986+D1158+D1201+D1244+D1373+D1416+D1459+D1588+D1631+D2147+D2319+D3308</f>
        <v>3518.1554995200008</v>
      </c>
      <c r="E40" s="112">
        <f t="shared" si="41"/>
        <v>3453.2880519400001</v>
      </c>
      <c r="F40" s="112">
        <f t="shared" si="41"/>
        <v>4084.1200903100007</v>
      </c>
      <c r="G40" s="112">
        <f t="shared" si="41"/>
        <v>3257.7868281700003</v>
      </c>
      <c r="H40" s="112">
        <f t="shared" si="41"/>
        <v>3678.5058591500001</v>
      </c>
      <c r="I40" s="112">
        <f t="shared" si="41"/>
        <v>4193.9191866200008</v>
      </c>
      <c r="J40" s="112">
        <f t="shared" si="41"/>
        <v>4240.6846374200013</v>
      </c>
      <c r="K40" s="112">
        <f t="shared" si="41"/>
        <v>3531.6682072199992</v>
      </c>
      <c r="L40" s="112">
        <f t="shared" si="41"/>
        <v>3705.4286269900012</v>
      </c>
      <c r="M40" s="112">
        <f t="shared" si="41"/>
        <v>5281.1392200600003</v>
      </c>
      <c r="N40" s="112">
        <f t="shared" si="41"/>
        <v>4273.3783300099994</v>
      </c>
      <c r="O40" s="112">
        <f t="shared" si="41"/>
        <v>4676.605140990001</v>
      </c>
      <c r="P40" s="114">
        <f t="shared" ref="P40:P46" si="42">SUM(D40:O40)</f>
        <v>47894.679678400003</v>
      </c>
      <c r="Q40" s="542"/>
      <c r="R40" s="99">
        <f t="shared" si="39"/>
        <v>46854.819382579997</v>
      </c>
      <c r="S40" s="100">
        <f t="shared" si="39"/>
        <v>46854.819382579997</v>
      </c>
      <c r="T40" s="609">
        <f t="shared" si="39"/>
        <v>0</v>
      </c>
      <c r="U40" s="79">
        <v>2</v>
      </c>
    </row>
    <row r="41" spans="1:23" s="80" customFormat="1" ht="15.75" customHeight="1" thickBot="1">
      <c r="A41" s="80" t="s">
        <v>15</v>
      </c>
      <c r="B41" s="516">
        <f>+B35+1</f>
        <v>8</v>
      </c>
      <c r="C41" s="109" t="s">
        <v>1202</v>
      </c>
      <c r="D41" s="112">
        <f t="shared" ref="D41:O41" si="43">D256+D428+D600+D643+D686+D772+D987+D1159+D1202+D1245+D1374+D1417+D1460+D1589+D1632+D2148+D2320+D3309</f>
        <v>3472.3073850200008</v>
      </c>
      <c r="E41" s="112">
        <f t="shared" si="43"/>
        <v>3263.6902974600007</v>
      </c>
      <c r="F41" s="112">
        <f t="shared" si="43"/>
        <v>3783.3829999999998</v>
      </c>
      <c r="G41" s="112">
        <f t="shared" si="43"/>
        <v>3296.5330000000004</v>
      </c>
      <c r="H41" s="112">
        <f t="shared" si="43"/>
        <v>3535.7830000000008</v>
      </c>
      <c r="I41" s="112">
        <f t="shared" si="43"/>
        <v>3936.683</v>
      </c>
      <c r="J41" s="112">
        <f t="shared" si="43"/>
        <v>4087.5329999999999</v>
      </c>
      <c r="K41" s="112">
        <f t="shared" si="43"/>
        <v>3282.2830000000008</v>
      </c>
      <c r="L41" s="112">
        <f t="shared" si="43"/>
        <v>3569.683</v>
      </c>
      <c r="M41" s="112">
        <f t="shared" si="43"/>
        <v>5140.93370254</v>
      </c>
      <c r="N41" s="112">
        <f t="shared" si="43"/>
        <v>4199.9914725799999</v>
      </c>
      <c r="O41" s="112">
        <f t="shared" si="43"/>
        <v>4719.6961424000037</v>
      </c>
      <c r="P41" s="114">
        <f t="shared" si="42"/>
        <v>46288.5</v>
      </c>
      <c r="Q41" s="542"/>
      <c r="R41" s="99">
        <f t="shared" ref="R41:S46" si="44">R256+R428+R600+R643+R686+R772+R987+R1159+R1202+R1245+R1417+R1460+R1589+R1632+R2148+R2320+R3309</f>
        <v>46288.499999999993</v>
      </c>
      <c r="S41" s="100">
        <f t="shared" si="44"/>
        <v>46288.499999999993</v>
      </c>
      <c r="T41" s="609">
        <f t="shared" si="39"/>
        <v>0</v>
      </c>
      <c r="U41" s="79">
        <v>1</v>
      </c>
    </row>
    <row r="42" spans="1:23" s="80" customFormat="1" ht="15.75" customHeight="1" thickBot="1">
      <c r="A42" s="80" t="s">
        <v>15</v>
      </c>
      <c r="B42" s="516">
        <f>+B41+1</f>
        <v>9</v>
      </c>
      <c r="C42" s="109" t="s">
        <v>1203</v>
      </c>
      <c r="D42" s="112">
        <f t="shared" ref="D42:O42" si="45">D257+D429+D601+D644+D687+D773+D988+D1160+D1203+D1246+D1375+D1418+D1461+D1590+D1633+D2149+D2321+D3310</f>
        <v>3440.683</v>
      </c>
      <c r="E42" s="112">
        <f t="shared" si="45"/>
        <v>3538.9830000000002</v>
      </c>
      <c r="F42" s="112">
        <f t="shared" si="45"/>
        <v>4137.9830000000002</v>
      </c>
      <c r="G42" s="112">
        <f t="shared" si="45"/>
        <v>3266.4830000000006</v>
      </c>
      <c r="H42" s="112">
        <f t="shared" si="45"/>
        <v>3629.3830000000003</v>
      </c>
      <c r="I42" s="112">
        <f t="shared" si="45"/>
        <v>4173.4830000000002</v>
      </c>
      <c r="J42" s="112">
        <f t="shared" si="45"/>
        <v>4167.683</v>
      </c>
      <c r="K42" s="112">
        <f t="shared" si="45"/>
        <v>3558.6830000000009</v>
      </c>
      <c r="L42" s="112">
        <f t="shared" si="45"/>
        <v>3622.5830000000005</v>
      </c>
      <c r="M42" s="112">
        <f t="shared" si="45"/>
        <v>5204.0830000000005</v>
      </c>
      <c r="N42" s="112">
        <f t="shared" si="45"/>
        <v>4351.3830000000007</v>
      </c>
      <c r="O42" s="112">
        <f t="shared" si="45"/>
        <v>4813.086999999995</v>
      </c>
      <c r="P42" s="114">
        <f t="shared" si="42"/>
        <v>47904.5</v>
      </c>
      <c r="Q42" s="542"/>
      <c r="R42" s="100">
        <f t="shared" si="44"/>
        <v>47904.500000000007</v>
      </c>
      <c r="S42" s="100">
        <f t="shared" si="44"/>
        <v>47904.500000000007</v>
      </c>
      <c r="T42" s="115">
        <f>T272+T439+T611+T654+T697+T783+T998+T1170+T1213+T1385+T1428+T1471+T1600+T1643+T2159+T2331+T3320</f>
        <v>0</v>
      </c>
      <c r="U42" s="79">
        <v>1</v>
      </c>
      <c r="W42" s="116"/>
    </row>
    <row r="43" spans="1:23" s="80" customFormat="1" ht="15.75" hidden="1" customHeight="1" thickBot="1">
      <c r="A43" s="80" t="s">
        <v>15</v>
      </c>
      <c r="B43" s="69"/>
      <c r="C43" s="109" t="s">
        <v>1204</v>
      </c>
      <c r="D43" s="112">
        <f t="shared" ref="D43:O43" si="46">D258+D430+D602+D645+D688+D774+D989+D1161+D1204+D1247+D1376+D1419+D1462+D1591+D1634+D2150+D2322+D3311</f>
        <v>0</v>
      </c>
      <c r="E43" s="112">
        <f t="shared" si="46"/>
        <v>0</v>
      </c>
      <c r="F43" s="112">
        <f t="shared" si="46"/>
        <v>0</v>
      </c>
      <c r="G43" s="112">
        <f t="shared" si="46"/>
        <v>0</v>
      </c>
      <c r="H43" s="112">
        <f t="shared" si="46"/>
        <v>0</v>
      </c>
      <c r="I43" s="112">
        <f t="shared" si="46"/>
        <v>0</v>
      </c>
      <c r="J43" s="112">
        <f t="shared" si="46"/>
        <v>0</v>
      </c>
      <c r="K43" s="112">
        <f t="shared" si="46"/>
        <v>0</v>
      </c>
      <c r="L43" s="112">
        <f t="shared" si="46"/>
        <v>0</v>
      </c>
      <c r="M43" s="112">
        <f t="shared" si="46"/>
        <v>0</v>
      </c>
      <c r="N43" s="112">
        <f t="shared" si="46"/>
        <v>0</v>
      </c>
      <c r="O43" s="112">
        <f t="shared" si="46"/>
        <v>0</v>
      </c>
      <c r="P43" s="114">
        <f t="shared" si="42"/>
        <v>0</v>
      </c>
      <c r="Q43" s="505"/>
      <c r="R43" s="99">
        <f t="shared" si="44"/>
        <v>0</v>
      </c>
      <c r="S43" s="100">
        <f t="shared" si="44"/>
        <v>0</v>
      </c>
      <c r="T43" s="115">
        <f>T273+T440+T612+T655+T698+T784+T999+T1171+T1214+T1386+T1429+T1472+T1601+T1644+T2160+T2332+T3321</f>
        <v>0</v>
      </c>
      <c r="U43" s="79">
        <v>2</v>
      </c>
    </row>
    <row r="44" spans="1:23" s="80" customFormat="1" ht="15.75" hidden="1" customHeight="1" thickBot="1">
      <c r="A44" s="80" t="s">
        <v>15</v>
      </c>
      <c r="B44" s="69"/>
      <c r="C44" s="109" t="s">
        <v>1205</v>
      </c>
      <c r="D44" s="112">
        <f t="shared" ref="D44:O44" si="47">D259+D431+D603+D646+D689+D775+D990+D1162+D1205+D1248+D1377+D1420+D1463+D1592+D1635+D2151+D2323+D3312</f>
        <v>0</v>
      </c>
      <c r="E44" s="112">
        <f t="shared" si="47"/>
        <v>0</v>
      </c>
      <c r="F44" s="112">
        <f t="shared" si="47"/>
        <v>0</v>
      </c>
      <c r="G44" s="112">
        <f t="shared" si="47"/>
        <v>0</v>
      </c>
      <c r="H44" s="112">
        <f t="shared" si="47"/>
        <v>0</v>
      </c>
      <c r="I44" s="112">
        <f t="shared" si="47"/>
        <v>0</v>
      </c>
      <c r="J44" s="112">
        <f t="shared" si="47"/>
        <v>0</v>
      </c>
      <c r="K44" s="112">
        <f t="shared" si="47"/>
        <v>0</v>
      </c>
      <c r="L44" s="112">
        <f t="shared" si="47"/>
        <v>0</v>
      </c>
      <c r="M44" s="112">
        <f t="shared" si="47"/>
        <v>0</v>
      </c>
      <c r="N44" s="112">
        <f t="shared" si="47"/>
        <v>0</v>
      </c>
      <c r="O44" s="112">
        <f t="shared" si="47"/>
        <v>0</v>
      </c>
      <c r="P44" s="114">
        <f t="shared" si="42"/>
        <v>0</v>
      </c>
      <c r="Q44" s="505"/>
      <c r="R44" s="99">
        <f t="shared" si="44"/>
        <v>0</v>
      </c>
      <c r="S44" s="100">
        <f t="shared" si="44"/>
        <v>0</v>
      </c>
      <c r="T44" s="115">
        <f>T274+T441+T613+T656+T699+T785+T1000+T1172+T1215+T1387+T1430+T1473+T1602+T1645+T2161+T2333+T3322</f>
        <v>0</v>
      </c>
      <c r="U44" s="79">
        <v>2</v>
      </c>
    </row>
    <row r="45" spans="1:23" s="80" customFormat="1" ht="15.75" hidden="1" customHeight="1" thickBot="1">
      <c r="A45" s="80" t="s">
        <v>15</v>
      </c>
      <c r="B45" s="69"/>
      <c r="C45" s="109" t="s">
        <v>1206</v>
      </c>
      <c r="D45" s="112">
        <f t="shared" ref="D45:O45" si="48">D260+D432+D604+D647+D690+D776+D991+D1163+D1206+D1249+D1378+D1421+D1464+D1593+D1636+D2152+D2324+D3313</f>
        <v>0</v>
      </c>
      <c r="E45" s="112">
        <f t="shared" si="48"/>
        <v>0</v>
      </c>
      <c r="F45" s="112">
        <f t="shared" si="48"/>
        <v>0</v>
      </c>
      <c r="G45" s="112">
        <f t="shared" si="48"/>
        <v>0</v>
      </c>
      <c r="H45" s="112">
        <f t="shared" si="48"/>
        <v>0</v>
      </c>
      <c r="I45" s="112">
        <f t="shared" si="48"/>
        <v>0</v>
      </c>
      <c r="J45" s="112">
        <f t="shared" si="48"/>
        <v>0</v>
      </c>
      <c r="K45" s="112">
        <f t="shared" si="48"/>
        <v>0</v>
      </c>
      <c r="L45" s="112">
        <f t="shared" si="48"/>
        <v>0</v>
      </c>
      <c r="M45" s="112">
        <f t="shared" si="48"/>
        <v>0</v>
      </c>
      <c r="N45" s="112">
        <f t="shared" si="48"/>
        <v>0</v>
      </c>
      <c r="O45" s="112">
        <f t="shared" si="48"/>
        <v>0</v>
      </c>
      <c r="P45" s="114">
        <f t="shared" si="42"/>
        <v>0</v>
      </c>
      <c r="Q45" s="505"/>
      <c r="R45" s="99">
        <f t="shared" si="44"/>
        <v>0</v>
      </c>
      <c r="S45" s="100">
        <f t="shared" si="44"/>
        <v>0</v>
      </c>
      <c r="T45" s="115">
        <f>T287+T442+T614+T657+T700+T786+T1001+T1173+T1216+T1388+T1431+T1474+T1603+T1646+T2162+T2334+T3323</f>
        <v>0</v>
      </c>
      <c r="U45" s="79">
        <v>2</v>
      </c>
    </row>
    <row r="46" spans="1:23" s="80" customFormat="1" ht="15.75" hidden="1" customHeight="1" thickBot="1">
      <c r="A46" s="80" t="s">
        <v>15</v>
      </c>
      <c r="B46" s="69"/>
      <c r="C46" s="109" t="s">
        <v>1207</v>
      </c>
      <c r="D46" s="112">
        <f t="shared" ref="D46:O46" si="49">D261+D433+D605+D648+D691+D777+D992+D1164+D1207+D1250+D1379+D1422+D1465+D1594+D1637+D2153+D2325+D3314</f>
        <v>0</v>
      </c>
      <c r="E46" s="112">
        <f t="shared" si="49"/>
        <v>0</v>
      </c>
      <c r="F46" s="112">
        <f t="shared" si="49"/>
        <v>0</v>
      </c>
      <c r="G46" s="112">
        <f t="shared" si="49"/>
        <v>0</v>
      </c>
      <c r="H46" s="112">
        <f t="shared" si="49"/>
        <v>0</v>
      </c>
      <c r="I46" s="112">
        <f t="shared" si="49"/>
        <v>0</v>
      </c>
      <c r="J46" s="112">
        <f t="shared" si="49"/>
        <v>0</v>
      </c>
      <c r="K46" s="112">
        <f t="shared" si="49"/>
        <v>0</v>
      </c>
      <c r="L46" s="112">
        <f t="shared" si="49"/>
        <v>0</v>
      </c>
      <c r="M46" s="112">
        <f t="shared" si="49"/>
        <v>0</v>
      </c>
      <c r="N46" s="112">
        <f t="shared" si="49"/>
        <v>0</v>
      </c>
      <c r="O46" s="112">
        <f t="shared" si="49"/>
        <v>0</v>
      </c>
      <c r="P46" s="114">
        <f t="shared" si="42"/>
        <v>0</v>
      </c>
      <c r="Q46" s="505"/>
      <c r="R46" s="99">
        <f t="shared" si="44"/>
        <v>0</v>
      </c>
      <c r="S46" s="100">
        <f t="shared" si="44"/>
        <v>0</v>
      </c>
      <c r="T46" s="115">
        <f>T288+T443+T615+T658+T701+T787+T1002+T1174+T1217+T1389+T1432+T1475+T1604+T1647+T2163+T2335+T3324</f>
        <v>0</v>
      </c>
      <c r="U46" s="79">
        <v>2</v>
      </c>
    </row>
    <row r="47" spans="1:23" s="116" customFormat="1" ht="15.6" customHeight="1" thickBot="1">
      <c r="B47" s="549"/>
      <c r="C47" s="466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97"/>
      <c r="P47" s="198"/>
      <c r="Q47" s="198"/>
      <c r="R47" s="161"/>
      <c r="S47" s="161"/>
      <c r="T47" s="75"/>
      <c r="U47" s="79">
        <v>1</v>
      </c>
    </row>
    <row r="48" spans="1:23" s="80" customFormat="1" ht="15.75" hidden="1" customHeight="1" thickBot="1">
      <c r="A48" s="80" t="s">
        <v>16</v>
      </c>
      <c r="B48" s="69"/>
      <c r="C48" s="81" t="s">
        <v>99</v>
      </c>
      <c r="D48" s="118">
        <v>8.3006796438814631E-2</v>
      </c>
      <c r="E48" s="415">
        <v>7.4051314217006059E-2</v>
      </c>
      <c r="F48" s="118">
        <v>9.5562330986475721E-2</v>
      </c>
      <c r="G48" s="118">
        <v>0.2697751710461096</v>
      </c>
      <c r="H48" s="118">
        <v>0.11285086850866782</v>
      </c>
      <c r="I48" s="118">
        <v>5.7952108128778185E-2</v>
      </c>
      <c r="J48" s="118">
        <v>6.4023935919924418E-2</v>
      </c>
      <c r="K48" s="118">
        <v>3.3351606296719002E-2</v>
      </c>
      <c r="L48" s="118">
        <v>5.1160141372537792E-2</v>
      </c>
      <c r="M48" s="118">
        <v>5.0764597298256782E-2</v>
      </c>
      <c r="N48" s="118">
        <v>7.4716402177175525E-2</v>
      </c>
      <c r="O48" s="119">
        <v>3.2784727609534464E-2</v>
      </c>
      <c r="P48" s="89">
        <f>SUM(D48:O48)</f>
        <v>0.99999999999999978</v>
      </c>
      <c r="Q48" s="483"/>
      <c r="R48" s="120"/>
      <c r="S48" s="120"/>
      <c r="T48" s="75"/>
      <c r="U48" s="79">
        <v>2</v>
      </c>
    </row>
    <row r="49" spans="1:21" s="80" customFormat="1" ht="15.75" hidden="1" customHeight="1" thickBot="1">
      <c r="A49" s="80" t="s">
        <v>16</v>
      </c>
      <c r="B49" s="69"/>
      <c r="C49" s="81" t="s">
        <v>100</v>
      </c>
      <c r="D49" s="121">
        <v>0.12186342512918703</v>
      </c>
      <c r="E49" s="416">
        <v>3.3380105807560449E-2</v>
      </c>
      <c r="F49" s="121">
        <v>5.9653732154843001E-2</v>
      </c>
      <c r="G49" s="121">
        <v>0.35557772249057534</v>
      </c>
      <c r="H49" s="121">
        <v>6.5374568322549911E-2</v>
      </c>
      <c r="I49" s="121">
        <v>5.8243439562984015E-2</v>
      </c>
      <c r="J49" s="121">
        <v>4.1190034978333227E-2</v>
      </c>
      <c r="K49" s="121">
        <v>4.4444831502756355E-2</v>
      </c>
      <c r="L49" s="121">
        <v>6.5023779588802275E-2</v>
      </c>
      <c r="M49" s="121">
        <v>5.0337133794216851E-2</v>
      </c>
      <c r="N49" s="121">
        <v>5.2857825951601524E-2</v>
      </c>
      <c r="O49" s="122">
        <v>5.2053400716590037E-2</v>
      </c>
      <c r="P49" s="94">
        <f t="shared" ref="P49:P55" si="50">SUM(D49:O49)</f>
        <v>1</v>
      </c>
      <c r="Q49" s="483"/>
      <c r="R49" s="120"/>
      <c r="S49" s="120"/>
      <c r="T49" s="75"/>
      <c r="U49" s="79">
        <v>2</v>
      </c>
    </row>
    <row r="50" spans="1:21" s="80" customFormat="1" ht="15.75" hidden="1" customHeight="1" thickBot="1">
      <c r="A50" s="80" t="s">
        <v>16</v>
      </c>
      <c r="B50" s="69"/>
      <c r="C50" s="81" t="s">
        <v>101</v>
      </c>
      <c r="D50" s="123">
        <v>0.10025637440751628</v>
      </c>
      <c r="E50" s="417">
        <v>5.8634350035582879E-2</v>
      </c>
      <c r="F50" s="123">
        <v>9.8332369097177671E-2</v>
      </c>
      <c r="G50" s="123">
        <v>6.1167567370114584E-2</v>
      </c>
      <c r="H50" s="123">
        <v>0.2207946203704097</v>
      </c>
      <c r="I50" s="123">
        <v>0.2335551001776951</v>
      </c>
      <c r="J50" s="123">
        <v>4.6258108477241239E-2</v>
      </c>
      <c r="K50" s="123">
        <v>4.865728803663355E-2</v>
      </c>
      <c r="L50" s="123">
        <v>3.381765958663302E-2</v>
      </c>
      <c r="M50" s="123">
        <v>2.7215955173178766E-2</v>
      </c>
      <c r="N50" s="123">
        <v>3.3098725965901583E-2</v>
      </c>
      <c r="O50" s="125">
        <v>3.8211881301915621E-2</v>
      </c>
      <c r="P50" s="84">
        <f t="shared" si="50"/>
        <v>1</v>
      </c>
      <c r="Q50" s="483"/>
      <c r="R50" s="120"/>
      <c r="S50" s="120"/>
      <c r="T50" s="75"/>
      <c r="U50" s="79">
        <v>2</v>
      </c>
    </row>
    <row r="51" spans="1:21" s="80" customFormat="1" ht="15.75" hidden="1" customHeight="1" thickBot="1">
      <c r="A51" s="80" t="s">
        <v>16</v>
      </c>
      <c r="B51" s="69"/>
      <c r="C51" s="81" t="s">
        <v>102</v>
      </c>
      <c r="D51" s="126">
        <f t="shared" ref="D51:D58" si="51">D70/$P70</f>
        <v>0.15220172073247085</v>
      </c>
      <c r="E51" s="131">
        <f t="shared" ref="E51:O51" si="52">E70/$P70</f>
        <v>4.8242957882413361E-2</v>
      </c>
      <c r="F51" s="128">
        <f t="shared" si="52"/>
        <v>0.11665994457717108</v>
      </c>
      <c r="G51" s="128">
        <f t="shared" si="52"/>
        <v>9.5806030296685232E-2</v>
      </c>
      <c r="H51" s="128">
        <f t="shared" si="52"/>
        <v>0.29553395346500971</v>
      </c>
      <c r="I51" s="128">
        <f t="shared" si="52"/>
        <v>6.9596648169731865E-2</v>
      </c>
      <c r="J51" s="128">
        <f t="shared" si="52"/>
        <v>3.8595450482593351E-2</v>
      </c>
      <c r="K51" s="128">
        <f t="shared" si="52"/>
        <v>3.3703406837209876E-2</v>
      </c>
      <c r="L51" s="128">
        <f t="shared" si="52"/>
        <v>4.6635794756637726E-2</v>
      </c>
      <c r="M51" s="128">
        <f t="shared" si="52"/>
        <v>2.3021151541623985E-2</v>
      </c>
      <c r="N51" s="128">
        <f t="shared" si="52"/>
        <v>4.7414592948585486E-2</v>
      </c>
      <c r="O51" s="129">
        <f t="shared" si="52"/>
        <v>3.258834830986751E-2</v>
      </c>
      <c r="P51" s="130">
        <f t="shared" si="50"/>
        <v>1</v>
      </c>
      <c r="Q51" s="483"/>
      <c r="R51" s="120"/>
      <c r="S51" s="120"/>
      <c r="T51" s="75"/>
      <c r="U51" s="79">
        <v>2</v>
      </c>
    </row>
    <row r="52" spans="1:21" s="80" customFormat="1" ht="15.75" hidden="1" customHeight="1" thickBot="1">
      <c r="A52" s="80" t="s">
        <v>16</v>
      </c>
      <c r="B52" s="69"/>
      <c r="C52" s="95" t="s">
        <v>103</v>
      </c>
      <c r="D52" s="126">
        <f t="shared" si="51"/>
        <v>0.16156629199776501</v>
      </c>
      <c r="E52" s="131">
        <f t="shared" ref="E52:O53" si="53">E71/$P71</f>
        <v>4.0765096987474929E-2</v>
      </c>
      <c r="F52" s="128">
        <f t="shared" si="53"/>
        <v>4.9163965849388397E-2</v>
      </c>
      <c r="G52" s="128">
        <f t="shared" si="53"/>
        <v>0.1367938520711641</v>
      </c>
      <c r="H52" s="128">
        <f t="shared" si="53"/>
        <v>0.19178962781013348</v>
      </c>
      <c r="I52" s="128">
        <f t="shared" si="53"/>
        <v>5.5638605878715428E-2</v>
      </c>
      <c r="J52" s="128">
        <f t="shared" si="53"/>
        <v>7.1158301929684975E-2</v>
      </c>
      <c r="K52" s="128">
        <f t="shared" si="53"/>
        <v>8.4864962271046743E-2</v>
      </c>
      <c r="L52" s="128">
        <f t="shared" si="53"/>
        <v>5.1620030899344277E-2</v>
      </c>
      <c r="M52" s="128">
        <f t="shared" si="53"/>
        <v>3.693006740223416E-2</v>
      </c>
      <c r="N52" s="128">
        <f t="shared" si="53"/>
        <v>6.5222750978994229E-2</v>
      </c>
      <c r="O52" s="129">
        <f t="shared" si="53"/>
        <v>5.4486445924054279E-2</v>
      </c>
      <c r="P52" s="130">
        <f t="shared" si="50"/>
        <v>1.0000000000000002</v>
      </c>
      <c r="Q52" s="499">
        <f>(P71/P70-1)</f>
        <v>-6.1083466735456393E-2</v>
      </c>
      <c r="R52" s="120"/>
      <c r="S52" s="120"/>
      <c r="T52" s="75"/>
      <c r="U52" s="79">
        <v>2</v>
      </c>
    </row>
    <row r="53" spans="1:21" s="80" customFormat="1" ht="15.75" hidden="1" customHeight="1" thickBot="1">
      <c r="A53" s="80" t="s">
        <v>16</v>
      </c>
      <c r="B53" s="69"/>
      <c r="C53" s="81" t="s">
        <v>442</v>
      </c>
      <c r="D53" s="126">
        <f t="shared" si="51"/>
        <v>0.15243861612856149</v>
      </c>
      <c r="E53" s="131">
        <f t="shared" si="53"/>
        <v>3.3150127789637163E-2</v>
      </c>
      <c r="F53" s="128">
        <f t="shared" si="53"/>
        <v>3.4865201592791176E-2</v>
      </c>
      <c r="G53" s="128">
        <f t="shared" si="53"/>
        <v>5.6271779552944275E-2</v>
      </c>
      <c r="H53" s="128">
        <f t="shared" si="53"/>
        <v>0.30283749463165299</v>
      </c>
      <c r="I53" s="128">
        <f t="shared" si="53"/>
        <v>0.12921026228840771</v>
      </c>
      <c r="J53" s="128">
        <f t="shared" si="53"/>
        <v>3.5727196184283577E-2</v>
      </c>
      <c r="K53" s="128">
        <f t="shared" si="53"/>
        <v>7.5043618185781938E-2</v>
      </c>
      <c r="L53" s="128">
        <f t="shared" si="53"/>
        <v>2.2641199601698862E-2</v>
      </c>
      <c r="M53" s="128">
        <f t="shared" si="53"/>
        <v>4.5702396959808635E-2</v>
      </c>
      <c r="N53" s="128">
        <f t="shared" si="53"/>
        <v>7.4798982643546827E-2</v>
      </c>
      <c r="O53" s="129">
        <f t="shared" si="53"/>
        <v>3.7313124440885463E-2</v>
      </c>
      <c r="P53" s="130">
        <f t="shared" si="50"/>
        <v>1</v>
      </c>
      <c r="Q53" s="499">
        <f t="shared" ref="Q53:Q58" si="54">(P72/P71-1)</f>
        <v>-5.2050431557654653E-2</v>
      </c>
      <c r="R53" s="120"/>
      <c r="S53" s="120"/>
      <c r="T53" s="75"/>
      <c r="U53" s="79">
        <v>2</v>
      </c>
    </row>
    <row r="54" spans="1:21" s="80" customFormat="1" ht="15.75" hidden="1" customHeight="1" thickBot="1">
      <c r="A54" s="80" t="s">
        <v>16</v>
      </c>
      <c r="B54" s="69"/>
      <c r="C54" s="81" t="s">
        <v>566</v>
      </c>
      <c r="D54" s="126">
        <f t="shared" si="51"/>
        <v>0.14045672047286534</v>
      </c>
      <c r="E54" s="131">
        <f t="shared" ref="E54:O54" si="55">E73/$P73</f>
        <v>6.7494316257493414E-2</v>
      </c>
      <c r="F54" s="128">
        <f t="shared" si="55"/>
        <v>5.1714483026496845E-2</v>
      </c>
      <c r="G54" s="128">
        <f t="shared" si="55"/>
        <v>0.17798975639094972</v>
      </c>
      <c r="H54" s="128">
        <f t="shared" si="55"/>
        <v>9.8474939857816995E-2</v>
      </c>
      <c r="I54" s="128">
        <f t="shared" si="55"/>
        <v>5.7223761974168556E-2</v>
      </c>
      <c r="J54" s="128">
        <f t="shared" si="55"/>
        <v>8.7689332083979804E-2</v>
      </c>
      <c r="K54" s="128">
        <f t="shared" si="55"/>
        <v>3.7132557981177233E-2</v>
      </c>
      <c r="L54" s="128">
        <f t="shared" si="55"/>
        <v>3.6592529352141551E-2</v>
      </c>
      <c r="M54" s="128">
        <f t="shared" si="55"/>
        <v>6.4031046283666029E-2</v>
      </c>
      <c r="N54" s="128">
        <f t="shared" si="55"/>
        <v>0.1143232759915955</v>
      </c>
      <c r="O54" s="129">
        <f t="shared" si="55"/>
        <v>6.6877280327649169E-2</v>
      </c>
      <c r="P54" s="130">
        <f>SUM(D54:O54)</f>
        <v>1</v>
      </c>
      <c r="Q54" s="500">
        <f t="shared" si="54"/>
        <v>0.30719502569758328</v>
      </c>
      <c r="R54" s="120"/>
      <c r="S54" s="120"/>
      <c r="T54" s="75"/>
      <c r="U54" s="79">
        <v>2</v>
      </c>
    </row>
    <row r="55" spans="1:21" s="80" customFormat="1" ht="15.75" hidden="1" customHeight="1" thickBot="1">
      <c r="A55" s="80" t="s">
        <v>16</v>
      </c>
      <c r="B55" s="69"/>
      <c r="C55" s="81" t="s">
        <v>664</v>
      </c>
      <c r="D55" s="126">
        <f t="shared" si="51"/>
        <v>0.12616037070714192</v>
      </c>
      <c r="E55" s="131">
        <f t="shared" ref="E55:O58" si="56">E74/$P74</f>
        <v>6.8611088562940403E-2</v>
      </c>
      <c r="F55" s="128">
        <f t="shared" si="56"/>
        <v>5.7046105296828062E-2</v>
      </c>
      <c r="G55" s="128">
        <f t="shared" si="56"/>
        <v>0.18058475105175428</v>
      </c>
      <c r="H55" s="128">
        <f t="shared" si="56"/>
        <v>9.721769727372577E-2</v>
      </c>
      <c r="I55" s="128">
        <f t="shared" si="56"/>
        <v>5.7664729211080804E-2</v>
      </c>
      <c r="J55" s="128">
        <f t="shared" si="56"/>
        <v>4.7929125880651534E-2</v>
      </c>
      <c r="K55" s="128">
        <f t="shared" si="56"/>
        <v>0.12982847970231559</v>
      </c>
      <c r="L55" s="128">
        <f t="shared" si="56"/>
        <v>0.10473184119035139</v>
      </c>
      <c r="M55" s="128">
        <f t="shared" si="56"/>
        <v>5.5564158168909382E-2</v>
      </c>
      <c r="N55" s="128">
        <f t="shared" si="56"/>
        <v>3.5297324565244703E-2</v>
      </c>
      <c r="O55" s="129">
        <f t="shared" si="56"/>
        <v>3.9364328389056027E-2</v>
      </c>
      <c r="P55" s="130">
        <f t="shared" si="50"/>
        <v>0.99999999999999989</v>
      </c>
      <c r="Q55" s="500">
        <f t="shared" si="54"/>
        <v>3.4860449666276772E-2</v>
      </c>
      <c r="R55" s="120"/>
      <c r="S55" s="120"/>
      <c r="T55" s="477"/>
      <c r="U55" s="79">
        <v>2</v>
      </c>
    </row>
    <row r="56" spans="1:21" s="80" customFormat="1" ht="15.75" hidden="1" customHeight="1" thickBot="1">
      <c r="A56" s="80" t="s">
        <v>16</v>
      </c>
      <c r="B56" s="516"/>
      <c r="C56" s="109" t="s">
        <v>763</v>
      </c>
      <c r="D56" s="86">
        <f t="shared" si="51"/>
        <v>0.11300441095434341</v>
      </c>
      <c r="E56" s="544">
        <f t="shared" si="56"/>
        <v>5.3606038142918033E-2</v>
      </c>
      <c r="F56" s="145">
        <f t="shared" si="56"/>
        <v>3.6547224767834556E-2</v>
      </c>
      <c r="G56" s="145">
        <f t="shared" si="56"/>
        <v>0.16139686924212149</v>
      </c>
      <c r="H56" s="145">
        <f t="shared" si="56"/>
        <v>0.14114108583225551</v>
      </c>
      <c r="I56" s="145">
        <f t="shared" si="56"/>
        <v>0.11725632912377996</v>
      </c>
      <c r="J56" s="145">
        <f t="shared" si="56"/>
        <v>7.0387640543849758E-2</v>
      </c>
      <c r="K56" s="145">
        <f t="shared" si="56"/>
        <v>4.6171301977281559E-2</v>
      </c>
      <c r="L56" s="145">
        <f t="shared" si="56"/>
        <v>0.11779819710318283</v>
      </c>
      <c r="M56" s="145">
        <f t="shared" si="56"/>
        <v>6.746192955483038E-2</v>
      </c>
      <c r="N56" s="145">
        <f t="shared" si="56"/>
        <v>4.2168634731363494E-2</v>
      </c>
      <c r="O56" s="145">
        <f t="shared" si="56"/>
        <v>3.3060338026239103E-2</v>
      </c>
      <c r="P56" s="546">
        <f>SUM(D56:O56)</f>
        <v>1</v>
      </c>
      <c r="Q56" s="493">
        <f t="shared" si="54"/>
        <v>0.12491401858081952</v>
      </c>
      <c r="R56" s="120"/>
      <c r="S56" s="85"/>
      <c r="T56" s="75"/>
      <c r="U56" s="79">
        <v>2</v>
      </c>
    </row>
    <row r="57" spans="1:21" s="80" customFormat="1" ht="15.75" hidden="1" customHeight="1" thickBot="1">
      <c r="A57" s="80" t="s">
        <v>16</v>
      </c>
      <c r="B57" s="516"/>
      <c r="C57" s="109" t="s">
        <v>848</v>
      </c>
      <c r="D57" s="369">
        <f t="shared" si="51"/>
        <v>0.13407305636903341</v>
      </c>
      <c r="E57" s="543">
        <f t="shared" si="56"/>
        <v>5.835574162202084E-2</v>
      </c>
      <c r="F57" s="148">
        <f t="shared" si="56"/>
        <v>4.0454502721063004E-2</v>
      </c>
      <c r="G57" s="148">
        <f t="shared" si="56"/>
        <v>8.9791276575636902E-2</v>
      </c>
      <c r="H57" s="148">
        <f t="shared" si="56"/>
        <v>0.12494042555140719</v>
      </c>
      <c r="I57" s="148">
        <f t="shared" si="56"/>
        <v>9.6808944156473217E-2</v>
      </c>
      <c r="J57" s="148">
        <f t="shared" si="56"/>
        <v>5.5471913367162624E-2</v>
      </c>
      <c r="K57" s="148">
        <f t="shared" si="56"/>
        <v>0.12463620945479036</v>
      </c>
      <c r="L57" s="148">
        <f t="shared" si="56"/>
        <v>5.7008179298216909E-2</v>
      </c>
      <c r="M57" s="148">
        <f t="shared" si="56"/>
        <v>5.8980678837551474E-2</v>
      </c>
      <c r="N57" s="148">
        <f t="shared" si="56"/>
        <v>9.2527772298917607E-2</v>
      </c>
      <c r="O57" s="148">
        <f t="shared" si="56"/>
        <v>6.6951299747726442E-2</v>
      </c>
      <c r="P57" s="547">
        <f>SUM(D57:O57)</f>
        <v>0.99999999999999989</v>
      </c>
      <c r="Q57" s="494">
        <f t="shared" si="54"/>
        <v>-0.25694924186962853</v>
      </c>
      <c r="R57" s="120"/>
      <c r="S57" s="120"/>
      <c r="T57" s="75"/>
      <c r="U57" s="79">
        <v>2</v>
      </c>
    </row>
    <row r="58" spans="1:21" s="80" customFormat="1" ht="15.6" hidden="1" customHeight="1" thickBot="1">
      <c r="A58" s="80" t="s">
        <v>16</v>
      </c>
      <c r="B58" s="516"/>
      <c r="C58" s="109" t="s">
        <v>942</v>
      </c>
      <c r="D58" s="369">
        <f t="shared" si="51"/>
        <v>0.11399820342066276</v>
      </c>
      <c r="E58" s="543">
        <f t="shared" si="56"/>
        <v>6.4268737501703171E-2</v>
      </c>
      <c r="F58" s="148">
        <f t="shared" si="56"/>
        <v>5.7814708725051414E-2</v>
      </c>
      <c r="G58" s="148">
        <f t="shared" si="56"/>
        <v>6.3377225930148426E-2</v>
      </c>
      <c r="H58" s="148">
        <f t="shared" si="56"/>
        <v>4.6528479514934523E-2</v>
      </c>
      <c r="I58" s="148">
        <f t="shared" si="56"/>
        <v>0.17791126985352465</v>
      </c>
      <c r="J58" s="148">
        <f t="shared" si="56"/>
        <v>0.11330734060021737</v>
      </c>
      <c r="K58" s="148">
        <f t="shared" si="56"/>
        <v>8.8442538913133834E-2</v>
      </c>
      <c r="L58" s="148">
        <f t="shared" si="56"/>
        <v>4.4888944686212157E-2</v>
      </c>
      <c r="M58" s="148">
        <f t="shared" si="56"/>
        <v>0.11727381497280912</v>
      </c>
      <c r="N58" s="148">
        <f t="shared" si="56"/>
        <v>6.9364339363720967E-2</v>
      </c>
      <c r="O58" s="148">
        <f t="shared" si="56"/>
        <v>4.2824396517881586E-2</v>
      </c>
      <c r="P58" s="547">
        <f>SUM(D58:O58)</f>
        <v>1</v>
      </c>
      <c r="Q58" s="494">
        <f t="shared" si="54"/>
        <v>0.1106540302615644</v>
      </c>
      <c r="R58" s="120"/>
      <c r="S58" s="120"/>
      <c r="T58" s="75"/>
      <c r="U58" s="79">
        <v>2</v>
      </c>
    </row>
    <row r="59" spans="1:21" s="80" customFormat="1" ht="15.6" hidden="1" customHeight="1" thickBot="1">
      <c r="A59" s="80" t="s">
        <v>16</v>
      </c>
      <c r="B59" s="516"/>
      <c r="C59" s="109" t="s">
        <v>1088</v>
      </c>
      <c r="D59" s="369">
        <f t="shared" ref="D59:O59" si="57">D79/$P79</f>
        <v>8.8530616958644864E-2</v>
      </c>
      <c r="E59" s="543">
        <f t="shared" si="57"/>
        <v>6.7783991646951897E-2</v>
      </c>
      <c r="F59" s="148">
        <f t="shared" si="57"/>
        <v>2.7960488459920368E-2</v>
      </c>
      <c r="G59" s="148">
        <f t="shared" si="57"/>
        <v>9.3289751012169603E-2</v>
      </c>
      <c r="H59" s="148">
        <f t="shared" si="57"/>
        <v>7.0002431824538983E-2</v>
      </c>
      <c r="I59" s="148">
        <f t="shared" si="57"/>
        <v>6.3437853146404433E-2</v>
      </c>
      <c r="J59" s="148">
        <f t="shared" si="57"/>
        <v>0.22261598705469487</v>
      </c>
      <c r="K59" s="148">
        <f t="shared" si="57"/>
        <v>6.0552487699128119E-2</v>
      </c>
      <c r="L59" s="148">
        <f t="shared" si="57"/>
        <v>6.8392688290624476E-2</v>
      </c>
      <c r="M59" s="148">
        <f t="shared" si="57"/>
        <v>5.5066614314440786E-2</v>
      </c>
      <c r="N59" s="148">
        <f t="shared" si="57"/>
        <v>8.4792099395386372E-2</v>
      </c>
      <c r="O59" s="148">
        <f t="shared" si="57"/>
        <v>9.7574990197095313E-2</v>
      </c>
      <c r="P59" s="547">
        <f>SUM(D59:O59)</f>
        <v>1.0000000000000002</v>
      </c>
      <c r="Q59" s="494">
        <f>(P79/P77-1)</f>
        <v>8.3119654879143301E-2</v>
      </c>
      <c r="R59" s="120"/>
      <c r="S59" s="120"/>
      <c r="T59" s="75"/>
      <c r="U59" s="79">
        <v>2</v>
      </c>
    </row>
    <row r="60" spans="1:21" s="80" customFormat="1" ht="15.6" customHeight="1" thickBot="1">
      <c r="A60" s="80" t="s">
        <v>16</v>
      </c>
      <c r="B60" s="516">
        <f>+B42+1</f>
        <v>10</v>
      </c>
      <c r="C60" s="109" t="s">
        <v>1208</v>
      </c>
      <c r="D60" s="369">
        <f t="shared" ref="D60:D66" si="58">D80/$P80</f>
        <v>4.8127244984185913E-2</v>
      </c>
      <c r="E60" s="543">
        <f t="shared" ref="E60:O60" si="59">E80/$P80</f>
        <v>3.5596425838776771E-2</v>
      </c>
      <c r="F60" s="148">
        <f t="shared" si="59"/>
        <v>2.6420473202211074E-2</v>
      </c>
      <c r="G60" s="148">
        <f t="shared" si="59"/>
        <v>2.5251010575437834E-2</v>
      </c>
      <c r="H60" s="148">
        <f t="shared" si="59"/>
        <v>2.4046985821945397E-2</v>
      </c>
      <c r="I60" s="148">
        <f t="shared" si="59"/>
        <v>5.2075996999129133E-2</v>
      </c>
      <c r="J60" s="148">
        <f t="shared" si="59"/>
        <v>0.10288103002479847</v>
      </c>
      <c r="K60" s="148">
        <f t="shared" si="59"/>
        <v>4.8984993616505608E-2</v>
      </c>
      <c r="L60" s="148">
        <f t="shared" si="59"/>
        <v>1.8941720668105528E-2</v>
      </c>
      <c r="M60" s="148">
        <f t="shared" si="59"/>
        <v>0.59248071700504334</v>
      </c>
      <c r="N60" s="148">
        <f t="shared" si="59"/>
        <v>1.1069638554657618E-2</v>
      </c>
      <c r="O60" s="148">
        <f t="shared" si="59"/>
        <v>1.4123762709203206E-2</v>
      </c>
      <c r="P60" s="547">
        <f t="shared" ref="P60:P69" si="60">SUM(D60:O60)</f>
        <v>0.99999999999999978</v>
      </c>
      <c r="Q60" s="494">
        <f>(P80/P79-1)</f>
        <v>1.3084340174490583</v>
      </c>
      <c r="R60" s="120"/>
      <c r="S60" s="120"/>
      <c r="T60" s="75"/>
      <c r="U60" s="79">
        <v>1</v>
      </c>
    </row>
    <row r="61" spans="1:21" s="80" customFormat="1" ht="15.6" customHeight="1" thickBot="1">
      <c r="A61" s="80" t="s">
        <v>16</v>
      </c>
      <c r="B61" s="516">
        <f>+B60+1</f>
        <v>11</v>
      </c>
      <c r="C61" s="109" t="s">
        <v>1209</v>
      </c>
      <c r="D61" s="370">
        <f t="shared" si="58"/>
        <v>0.10948327847400699</v>
      </c>
      <c r="E61" s="545">
        <f t="shared" ref="E61:O61" si="61">E81/$P81</f>
        <v>6.0755974089451867E-2</v>
      </c>
      <c r="F61" s="253">
        <f t="shared" si="61"/>
        <v>8.206774359037565E-2</v>
      </c>
      <c r="G61" s="253">
        <f t="shared" si="61"/>
        <v>6.0574681863572705E-2</v>
      </c>
      <c r="H61" s="253">
        <f t="shared" si="61"/>
        <v>7.4957292400241127E-2</v>
      </c>
      <c r="I61" s="253">
        <f t="shared" si="61"/>
        <v>9.7948740406638091E-2</v>
      </c>
      <c r="J61" s="253">
        <f t="shared" si="61"/>
        <v>0.25757921378628545</v>
      </c>
      <c r="K61" s="253">
        <f t="shared" si="61"/>
        <v>6.3654103966819642E-2</v>
      </c>
      <c r="L61" s="253">
        <f t="shared" si="61"/>
        <v>3.7408916411090787E-2</v>
      </c>
      <c r="M61" s="253">
        <f t="shared" si="61"/>
        <v>4.9718999299117425E-2</v>
      </c>
      <c r="N61" s="253">
        <f t="shared" si="61"/>
        <v>4.3672658551605792E-2</v>
      </c>
      <c r="O61" s="253">
        <f t="shared" si="61"/>
        <v>6.2178397160794451E-2</v>
      </c>
      <c r="P61" s="548">
        <f t="shared" si="60"/>
        <v>0.99999999999999989</v>
      </c>
      <c r="Q61" s="495">
        <f t="shared" ref="Q61:Q69" si="62">(P81/P80-1)</f>
        <v>-0.41761078466683521</v>
      </c>
      <c r="R61" s="120"/>
      <c r="S61" s="120"/>
      <c r="T61" s="75"/>
      <c r="U61" s="79">
        <v>1</v>
      </c>
    </row>
    <row r="62" spans="1:21" s="80" customFormat="1" ht="15.6" customHeight="1" thickBot="1">
      <c r="A62" s="80" t="s">
        <v>16</v>
      </c>
      <c r="B62" s="516">
        <f>+B61+1</f>
        <v>12</v>
      </c>
      <c r="C62" s="81" t="s">
        <v>1210</v>
      </c>
      <c r="D62" s="91">
        <f t="shared" si="58"/>
        <v>6.2630768384010715E-2</v>
      </c>
      <c r="E62" s="132">
        <f t="shared" ref="E62:O62" si="63">E82/$P82</f>
        <v>1.9400352435334871E-2</v>
      </c>
      <c r="F62" s="92">
        <f t="shared" si="63"/>
        <v>2.6950405671540743E-2</v>
      </c>
      <c r="G62" s="92">
        <f t="shared" si="63"/>
        <v>1.5457980665030702E-2</v>
      </c>
      <c r="H62" s="92">
        <f t="shared" si="63"/>
        <v>3.3662647365948768E-2</v>
      </c>
      <c r="I62" s="92">
        <f t="shared" si="63"/>
        <v>9.3123725547171202E-2</v>
      </c>
      <c r="J62" s="92">
        <f t="shared" si="63"/>
        <v>6.4770367241637317E-2</v>
      </c>
      <c r="K62" s="92">
        <f t="shared" si="63"/>
        <v>1.4494822524160905E-2</v>
      </c>
      <c r="L62" s="92">
        <f t="shared" si="63"/>
        <v>1.5001609972516049E-2</v>
      </c>
      <c r="M62" s="92">
        <f t="shared" si="63"/>
        <v>0.62061557196717776</v>
      </c>
      <c r="N62" s="92">
        <f t="shared" si="63"/>
        <v>2.0029335227249409E-2</v>
      </c>
      <c r="O62" s="93">
        <f t="shared" si="63"/>
        <v>1.3862412998221637E-2</v>
      </c>
      <c r="P62" s="420">
        <f t="shared" si="60"/>
        <v>1</v>
      </c>
      <c r="Q62" s="501">
        <f t="shared" si="62"/>
        <v>0.87113684354483767</v>
      </c>
      <c r="R62" s="120"/>
      <c r="S62" s="120"/>
      <c r="T62" s="75"/>
      <c r="U62" s="79">
        <v>1</v>
      </c>
    </row>
    <row r="63" spans="1:21" s="80" customFormat="1" ht="15.6" customHeight="1" thickBot="1">
      <c r="A63" s="80" t="s">
        <v>16</v>
      </c>
      <c r="B63" s="516">
        <f>+B62+1</f>
        <v>13</v>
      </c>
      <c r="C63" s="81" t="s">
        <v>1211</v>
      </c>
      <c r="D63" s="91">
        <f t="shared" si="58"/>
        <v>0.33661283575344908</v>
      </c>
      <c r="E63" s="132">
        <f t="shared" ref="E63:O63" si="64">E83/$P83</f>
        <v>2.8388029819245549E-2</v>
      </c>
      <c r="F63" s="92">
        <f t="shared" si="64"/>
        <v>3.1111838446373205E-2</v>
      </c>
      <c r="G63" s="92">
        <f t="shared" si="64"/>
        <v>4.3419334137597292E-2</v>
      </c>
      <c r="H63" s="92">
        <f t="shared" si="64"/>
        <v>9.4167015435540596E-2</v>
      </c>
      <c r="I63" s="92">
        <f t="shared" si="64"/>
        <v>0.19572991634524484</v>
      </c>
      <c r="J63" s="92">
        <f t="shared" si="64"/>
        <v>0.10979234633554373</v>
      </c>
      <c r="K63" s="92">
        <f t="shared" si="64"/>
        <v>3.3590540032485891E-2</v>
      </c>
      <c r="L63" s="92">
        <f t="shared" si="64"/>
        <v>3.0368215794081211E-2</v>
      </c>
      <c r="M63" s="92">
        <f t="shared" si="64"/>
        <v>3.5796425717828664E-2</v>
      </c>
      <c r="N63" s="92">
        <f t="shared" si="64"/>
        <v>3.8193932324060674E-2</v>
      </c>
      <c r="O63" s="93">
        <f t="shared" si="64"/>
        <v>2.2829569858549299E-2</v>
      </c>
      <c r="P63" s="94">
        <f t="shared" si="60"/>
        <v>1</v>
      </c>
      <c r="Q63" s="494">
        <f t="shared" si="62"/>
        <v>-0.42925658480188444</v>
      </c>
      <c r="R63" s="120"/>
      <c r="S63" s="120"/>
      <c r="T63" s="75"/>
      <c r="U63" s="79">
        <v>1</v>
      </c>
    </row>
    <row r="64" spans="1:21" s="80" customFormat="1" ht="15.75" customHeight="1" thickBot="1">
      <c r="A64" s="80" t="s">
        <v>16</v>
      </c>
      <c r="B64" s="516">
        <f>+B63+1</f>
        <v>14</v>
      </c>
      <c r="C64" s="81" t="s">
        <v>1212</v>
      </c>
      <c r="D64" s="91">
        <f t="shared" si="58"/>
        <v>0.34779620588046783</v>
      </c>
      <c r="E64" s="132">
        <f t="shared" ref="E64:O64" si="65">E84/$P84</f>
        <v>3.477006889921487E-2</v>
      </c>
      <c r="F64" s="92">
        <f t="shared" si="65"/>
        <v>3.6692837686268222E-2</v>
      </c>
      <c r="G64" s="92">
        <f t="shared" si="65"/>
        <v>3.8455375741067138E-2</v>
      </c>
      <c r="H64" s="92">
        <f t="shared" si="65"/>
        <v>6.1368370453452968E-2</v>
      </c>
      <c r="I64" s="92">
        <f t="shared" si="65"/>
        <v>0.10078513058804678</v>
      </c>
      <c r="J64" s="92">
        <f t="shared" si="65"/>
        <v>0.1087966672007691</v>
      </c>
      <c r="K64" s="92">
        <f t="shared" si="65"/>
        <v>3.4609838166960422E-2</v>
      </c>
      <c r="L64" s="92">
        <f t="shared" si="65"/>
        <v>3.1244992789617048E-2</v>
      </c>
      <c r="M64" s="92">
        <f t="shared" si="65"/>
        <v>0.13892004486460502</v>
      </c>
      <c r="N64" s="92">
        <f t="shared" si="65"/>
        <v>3.605191475725044E-2</v>
      </c>
      <c r="O64" s="93">
        <f t="shared" si="65"/>
        <v>3.0508552972280133E-2</v>
      </c>
      <c r="P64" s="94">
        <f t="shared" si="60"/>
        <v>1</v>
      </c>
      <c r="Q64" s="494">
        <f t="shared" si="62"/>
        <v>0.10087317992585354</v>
      </c>
      <c r="R64" s="120"/>
      <c r="S64" s="120"/>
      <c r="T64" s="75"/>
      <c r="U64" s="79">
        <v>1</v>
      </c>
    </row>
    <row r="65" spans="1:21" s="80" customFormat="1" ht="15.75" customHeight="1" thickBot="1">
      <c r="A65" s="80" t="s">
        <v>16</v>
      </c>
      <c r="B65" s="516">
        <f>+B64+1</f>
        <v>15</v>
      </c>
      <c r="C65" s="81" t="s">
        <v>1213</v>
      </c>
      <c r="D65" s="91">
        <f t="shared" si="58"/>
        <v>0.11055590256089944</v>
      </c>
      <c r="E65" s="132">
        <f t="shared" ref="E65:O65" si="66">E85/$P85</f>
        <v>4.788673745575682E-2</v>
      </c>
      <c r="F65" s="92">
        <f t="shared" si="66"/>
        <v>4.9552363106391842E-2</v>
      </c>
      <c r="G65" s="92">
        <f t="shared" si="66"/>
        <v>5.0801582344368108E-2</v>
      </c>
      <c r="H65" s="92">
        <f t="shared" si="66"/>
        <v>8.4946908182386024E-2</v>
      </c>
      <c r="I65" s="92">
        <f t="shared" si="66"/>
        <v>0.13741411617738913</v>
      </c>
      <c r="J65" s="92">
        <f t="shared" si="66"/>
        <v>0.14844888611284615</v>
      </c>
      <c r="K65" s="92">
        <f t="shared" si="66"/>
        <v>4.5180095773474913E-2</v>
      </c>
      <c r="L65" s="92">
        <f t="shared" si="66"/>
        <v>4.0391422027899228E-2</v>
      </c>
      <c r="M65" s="92">
        <f t="shared" si="66"/>
        <v>0.19258796585467414</v>
      </c>
      <c r="N65" s="92">
        <f t="shared" si="66"/>
        <v>5.1009785550697483E-2</v>
      </c>
      <c r="O65" s="93">
        <f t="shared" si="66"/>
        <v>4.1224234853216746E-2</v>
      </c>
      <c r="P65" s="94">
        <f t="shared" si="60"/>
        <v>1</v>
      </c>
      <c r="Q65" s="494">
        <f t="shared" si="62"/>
        <v>-0.23041179298189407</v>
      </c>
      <c r="R65" s="120"/>
      <c r="S65" s="120"/>
      <c r="T65" s="75"/>
      <c r="U65" s="79">
        <v>1</v>
      </c>
    </row>
    <row r="66" spans="1:21" s="80" customFormat="1" ht="15.75" hidden="1" customHeight="1" thickBot="1">
      <c r="A66" s="80" t="s">
        <v>16</v>
      </c>
      <c r="B66" s="69"/>
      <c r="C66" s="81" t="s">
        <v>1214</v>
      </c>
      <c r="D66" s="91" t="e">
        <f t="shared" si="58"/>
        <v>#DIV/0!</v>
      </c>
      <c r="E66" s="132" t="e">
        <f t="shared" ref="E66:O66" si="67">E86/$P86</f>
        <v>#DIV/0!</v>
      </c>
      <c r="F66" s="92" t="e">
        <f t="shared" si="67"/>
        <v>#DIV/0!</v>
      </c>
      <c r="G66" s="92" t="e">
        <f t="shared" si="67"/>
        <v>#DIV/0!</v>
      </c>
      <c r="H66" s="92" t="e">
        <f t="shared" si="67"/>
        <v>#DIV/0!</v>
      </c>
      <c r="I66" s="92" t="e">
        <f t="shared" si="67"/>
        <v>#DIV/0!</v>
      </c>
      <c r="J66" s="92" t="e">
        <f t="shared" si="67"/>
        <v>#DIV/0!</v>
      </c>
      <c r="K66" s="92" t="e">
        <f t="shared" si="67"/>
        <v>#DIV/0!</v>
      </c>
      <c r="L66" s="92" t="e">
        <f t="shared" si="67"/>
        <v>#DIV/0!</v>
      </c>
      <c r="M66" s="92" t="e">
        <f t="shared" si="67"/>
        <v>#DIV/0!</v>
      </c>
      <c r="N66" s="92" t="e">
        <f t="shared" si="67"/>
        <v>#DIV/0!</v>
      </c>
      <c r="O66" s="93" t="e">
        <f t="shared" si="67"/>
        <v>#DIV/0!</v>
      </c>
      <c r="P66" s="94" t="e">
        <f t="shared" si="60"/>
        <v>#DIV/0!</v>
      </c>
      <c r="Q66" s="494">
        <f t="shared" si="62"/>
        <v>-1</v>
      </c>
      <c r="R66" s="120"/>
      <c r="S66" s="120"/>
      <c r="T66" s="75"/>
      <c r="U66" s="79">
        <v>2</v>
      </c>
    </row>
    <row r="67" spans="1:21" s="80" customFormat="1" ht="15.75" hidden="1" customHeight="1" thickBot="1">
      <c r="A67" s="80" t="s">
        <v>16</v>
      </c>
      <c r="B67" s="69"/>
      <c r="C67" s="81" t="s">
        <v>1215</v>
      </c>
      <c r="D67" s="91" t="e">
        <f t="shared" ref="D67:O69" si="68">D87/$P87</f>
        <v>#DIV/0!</v>
      </c>
      <c r="E67" s="132" t="e">
        <f t="shared" si="68"/>
        <v>#DIV/0!</v>
      </c>
      <c r="F67" s="92" t="e">
        <f t="shared" si="68"/>
        <v>#DIV/0!</v>
      </c>
      <c r="G67" s="92" t="e">
        <f t="shared" si="68"/>
        <v>#DIV/0!</v>
      </c>
      <c r="H67" s="92" t="e">
        <f t="shared" si="68"/>
        <v>#DIV/0!</v>
      </c>
      <c r="I67" s="92" t="e">
        <f t="shared" si="68"/>
        <v>#DIV/0!</v>
      </c>
      <c r="J67" s="92" t="e">
        <f t="shared" si="68"/>
        <v>#DIV/0!</v>
      </c>
      <c r="K67" s="92" t="e">
        <f t="shared" si="68"/>
        <v>#DIV/0!</v>
      </c>
      <c r="L67" s="92" t="e">
        <f t="shared" si="68"/>
        <v>#DIV/0!</v>
      </c>
      <c r="M67" s="92" t="e">
        <f t="shared" si="68"/>
        <v>#DIV/0!</v>
      </c>
      <c r="N67" s="92" t="e">
        <f t="shared" si="68"/>
        <v>#DIV/0!</v>
      </c>
      <c r="O67" s="93" t="e">
        <f t="shared" si="68"/>
        <v>#DIV/0!</v>
      </c>
      <c r="P67" s="94" t="e">
        <f t="shared" si="60"/>
        <v>#DIV/0!</v>
      </c>
      <c r="Q67" s="494" t="e">
        <f t="shared" si="62"/>
        <v>#DIV/0!</v>
      </c>
      <c r="R67" s="120"/>
      <c r="S67" s="120"/>
      <c r="T67" s="75"/>
      <c r="U67" s="79">
        <v>2</v>
      </c>
    </row>
    <row r="68" spans="1:21" s="80" customFormat="1" ht="15.75" hidden="1" customHeight="1" thickBot="1">
      <c r="A68" s="80" t="s">
        <v>16</v>
      </c>
      <c r="B68" s="69"/>
      <c r="C68" s="81" t="s">
        <v>1216</v>
      </c>
      <c r="D68" s="91" t="e">
        <f t="shared" si="68"/>
        <v>#DIV/0!</v>
      </c>
      <c r="E68" s="132" t="e">
        <f t="shared" si="68"/>
        <v>#DIV/0!</v>
      </c>
      <c r="F68" s="92" t="e">
        <f t="shared" si="68"/>
        <v>#DIV/0!</v>
      </c>
      <c r="G68" s="92" t="e">
        <f t="shared" si="68"/>
        <v>#DIV/0!</v>
      </c>
      <c r="H68" s="92" t="e">
        <f t="shared" si="68"/>
        <v>#DIV/0!</v>
      </c>
      <c r="I68" s="92" t="e">
        <f t="shared" si="68"/>
        <v>#DIV/0!</v>
      </c>
      <c r="J68" s="92" t="e">
        <f t="shared" si="68"/>
        <v>#DIV/0!</v>
      </c>
      <c r="K68" s="92" t="e">
        <f t="shared" si="68"/>
        <v>#DIV/0!</v>
      </c>
      <c r="L68" s="92" t="e">
        <f t="shared" si="68"/>
        <v>#DIV/0!</v>
      </c>
      <c r="M68" s="92" t="e">
        <f t="shared" si="68"/>
        <v>#DIV/0!</v>
      </c>
      <c r="N68" s="92" t="e">
        <f t="shared" si="68"/>
        <v>#DIV/0!</v>
      </c>
      <c r="O68" s="93" t="e">
        <f t="shared" si="68"/>
        <v>#DIV/0!</v>
      </c>
      <c r="P68" s="94" t="e">
        <f t="shared" si="60"/>
        <v>#DIV/0!</v>
      </c>
      <c r="Q68" s="494" t="e">
        <f t="shared" si="62"/>
        <v>#DIV/0!</v>
      </c>
      <c r="R68" s="120"/>
      <c r="S68" s="120"/>
      <c r="T68" s="75"/>
      <c r="U68" s="79">
        <v>2</v>
      </c>
    </row>
    <row r="69" spans="1:21" s="80" customFormat="1" ht="15.75" hidden="1" customHeight="1" thickBot="1">
      <c r="A69" s="80" t="s">
        <v>16</v>
      </c>
      <c r="B69" s="69"/>
      <c r="C69" s="81" t="s">
        <v>1217</v>
      </c>
      <c r="D69" s="91" t="e">
        <f t="shared" si="68"/>
        <v>#DIV/0!</v>
      </c>
      <c r="E69" s="132" t="e">
        <f t="shared" si="68"/>
        <v>#DIV/0!</v>
      </c>
      <c r="F69" s="92" t="e">
        <f t="shared" si="68"/>
        <v>#DIV/0!</v>
      </c>
      <c r="G69" s="92" t="e">
        <f t="shared" si="68"/>
        <v>#DIV/0!</v>
      </c>
      <c r="H69" s="92" t="e">
        <f t="shared" si="68"/>
        <v>#DIV/0!</v>
      </c>
      <c r="I69" s="92" t="e">
        <f t="shared" si="68"/>
        <v>#DIV/0!</v>
      </c>
      <c r="J69" s="92" t="e">
        <f t="shared" si="68"/>
        <v>#DIV/0!</v>
      </c>
      <c r="K69" s="92" t="e">
        <f t="shared" si="68"/>
        <v>#DIV/0!</v>
      </c>
      <c r="L69" s="92" t="e">
        <f t="shared" si="68"/>
        <v>#DIV/0!</v>
      </c>
      <c r="M69" s="92" t="e">
        <f t="shared" si="68"/>
        <v>#DIV/0!</v>
      </c>
      <c r="N69" s="92" t="e">
        <f t="shared" si="68"/>
        <v>#DIV/0!</v>
      </c>
      <c r="O69" s="93" t="e">
        <f t="shared" si="68"/>
        <v>#DIV/0!</v>
      </c>
      <c r="P69" s="94" t="e">
        <f t="shared" si="60"/>
        <v>#DIV/0!</v>
      </c>
      <c r="Q69" s="494" t="e">
        <f t="shared" si="62"/>
        <v>#DIV/0!</v>
      </c>
      <c r="R69" s="120"/>
      <c r="S69" s="120"/>
      <c r="T69" s="75"/>
      <c r="U69" s="79">
        <v>2</v>
      </c>
    </row>
    <row r="70" spans="1:21" s="80" customFormat="1" ht="15.75" hidden="1" customHeight="1" thickBot="1">
      <c r="A70" s="80" t="s">
        <v>16</v>
      </c>
      <c r="B70" s="69"/>
      <c r="C70" s="95" t="s">
        <v>102</v>
      </c>
      <c r="D70" s="133">
        <f t="shared" ref="D70:P70" si="69">D1833</f>
        <v>49.639999000000003</v>
      </c>
      <c r="E70" s="124">
        <f t="shared" si="69"/>
        <v>15.734252999999999</v>
      </c>
      <c r="F70" s="124">
        <f t="shared" si="69"/>
        <v>38.048186999999999</v>
      </c>
      <c r="G70" s="124">
        <f t="shared" si="69"/>
        <v>31.246764000000006</v>
      </c>
      <c r="H70" s="124">
        <f t="shared" si="69"/>
        <v>96.387248999999997</v>
      </c>
      <c r="I70" s="124">
        <f t="shared" si="69"/>
        <v>22.69867600000002</v>
      </c>
      <c r="J70" s="124">
        <f t="shared" si="69"/>
        <v>12.587755999999994</v>
      </c>
      <c r="K70" s="124">
        <f t="shared" si="69"/>
        <v>10.992234999999999</v>
      </c>
      <c r="L70" s="124">
        <f t="shared" si="69"/>
        <v>15.210082999999997</v>
      </c>
      <c r="M70" s="124">
        <f t="shared" si="69"/>
        <v>7.5082590000000149</v>
      </c>
      <c r="N70" s="124">
        <f t="shared" si="69"/>
        <v>15.464084999999994</v>
      </c>
      <c r="O70" s="124">
        <f t="shared" si="69"/>
        <v>10.628563000000016</v>
      </c>
      <c r="P70" s="134">
        <f t="shared" si="69"/>
        <v>326.14610900000002</v>
      </c>
      <c r="Q70" s="117"/>
      <c r="R70" s="120"/>
      <c r="S70" s="120"/>
      <c r="T70" s="75"/>
      <c r="U70" s="79">
        <v>2</v>
      </c>
    </row>
    <row r="71" spans="1:21" s="80" customFormat="1" ht="15.75" hidden="1" customHeight="1" thickBot="1">
      <c r="A71" s="80" t="s">
        <v>16</v>
      </c>
      <c r="B71" s="69"/>
      <c r="C71" s="81" t="s">
        <v>103</v>
      </c>
      <c r="D71" s="135">
        <f t="shared" ref="D71:O71" si="70">D1834</f>
        <v>49.475471999999996</v>
      </c>
      <c r="E71" s="136">
        <f t="shared" si="70"/>
        <v>12.48325</v>
      </c>
      <c r="F71" s="136">
        <f t="shared" si="70"/>
        <v>15.055185</v>
      </c>
      <c r="G71" s="136">
        <f t="shared" si="70"/>
        <v>41.889556999999996</v>
      </c>
      <c r="H71" s="136">
        <f t="shared" si="70"/>
        <v>58.730581999999991</v>
      </c>
      <c r="I71" s="136">
        <f t="shared" si="70"/>
        <v>17.037875</v>
      </c>
      <c r="J71" s="136">
        <f t="shared" si="70"/>
        <v>21.790378</v>
      </c>
      <c r="K71" s="136">
        <f t="shared" si="70"/>
        <v>25.987685999999997</v>
      </c>
      <c r="L71" s="136">
        <f t="shared" si="70"/>
        <v>15.807290999999999</v>
      </c>
      <c r="M71" s="136">
        <f t="shared" si="70"/>
        <v>11.308872000000001</v>
      </c>
      <c r="N71" s="136">
        <f t="shared" si="70"/>
        <v>19.972770000000004</v>
      </c>
      <c r="O71" s="136">
        <f t="shared" si="70"/>
        <v>16.685056000000003</v>
      </c>
      <c r="P71" s="101">
        <f t="shared" ref="P71:P76" si="71">SUM(D71:O71)</f>
        <v>306.223974</v>
      </c>
      <c r="Q71" s="487"/>
      <c r="R71" s="504"/>
      <c r="S71" s="504"/>
      <c r="T71" s="103"/>
      <c r="U71" s="79">
        <v>2</v>
      </c>
    </row>
    <row r="72" spans="1:21" s="80" customFormat="1" ht="15.75" hidden="1" customHeight="1" thickBot="1">
      <c r="A72" s="80" t="s">
        <v>16</v>
      </c>
      <c r="B72" s="69"/>
      <c r="C72" s="81" t="s">
        <v>442</v>
      </c>
      <c r="D72" s="135">
        <f t="shared" ref="D72:O72" si="72">D1835</f>
        <v>44.250625999999997</v>
      </c>
      <c r="E72" s="136">
        <f t="shared" si="72"/>
        <v>9.6229809999999993</v>
      </c>
      <c r="F72" s="136">
        <f t="shared" si="72"/>
        <v>10.120841</v>
      </c>
      <c r="G72" s="136">
        <f t="shared" si="72"/>
        <v>16.334847</v>
      </c>
      <c r="H72" s="136">
        <f t="shared" si="72"/>
        <v>87.909147000000004</v>
      </c>
      <c r="I72" s="136">
        <f t="shared" si="72"/>
        <v>37.507786000000003</v>
      </c>
      <c r="J72" s="136">
        <f t="shared" si="72"/>
        <v>10.371065</v>
      </c>
      <c r="K72" s="136">
        <f t="shared" si="72"/>
        <v>21.784027999999999</v>
      </c>
      <c r="L72" s="136">
        <f t="shared" si="72"/>
        <v>6.5723979999999997</v>
      </c>
      <c r="M72" s="136">
        <f t="shared" si="72"/>
        <v>13.266715000000001</v>
      </c>
      <c r="N72" s="136">
        <f t="shared" si="72"/>
        <v>21.713014000000001</v>
      </c>
      <c r="O72" s="136">
        <f t="shared" si="72"/>
        <v>10.831436</v>
      </c>
      <c r="P72" s="101">
        <f t="shared" si="71"/>
        <v>290.28488399999998</v>
      </c>
      <c r="Q72" s="505"/>
      <c r="R72" s="141">
        <f t="shared" ref="R72:S77" si="73">R1835</f>
        <v>0</v>
      </c>
      <c r="S72" s="136">
        <f t="shared" si="73"/>
        <v>0</v>
      </c>
      <c r="T72" s="105">
        <f t="shared" ref="T72:T77" si="74">R72-S72</f>
        <v>0</v>
      </c>
      <c r="U72" s="79">
        <v>2</v>
      </c>
    </row>
    <row r="73" spans="1:21" s="80" customFormat="1" ht="15.75" hidden="1" customHeight="1" thickBot="1">
      <c r="A73" s="80" t="s">
        <v>16</v>
      </c>
      <c r="B73" s="69"/>
      <c r="C73" s="81" t="s">
        <v>566</v>
      </c>
      <c r="D73" s="135">
        <f t="shared" ref="D73:O73" si="75">D1836</f>
        <v>53.297560569999987</v>
      </c>
      <c r="E73" s="136">
        <f t="shared" si="75"/>
        <v>25.611322810000001</v>
      </c>
      <c r="F73" s="136">
        <f t="shared" si="75"/>
        <v>19.623523760000001</v>
      </c>
      <c r="G73" s="136">
        <f t="shared" si="75"/>
        <v>67.539807209999992</v>
      </c>
      <c r="H73" s="136">
        <f t="shared" si="75"/>
        <v>37.367197909999994</v>
      </c>
      <c r="I73" s="136">
        <f t="shared" si="75"/>
        <v>21.714068999999999</v>
      </c>
      <c r="J73" s="136">
        <f t="shared" si="75"/>
        <v>33.274502440000006</v>
      </c>
      <c r="K73" s="136">
        <f t="shared" si="75"/>
        <v>14.0902817</v>
      </c>
      <c r="L73" s="136">
        <f t="shared" si="75"/>
        <v>13.885362999999998</v>
      </c>
      <c r="M73" s="136">
        <f t="shared" si="75"/>
        <v>24.297154000000003</v>
      </c>
      <c r="N73" s="136">
        <f t="shared" si="75"/>
        <v>43.380990999999995</v>
      </c>
      <c r="O73" s="136">
        <f t="shared" si="75"/>
        <v>25.377182999999999</v>
      </c>
      <c r="P73" s="101">
        <f t="shared" si="71"/>
        <v>379.45895639999992</v>
      </c>
      <c r="Q73" s="505"/>
      <c r="R73" s="141">
        <f t="shared" si="73"/>
        <v>0</v>
      </c>
      <c r="S73" s="136">
        <f t="shared" si="73"/>
        <v>0</v>
      </c>
      <c r="T73" s="105">
        <f t="shared" si="74"/>
        <v>0</v>
      </c>
      <c r="U73" s="79">
        <v>2</v>
      </c>
    </row>
    <row r="74" spans="1:21" s="80" customFormat="1" ht="15.75" hidden="1" customHeight="1" thickBot="1">
      <c r="A74" s="80" t="s">
        <v>16</v>
      </c>
      <c r="B74" s="69"/>
      <c r="C74" s="81" t="s">
        <v>664</v>
      </c>
      <c r="D74" s="135">
        <f t="shared" ref="D74:O74" si="76">D1837</f>
        <v>49.541545850000006</v>
      </c>
      <c r="E74" s="136">
        <f t="shared" si="76"/>
        <v>26.942687079999999</v>
      </c>
      <c r="F74" s="136">
        <f t="shared" si="76"/>
        <v>22.401267730000001</v>
      </c>
      <c r="G74" s="136">
        <f t="shared" si="76"/>
        <v>70.913296099999997</v>
      </c>
      <c r="H74" s="136">
        <f t="shared" si="76"/>
        <v>38.176132330000002</v>
      </c>
      <c r="I74" s="136">
        <f t="shared" si="76"/>
        <v>22.644193340000001</v>
      </c>
      <c r="J74" s="136">
        <f t="shared" si="76"/>
        <v>18.821147830000001</v>
      </c>
      <c r="K74" s="136">
        <f t="shared" si="76"/>
        <v>50.981964809999994</v>
      </c>
      <c r="L74" s="136">
        <f t="shared" si="76"/>
        <v>41.126839459999999</v>
      </c>
      <c r="M74" s="136">
        <f t="shared" si="76"/>
        <v>21.81932626</v>
      </c>
      <c r="N74" s="136">
        <f t="shared" si="76"/>
        <v>13.860802830000001</v>
      </c>
      <c r="O74" s="136">
        <f t="shared" si="76"/>
        <v>15.457862630000001</v>
      </c>
      <c r="P74" s="101">
        <f t="shared" si="71"/>
        <v>392.68706625000004</v>
      </c>
      <c r="Q74" s="505"/>
      <c r="R74" s="141">
        <f t="shared" si="73"/>
        <v>0</v>
      </c>
      <c r="S74" s="136">
        <f t="shared" si="73"/>
        <v>0</v>
      </c>
      <c r="T74" s="105">
        <f t="shared" si="74"/>
        <v>0</v>
      </c>
      <c r="U74" s="79">
        <v>2</v>
      </c>
    </row>
    <row r="75" spans="1:21" s="80" customFormat="1" ht="15.75" hidden="1" customHeight="1" thickBot="1">
      <c r="A75" s="80" t="s">
        <v>16</v>
      </c>
      <c r="B75" s="69"/>
      <c r="C75" s="81" t="s">
        <v>763</v>
      </c>
      <c r="D75" s="137">
        <f t="shared" ref="D75:O75" si="77">D1838</f>
        <v>49.918476479999995</v>
      </c>
      <c r="E75" s="138">
        <f t="shared" si="77"/>
        <v>23.679887639999997</v>
      </c>
      <c r="F75" s="138">
        <f t="shared" si="77"/>
        <v>16.144341309999998</v>
      </c>
      <c r="G75" s="138">
        <f t="shared" si="77"/>
        <v>71.295321600000008</v>
      </c>
      <c r="H75" s="138">
        <f t="shared" si="77"/>
        <v>62.347548330000002</v>
      </c>
      <c r="I75" s="138">
        <f t="shared" si="77"/>
        <v>51.796715350000014</v>
      </c>
      <c r="J75" s="138">
        <f t="shared" si="77"/>
        <v>31.092979020000008</v>
      </c>
      <c r="K75" s="138">
        <f t="shared" si="77"/>
        <v>20.395673340000009</v>
      </c>
      <c r="L75" s="138">
        <f t="shared" si="77"/>
        <v>52.036079670000014</v>
      </c>
      <c r="M75" s="138">
        <f t="shared" si="77"/>
        <v>29.800577830000016</v>
      </c>
      <c r="N75" s="138">
        <f t="shared" si="77"/>
        <v>18.627538369999996</v>
      </c>
      <c r="O75" s="138">
        <f t="shared" si="77"/>
        <v>14.60404680000002</v>
      </c>
      <c r="P75" s="107">
        <f t="shared" si="71"/>
        <v>441.73918574000004</v>
      </c>
      <c r="Q75" s="505"/>
      <c r="R75" s="141">
        <f t="shared" si="73"/>
        <v>0</v>
      </c>
      <c r="S75" s="136">
        <f t="shared" si="73"/>
        <v>0</v>
      </c>
      <c r="T75" s="105">
        <f t="shared" si="74"/>
        <v>0</v>
      </c>
      <c r="U75" s="79">
        <v>2</v>
      </c>
    </row>
    <row r="76" spans="1:21" s="80" customFormat="1" ht="15.75" hidden="1" customHeight="1" thickBot="1">
      <c r="A76" s="80" t="s">
        <v>16</v>
      </c>
      <c r="B76" s="69"/>
      <c r="C76" s="109" t="s">
        <v>848</v>
      </c>
      <c r="D76" s="137">
        <f t="shared" ref="D76:O76" si="78">D1839</f>
        <v>44.007420969999998</v>
      </c>
      <c r="E76" s="138">
        <f t="shared" si="78"/>
        <v>19.154375659999999</v>
      </c>
      <c r="F76" s="138">
        <f t="shared" si="78"/>
        <v>13.278569009999998</v>
      </c>
      <c r="G76" s="138">
        <f t="shared" si="78"/>
        <v>29.472607060000005</v>
      </c>
      <c r="H76" s="138">
        <f t="shared" si="78"/>
        <v>41.009775210000008</v>
      </c>
      <c r="I76" s="138">
        <f t="shared" si="78"/>
        <v>31.776048630000009</v>
      </c>
      <c r="J76" s="138">
        <f t="shared" si="78"/>
        <v>18.207803340000005</v>
      </c>
      <c r="K76" s="138">
        <f t="shared" si="78"/>
        <v>40.909920950000014</v>
      </c>
      <c r="L76" s="138">
        <f t="shared" si="78"/>
        <v>18.712059029999999</v>
      </c>
      <c r="M76" s="138">
        <f t="shared" si="78"/>
        <v>19.359501699999996</v>
      </c>
      <c r="N76" s="138">
        <f t="shared" si="78"/>
        <v>30.370819739999991</v>
      </c>
      <c r="O76" s="138">
        <f t="shared" si="78"/>
        <v>21.97573556</v>
      </c>
      <c r="P76" s="107">
        <f t="shared" si="71"/>
        <v>328.23463686000002</v>
      </c>
      <c r="Q76" s="505"/>
      <c r="R76" s="141">
        <f t="shared" si="73"/>
        <v>0</v>
      </c>
      <c r="S76" s="136">
        <f t="shared" si="73"/>
        <v>0</v>
      </c>
      <c r="T76" s="111">
        <f>S76-R76</f>
        <v>0</v>
      </c>
      <c r="U76" s="79">
        <v>2</v>
      </c>
    </row>
    <row r="77" spans="1:21" s="80" customFormat="1" ht="15.75" hidden="1" customHeight="1" thickBot="1">
      <c r="A77" s="80" t="s">
        <v>16</v>
      </c>
      <c r="B77" s="69"/>
      <c r="C77" s="109" t="s">
        <v>942</v>
      </c>
      <c r="D77" s="135">
        <f t="shared" ref="D77:O77" si="79">D1840</f>
        <v>41.558628989999995</v>
      </c>
      <c r="E77" s="136">
        <f t="shared" si="79"/>
        <v>23.42949746</v>
      </c>
      <c r="F77" s="136">
        <f t="shared" si="79"/>
        <v>21.076648209999998</v>
      </c>
      <c r="G77" s="136">
        <f t="shared" si="79"/>
        <v>23.104492349999994</v>
      </c>
      <c r="H77" s="136">
        <f t="shared" si="79"/>
        <v>16.962195540000003</v>
      </c>
      <c r="I77" s="136">
        <f t="shared" si="79"/>
        <v>64.858464739999988</v>
      </c>
      <c r="J77" s="136">
        <f t="shared" si="79"/>
        <v>41.306771410000003</v>
      </c>
      <c r="K77" s="136">
        <f t="shared" si="79"/>
        <v>32.242180590000018</v>
      </c>
      <c r="L77" s="136">
        <f t="shared" si="79"/>
        <v>16.36449472000001</v>
      </c>
      <c r="M77" s="136">
        <f t="shared" si="79"/>
        <v>42.752769960000002</v>
      </c>
      <c r="N77" s="136">
        <f t="shared" si="79"/>
        <v>25.287125220000007</v>
      </c>
      <c r="O77" s="136">
        <f t="shared" si="79"/>
        <v>15.611853110000018</v>
      </c>
      <c r="P77" s="101">
        <f>SUM(D77:O77)</f>
        <v>364.55512230000005</v>
      </c>
      <c r="Q77" s="505"/>
      <c r="R77" s="141">
        <f t="shared" si="73"/>
        <v>355.8</v>
      </c>
      <c r="S77" s="136">
        <f t="shared" si="73"/>
        <v>355.8</v>
      </c>
      <c r="T77" s="142">
        <f t="shared" si="74"/>
        <v>0</v>
      </c>
      <c r="U77" s="79">
        <v>2</v>
      </c>
    </row>
    <row r="78" spans="1:21" s="80" customFormat="1" ht="15.6" customHeight="1" thickBot="1">
      <c r="A78" s="80" t="s">
        <v>16</v>
      </c>
      <c r="B78" s="516">
        <f>+B65+1</f>
        <v>16</v>
      </c>
      <c r="C78" s="109" t="s">
        <v>2538</v>
      </c>
      <c r="D78" s="139">
        <f t="shared" ref="D78:O81" si="80">D1841</f>
        <v>48.793117330000001</v>
      </c>
      <c r="E78" s="140">
        <f t="shared" si="80"/>
        <v>31.7</v>
      </c>
      <c r="F78" s="140">
        <f t="shared" si="80"/>
        <v>25.2</v>
      </c>
      <c r="G78" s="140">
        <f t="shared" si="80"/>
        <v>44.5</v>
      </c>
      <c r="H78" s="140">
        <f t="shared" si="80"/>
        <v>48.6</v>
      </c>
      <c r="I78" s="140">
        <f t="shared" si="80"/>
        <v>62.900000000000006</v>
      </c>
      <c r="J78" s="140">
        <f t="shared" si="80"/>
        <v>73.8</v>
      </c>
      <c r="K78" s="140">
        <f t="shared" si="80"/>
        <v>51.9</v>
      </c>
      <c r="L78" s="140">
        <f t="shared" si="80"/>
        <v>33.5</v>
      </c>
      <c r="M78" s="140">
        <f t="shared" si="80"/>
        <v>39.599999999999994</v>
      </c>
      <c r="N78" s="140">
        <f t="shared" si="80"/>
        <v>47.6</v>
      </c>
      <c r="O78" s="140">
        <f t="shared" si="80"/>
        <v>41.106882670000005</v>
      </c>
      <c r="P78" s="114">
        <f>SUM(D78:O78)</f>
        <v>549.20000000000005</v>
      </c>
      <c r="Q78" s="351"/>
      <c r="R78" s="135">
        <f t="shared" ref="R78:S82" si="81">R1841</f>
        <v>549.20000000000005</v>
      </c>
      <c r="S78" s="141">
        <f t="shared" si="81"/>
        <v>549.20000000000005</v>
      </c>
      <c r="T78" s="142">
        <f>R78-S78</f>
        <v>0</v>
      </c>
      <c r="U78" s="79">
        <v>1</v>
      </c>
    </row>
    <row r="79" spans="1:21" s="80" customFormat="1" ht="15.75" hidden="1" customHeight="1" thickBot="1">
      <c r="A79" s="80" t="s">
        <v>16</v>
      </c>
      <c r="B79" s="69"/>
      <c r="C79" s="109" t="s">
        <v>1088</v>
      </c>
      <c r="D79" s="139">
        <f t="shared" si="80"/>
        <v>34.956917730000001</v>
      </c>
      <c r="E79" s="140">
        <f t="shared" si="80"/>
        <v>26.76497127</v>
      </c>
      <c r="F79" s="140">
        <f t="shared" si="80"/>
        <v>11.040389509999997</v>
      </c>
      <c r="G79" s="140">
        <f t="shared" si="80"/>
        <v>36.836094260000003</v>
      </c>
      <c r="H79" s="140">
        <f t="shared" si="80"/>
        <v>27.6409375</v>
      </c>
      <c r="I79" s="140">
        <f t="shared" si="80"/>
        <v>25.048868850000002</v>
      </c>
      <c r="J79" s="140">
        <f t="shared" si="80"/>
        <v>87.901440339999994</v>
      </c>
      <c r="K79" s="140">
        <f t="shared" si="80"/>
        <v>23.909562629999989</v>
      </c>
      <c r="L79" s="140">
        <f t="shared" si="80"/>
        <v>27.005319290000006</v>
      </c>
      <c r="M79" s="140">
        <f t="shared" si="80"/>
        <v>21.74342811999999</v>
      </c>
      <c r="N79" s="140">
        <f t="shared" si="80"/>
        <v>33.480738580000008</v>
      </c>
      <c r="O79" s="140">
        <f t="shared" si="80"/>
        <v>38.528150169999989</v>
      </c>
      <c r="P79" s="114">
        <f>SUM(D79:O79)</f>
        <v>394.85681824999995</v>
      </c>
      <c r="Q79" s="351"/>
      <c r="R79" s="141">
        <f t="shared" si="81"/>
        <v>397.59999999999997</v>
      </c>
      <c r="S79" s="136">
        <f t="shared" si="81"/>
        <v>397.59999999999997</v>
      </c>
      <c r="T79" s="479">
        <f>R79-S79</f>
        <v>0</v>
      </c>
      <c r="U79" s="79">
        <v>2</v>
      </c>
    </row>
    <row r="80" spans="1:21" s="80" customFormat="1" ht="15.75" hidden="1" customHeight="1" thickBot="1">
      <c r="A80" s="80" t="s">
        <v>16</v>
      </c>
      <c r="B80" s="516"/>
      <c r="C80" s="109" t="s">
        <v>1208</v>
      </c>
      <c r="D80" s="555">
        <f t="shared" si="80"/>
        <v>43.868027659999996</v>
      </c>
      <c r="E80" s="556">
        <f t="shared" si="80"/>
        <v>32.446174589999998</v>
      </c>
      <c r="F80" s="556">
        <f t="shared" si="80"/>
        <v>24.082285400000007</v>
      </c>
      <c r="G80" s="556">
        <f t="shared" si="80"/>
        <v>23.01631914999999</v>
      </c>
      <c r="H80" s="556">
        <f t="shared" si="80"/>
        <v>21.918849489999999</v>
      </c>
      <c r="I80" s="556">
        <f t="shared" si="80"/>
        <v>47.467318719999987</v>
      </c>
      <c r="J80" s="556">
        <f t="shared" si="80"/>
        <v>93.776152620000033</v>
      </c>
      <c r="K80" s="556">
        <f t="shared" si="80"/>
        <v>44.649866319999994</v>
      </c>
      <c r="L80" s="556">
        <f t="shared" si="80"/>
        <v>17.265395649999981</v>
      </c>
      <c r="M80" s="556">
        <f t="shared" si="80"/>
        <v>540.04671345999998</v>
      </c>
      <c r="N80" s="556">
        <f t="shared" si="80"/>
        <v>10.089985629999944</v>
      </c>
      <c r="O80" s="556">
        <f t="shared" si="80"/>
        <v>12.873822579999967</v>
      </c>
      <c r="P80" s="322">
        <f>SUM(D80:O80)</f>
        <v>911.50091126999996</v>
      </c>
      <c r="Q80" s="351"/>
      <c r="R80" s="588">
        <f t="shared" si="81"/>
        <v>983.7</v>
      </c>
      <c r="S80" s="141">
        <f t="shared" si="81"/>
        <v>983.7</v>
      </c>
      <c r="T80" s="479">
        <f>R80-S80</f>
        <v>0</v>
      </c>
      <c r="U80" s="79">
        <v>2</v>
      </c>
    </row>
    <row r="81" spans="1:21" s="80" customFormat="1" ht="15.75" hidden="1" customHeight="1" thickBot="1">
      <c r="A81" s="80" t="s">
        <v>16</v>
      </c>
      <c r="B81" s="516"/>
      <c r="C81" s="109" t="s">
        <v>1209</v>
      </c>
      <c r="D81" s="135">
        <f t="shared" si="80"/>
        <v>58.119012310000002</v>
      </c>
      <c r="E81" s="136">
        <f t="shared" ref="E81:O81" si="82">E1844</f>
        <v>32.252205589999996</v>
      </c>
      <c r="F81" s="136">
        <f t="shared" si="82"/>
        <v>43.565522209999997</v>
      </c>
      <c r="G81" s="136">
        <f t="shared" si="82"/>
        <v>32.15596691999999</v>
      </c>
      <c r="H81" s="136">
        <f t="shared" si="82"/>
        <v>39.790951279999987</v>
      </c>
      <c r="I81" s="136">
        <f t="shared" si="82"/>
        <v>51.995922380000017</v>
      </c>
      <c r="J81" s="136">
        <f t="shared" si="82"/>
        <v>136.73548787999999</v>
      </c>
      <c r="K81" s="136">
        <f t="shared" si="82"/>
        <v>33.790672909999969</v>
      </c>
      <c r="L81" s="136">
        <f t="shared" si="82"/>
        <v>19.858459700000012</v>
      </c>
      <c r="M81" s="136">
        <f t="shared" si="82"/>
        <v>26.393246279999982</v>
      </c>
      <c r="N81" s="136">
        <f t="shared" si="82"/>
        <v>23.183556569999997</v>
      </c>
      <c r="O81" s="136">
        <f t="shared" si="82"/>
        <v>33.007296459999971</v>
      </c>
      <c r="P81" s="101">
        <f t="shared" ref="P81:P89" si="83">SUM(D81:O81)</f>
        <v>530.84830048999993</v>
      </c>
      <c r="Q81" s="542"/>
      <c r="R81" s="135">
        <f t="shared" si="81"/>
        <v>546.20000000000005</v>
      </c>
      <c r="S81" s="141">
        <f t="shared" si="81"/>
        <v>546.20000000000005</v>
      </c>
      <c r="T81" s="142">
        <f t="shared" ref="T81:T89" si="84">R81-S81</f>
        <v>0</v>
      </c>
      <c r="U81" s="79">
        <v>2</v>
      </c>
    </row>
    <row r="82" spans="1:21" s="80" customFormat="1" ht="15.6" hidden="1" customHeight="1" thickBot="1">
      <c r="A82" s="80" t="s">
        <v>16</v>
      </c>
      <c r="B82" s="516"/>
      <c r="C82" s="109" t="s">
        <v>1210</v>
      </c>
      <c r="D82" s="139">
        <f t="shared" ref="D82:O82" si="85">D1845</f>
        <v>62.210504240000006</v>
      </c>
      <c r="E82" s="139">
        <f t="shared" si="85"/>
        <v>19.27017245</v>
      </c>
      <c r="F82" s="139">
        <f t="shared" si="85"/>
        <v>26.769563419999997</v>
      </c>
      <c r="G82" s="139">
        <f t="shared" si="85"/>
        <v>15.354254729999994</v>
      </c>
      <c r="H82" s="139">
        <f t="shared" si="85"/>
        <v>33.436764719999999</v>
      </c>
      <c r="I82" s="139">
        <f t="shared" si="85"/>
        <v>92.498847970000014</v>
      </c>
      <c r="J82" s="139">
        <f t="shared" si="85"/>
        <v>64.335745989999992</v>
      </c>
      <c r="K82" s="139">
        <f t="shared" si="85"/>
        <v>14.397559560000005</v>
      </c>
      <c r="L82" s="139">
        <f t="shared" si="85"/>
        <v>14.900946370000012</v>
      </c>
      <c r="M82" s="139">
        <f t="shared" si="85"/>
        <v>616.45112565999989</v>
      </c>
      <c r="N82" s="139">
        <f t="shared" si="85"/>
        <v>19.894934650000025</v>
      </c>
      <c r="O82" s="139">
        <f t="shared" si="85"/>
        <v>13.769393620000056</v>
      </c>
      <c r="P82" s="114">
        <f t="shared" si="83"/>
        <v>993.28981337999994</v>
      </c>
      <c r="Q82" s="542"/>
      <c r="R82" s="135">
        <f t="shared" si="81"/>
        <v>1174.3</v>
      </c>
      <c r="S82" s="141">
        <f t="shared" si="81"/>
        <v>1174.3</v>
      </c>
      <c r="T82" s="142">
        <f t="shared" si="84"/>
        <v>0</v>
      </c>
      <c r="U82" s="79">
        <v>2</v>
      </c>
    </row>
    <row r="83" spans="1:21" s="80" customFormat="1" ht="15.6" hidden="1" customHeight="1" thickBot="1">
      <c r="A83" s="80" t="s">
        <v>16</v>
      </c>
      <c r="B83" s="516"/>
      <c r="C83" s="109" t="s">
        <v>1211</v>
      </c>
      <c r="D83" s="139">
        <f t="shared" ref="D83:O83" si="86">D1846</f>
        <v>190.83040137999998</v>
      </c>
      <c r="E83" s="139">
        <f t="shared" si="86"/>
        <v>16.09356076000001</v>
      </c>
      <c r="F83" s="139">
        <f t="shared" si="86"/>
        <v>17.63772496999999</v>
      </c>
      <c r="G83" s="139">
        <f t="shared" si="86"/>
        <v>24.61501191000001</v>
      </c>
      <c r="H83" s="139">
        <f t="shared" si="86"/>
        <v>53.384563639999989</v>
      </c>
      <c r="I83" s="139">
        <f t="shared" si="86"/>
        <v>110.96195548999998</v>
      </c>
      <c r="J83" s="139">
        <f t="shared" si="86"/>
        <v>62.242776549999995</v>
      </c>
      <c r="K83" s="139">
        <f t="shared" si="86"/>
        <v>19.042934659999993</v>
      </c>
      <c r="L83" s="139">
        <f t="shared" si="86"/>
        <v>17.216155159999992</v>
      </c>
      <c r="M83" s="139">
        <f t="shared" si="86"/>
        <v>20.293481300000025</v>
      </c>
      <c r="N83" s="139">
        <f t="shared" si="86"/>
        <v>21.652660450000006</v>
      </c>
      <c r="O83" s="139">
        <f t="shared" si="86"/>
        <v>12.942394100000012</v>
      </c>
      <c r="P83" s="114">
        <f t="shared" si="83"/>
        <v>566.91362036999999</v>
      </c>
      <c r="Q83" s="542"/>
      <c r="R83" s="135">
        <f t="shared" ref="R83:S85" si="87">R1846</f>
        <v>611</v>
      </c>
      <c r="S83" s="136">
        <f t="shared" si="87"/>
        <v>611</v>
      </c>
      <c r="T83" s="142">
        <f t="shared" si="84"/>
        <v>0</v>
      </c>
      <c r="U83" s="79">
        <v>2</v>
      </c>
    </row>
    <row r="84" spans="1:21" s="80" customFormat="1" ht="15.75" customHeight="1" thickBot="1">
      <c r="A84" s="80" t="s">
        <v>16</v>
      </c>
      <c r="B84" s="516">
        <f>+B78+1</f>
        <v>17</v>
      </c>
      <c r="C84" s="109" t="s">
        <v>1212</v>
      </c>
      <c r="D84" s="139">
        <f t="shared" ref="D84:O84" si="88">D1847</f>
        <v>217.05961208999997</v>
      </c>
      <c r="E84" s="139">
        <f t="shared" si="88"/>
        <v>21.7</v>
      </c>
      <c r="F84" s="139">
        <f t="shared" si="88"/>
        <v>22.9</v>
      </c>
      <c r="G84" s="139">
        <f t="shared" si="88"/>
        <v>24</v>
      </c>
      <c r="H84" s="139">
        <f t="shared" si="88"/>
        <v>38.299999999999997</v>
      </c>
      <c r="I84" s="139">
        <f t="shared" si="88"/>
        <v>62.9</v>
      </c>
      <c r="J84" s="139">
        <f t="shared" si="88"/>
        <v>67.899999999999991</v>
      </c>
      <c r="K84" s="139">
        <f t="shared" si="88"/>
        <v>21.6</v>
      </c>
      <c r="L84" s="139">
        <f t="shared" si="88"/>
        <v>19.5</v>
      </c>
      <c r="M84" s="139">
        <f t="shared" si="88"/>
        <v>86.699999999999989</v>
      </c>
      <c r="N84" s="139">
        <f t="shared" si="88"/>
        <v>22.5</v>
      </c>
      <c r="O84" s="139">
        <f t="shared" si="88"/>
        <v>19.040387910000032</v>
      </c>
      <c r="P84" s="101">
        <f t="shared" si="83"/>
        <v>624.1</v>
      </c>
      <c r="Q84" s="542"/>
      <c r="R84" s="135">
        <f t="shared" si="87"/>
        <v>624.09999999999991</v>
      </c>
      <c r="S84" s="136">
        <f t="shared" si="87"/>
        <v>624.09999999999991</v>
      </c>
      <c r="T84" s="142">
        <f t="shared" si="84"/>
        <v>0</v>
      </c>
      <c r="U84" s="79">
        <v>1</v>
      </c>
    </row>
    <row r="85" spans="1:21" s="80" customFormat="1" ht="15.75" customHeight="1" thickBot="1">
      <c r="A85" s="80" t="s">
        <v>16</v>
      </c>
      <c r="B85" s="516">
        <f>+B84+1</f>
        <v>18</v>
      </c>
      <c r="C85" s="109" t="s">
        <v>1213</v>
      </c>
      <c r="D85" s="139">
        <f t="shared" ref="D85:O85" si="89">D1848</f>
        <v>53.099999999999994</v>
      </c>
      <c r="E85" s="139">
        <f t="shared" si="89"/>
        <v>23</v>
      </c>
      <c r="F85" s="139">
        <f t="shared" si="89"/>
        <v>23.8</v>
      </c>
      <c r="G85" s="139">
        <f t="shared" si="89"/>
        <v>24.4</v>
      </c>
      <c r="H85" s="139">
        <f t="shared" si="89"/>
        <v>40.800000000000004</v>
      </c>
      <c r="I85" s="139">
        <f t="shared" si="89"/>
        <v>66</v>
      </c>
      <c r="J85" s="139">
        <f t="shared" si="89"/>
        <v>71.3</v>
      </c>
      <c r="K85" s="139">
        <f t="shared" si="89"/>
        <v>21.7</v>
      </c>
      <c r="L85" s="139">
        <f t="shared" si="89"/>
        <v>19.399999999999999</v>
      </c>
      <c r="M85" s="139">
        <f t="shared" si="89"/>
        <v>92.499999999999986</v>
      </c>
      <c r="N85" s="139">
        <f t="shared" si="89"/>
        <v>24.5</v>
      </c>
      <c r="O85" s="139">
        <f t="shared" si="89"/>
        <v>19.8</v>
      </c>
      <c r="P85" s="114">
        <f t="shared" si="83"/>
        <v>480.29999999999995</v>
      </c>
      <c r="Q85" s="542"/>
      <c r="R85" s="135">
        <f t="shared" si="87"/>
        <v>480.29999999999995</v>
      </c>
      <c r="S85" s="136">
        <f t="shared" si="87"/>
        <v>480.29999999999995</v>
      </c>
      <c r="T85" s="142">
        <f t="shared" si="84"/>
        <v>0</v>
      </c>
      <c r="U85" s="79">
        <v>1</v>
      </c>
    </row>
    <row r="86" spans="1:21" s="80" customFormat="1" ht="15.75" hidden="1" customHeight="1" thickBot="1">
      <c r="A86" s="80" t="s">
        <v>16</v>
      </c>
      <c r="B86" s="69"/>
      <c r="C86" s="109" t="s">
        <v>1214</v>
      </c>
      <c r="D86" s="139">
        <f t="shared" ref="D86:O86" si="90">D1849</f>
        <v>0</v>
      </c>
      <c r="E86" s="139">
        <f t="shared" si="90"/>
        <v>0</v>
      </c>
      <c r="F86" s="139">
        <f t="shared" si="90"/>
        <v>0</v>
      </c>
      <c r="G86" s="139">
        <f t="shared" si="90"/>
        <v>0</v>
      </c>
      <c r="H86" s="139">
        <f t="shared" si="90"/>
        <v>0</v>
      </c>
      <c r="I86" s="139">
        <f t="shared" si="90"/>
        <v>0</v>
      </c>
      <c r="J86" s="139">
        <f t="shared" si="90"/>
        <v>0</v>
      </c>
      <c r="K86" s="139">
        <f t="shared" si="90"/>
        <v>0</v>
      </c>
      <c r="L86" s="139">
        <f t="shared" si="90"/>
        <v>0</v>
      </c>
      <c r="M86" s="139">
        <f t="shared" si="90"/>
        <v>0</v>
      </c>
      <c r="N86" s="139">
        <f t="shared" si="90"/>
        <v>0</v>
      </c>
      <c r="O86" s="139">
        <f t="shared" si="90"/>
        <v>0</v>
      </c>
      <c r="P86" s="114">
        <f t="shared" si="83"/>
        <v>0</v>
      </c>
      <c r="Q86" s="505"/>
      <c r="R86" s="141">
        <f t="shared" ref="R86:S89" si="91">R1859</f>
        <v>0</v>
      </c>
      <c r="S86" s="136">
        <f t="shared" si="91"/>
        <v>0</v>
      </c>
      <c r="T86" s="142">
        <f t="shared" si="84"/>
        <v>0</v>
      </c>
      <c r="U86" s="79">
        <v>2</v>
      </c>
    </row>
    <row r="87" spans="1:21" s="80" customFormat="1" ht="15.75" hidden="1" customHeight="1" thickBot="1">
      <c r="A87" s="80" t="s">
        <v>16</v>
      </c>
      <c r="B87" s="69"/>
      <c r="C87" s="109" t="s">
        <v>1215</v>
      </c>
      <c r="D87" s="139">
        <f t="shared" ref="D87:O87" si="92">D1850</f>
        <v>0</v>
      </c>
      <c r="E87" s="139">
        <f t="shared" si="92"/>
        <v>0</v>
      </c>
      <c r="F87" s="139">
        <f t="shared" si="92"/>
        <v>0</v>
      </c>
      <c r="G87" s="139">
        <f t="shared" si="92"/>
        <v>0</v>
      </c>
      <c r="H87" s="139">
        <f t="shared" si="92"/>
        <v>0</v>
      </c>
      <c r="I87" s="139">
        <f t="shared" si="92"/>
        <v>0</v>
      </c>
      <c r="J87" s="139">
        <f t="shared" si="92"/>
        <v>0</v>
      </c>
      <c r="K87" s="139">
        <f t="shared" si="92"/>
        <v>0</v>
      </c>
      <c r="L87" s="139">
        <f t="shared" si="92"/>
        <v>0</v>
      </c>
      <c r="M87" s="139">
        <f t="shared" si="92"/>
        <v>0</v>
      </c>
      <c r="N87" s="139">
        <f t="shared" si="92"/>
        <v>0</v>
      </c>
      <c r="O87" s="139">
        <f t="shared" si="92"/>
        <v>0</v>
      </c>
      <c r="P87" s="114">
        <f t="shared" si="83"/>
        <v>0</v>
      </c>
      <c r="Q87" s="505"/>
      <c r="R87" s="141">
        <f t="shared" si="91"/>
        <v>0</v>
      </c>
      <c r="S87" s="136">
        <f t="shared" si="91"/>
        <v>0</v>
      </c>
      <c r="T87" s="142">
        <f t="shared" si="84"/>
        <v>0</v>
      </c>
      <c r="U87" s="79">
        <v>2</v>
      </c>
    </row>
    <row r="88" spans="1:21" s="80" customFormat="1" ht="15.75" hidden="1" customHeight="1" thickBot="1">
      <c r="A88" s="80" t="s">
        <v>16</v>
      </c>
      <c r="B88" s="69"/>
      <c r="C88" s="109" t="s">
        <v>1216</v>
      </c>
      <c r="D88" s="139">
        <f t="shared" ref="D88:O88" si="93">D1851</f>
        <v>0</v>
      </c>
      <c r="E88" s="139">
        <f t="shared" si="93"/>
        <v>0</v>
      </c>
      <c r="F88" s="139">
        <f t="shared" si="93"/>
        <v>0</v>
      </c>
      <c r="G88" s="139">
        <f t="shared" si="93"/>
        <v>0</v>
      </c>
      <c r="H88" s="139">
        <f t="shared" si="93"/>
        <v>0</v>
      </c>
      <c r="I88" s="139">
        <f t="shared" si="93"/>
        <v>0</v>
      </c>
      <c r="J88" s="139">
        <f t="shared" si="93"/>
        <v>0</v>
      </c>
      <c r="K88" s="139">
        <f t="shared" si="93"/>
        <v>0</v>
      </c>
      <c r="L88" s="139">
        <f t="shared" si="93"/>
        <v>0</v>
      </c>
      <c r="M88" s="139">
        <f t="shared" si="93"/>
        <v>0</v>
      </c>
      <c r="N88" s="139">
        <f t="shared" si="93"/>
        <v>0</v>
      </c>
      <c r="O88" s="139">
        <f t="shared" si="93"/>
        <v>0</v>
      </c>
      <c r="P88" s="114">
        <f t="shared" si="83"/>
        <v>0</v>
      </c>
      <c r="Q88" s="505"/>
      <c r="R88" s="141">
        <f t="shared" si="91"/>
        <v>0</v>
      </c>
      <c r="S88" s="136">
        <f t="shared" si="91"/>
        <v>0</v>
      </c>
      <c r="T88" s="142">
        <f t="shared" si="84"/>
        <v>0</v>
      </c>
      <c r="U88" s="79">
        <v>2</v>
      </c>
    </row>
    <row r="89" spans="1:21" s="80" customFormat="1" ht="15.75" hidden="1" customHeight="1" thickBot="1">
      <c r="A89" s="80" t="s">
        <v>16</v>
      </c>
      <c r="B89" s="69"/>
      <c r="C89" s="109" t="s">
        <v>1217</v>
      </c>
      <c r="D89" s="139">
        <f t="shared" ref="D89:O89" si="94">D1852</f>
        <v>0</v>
      </c>
      <c r="E89" s="139">
        <f t="shared" si="94"/>
        <v>0</v>
      </c>
      <c r="F89" s="139">
        <f t="shared" si="94"/>
        <v>0</v>
      </c>
      <c r="G89" s="139">
        <f t="shared" si="94"/>
        <v>0</v>
      </c>
      <c r="H89" s="139">
        <f t="shared" si="94"/>
        <v>0</v>
      </c>
      <c r="I89" s="139">
        <f t="shared" si="94"/>
        <v>0</v>
      </c>
      <c r="J89" s="139">
        <f t="shared" si="94"/>
        <v>0</v>
      </c>
      <c r="K89" s="139">
        <f t="shared" si="94"/>
        <v>0</v>
      </c>
      <c r="L89" s="139">
        <f t="shared" si="94"/>
        <v>0</v>
      </c>
      <c r="M89" s="139">
        <f t="shared" si="94"/>
        <v>0</v>
      </c>
      <c r="N89" s="139">
        <f t="shared" si="94"/>
        <v>0</v>
      </c>
      <c r="O89" s="139">
        <f t="shared" si="94"/>
        <v>0</v>
      </c>
      <c r="P89" s="114">
        <f t="shared" si="83"/>
        <v>0</v>
      </c>
      <c r="Q89" s="505"/>
      <c r="R89" s="141">
        <f t="shared" si="91"/>
        <v>0</v>
      </c>
      <c r="S89" s="136">
        <f t="shared" si="91"/>
        <v>0</v>
      </c>
      <c r="T89" s="142">
        <f t="shared" si="84"/>
        <v>0</v>
      </c>
      <c r="U89" s="79">
        <v>2</v>
      </c>
    </row>
    <row r="90" spans="1:21" s="116" customFormat="1" ht="15.6" customHeight="1" thickBot="1">
      <c r="B90" s="549"/>
      <c r="C90" s="466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97"/>
      <c r="P90" s="198"/>
      <c r="Q90" s="198"/>
      <c r="R90" s="161"/>
      <c r="S90" s="161"/>
      <c r="T90" s="143"/>
      <c r="U90" s="79">
        <v>1</v>
      </c>
    </row>
    <row r="91" spans="1:21" s="80" customFormat="1" ht="15.75" hidden="1" customHeight="1" thickBot="1">
      <c r="A91" s="80" t="s">
        <v>17</v>
      </c>
      <c r="B91" s="69"/>
      <c r="C91" s="144" t="s">
        <v>104</v>
      </c>
      <c r="D91" s="145">
        <v>8.2164663251026129E-2</v>
      </c>
      <c r="E91" s="146">
        <v>7.7332736785139397E-2</v>
      </c>
      <c r="F91" s="145">
        <v>7.9549736708937377E-2</v>
      </c>
      <c r="G91" s="145">
        <v>7.6224386743398306E-2</v>
      </c>
      <c r="H91" s="145">
        <v>7.8245436553178963E-2</v>
      </c>
      <c r="I91" s="145">
        <v>8.8581778757735333E-2</v>
      </c>
      <c r="J91" s="145">
        <v>8.7039172279374508E-2</v>
      </c>
      <c r="K91" s="145">
        <v>7.3369821940261773E-2</v>
      </c>
      <c r="L91" s="145">
        <v>8.4033942961217495E-2</v>
      </c>
      <c r="M91" s="145">
        <v>9.7815652283427243E-2</v>
      </c>
      <c r="N91" s="145">
        <v>8.5756526190199925E-2</v>
      </c>
      <c r="O91" s="147">
        <v>8.988614554610351E-2</v>
      </c>
      <c r="P91" s="89">
        <f t="shared" ref="P91:P118" si="95">SUM(D91:O91)</f>
        <v>0.99999999999999989</v>
      </c>
      <c r="Q91" s="483"/>
      <c r="R91" s="85"/>
      <c r="S91" s="85"/>
      <c r="T91" s="143"/>
      <c r="U91" s="79">
        <v>2</v>
      </c>
    </row>
    <row r="92" spans="1:21" s="80" customFormat="1" ht="15.75" hidden="1" customHeight="1" thickBot="1">
      <c r="A92" s="80" t="s">
        <v>17</v>
      </c>
      <c r="B92" s="69"/>
      <c r="C92" s="144" t="s">
        <v>105</v>
      </c>
      <c r="D92" s="148">
        <v>8.6914011175450348E-2</v>
      </c>
      <c r="E92" s="149">
        <v>8.1579267485332688E-2</v>
      </c>
      <c r="F92" s="148">
        <v>8.3449602242551088E-2</v>
      </c>
      <c r="G92" s="148">
        <v>7.4121581617597548E-2</v>
      </c>
      <c r="H92" s="148">
        <v>7.6890519033065222E-2</v>
      </c>
      <c r="I92" s="148">
        <v>8.5225833476272467E-2</v>
      </c>
      <c r="J92" s="148">
        <v>8.5585144533415203E-2</v>
      </c>
      <c r="K92" s="148">
        <v>7.531074611442938E-2</v>
      </c>
      <c r="L92" s="148">
        <v>8.0623081610207981E-2</v>
      </c>
      <c r="M92" s="148">
        <v>9.4859091152136102E-2</v>
      </c>
      <c r="N92" s="148">
        <v>8.4481867502417624E-2</v>
      </c>
      <c r="O92" s="150">
        <v>9.095925405712442E-2</v>
      </c>
      <c r="P92" s="94">
        <f t="shared" si="95"/>
        <v>1</v>
      </c>
      <c r="Q92" s="483"/>
      <c r="R92" s="85"/>
      <c r="S92" s="85"/>
      <c r="T92" s="143"/>
      <c r="U92" s="79">
        <v>2</v>
      </c>
    </row>
    <row r="93" spans="1:21" s="80" customFormat="1" ht="15.75" hidden="1" customHeight="1" thickBot="1">
      <c r="A93" s="80" t="s">
        <v>17</v>
      </c>
      <c r="B93" s="69"/>
      <c r="C93" s="144" t="s">
        <v>106</v>
      </c>
      <c r="D93" s="151">
        <v>7.2685963889731184E-2</v>
      </c>
      <c r="E93" s="152">
        <v>7.201023782007232E-2</v>
      </c>
      <c r="F93" s="151">
        <v>8.0411625400648667E-2</v>
      </c>
      <c r="G93" s="151">
        <v>7.4623404920125813E-2</v>
      </c>
      <c r="H93" s="151">
        <v>7.4195365076669573E-2</v>
      </c>
      <c r="I93" s="151">
        <v>8.2341666117169046E-2</v>
      </c>
      <c r="J93" s="151">
        <v>8.7141414456825009E-2</v>
      </c>
      <c r="K93" s="151">
        <v>7.3065270397435156E-2</v>
      </c>
      <c r="L93" s="151">
        <v>8.3627274642660801E-2</v>
      </c>
      <c r="M93" s="151">
        <v>0.10457308552395754</v>
      </c>
      <c r="N93" s="151">
        <v>8.5467110701431592E-2</v>
      </c>
      <c r="O93" s="153">
        <v>0.10985758105327337</v>
      </c>
      <c r="P93" s="84">
        <f t="shared" si="95"/>
        <v>1</v>
      </c>
      <c r="Q93" s="483"/>
      <c r="R93" s="85"/>
      <c r="S93" s="85"/>
      <c r="T93" s="143"/>
      <c r="U93" s="79">
        <v>2</v>
      </c>
    </row>
    <row r="94" spans="1:21" s="80" customFormat="1" ht="15.75" hidden="1" customHeight="1" thickBot="1">
      <c r="A94" s="80" t="s">
        <v>17</v>
      </c>
      <c r="B94" s="69"/>
      <c r="C94" s="144" t="s">
        <v>107</v>
      </c>
      <c r="D94" s="126">
        <f t="shared" ref="D94:E101" si="96">D113/$P113</f>
        <v>7.4974620946393955E-2</v>
      </c>
      <c r="E94" s="127">
        <f t="shared" ref="E94:O94" si="97">E113/$P113</f>
        <v>7.2452536627148623E-2</v>
      </c>
      <c r="F94" s="128">
        <f t="shared" si="97"/>
        <v>8.0236816537701844E-2</v>
      </c>
      <c r="G94" s="128">
        <f t="shared" si="97"/>
        <v>7.7673686140736664E-2</v>
      </c>
      <c r="H94" s="128">
        <f t="shared" si="97"/>
        <v>7.2052371228097767E-2</v>
      </c>
      <c r="I94" s="128">
        <f t="shared" si="97"/>
        <v>8.589274301526037E-2</v>
      </c>
      <c r="J94" s="128">
        <f t="shared" si="97"/>
        <v>8.8891092903387328E-2</v>
      </c>
      <c r="K94" s="128">
        <f t="shared" si="97"/>
        <v>7.2194349245351175E-2</v>
      </c>
      <c r="L94" s="128">
        <f t="shared" si="97"/>
        <v>8.6685785025259643E-2</v>
      </c>
      <c r="M94" s="128">
        <f t="shared" si="97"/>
        <v>0.10389684135835313</v>
      </c>
      <c r="N94" s="128">
        <f t="shared" si="97"/>
        <v>8.8493645534025195E-2</v>
      </c>
      <c r="O94" s="129">
        <f t="shared" si="97"/>
        <v>9.6555511438284405E-2</v>
      </c>
      <c r="P94" s="130">
        <f t="shared" si="95"/>
        <v>1</v>
      </c>
      <c r="Q94" s="483"/>
      <c r="R94" s="85"/>
      <c r="S94" s="85"/>
      <c r="T94" s="143"/>
      <c r="U94" s="79">
        <v>2</v>
      </c>
    </row>
    <row r="95" spans="1:21" s="80" customFormat="1" ht="15.75" hidden="1" customHeight="1" thickBot="1">
      <c r="A95" s="80" t="s">
        <v>17</v>
      </c>
      <c r="B95" s="69"/>
      <c r="C95" s="154" t="s">
        <v>108</v>
      </c>
      <c r="D95" s="126">
        <f t="shared" si="96"/>
        <v>7.3552056040507893E-2</v>
      </c>
      <c r="E95" s="128">
        <f t="shared" ref="E95:O96" si="98">E114/$P114</f>
        <v>7.1680973135872544E-2</v>
      </c>
      <c r="F95" s="128">
        <f t="shared" si="98"/>
        <v>8.0254118558187884E-2</v>
      </c>
      <c r="G95" s="128">
        <f t="shared" si="98"/>
        <v>7.233375133383374E-2</v>
      </c>
      <c r="H95" s="128">
        <f t="shared" si="98"/>
        <v>7.4015425165113585E-2</v>
      </c>
      <c r="I95" s="128">
        <f t="shared" si="98"/>
        <v>8.4817027744282139E-2</v>
      </c>
      <c r="J95" s="128">
        <f t="shared" si="98"/>
        <v>8.9516938344445282E-2</v>
      </c>
      <c r="K95" s="128">
        <f t="shared" si="98"/>
        <v>7.4151650432325397E-2</v>
      </c>
      <c r="L95" s="128">
        <f t="shared" si="98"/>
        <v>8.896699995688398E-2</v>
      </c>
      <c r="M95" s="128">
        <f t="shared" si="98"/>
        <v>0.10538962032009157</v>
      </c>
      <c r="N95" s="128">
        <f t="shared" si="98"/>
        <v>8.7296531739502234E-2</v>
      </c>
      <c r="O95" s="129">
        <f t="shared" si="98"/>
        <v>9.8024907228953823E-2</v>
      </c>
      <c r="P95" s="130">
        <f t="shared" si="95"/>
        <v>1</v>
      </c>
      <c r="Q95" s="499">
        <f>(P114/P113-1)</f>
        <v>4.7729696458519433E-2</v>
      </c>
      <c r="R95" s="85"/>
      <c r="S95" s="85"/>
      <c r="T95" s="143"/>
      <c r="U95" s="79">
        <v>2</v>
      </c>
    </row>
    <row r="96" spans="1:21" s="80" customFormat="1" ht="15.75" hidden="1" customHeight="1" thickBot="1">
      <c r="A96" s="80" t="s">
        <v>17</v>
      </c>
      <c r="B96" s="69"/>
      <c r="C96" s="144" t="s">
        <v>443</v>
      </c>
      <c r="D96" s="126">
        <f t="shared" si="96"/>
        <v>7.6581347637681749E-2</v>
      </c>
      <c r="E96" s="128">
        <f t="shared" si="96"/>
        <v>7.0935414965917196E-2</v>
      </c>
      <c r="F96" s="128">
        <f t="shared" si="98"/>
        <v>7.9071783681025493E-2</v>
      </c>
      <c r="G96" s="128">
        <f t="shared" si="98"/>
        <v>7.3925569939380195E-2</v>
      </c>
      <c r="H96" s="128">
        <f t="shared" si="98"/>
        <v>7.3367061018187574E-2</v>
      </c>
      <c r="I96" s="128">
        <f t="shared" si="98"/>
        <v>8.5631230476825138E-2</v>
      </c>
      <c r="J96" s="128">
        <f t="shared" si="98"/>
        <v>8.7497946351684217E-2</v>
      </c>
      <c r="K96" s="128">
        <f t="shared" si="98"/>
        <v>7.5578992914510174E-2</v>
      </c>
      <c r="L96" s="128">
        <f t="shared" si="98"/>
        <v>8.495276584585891E-2</v>
      </c>
      <c r="M96" s="128">
        <f t="shared" si="98"/>
        <v>0.10145860402352774</v>
      </c>
      <c r="N96" s="128">
        <f t="shared" si="98"/>
        <v>8.571424239146383E-2</v>
      </c>
      <c r="O96" s="129">
        <f t="shared" si="98"/>
        <v>0.10528504075393777</v>
      </c>
      <c r="P96" s="130">
        <f t="shared" si="95"/>
        <v>0.99999999999999989</v>
      </c>
      <c r="Q96" s="499">
        <f t="shared" ref="Q96:Q101" si="99">(P115/P114-1)</f>
        <v>7.1795550698742217E-2</v>
      </c>
      <c r="R96" s="85"/>
      <c r="S96" s="85"/>
      <c r="T96" s="143"/>
      <c r="U96" s="79">
        <v>2</v>
      </c>
    </row>
    <row r="97" spans="1:21" s="80" customFormat="1" ht="15.75" hidden="1" customHeight="1" thickBot="1">
      <c r="A97" s="80" t="s">
        <v>17</v>
      </c>
      <c r="B97" s="69"/>
      <c r="C97" s="144" t="s">
        <v>567</v>
      </c>
      <c r="D97" s="126">
        <f t="shared" si="96"/>
        <v>7.6546182024864712E-2</v>
      </c>
      <c r="E97" s="128">
        <f t="shared" si="96"/>
        <v>7.185371505266018E-2</v>
      </c>
      <c r="F97" s="128">
        <f t="shared" ref="F97:O97" si="100">F116/$P116</f>
        <v>8.1409935967661107E-2</v>
      </c>
      <c r="G97" s="128">
        <f t="shared" si="100"/>
        <v>7.1682925007708731E-2</v>
      </c>
      <c r="H97" s="128">
        <f t="shared" si="100"/>
        <v>7.5307012937474424E-2</v>
      </c>
      <c r="I97" s="128">
        <f t="shared" si="100"/>
        <v>8.6816602647900074E-2</v>
      </c>
      <c r="J97" s="128">
        <f t="shared" si="100"/>
        <v>8.9722086791776845E-2</v>
      </c>
      <c r="K97" s="128">
        <f t="shared" si="100"/>
        <v>7.4161593643158857E-2</v>
      </c>
      <c r="L97" s="128">
        <f t="shared" si="100"/>
        <v>8.6971699253102594E-2</v>
      </c>
      <c r="M97" s="128">
        <f t="shared" si="100"/>
        <v>0.10214513014599223</v>
      </c>
      <c r="N97" s="128">
        <f t="shared" si="100"/>
        <v>8.6575953131286021E-2</v>
      </c>
      <c r="O97" s="129">
        <f t="shared" si="100"/>
        <v>9.6807163396414139E-2</v>
      </c>
      <c r="P97" s="130">
        <f t="shared" si="95"/>
        <v>0.99999999999999989</v>
      </c>
      <c r="Q97" s="500">
        <f t="shared" si="99"/>
        <v>3.4898822372066096E-2</v>
      </c>
      <c r="R97" s="85"/>
      <c r="S97" s="85"/>
      <c r="T97" s="143"/>
      <c r="U97" s="79">
        <v>2</v>
      </c>
    </row>
    <row r="98" spans="1:21" s="80" customFormat="1" ht="15.75" hidden="1" customHeight="1" thickBot="1">
      <c r="A98" s="80" t="s">
        <v>17</v>
      </c>
      <c r="B98" s="69"/>
      <c r="C98" s="144" t="s">
        <v>670</v>
      </c>
      <c r="D98" s="126">
        <f t="shared" si="96"/>
        <v>7.7186399989592397E-2</v>
      </c>
      <c r="E98" s="128">
        <f t="shared" si="96"/>
        <v>7.1504157541279131E-2</v>
      </c>
      <c r="F98" s="128">
        <f t="shared" ref="F98:O101" si="101">F117/$P117</f>
        <v>8.100190343266718E-2</v>
      </c>
      <c r="G98" s="128">
        <f t="shared" si="101"/>
        <v>7.1417236559486702E-2</v>
      </c>
      <c r="H98" s="128">
        <f t="shared" si="101"/>
        <v>7.4449783468301223E-2</v>
      </c>
      <c r="I98" s="128">
        <f t="shared" si="101"/>
        <v>8.6806355998905113E-2</v>
      </c>
      <c r="J98" s="128">
        <f t="shared" si="101"/>
        <v>9.096290235757172E-2</v>
      </c>
      <c r="K98" s="128">
        <f t="shared" si="101"/>
        <v>7.4144364087017495E-2</v>
      </c>
      <c r="L98" s="128">
        <f t="shared" si="101"/>
        <v>8.5599608261864898E-2</v>
      </c>
      <c r="M98" s="128">
        <f t="shared" si="101"/>
        <v>0.10315890860008783</v>
      </c>
      <c r="N98" s="128">
        <f t="shared" si="101"/>
        <v>8.4752479567778788E-2</v>
      </c>
      <c r="O98" s="129">
        <f t="shared" si="101"/>
        <v>9.9015900135447504E-2</v>
      </c>
      <c r="P98" s="130">
        <f t="shared" si="95"/>
        <v>0.99999999999999989</v>
      </c>
      <c r="Q98" s="500">
        <f t="shared" si="99"/>
        <v>5.660995674826319E-2</v>
      </c>
      <c r="R98" s="85"/>
      <c r="S98" s="85"/>
      <c r="T98" s="480"/>
      <c r="U98" s="79">
        <v>2</v>
      </c>
    </row>
    <row r="99" spans="1:21" s="80" customFormat="1" ht="15.75" hidden="1" customHeight="1" thickBot="1">
      <c r="A99" s="80" t="s">
        <v>17</v>
      </c>
      <c r="B99" s="516"/>
      <c r="C99" s="363" t="s">
        <v>764</v>
      </c>
      <c r="D99" s="86">
        <f t="shared" si="96"/>
        <v>7.717163040665756E-2</v>
      </c>
      <c r="E99" s="145">
        <f t="shared" si="96"/>
        <v>7.439108607188788E-2</v>
      </c>
      <c r="F99" s="145">
        <f t="shared" si="101"/>
        <v>7.9221721654675448E-2</v>
      </c>
      <c r="G99" s="145">
        <f t="shared" si="101"/>
        <v>7.2721910157122691E-2</v>
      </c>
      <c r="H99" s="145">
        <f t="shared" si="101"/>
        <v>7.4750838473950296E-2</v>
      </c>
      <c r="I99" s="145">
        <f t="shared" si="101"/>
        <v>8.5140205390297555E-2</v>
      </c>
      <c r="J99" s="145">
        <f t="shared" si="101"/>
        <v>8.9762576888230333E-2</v>
      </c>
      <c r="K99" s="145">
        <f t="shared" si="101"/>
        <v>7.5305810462294398E-2</v>
      </c>
      <c r="L99" s="145">
        <f t="shared" si="101"/>
        <v>8.7577426945960379E-2</v>
      </c>
      <c r="M99" s="145">
        <f t="shared" si="101"/>
        <v>0.10145591577035032</v>
      </c>
      <c r="N99" s="145">
        <f t="shared" si="101"/>
        <v>8.6314362953792592E-2</v>
      </c>
      <c r="O99" s="145">
        <f t="shared" si="101"/>
        <v>9.6186514824780647E-2</v>
      </c>
      <c r="P99" s="546">
        <f t="shared" si="95"/>
        <v>1</v>
      </c>
      <c r="Q99" s="493">
        <f t="shared" si="99"/>
        <v>2.3276925605456134E-2</v>
      </c>
      <c r="R99" s="85"/>
      <c r="S99" s="85"/>
      <c r="T99" s="143"/>
      <c r="U99" s="79">
        <v>2</v>
      </c>
    </row>
    <row r="100" spans="1:21" s="80" customFormat="1" ht="15.75" hidden="1" customHeight="1" thickBot="1">
      <c r="A100" s="80" t="s">
        <v>17</v>
      </c>
      <c r="B100" s="516"/>
      <c r="C100" s="363" t="s">
        <v>849</v>
      </c>
      <c r="D100" s="369">
        <f t="shared" si="96"/>
        <v>7.6488053263314107E-2</v>
      </c>
      <c r="E100" s="148">
        <f t="shared" si="96"/>
        <v>7.2535403401546253E-2</v>
      </c>
      <c r="F100" s="148">
        <f t="shared" si="101"/>
        <v>8.3164090658137346E-2</v>
      </c>
      <c r="G100" s="148">
        <f t="shared" si="101"/>
        <v>7.2438444195241855E-2</v>
      </c>
      <c r="H100" s="148">
        <f t="shared" si="101"/>
        <v>7.4888649326086909E-2</v>
      </c>
      <c r="I100" s="148">
        <f t="shared" si="101"/>
        <v>8.7698690740569241E-2</v>
      </c>
      <c r="J100" s="148">
        <f t="shared" si="101"/>
        <v>9.2088661151047038E-2</v>
      </c>
      <c r="K100" s="148">
        <f t="shared" si="101"/>
        <v>7.3297604936456068E-2</v>
      </c>
      <c r="L100" s="148">
        <f t="shared" si="101"/>
        <v>8.0516856078069271E-2</v>
      </c>
      <c r="M100" s="148">
        <f t="shared" si="101"/>
        <v>0.10066274845431418</v>
      </c>
      <c r="N100" s="148">
        <f t="shared" si="101"/>
        <v>9.0509427184675334E-2</v>
      </c>
      <c r="O100" s="148">
        <f t="shared" si="101"/>
        <v>9.5711370610542593E-2</v>
      </c>
      <c r="P100" s="547">
        <f>SUM(D100:O100)</f>
        <v>1.0000000000000002</v>
      </c>
      <c r="Q100" s="494">
        <f t="shared" si="99"/>
        <v>4.480248757958849E-2</v>
      </c>
      <c r="R100" s="85"/>
      <c r="S100" s="85"/>
      <c r="T100" s="143"/>
      <c r="U100" s="79">
        <v>2</v>
      </c>
    </row>
    <row r="101" spans="1:21" s="80" customFormat="1" ht="15.6" hidden="1" customHeight="1" thickBot="1">
      <c r="A101" s="80" t="s">
        <v>17</v>
      </c>
      <c r="B101" s="516"/>
      <c r="C101" s="363" t="s">
        <v>943</v>
      </c>
      <c r="D101" s="369">
        <f t="shared" si="96"/>
        <v>7.4984845923397214E-2</v>
      </c>
      <c r="E101" s="148">
        <f t="shared" si="96"/>
        <v>7.6218243669993524E-2</v>
      </c>
      <c r="F101" s="148">
        <f t="shared" si="101"/>
        <v>7.6029848992994892E-2</v>
      </c>
      <c r="G101" s="148">
        <f t="shared" si="101"/>
        <v>6.8926199090995677E-2</v>
      </c>
      <c r="H101" s="148">
        <f t="shared" si="101"/>
        <v>7.7573875355111829E-2</v>
      </c>
      <c r="I101" s="148">
        <f t="shared" si="101"/>
        <v>8.4063180530898285E-2</v>
      </c>
      <c r="J101" s="148">
        <f t="shared" si="101"/>
        <v>9.1222599818151826E-2</v>
      </c>
      <c r="K101" s="148">
        <f t="shared" si="101"/>
        <v>7.5501628495687811E-2</v>
      </c>
      <c r="L101" s="148">
        <f t="shared" si="101"/>
        <v>7.9066787858147899E-2</v>
      </c>
      <c r="M101" s="148">
        <f t="shared" si="101"/>
        <v>0.10660050039117853</v>
      </c>
      <c r="N101" s="148">
        <f t="shared" si="101"/>
        <v>9.2925225000683578E-2</v>
      </c>
      <c r="O101" s="148">
        <f t="shared" si="101"/>
        <v>9.6887064872758957E-2</v>
      </c>
      <c r="P101" s="547">
        <f>SUM(D101:O101)</f>
        <v>1</v>
      </c>
      <c r="Q101" s="494">
        <f t="shared" si="99"/>
        <v>5.4865464681277398E-2</v>
      </c>
      <c r="R101" s="85"/>
      <c r="S101" s="85"/>
      <c r="T101" s="143"/>
      <c r="U101" s="79">
        <v>2</v>
      </c>
    </row>
    <row r="102" spans="1:21" s="80" customFormat="1" ht="15.6" hidden="1" customHeight="1" thickBot="1">
      <c r="A102" s="80" t="s">
        <v>17</v>
      </c>
      <c r="B102" s="516"/>
      <c r="C102" s="363" t="s">
        <v>1089</v>
      </c>
      <c r="D102" s="369">
        <f t="shared" ref="D102:O102" si="102">D122/$P122</f>
        <v>7.801275863883736E-2</v>
      </c>
      <c r="E102" s="148">
        <f t="shared" si="102"/>
        <v>7.3779455374041486E-2</v>
      </c>
      <c r="F102" s="148">
        <f t="shared" si="102"/>
        <v>8.0353380924421805E-2</v>
      </c>
      <c r="G102" s="148">
        <f t="shared" si="102"/>
        <v>7.2719138069661585E-2</v>
      </c>
      <c r="H102" s="148">
        <f t="shared" si="102"/>
        <v>7.6063474298275438E-2</v>
      </c>
      <c r="I102" s="148">
        <f t="shared" si="102"/>
        <v>8.5126527828417828E-2</v>
      </c>
      <c r="J102" s="148">
        <f t="shared" si="102"/>
        <v>8.7093981055165443E-2</v>
      </c>
      <c r="K102" s="148">
        <f t="shared" si="102"/>
        <v>7.2288193932025083E-2</v>
      </c>
      <c r="L102" s="148">
        <f t="shared" si="102"/>
        <v>7.7679030868442758E-2</v>
      </c>
      <c r="M102" s="148">
        <f t="shared" si="102"/>
        <v>0.10919825311388438</v>
      </c>
      <c r="N102" s="148">
        <f t="shared" si="102"/>
        <v>9.2661160456244146E-2</v>
      </c>
      <c r="O102" s="148">
        <f t="shared" si="102"/>
        <v>9.5024645440582658E-2</v>
      </c>
      <c r="P102" s="547">
        <f>SUM(D102:O102)</f>
        <v>1</v>
      </c>
      <c r="Q102" s="494">
        <f>(P122/P120-1)</f>
        <v>7.0332939887025603E-2</v>
      </c>
      <c r="R102" s="85"/>
      <c r="S102" s="85"/>
      <c r="T102" s="143"/>
      <c r="U102" s="79">
        <v>2</v>
      </c>
    </row>
    <row r="103" spans="1:21" s="80" customFormat="1" ht="15.6" customHeight="1" thickBot="1">
      <c r="A103" s="80" t="s">
        <v>17</v>
      </c>
      <c r="B103" s="516">
        <f>+B85+1</f>
        <v>19</v>
      </c>
      <c r="C103" s="363" t="s">
        <v>1219</v>
      </c>
      <c r="D103" s="369">
        <f t="shared" ref="D103:O103" si="103">D123/$P123</f>
        <v>8.5385809127540555E-2</v>
      </c>
      <c r="E103" s="148">
        <f t="shared" si="103"/>
        <v>8.2309302926350233E-2</v>
      </c>
      <c r="F103" s="148">
        <f t="shared" si="103"/>
        <v>9.1366066452664138E-2</v>
      </c>
      <c r="G103" s="148">
        <f t="shared" si="103"/>
        <v>7.8809623250482366E-2</v>
      </c>
      <c r="H103" s="148">
        <f t="shared" si="103"/>
        <v>8.4237586796891389E-2</v>
      </c>
      <c r="I103" s="148">
        <f t="shared" si="103"/>
        <v>9.0693660058737025E-2</v>
      </c>
      <c r="J103" s="148">
        <f t="shared" si="103"/>
        <v>9.6661505460373026E-2</v>
      </c>
      <c r="K103" s="148">
        <f t="shared" si="103"/>
        <v>8.1755787572714039E-2</v>
      </c>
      <c r="L103" s="148">
        <f t="shared" si="103"/>
        <v>8.4146686844215432E-2</v>
      </c>
      <c r="M103" s="148">
        <f t="shared" si="103"/>
        <v>6.714750016262265E-2</v>
      </c>
      <c r="N103" s="148">
        <f t="shared" si="103"/>
        <v>6.9398446911163522E-2</v>
      </c>
      <c r="O103" s="148">
        <f t="shared" si="103"/>
        <v>8.8088024436245596E-2</v>
      </c>
      <c r="P103" s="547">
        <f t="shared" ref="P103:P112" si="104">SUM(D103:O103)</f>
        <v>0.99999999999999989</v>
      </c>
      <c r="Q103" s="494">
        <f>(P123/P122-1)</f>
        <v>-6.1281877169859111E-2</v>
      </c>
      <c r="R103" s="85"/>
      <c r="S103" s="85"/>
      <c r="T103" s="143"/>
      <c r="U103" s="79">
        <v>1</v>
      </c>
    </row>
    <row r="104" spans="1:21" s="80" customFormat="1" ht="15.6" customHeight="1" thickBot="1">
      <c r="A104" s="80" t="s">
        <v>17</v>
      </c>
      <c r="B104" s="516">
        <f>+B103+1</f>
        <v>20</v>
      </c>
      <c r="C104" s="363" t="s">
        <v>1220</v>
      </c>
      <c r="D104" s="370">
        <f t="shared" ref="D104:O104" si="105">D124/$P124</f>
        <v>7.4410188994141549E-2</v>
      </c>
      <c r="E104" s="253">
        <f t="shared" si="105"/>
        <v>6.7896193270709615E-2</v>
      </c>
      <c r="F104" s="253">
        <f t="shared" si="105"/>
        <v>7.3597014001906352E-2</v>
      </c>
      <c r="G104" s="253">
        <f t="shared" si="105"/>
        <v>6.8313328651896058E-2</v>
      </c>
      <c r="H104" s="253">
        <f t="shared" si="105"/>
        <v>7.4363502109977636E-2</v>
      </c>
      <c r="I104" s="253">
        <f t="shared" si="105"/>
        <v>8.2670820112874938E-2</v>
      </c>
      <c r="J104" s="253">
        <f t="shared" si="105"/>
        <v>8.2725977481213131E-2</v>
      </c>
      <c r="K104" s="253">
        <f t="shared" si="105"/>
        <v>7.2803326122570164E-2</v>
      </c>
      <c r="L104" s="253">
        <f t="shared" si="105"/>
        <v>7.5050572112178512E-2</v>
      </c>
      <c r="M104" s="253">
        <f t="shared" si="105"/>
        <v>0.11554576560196358</v>
      </c>
      <c r="N104" s="253">
        <f t="shared" si="105"/>
        <v>9.9624078560579019E-2</v>
      </c>
      <c r="O104" s="253">
        <f t="shared" si="105"/>
        <v>0.11299923297998941</v>
      </c>
      <c r="P104" s="548">
        <f t="shared" si="104"/>
        <v>0.99999999999999989</v>
      </c>
      <c r="Q104" s="495">
        <f t="shared" ref="Q104:Q112" si="106">(P124/P123-1)</f>
        <v>0.15669011590011395</v>
      </c>
      <c r="R104" s="85"/>
      <c r="S104" s="85"/>
      <c r="T104" s="143"/>
      <c r="U104" s="79">
        <v>1</v>
      </c>
    </row>
    <row r="105" spans="1:21" s="80" customFormat="1" ht="15.6" customHeight="1" thickBot="1">
      <c r="A105" s="80" t="s">
        <v>17</v>
      </c>
      <c r="B105" s="516">
        <f>+B104+1</f>
        <v>21</v>
      </c>
      <c r="C105" s="144" t="s">
        <v>1221</v>
      </c>
      <c r="D105" s="91">
        <f t="shared" ref="D105:O105" si="107">D125/$P125</f>
        <v>7.189421129446659E-2</v>
      </c>
      <c r="E105" s="92">
        <f t="shared" si="107"/>
        <v>6.8868858170249639E-2</v>
      </c>
      <c r="F105" s="92">
        <f t="shared" si="107"/>
        <v>7.3830481740560241E-2</v>
      </c>
      <c r="G105" s="92">
        <f t="shared" si="107"/>
        <v>7.3454461119041095E-2</v>
      </c>
      <c r="H105" s="92">
        <f t="shared" si="107"/>
        <v>7.6947684367801708E-2</v>
      </c>
      <c r="I105" s="92">
        <f t="shared" si="107"/>
        <v>8.5646335881752869E-2</v>
      </c>
      <c r="J105" s="92">
        <f t="shared" si="107"/>
        <v>9.2345656370157722E-2</v>
      </c>
      <c r="K105" s="92">
        <f t="shared" si="107"/>
        <v>7.6813708420705076E-2</v>
      </c>
      <c r="L105" s="92">
        <f t="shared" si="107"/>
        <v>8.0201976729052799E-2</v>
      </c>
      <c r="M105" s="92">
        <f t="shared" si="107"/>
        <v>0.1001845795128409</v>
      </c>
      <c r="N105" s="92">
        <f t="shared" si="107"/>
        <v>9.6957973720480387E-2</v>
      </c>
      <c r="O105" s="93">
        <f t="shared" si="107"/>
        <v>0.10285407267289087</v>
      </c>
      <c r="P105" s="420">
        <f t="shared" si="104"/>
        <v>1</v>
      </c>
      <c r="Q105" s="501">
        <f t="shared" si="106"/>
        <v>0.21374113821206042</v>
      </c>
      <c r="R105" s="85"/>
      <c r="S105" s="85"/>
      <c r="T105" s="143"/>
      <c r="U105" s="79">
        <v>1</v>
      </c>
    </row>
    <row r="106" spans="1:21" s="80" customFormat="1" ht="15.6" customHeight="1" thickBot="1">
      <c r="A106" s="80" t="s">
        <v>17</v>
      </c>
      <c r="B106" s="516">
        <f>+B105+1</f>
        <v>22</v>
      </c>
      <c r="C106" s="144" t="s">
        <v>1222</v>
      </c>
      <c r="D106" s="91">
        <f t="shared" ref="D106:O106" si="108">D126/$P126</f>
        <v>7.030386970008827E-2</v>
      </c>
      <c r="E106" s="92">
        <f t="shared" si="108"/>
        <v>7.2625327106408372E-2</v>
      </c>
      <c r="F106" s="92">
        <f t="shared" si="108"/>
        <v>8.5921705249175806E-2</v>
      </c>
      <c r="G106" s="92">
        <f t="shared" si="108"/>
        <v>6.8314481868755675E-2</v>
      </c>
      <c r="H106" s="92">
        <f t="shared" si="108"/>
        <v>7.6596078738749879E-2</v>
      </c>
      <c r="I106" s="92">
        <f t="shared" si="108"/>
        <v>8.6269806737207161E-2</v>
      </c>
      <c r="J106" s="92">
        <f t="shared" si="108"/>
        <v>8.8287324944656978E-2</v>
      </c>
      <c r="K106" s="92">
        <f t="shared" si="108"/>
        <v>7.4219122623558093E-2</v>
      </c>
      <c r="L106" s="92">
        <f t="shared" si="108"/>
        <v>7.7929147708086885E-2</v>
      </c>
      <c r="M106" s="92">
        <f t="shared" si="108"/>
        <v>0.11115770248503846</v>
      </c>
      <c r="N106" s="92">
        <f t="shared" si="108"/>
        <v>8.9835756548213797E-2</v>
      </c>
      <c r="O106" s="93">
        <f t="shared" si="108"/>
        <v>9.8539676290060746E-2</v>
      </c>
      <c r="P106" s="94">
        <f t="shared" si="104"/>
        <v>1.0000000000000002</v>
      </c>
      <c r="Q106" s="494">
        <f t="shared" si="106"/>
        <v>7.4759905397594029E-2</v>
      </c>
      <c r="R106" s="85"/>
      <c r="S106" s="85"/>
      <c r="T106" s="143"/>
      <c r="U106" s="79">
        <v>1</v>
      </c>
    </row>
    <row r="107" spans="1:21" s="80" customFormat="1" ht="15.75" customHeight="1" thickBot="1">
      <c r="A107" s="80" t="s">
        <v>17</v>
      </c>
      <c r="B107" s="516">
        <f>+B106+1</f>
        <v>23</v>
      </c>
      <c r="C107" s="144" t="s">
        <v>1223</v>
      </c>
      <c r="D107" s="91">
        <f t="shared" ref="D107:O107" si="109">D127/$P127</f>
        <v>7.1286336247273596E-2</v>
      </c>
      <c r="E107" s="92">
        <f t="shared" si="109"/>
        <v>7.0996012155201876E-2</v>
      </c>
      <c r="F107" s="92">
        <f t="shared" si="109"/>
        <v>8.2350430532318386E-2</v>
      </c>
      <c r="G107" s="92">
        <f t="shared" si="109"/>
        <v>7.1664863657466216E-2</v>
      </c>
      <c r="H107" s="92">
        <f t="shared" si="109"/>
        <v>7.6591020576203789E-2</v>
      </c>
      <c r="I107" s="92">
        <f t="shared" si="109"/>
        <v>8.4831575581853697E-2</v>
      </c>
      <c r="J107" s="92">
        <f t="shared" si="109"/>
        <v>8.8025529734322566E-2</v>
      </c>
      <c r="K107" s="92">
        <f t="shared" si="109"/>
        <v>7.1405361725983496E-2</v>
      </c>
      <c r="L107" s="92">
        <f t="shared" si="109"/>
        <v>7.7745092457143852E-2</v>
      </c>
      <c r="M107" s="92">
        <f t="shared" si="109"/>
        <v>0.11068214413284747</v>
      </c>
      <c r="N107" s="92">
        <f t="shared" si="109"/>
        <v>9.1482456193008113E-2</v>
      </c>
      <c r="O107" s="93">
        <f t="shared" si="109"/>
        <v>0.10293917700637703</v>
      </c>
      <c r="P107" s="94">
        <f t="shared" si="104"/>
        <v>1.0000000000000002</v>
      </c>
      <c r="Q107" s="494">
        <f>(P127/P126-1)</f>
        <v>-3.5145670217996194E-2</v>
      </c>
      <c r="R107" s="85"/>
      <c r="S107" s="85"/>
      <c r="T107" s="143"/>
      <c r="U107" s="79">
        <v>1</v>
      </c>
    </row>
    <row r="108" spans="1:21" s="80" customFormat="1" ht="15.75" customHeight="1" thickBot="1">
      <c r="A108" s="80" t="s">
        <v>17</v>
      </c>
      <c r="B108" s="516">
        <f>+B107+1</f>
        <v>24</v>
      </c>
      <c r="C108" s="144" t="s">
        <v>1224</v>
      </c>
      <c r="D108" s="91">
        <f t="shared" ref="D108:O108" si="110">D128/$P128</f>
        <v>7.1431526520215421E-2</v>
      </c>
      <c r="E108" s="92">
        <f t="shared" si="110"/>
        <v>7.4139004980579543E-2</v>
      </c>
      <c r="F108" s="92">
        <f t="shared" si="110"/>
        <v>8.6752818181434793E-2</v>
      </c>
      <c r="G108" s="92">
        <f t="shared" si="110"/>
        <v>6.8363472657419641E-2</v>
      </c>
      <c r="H108" s="92">
        <f t="shared" si="110"/>
        <v>7.566986896985084E-2</v>
      </c>
      <c r="I108" s="92">
        <f t="shared" si="110"/>
        <v>8.6611540099780296E-2</v>
      </c>
      <c r="J108" s="92">
        <f t="shared" si="110"/>
        <v>8.6377482382412357E-2</v>
      </c>
      <c r="K108" s="92">
        <f t="shared" si="110"/>
        <v>7.4581816878302662E-2</v>
      </c>
      <c r="L108" s="92">
        <f t="shared" si="110"/>
        <v>7.597772867017262E-2</v>
      </c>
      <c r="M108" s="92">
        <f t="shared" si="110"/>
        <v>0.10778427469519783</v>
      </c>
      <c r="N108" s="92">
        <f t="shared" si="110"/>
        <v>9.1237870116944536E-2</v>
      </c>
      <c r="O108" s="93">
        <f t="shared" si="110"/>
        <v>0.10107259584768948</v>
      </c>
      <c r="P108" s="94">
        <f t="shared" si="104"/>
        <v>0.99999999999999989</v>
      </c>
      <c r="Q108" s="494">
        <f t="shared" si="106"/>
        <v>3.85376792424732E-2</v>
      </c>
      <c r="R108" s="85"/>
      <c r="S108" s="85"/>
      <c r="T108" s="143"/>
      <c r="U108" s="79">
        <v>1</v>
      </c>
    </row>
    <row r="109" spans="1:21" s="80" customFormat="1" ht="15.75" hidden="1" customHeight="1" thickBot="1">
      <c r="A109" s="80" t="s">
        <v>17</v>
      </c>
      <c r="B109" s="69"/>
      <c r="C109" s="144" t="s">
        <v>1225</v>
      </c>
      <c r="D109" s="91" t="e">
        <f t="shared" ref="D109:O109" si="111">D129/$P129</f>
        <v>#DIV/0!</v>
      </c>
      <c r="E109" s="92" t="e">
        <f t="shared" si="111"/>
        <v>#DIV/0!</v>
      </c>
      <c r="F109" s="92" t="e">
        <f t="shared" si="111"/>
        <v>#DIV/0!</v>
      </c>
      <c r="G109" s="92" t="e">
        <f t="shared" si="111"/>
        <v>#DIV/0!</v>
      </c>
      <c r="H109" s="92" t="e">
        <f t="shared" si="111"/>
        <v>#DIV/0!</v>
      </c>
      <c r="I109" s="92" t="e">
        <f t="shared" si="111"/>
        <v>#DIV/0!</v>
      </c>
      <c r="J109" s="92" t="e">
        <f t="shared" si="111"/>
        <v>#DIV/0!</v>
      </c>
      <c r="K109" s="92" t="e">
        <f t="shared" si="111"/>
        <v>#DIV/0!</v>
      </c>
      <c r="L109" s="92" t="e">
        <f t="shared" si="111"/>
        <v>#DIV/0!</v>
      </c>
      <c r="M109" s="92" t="e">
        <f t="shared" si="111"/>
        <v>#DIV/0!</v>
      </c>
      <c r="N109" s="92" t="e">
        <f t="shared" si="111"/>
        <v>#DIV/0!</v>
      </c>
      <c r="O109" s="93" t="e">
        <f t="shared" si="111"/>
        <v>#DIV/0!</v>
      </c>
      <c r="P109" s="94" t="e">
        <f t="shared" si="104"/>
        <v>#DIV/0!</v>
      </c>
      <c r="Q109" s="494">
        <f t="shared" si="106"/>
        <v>-1</v>
      </c>
      <c r="R109" s="85"/>
      <c r="S109" s="85"/>
      <c r="T109" s="143"/>
      <c r="U109" s="79">
        <v>2</v>
      </c>
    </row>
    <row r="110" spans="1:21" s="80" customFormat="1" ht="15.75" hidden="1" customHeight="1" thickBot="1">
      <c r="A110" s="80" t="s">
        <v>17</v>
      </c>
      <c r="B110" s="69"/>
      <c r="C110" s="144" t="s">
        <v>1226</v>
      </c>
      <c r="D110" s="91" t="e">
        <f t="shared" ref="D110:O110" si="112">D130/$P130</f>
        <v>#DIV/0!</v>
      </c>
      <c r="E110" s="92" t="e">
        <f t="shared" si="112"/>
        <v>#DIV/0!</v>
      </c>
      <c r="F110" s="92" t="e">
        <f t="shared" si="112"/>
        <v>#DIV/0!</v>
      </c>
      <c r="G110" s="92" t="e">
        <f t="shared" si="112"/>
        <v>#DIV/0!</v>
      </c>
      <c r="H110" s="92" t="e">
        <f t="shared" si="112"/>
        <v>#DIV/0!</v>
      </c>
      <c r="I110" s="92" t="e">
        <f t="shared" si="112"/>
        <v>#DIV/0!</v>
      </c>
      <c r="J110" s="92" t="e">
        <f t="shared" si="112"/>
        <v>#DIV/0!</v>
      </c>
      <c r="K110" s="92" t="e">
        <f t="shared" si="112"/>
        <v>#DIV/0!</v>
      </c>
      <c r="L110" s="92" t="e">
        <f t="shared" si="112"/>
        <v>#DIV/0!</v>
      </c>
      <c r="M110" s="92" t="e">
        <f t="shared" si="112"/>
        <v>#DIV/0!</v>
      </c>
      <c r="N110" s="92" t="e">
        <f t="shared" si="112"/>
        <v>#DIV/0!</v>
      </c>
      <c r="O110" s="93" t="e">
        <f t="shared" si="112"/>
        <v>#DIV/0!</v>
      </c>
      <c r="P110" s="94" t="e">
        <f t="shared" si="104"/>
        <v>#DIV/0!</v>
      </c>
      <c r="Q110" s="494" t="e">
        <f t="shared" si="106"/>
        <v>#DIV/0!</v>
      </c>
      <c r="R110" s="85"/>
      <c r="S110" s="85"/>
      <c r="T110" s="143"/>
      <c r="U110" s="79">
        <v>2</v>
      </c>
    </row>
    <row r="111" spans="1:21" s="80" customFormat="1" ht="15.75" hidden="1" customHeight="1" thickBot="1">
      <c r="A111" s="80" t="s">
        <v>17</v>
      </c>
      <c r="B111" s="69"/>
      <c r="C111" s="144" t="s">
        <v>1227</v>
      </c>
      <c r="D111" s="91" t="e">
        <f t="shared" ref="D111:O111" si="113">D131/$P131</f>
        <v>#DIV/0!</v>
      </c>
      <c r="E111" s="92" t="e">
        <f t="shared" si="113"/>
        <v>#DIV/0!</v>
      </c>
      <c r="F111" s="92" t="e">
        <f t="shared" si="113"/>
        <v>#DIV/0!</v>
      </c>
      <c r="G111" s="92" t="e">
        <f t="shared" si="113"/>
        <v>#DIV/0!</v>
      </c>
      <c r="H111" s="92" t="e">
        <f t="shared" si="113"/>
        <v>#DIV/0!</v>
      </c>
      <c r="I111" s="92" t="e">
        <f t="shared" si="113"/>
        <v>#DIV/0!</v>
      </c>
      <c r="J111" s="92" t="e">
        <f t="shared" si="113"/>
        <v>#DIV/0!</v>
      </c>
      <c r="K111" s="92" t="e">
        <f t="shared" si="113"/>
        <v>#DIV/0!</v>
      </c>
      <c r="L111" s="92" t="e">
        <f t="shared" si="113"/>
        <v>#DIV/0!</v>
      </c>
      <c r="M111" s="92" t="e">
        <f t="shared" si="113"/>
        <v>#DIV/0!</v>
      </c>
      <c r="N111" s="92" t="e">
        <f t="shared" si="113"/>
        <v>#DIV/0!</v>
      </c>
      <c r="O111" s="93" t="e">
        <f t="shared" si="113"/>
        <v>#DIV/0!</v>
      </c>
      <c r="P111" s="94" t="e">
        <f t="shared" si="104"/>
        <v>#DIV/0!</v>
      </c>
      <c r="Q111" s="494" t="e">
        <f t="shared" si="106"/>
        <v>#DIV/0!</v>
      </c>
      <c r="R111" s="85"/>
      <c r="S111" s="85"/>
      <c r="T111" s="143"/>
      <c r="U111" s="79">
        <v>2</v>
      </c>
    </row>
    <row r="112" spans="1:21" s="80" customFormat="1" ht="15.75" hidden="1" customHeight="1" thickBot="1">
      <c r="A112" s="80" t="s">
        <v>17</v>
      </c>
      <c r="B112" s="69"/>
      <c r="C112" s="144" t="s">
        <v>1228</v>
      </c>
      <c r="D112" s="91" t="e">
        <f t="shared" ref="D112:O112" si="114">D132/$P132</f>
        <v>#DIV/0!</v>
      </c>
      <c r="E112" s="92" t="e">
        <f t="shared" si="114"/>
        <v>#DIV/0!</v>
      </c>
      <c r="F112" s="92" t="e">
        <f t="shared" si="114"/>
        <v>#DIV/0!</v>
      </c>
      <c r="G112" s="92" t="e">
        <f t="shared" si="114"/>
        <v>#DIV/0!</v>
      </c>
      <c r="H112" s="92" t="e">
        <f t="shared" si="114"/>
        <v>#DIV/0!</v>
      </c>
      <c r="I112" s="92" t="e">
        <f t="shared" si="114"/>
        <v>#DIV/0!</v>
      </c>
      <c r="J112" s="92" t="e">
        <f t="shared" si="114"/>
        <v>#DIV/0!</v>
      </c>
      <c r="K112" s="92" t="e">
        <f t="shared" si="114"/>
        <v>#DIV/0!</v>
      </c>
      <c r="L112" s="92" t="e">
        <f t="shared" si="114"/>
        <v>#DIV/0!</v>
      </c>
      <c r="M112" s="92" t="e">
        <f t="shared" si="114"/>
        <v>#DIV/0!</v>
      </c>
      <c r="N112" s="92" t="e">
        <f t="shared" si="114"/>
        <v>#DIV/0!</v>
      </c>
      <c r="O112" s="93" t="e">
        <f t="shared" si="114"/>
        <v>#DIV/0!</v>
      </c>
      <c r="P112" s="94" t="e">
        <f t="shared" si="104"/>
        <v>#DIV/0!</v>
      </c>
      <c r="Q112" s="494" t="e">
        <f t="shared" si="106"/>
        <v>#DIV/0!</v>
      </c>
      <c r="R112" s="85"/>
      <c r="S112" s="85"/>
      <c r="T112" s="143"/>
      <c r="U112" s="79">
        <v>2</v>
      </c>
    </row>
    <row r="113" spans="1:21" s="80" customFormat="1" ht="15.75" hidden="1" customHeight="1" thickBot="1">
      <c r="A113" s="80" t="s">
        <v>17</v>
      </c>
      <c r="B113" s="69"/>
      <c r="C113" s="154" t="s">
        <v>107</v>
      </c>
      <c r="D113" s="155">
        <f t="shared" ref="D113:O113" si="115">D27-D70</f>
        <v>1690.1427605800002</v>
      </c>
      <c r="E113" s="152">
        <f t="shared" si="115"/>
        <v>1633.2877541799999</v>
      </c>
      <c r="F113" s="152">
        <f t="shared" si="115"/>
        <v>1808.7677255500003</v>
      </c>
      <c r="G113" s="152">
        <f t="shared" si="115"/>
        <v>1750.9874229599998</v>
      </c>
      <c r="H113" s="152">
        <f t="shared" si="115"/>
        <v>1624.2668796000003</v>
      </c>
      <c r="I113" s="152">
        <f t="shared" si="115"/>
        <v>1936.2685127464183</v>
      </c>
      <c r="J113" s="152">
        <f t="shared" si="115"/>
        <v>2003.8599095835821</v>
      </c>
      <c r="K113" s="152">
        <f t="shared" si="115"/>
        <v>1627.4674708800005</v>
      </c>
      <c r="L113" s="152">
        <f t="shared" si="115"/>
        <v>1954.1459517400003</v>
      </c>
      <c r="M113" s="152">
        <f t="shared" si="115"/>
        <v>2342.1324716600002</v>
      </c>
      <c r="N113" s="152">
        <f t="shared" si="115"/>
        <v>1994.9003071799998</v>
      </c>
      <c r="O113" s="152">
        <f t="shared" si="115"/>
        <v>2176.6378621399999</v>
      </c>
      <c r="P113" s="98">
        <f t="shared" si="95"/>
        <v>22542.865028799999</v>
      </c>
      <c r="Q113" s="117"/>
      <c r="R113" s="85"/>
      <c r="S113" s="85"/>
      <c r="T113" s="143"/>
      <c r="U113" s="79">
        <v>2</v>
      </c>
    </row>
    <row r="114" spans="1:21" s="80" customFormat="1" ht="15.75" hidden="1" customHeight="1" thickBot="1">
      <c r="A114" s="80" t="s">
        <v>17</v>
      </c>
      <c r="B114" s="69"/>
      <c r="C114" s="144" t="s">
        <v>108</v>
      </c>
      <c r="D114" s="99">
        <f t="shared" ref="D114:O114" si="116">D28-D71</f>
        <v>1737.2134440699997</v>
      </c>
      <c r="E114" s="104">
        <f t="shared" si="116"/>
        <v>1693.0206566499999</v>
      </c>
      <c r="F114" s="104">
        <f t="shared" si="116"/>
        <v>1895.50831352</v>
      </c>
      <c r="G114" s="104">
        <f t="shared" si="116"/>
        <v>1708.4385133700002</v>
      </c>
      <c r="H114" s="104">
        <f t="shared" si="116"/>
        <v>1748.1576802500001</v>
      </c>
      <c r="I114" s="104">
        <f t="shared" si="116"/>
        <v>2003.2788859399998</v>
      </c>
      <c r="J114" s="104">
        <f t="shared" si="116"/>
        <v>2114.2852713499997</v>
      </c>
      <c r="K114" s="104">
        <f t="shared" si="116"/>
        <v>1751.3751615600002</v>
      </c>
      <c r="L114" s="104">
        <f t="shared" si="116"/>
        <v>2101.2963705400002</v>
      </c>
      <c r="M114" s="104">
        <f t="shared" si="116"/>
        <v>2489.1794348299995</v>
      </c>
      <c r="N114" s="104">
        <f t="shared" si="116"/>
        <v>2061.84186714</v>
      </c>
      <c r="O114" s="104">
        <f t="shared" si="116"/>
        <v>2315.2335347099997</v>
      </c>
      <c r="P114" s="101">
        <f t="shared" si="95"/>
        <v>23618.829133929998</v>
      </c>
      <c r="Q114" s="487"/>
      <c r="R114" s="102"/>
      <c r="S114" s="102"/>
      <c r="T114" s="156"/>
      <c r="U114" s="79">
        <v>2</v>
      </c>
    </row>
    <row r="115" spans="1:21" s="80" customFormat="1" ht="15.75" hidden="1" customHeight="1" thickBot="1">
      <c r="A115" s="80" t="s">
        <v>17</v>
      </c>
      <c r="B115" s="69"/>
      <c r="C115" s="144" t="s">
        <v>443</v>
      </c>
      <c r="D115" s="99">
        <f t="shared" ref="D115:O115" si="117">D29-D72</f>
        <v>1938.6228116800003</v>
      </c>
      <c r="E115" s="104">
        <f t="shared" si="117"/>
        <v>1795.6985330100001</v>
      </c>
      <c r="F115" s="104">
        <f t="shared" si="117"/>
        <v>2001.6670943099998</v>
      </c>
      <c r="G115" s="104">
        <f t="shared" si="117"/>
        <v>1871.3929784699999</v>
      </c>
      <c r="H115" s="104">
        <f t="shared" si="117"/>
        <v>1857.25457312</v>
      </c>
      <c r="I115" s="104">
        <f t="shared" si="117"/>
        <v>2167.7165774099999</v>
      </c>
      <c r="J115" s="104">
        <f t="shared" si="117"/>
        <v>2214.97166092</v>
      </c>
      <c r="K115" s="104">
        <f t="shared" si="117"/>
        <v>1913.2486469299997</v>
      </c>
      <c r="L115" s="104">
        <f t="shared" si="117"/>
        <v>2150.5415465300002</v>
      </c>
      <c r="M115" s="104">
        <f t="shared" si="117"/>
        <v>2568.37951105</v>
      </c>
      <c r="N115" s="104">
        <f t="shared" si="117"/>
        <v>2169.8179871700004</v>
      </c>
      <c r="O115" s="104">
        <f t="shared" si="117"/>
        <v>2665.2440578600003</v>
      </c>
      <c r="P115" s="101">
        <f t="shared" si="95"/>
        <v>25314.555978460001</v>
      </c>
      <c r="Q115" s="505"/>
      <c r="R115" s="100">
        <f t="shared" ref="R115:S132" si="118">R29-R72</f>
        <v>0</v>
      </c>
      <c r="S115" s="104">
        <f t="shared" si="118"/>
        <v>0</v>
      </c>
      <c r="T115" s="142">
        <f t="shared" ref="T115:T120" si="119">R115-S115</f>
        <v>0</v>
      </c>
      <c r="U115" s="79">
        <v>2</v>
      </c>
    </row>
    <row r="116" spans="1:21" s="80" customFormat="1" ht="15.75" hidden="1" customHeight="1" thickBot="1">
      <c r="A116" s="80" t="s">
        <v>17</v>
      </c>
      <c r="B116" s="69"/>
      <c r="C116" s="144" t="s">
        <v>567</v>
      </c>
      <c r="D116" s="99">
        <f t="shared" ref="D116:O116" si="120">D30-D73</f>
        <v>2005.3571959600001</v>
      </c>
      <c r="E116" s="104">
        <f t="shared" si="120"/>
        <v>1882.4239266500001</v>
      </c>
      <c r="F116" s="104">
        <f t="shared" si="120"/>
        <v>2132.7778420400005</v>
      </c>
      <c r="G116" s="104">
        <f t="shared" si="120"/>
        <v>1877.94956834</v>
      </c>
      <c r="H116" s="104">
        <f t="shared" si="120"/>
        <v>1972.89343904</v>
      </c>
      <c r="I116" s="104">
        <f t="shared" si="120"/>
        <v>2274.4217182799998</v>
      </c>
      <c r="J116" s="104">
        <f t="shared" si="120"/>
        <v>2350.5396039999996</v>
      </c>
      <c r="K116" s="104">
        <f t="shared" si="120"/>
        <v>1942.8857395899997</v>
      </c>
      <c r="L116" s="104">
        <f t="shared" si="120"/>
        <v>2278.4849397900002</v>
      </c>
      <c r="M116" s="104">
        <f t="shared" si="120"/>
        <v>2675.9985456099998</v>
      </c>
      <c r="N116" s="104">
        <f t="shared" si="120"/>
        <v>2268.1171812400003</v>
      </c>
      <c r="O116" s="104">
        <f t="shared" si="120"/>
        <v>2536.1544704400003</v>
      </c>
      <c r="P116" s="101">
        <f t="shared" si="95"/>
        <v>26198.004170980003</v>
      </c>
      <c r="Q116" s="505"/>
      <c r="R116" s="100">
        <f t="shared" si="118"/>
        <v>0</v>
      </c>
      <c r="S116" s="104">
        <f t="shared" si="118"/>
        <v>0</v>
      </c>
      <c r="T116" s="142">
        <f t="shared" si="119"/>
        <v>0</v>
      </c>
      <c r="U116" s="79">
        <v>2</v>
      </c>
    </row>
    <row r="117" spans="1:21" s="80" customFormat="1" ht="15.75" hidden="1" customHeight="1" thickBot="1">
      <c r="A117" s="80" t="s">
        <v>17</v>
      </c>
      <c r="B117" s="69"/>
      <c r="C117" s="144" t="s">
        <v>670</v>
      </c>
      <c r="D117" s="99">
        <f t="shared" ref="D117:O117" si="121">D31-D74</f>
        <v>2136.6022997</v>
      </c>
      <c r="E117" s="104">
        <f t="shared" si="121"/>
        <v>1979.31173706</v>
      </c>
      <c r="F117" s="104">
        <f t="shared" si="121"/>
        <v>2242.21952543</v>
      </c>
      <c r="G117" s="104">
        <f t="shared" si="121"/>
        <v>1976.9056711000001</v>
      </c>
      <c r="H117" s="104">
        <f t="shared" si="121"/>
        <v>2060.8498205899996</v>
      </c>
      <c r="I117" s="104">
        <f t="shared" si="121"/>
        <v>2402.8929951499995</v>
      </c>
      <c r="J117" s="104">
        <f t="shared" si="121"/>
        <v>2517.9506543999996</v>
      </c>
      <c r="K117" s="104">
        <f t="shared" si="121"/>
        <v>2052.3954846899996</v>
      </c>
      <c r="L117" s="104">
        <f t="shared" si="121"/>
        <v>2369.4889240899997</v>
      </c>
      <c r="M117" s="104">
        <f t="shared" si="121"/>
        <v>2855.5491819700001</v>
      </c>
      <c r="N117" s="104">
        <f t="shared" si="121"/>
        <v>2346.03949367</v>
      </c>
      <c r="O117" s="104">
        <f t="shared" si="121"/>
        <v>2740.8662661400003</v>
      </c>
      <c r="P117" s="101">
        <f t="shared" si="95"/>
        <v>27681.072053989999</v>
      </c>
      <c r="Q117" s="505"/>
      <c r="R117" s="100">
        <f t="shared" si="118"/>
        <v>0</v>
      </c>
      <c r="S117" s="104">
        <f t="shared" si="118"/>
        <v>0</v>
      </c>
      <c r="T117" s="142">
        <f t="shared" si="119"/>
        <v>0</v>
      </c>
      <c r="U117" s="79">
        <v>2</v>
      </c>
    </row>
    <row r="118" spans="1:21" s="80" customFormat="1" ht="15.75" hidden="1" customHeight="1" thickBot="1">
      <c r="A118" s="80" t="s">
        <v>17</v>
      </c>
      <c r="B118" s="69"/>
      <c r="C118" s="144" t="s">
        <v>764</v>
      </c>
      <c r="D118" s="99">
        <f t="shared" ref="D118:O118" si="122">D32-D75</f>
        <v>2185.9174781000002</v>
      </c>
      <c r="E118" s="104">
        <f t="shared" si="122"/>
        <v>2107.1574411799998</v>
      </c>
      <c r="F118" s="104">
        <f t="shared" si="122"/>
        <v>2243.9871374700001</v>
      </c>
      <c r="G118" s="104">
        <f t="shared" si="122"/>
        <v>2059.8773618699997</v>
      </c>
      <c r="H118" s="104">
        <f t="shared" si="122"/>
        <v>2117.3475727</v>
      </c>
      <c r="I118" s="104">
        <f t="shared" si="122"/>
        <v>2411.6305703400003</v>
      </c>
      <c r="J118" s="104">
        <f t="shared" si="122"/>
        <v>2542.5611026400002</v>
      </c>
      <c r="K118" s="104">
        <f t="shared" si="122"/>
        <v>2133.0673775400001</v>
      </c>
      <c r="L118" s="104">
        <f t="shared" si="122"/>
        <v>2480.6658514199999</v>
      </c>
      <c r="M118" s="104">
        <f t="shared" si="122"/>
        <v>2873.779630810001</v>
      </c>
      <c r="N118" s="104">
        <f t="shared" si="122"/>
        <v>2444.8890556999995</v>
      </c>
      <c r="O118" s="104">
        <f t="shared" si="122"/>
        <v>2724.5217290999999</v>
      </c>
      <c r="P118" s="101">
        <f t="shared" si="95"/>
        <v>28325.402308869998</v>
      </c>
      <c r="Q118" s="505"/>
      <c r="R118" s="100">
        <f t="shared" si="118"/>
        <v>0</v>
      </c>
      <c r="S118" s="104">
        <f t="shared" si="118"/>
        <v>0</v>
      </c>
      <c r="T118" s="142">
        <f t="shared" si="119"/>
        <v>0</v>
      </c>
      <c r="U118" s="79">
        <v>2</v>
      </c>
    </row>
    <row r="119" spans="1:21" s="80" customFormat="1" ht="15.75" hidden="1" customHeight="1" thickBot="1">
      <c r="A119" s="80" t="s">
        <v>17</v>
      </c>
      <c r="B119" s="69"/>
      <c r="C119" s="144" t="s">
        <v>849</v>
      </c>
      <c r="D119" s="106">
        <f t="shared" ref="D119:O119" si="123">D33-D76</f>
        <v>2263.6219286299997</v>
      </c>
      <c r="E119" s="421">
        <f t="shared" si="123"/>
        <v>2146.6454267900003</v>
      </c>
      <c r="F119" s="421">
        <f t="shared" si="123"/>
        <v>2461.1955888100001</v>
      </c>
      <c r="G119" s="421">
        <f t="shared" si="123"/>
        <v>2143.7759723299996</v>
      </c>
      <c r="H119" s="421">
        <f t="shared" si="123"/>
        <v>2216.28844751</v>
      </c>
      <c r="I119" s="421">
        <f t="shared" si="123"/>
        <v>2595.3945878199993</v>
      </c>
      <c r="J119" s="421">
        <f t="shared" si="123"/>
        <v>2725.3133511200003</v>
      </c>
      <c r="K119" s="421">
        <f t="shared" si="123"/>
        <v>2169.2023626099999</v>
      </c>
      <c r="L119" s="421">
        <f t="shared" si="123"/>
        <v>2382.8521352900002</v>
      </c>
      <c r="M119" s="421">
        <f t="shared" si="123"/>
        <v>2979.0587559199998</v>
      </c>
      <c r="N119" s="421">
        <f t="shared" si="123"/>
        <v>2678.5767892099993</v>
      </c>
      <c r="O119" s="421">
        <f t="shared" si="123"/>
        <v>2832.5254479599998</v>
      </c>
      <c r="P119" s="107">
        <f>SUM(D119:O119)</f>
        <v>29594.450793999993</v>
      </c>
      <c r="Q119" s="505"/>
      <c r="R119" s="100">
        <f t="shared" si="118"/>
        <v>0</v>
      </c>
      <c r="S119" s="104">
        <f t="shared" si="118"/>
        <v>0</v>
      </c>
      <c r="T119" s="111">
        <f>S119-R119</f>
        <v>0</v>
      </c>
      <c r="U119" s="79">
        <v>2</v>
      </c>
    </row>
    <row r="120" spans="1:21" s="80" customFormat="1" ht="15.75" hidden="1" customHeight="1" thickBot="1">
      <c r="A120" s="80" t="s">
        <v>17</v>
      </c>
      <c r="B120" s="69"/>
      <c r="C120" s="144" t="s">
        <v>943</v>
      </c>
      <c r="D120" s="99">
        <f t="shared" ref="D120:O120" si="124">D34-D77</f>
        <v>2340.8892242100001</v>
      </c>
      <c r="E120" s="104">
        <f t="shared" si="124"/>
        <v>2379.3936374499999</v>
      </c>
      <c r="F120" s="104">
        <f t="shared" si="124"/>
        <v>2373.5123015099998</v>
      </c>
      <c r="G120" s="104">
        <f t="shared" si="124"/>
        <v>2151.7493932400002</v>
      </c>
      <c r="H120" s="104">
        <f t="shared" si="124"/>
        <v>2421.7139698399997</v>
      </c>
      <c r="I120" s="104">
        <f t="shared" si="124"/>
        <v>2624.29816364</v>
      </c>
      <c r="J120" s="104">
        <f t="shared" si="124"/>
        <v>2847.8020897300007</v>
      </c>
      <c r="K120" s="104">
        <f t="shared" si="124"/>
        <v>2357.0222273499999</v>
      </c>
      <c r="L120" s="104">
        <f t="shared" si="124"/>
        <v>2468.3199573300008</v>
      </c>
      <c r="M120" s="104">
        <f t="shared" si="124"/>
        <v>3327.8719131600001</v>
      </c>
      <c r="N120" s="104">
        <f t="shared" si="124"/>
        <v>2900.9549220600002</v>
      </c>
      <c r="O120" s="104">
        <f t="shared" si="124"/>
        <v>3024.6362892799998</v>
      </c>
      <c r="P120" s="101">
        <f>SUM(D120:O120)</f>
        <v>31218.1640888</v>
      </c>
      <c r="Q120" s="505"/>
      <c r="R120" s="100">
        <f t="shared" si="118"/>
        <v>31012.999999999996</v>
      </c>
      <c r="S120" s="104">
        <f t="shared" si="118"/>
        <v>31012.999999999996</v>
      </c>
      <c r="T120" s="142">
        <f t="shared" si="119"/>
        <v>0</v>
      </c>
      <c r="U120" s="79">
        <v>2</v>
      </c>
    </row>
    <row r="121" spans="1:21" s="80" customFormat="1" ht="15.6" customHeight="1" thickBot="1">
      <c r="A121" s="80" t="s">
        <v>17</v>
      </c>
      <c r="B121" s="516">
        <f>+B108+1</f>
        <v>25</v>
      </c>
      <c r="C121" s="144" t="s">
        <v>2538</v>
      </c>
      <c r="D121" s="99">
        <f t="shared" ref="D121:O121" si="125">D35-D78</f>
        <v>3085.7898826700007</v>
      </c>
      <c r="E121" s="104">
        <f t="shared" si="125"/>
        <v>3238.6830000000009</v>
      </c>
      <c r="F121" s="104">
        <f t="shared" si="125"/>
        <v>3576.6830000000018</v>
      </c>
      <c r="G121" s="104">
        <f t="shared" si="125"/>
        <v>3162.583000000001</v>
      </c>
      <c r="H121" s="104">
        <f t="shared" si="125"/>
        <v>3394.583000000001</v>
      </c>
      <c r="I121" s="104">
        <f t="shared" si="125"/>
        <v>3785.4830000000006</v>
      </c>
      <c r="J121" s="104">
        <f t="shared" si="125"/>
        <v>3990.9830000000002</v>
      </c>
      <c r="K121" s="104">
        <f t="shared" si="125"/>
        <v>3238.4830000000006</v>
      </c>
      <c r="L121" s="104">
        <f t="shared" si="125"/>
        <v>3224.2830000000008</v>
      </c>
      <c r="M121" s="104">
        <f t="shared" si="125"/>
        <v>4863.9829999999993</v>
      </c>
      <c r="N121" s="104">
        <f t="shared" si="125"/>
        <v>4059.9830000000006</v>
      </c>
      <c r="O121" s="104">
        <f t="shared" si="125"/>
        <v>4475.780117330004</v>
      </c>
      <c r="P121" s="101">
        <f>SUM(D121:O121)</f>
        <v>44097.3</v>
      </c>
      <c r="Q121" s="351"/>
      <c r="R121" s="99">
        <f t="shared" si="118"/>
        <v>44097.3</v>
      </c>
      <c r="S121" s="100">
        <f t="shared" si="118"/>
        <v>44097.3</v>
      </c>
      <c r="T121" s="142">
        <f>R121-S121</f>
        <v>0</v>
      </c>
      <c r="U121" s="79">
        <v>1</v>
      </c>
    </row>
    <row r="122" spans="1:21" s="80" customFormat="1" ht="15.75" hidden="1" customHeight="1" thickBot="1">
      <c r="A122" s="80" t="s">
        <v>17</v>
      </c>
      <c r="B122" s="69"/>
      <c r="C122" s="144" t="s">
        <v>1089</v>
      </c>
      <c r="D122" s="99">
        <f t="shared" ref="D122:O122" si="126">D36-D79</f>
        <v>2606.7050040500003</v>
      </c>
      <c r="E122" s="104">
        <f t="shared" si="126"/>
        <v>2465.2541311858399</v>
      </c>
      <c r="F122" s="104">
        <f t="shared" si="126"/>
        <v>2684.9141576663997</v>
      </c>
      <c r="G122" s="104">
        <f t="shared" si="126"/>
        <v>2429.8248697235758</v>
      </c>
      <c r="H122" s="104">
        <f t="shared" si="126"/>
        <v>2541.5719497456053</v>
      </c>
      <c r="I122" s="104">
        <f t="shared" si="126"/>
        <v>2844.4032737648795</v>
      </c>
      <c r="J122" s="104">
        <f t="shared" si="126"/>
        <v>2910.1434201317093</v>
      </c>
      <c r="K122" s="104">
        <f t="shared" si="126"/>
        <v>2415.4253758504819</v>
      </c>
      <c r="L122" s="104">
        <f t="shared" si="126"/>
        <v>2595.5538812816667</v>
      </c>
      <c r="M122" s="104">
        <f t="shared" si="126"/>
        <v>3648.7317945423079</v>
      </c>
      <c r="N122" s="104">
        <f t="shared" si="126"/>
        <v>3096.1642025837141</v>
      </c>
      <c r="O122" s="104">
        <f t="shared" si="126"/>
        <v>3175.1372865146946</v>
      </c>
      <c r="P122" s="101">
        <f>SUM(D122:O122)</f>
        <v>33413.829347040875</v>
      </c>
      <c r="Q122" s="351"/>
      <c r="R122" s="100">
        <f t="shared" si="118"/>
        <v>32906.628871160006</v>
      </c>
      <c r="S122" s="104">
        <f t="shared" si="118"/>
        <v>32906.628871160006</v>
      </c>
      <c r="T122" s="479">
        <f>R122-S122</f>
        <v>0</v>
      </c>
      <c r="U122" s="79">
        <v>2</v>
      </c>
    </row>
    <row r="123" spans="1:21" s="80" customFormat="1" ht="15.75" hidden="1" customHeight="1" thickBot="1">
      <c r="A123" s="80" t="s">
        <v>17</v>
      </c>
      <c r="B123" s="516"/>
      <c r="C123" s="144" t="s">
        <v>1219</v>
      </c>
      <c r="D123" s="99">
        <f t="shared" ref="D123:O123" si="127">D37-D80</f>
        <v>2678.2255622905368</v>
      </c>
      <c r="E123" s="104">
        <f t="shared" si="127"/>
        <v>2581.7273545114685</v>
      </c>
      <c r="F123" s="104">
        <f t="shared" si="127"/>
        <v>2865.8033132174787</v>
      </c>
      <c r="G123" s="104">
        <f t="shared" si="127"/>
        <v>2471.9558167874698</v>
      </c>
      <c r="H123" s="104">
        <f t="shared" si="127"/>
        <v>2642.2102287291482</v>
      </c>
      <c r="I123" s="104">
        <f t="shared" si="127"/>
        <v>2844.7125018652873</v>
      </c>
      <c r="J123" s="104">
        <f t="shared" si="127"/>
        <v>3031.9009383253251</v>
      </c>
      <c r="K123" s="104">
        <f t="shared" si="127"/>
        <v>2564.3656994030134</v>
      </c>
      <c r="L123" s="104">
        <f t="shared" si="127"/>
        <v>2639.3590456185671</v>
      </c>
      <c r="M123" s="104">
        <f t="shared" si="127"/>
        <v>2106.1597145589285</v>
      </c>
      <c r="N123" s="104">
        <f t="shared" si="127"/>
        <v>2176.7632865446681</v>
      </c>
      <c r="O123" s="104">
        <f t="shared" si="127"/>
        <v>2762.9836993689892</v>
      </c>
      <c r="P123" s="101">
        <f t="shared" ref="P123:P132" si="128">SUM(D123:O123)</f>
        <v>31366.167161220881</v>
      </c>
      <c r="Q123" s="351"/>
      <c r="R123" s="587">
        <f t="shared" si="118"/>
        <v>33249.299999999996</v>
      </c>
      <c r="S123" s="100">
        <f t="shared" si="118"/>
        <v>33249.299999999996</v>
      </c>
      <c r="T123" s="479">
        <f t="shared" ref="T123:T132" si="129">R123-S123</f>
        <v>0</v>
      </c>
      <c r="U123" s="79">
        <v>2</v>
      </c>
    </row>
    <row r="124" spans="1:21" s="80" customFormat="1" ht="15.75" hidden="1" customHeight="1" thickBot="1">
      <c r="A124" s="80" t="s">
        <v>17</v>
      </c>
      <c r="B124" s="516"/>
      <c r="C124" s="144" t="s">
        <v>1220</v>
      </c>
      <c r="D124" s="99">
        <f t="shared" ref="D124:O124" si="130">D38-D81</f>
        <v>2699.6712696012419</v>
      </c>
      <c r="E124" s="99">
        <f t="shared" si="130"/>
        <v>2463.3374107228688</v>
      </c>
      <c r="F124" s="99">
        <f t="shared" si="130"/>
        <v>2670.1685201341174</v>
      </c>
      <c r="G124" s="99">
        <f t="shared" si="130"/>
        <v>2478.4714725945819</v>
      </c>
      <c r="H124" s="99">
        <f t="shared" si="130"/>
        <v>2697.9774257668387</v>
      </c>
      <c r="I124" s="99">
        <f t="shared" si="130"/>
        <v>2999.3746946493129</v>
      </c>
      <c r="J124" s="99">
        <f t="shared" si="130"/>
        <v>3001.3758555739432</v>
      </c>
      <c r="K124" s="99">
        <f t="shared" si="130"/>
        <v>2641.3727813537284</v>
      </c>
      <c r="L124" s="99">
        <f t="shared" si="130"/>
        <v>2722.9049682206364</v>
      </c>
      <c r="M124" s="99">
        <f t="shared" si="130"/>
        <v>4192.1084724601333</v>
      </c>
      <c r="N124" s="99">
        <f t="shared" si="130"/>
        <v>3614.4547713978704</v>
      </c>
      <c r="O124" s="99">
        <f t="shared" si="130"/>
        <v>4099.7178865796532</v>
      </c>
      <c r="P124" s="114">
        <f t="shared" si="128"/>
        <v>36280.935529054928</v>
      </c>
      <c r="Q124" s="542"/>
      <c r="R124" s="99">
        <f t="shared" si="118"/>
        <v>33951.800000000003</v>
      </c>
      <c r="S124" s="100">
        <f t="shared" si="118"/>
        <v>33951.800000000003</v>
      </c>
      <c r="T124" s="142">
        <f t="shared" si="129"/>
        <v>0</v>
      </c>
      <c r="U124" s="79">
        <v>2</v>
      </c>
    </row>
    <row r="125" spans="1:21" s="80" customFormat="1" ht="15.6" hidden="1" customHeight="1" thickBot="1">
      <c r="A125" s="80" t="s">
        <v>17</v>
      </c>
      <c r="B125" s="516"/>
      <c r="C125" s="144" t="s">
        <v>1221</v>
      </c>
      <c r="D125" s="99">
        <f t="shared" ref="D125:O125" si="131">D39-D82</f>
        <v>3165.909330988995</v>
      </c>
      <c r="E125" s="99">
        <f t="shared" si="131"/>
        <v>3032.6858973767212</v>
      </c>
      <c r="F125" s="99">
        <f t="shared" si="131"/>
        <v>3251.1742857361646</v>
      </c>
      <c r="G125" s="99">
        <f t="shared" si="131"/>
        <v>3234.6159679957295</v>
      </c>
      <c r="H125" s="99">
        <f t="shared" si="131"/>
        <v>3388.4423732007631</v>
      </c>
      <c r="I125" s="99">
        <f t="shared" si="131"/>
        <v>3771.4932683868001</v>
      </c>
      <c r="J125" s="99">
        <f t="shared" si="131"/>
        <v>4066.5022943382273</v>
      </c>
      <c r="K125" s="99">
        <f t="shared" si="131"/>
        <v>3382.5426534124194</v>
      </c>
      <c r="L125" s="99">
        <f t="shared" si="131"/>
        <v>3531.7472981279248</v>
      </c>
      <c r="M125" s="99">
        <f t="shared" si="131"/>
        <v>4411.6944798492232</v>
      </c>
      <c r="N125" s="99">
        <f t="shared" si="131"/>
        <v>4269.6087513666089</v>
      </c>
      <c r="O125" s="99">
        <f t="shared" si="131"/>
        <v>4529.2473836539275</v>
      </c>
      <c r="P125" s="101">
        <f t="shared" si="128"/>
        <v>44035.663984433508</v>
      </c>
      <c r="Q125" s="542"/>
      <c r="R125" s="99">
        <f t="shared" si="118"/>
        <v>40189.78279479</v>
      </c>
      <c r="S125" s="104">
        <f t="shared" si="118"/>
        <v>40189.78279479</v>
      </c>
      <c r="T125" s="142">
        <f t="shared" si="129"/>
        <v>0</v>
      </c>
      <c r="U125" s="79">
        <v>2</v>
      </c>
    </row>
    <row r="126" spans="1:21" s="80" customFormat="1" ht="15.6" hidden="1" customHeight="1" thickBot="1">
      <c r="A126" s="80" t="s">
        <v>17</v>
      </c>
      <c r="B126" s="516"/>
      <c r="C126" s="144" t="s">
        <v>1222</v>
      </c>
      <c r="D126" s="99">
        <f t="shared" ref="D126:O126" si="132">D40-D83</f>
        <v>3327.325098140001</v>
      </c>
      <c r="E126" s="99">
        <f t="shared" si="132"/>
        <v>3437.1944911800001</v>
      </c>
      <c r="F126" s="99">
        <f t="shared" si="132"/>
        <v>4066.4823653400008</v>
      </c>
      <c r="G126" s="99">
        <f t="shared" si="132"/>
        <v>3233.1718162600005</v>
      </c>
      <c r="H126" s="99">
        <f t="shared" si="132"/>
        <v>3625.12129551</v>
      </c>
      <c r="I126" s="99">
        <f t="shared" si="132"/>
        <v>4082.9572311300008</v>
      </c>
      <c r="J126" s="99">
        <f t="shared" si="132"/>
        <v>4178.4418608700016</v>
      </c>
      <c r="K126" s="99">
        <f t="shared" si="132"/>
        <v>3512.6252725599993</v>
      </c>
      <c r="L126" s="99">
        <f t="shared" si="132"/>
        <v>3688.212471830001</v>
      </c>
      <c r="M126" s="99">
        <f t="shared" si="132"/>
        <v>5260.8457387600001</v>
      </c>
      <c r="N126" s="99">
        <f t="shared" si="132"/>
        <v>4251.725669559999</v>
      </c>
      <c r="O126" s="99">
        <f t="shared" si="132"/>
        <v>4663.6627468900006</v>
      </c>
      <c r="P126" s="101">
        <f t="shared" si="128"/>
        <v>47327.76605803</v>
      </c>
      <c r="Q126" s="542"/>
      <c r="R126" s="99">
        <f t="shared" si="118"/>
        <v>46243.819382579997</v>
      </c>
      <c r="S126" s="104">
        <f t="shared" si="118"/>
        <v>46243.819382579997</v>
      </c>
      <c r="T126" s="142">
        <f t="shared" si="129"/>
        <v>0</v>
      </c>
      <c r="U126" s="79">
        <v>2</v>
      </c>
    </row>
    <row r="127" spans="1:21" s="80" customFormat="1" ht="15.75" customHeight="1" thickBot="1">
      <c r="A127" s="80" t="s">
        <v>17</v>
      </c>
      <c r="B127" s="516">
        <f>+B121+1</f>
        <v>26</v>
      </c>
      <c r="C127" s="144" t="s">
        <v>1223</v>
      </c>
      <c r="D127" s="99">
        <f t="shared" ref="D127:O127" si="133">D41-D84</f>
        <v>3255.2477729300008</v>
      </c>
      <c r="E127" s="99">
        <f t="shared" si="133"/>
        <v>3241.9902974600009</v>
      </c>
      <c r="F127" s="99">
        <f t="shared" si="133"/>
        <v>3760.4829999999997</v>
      </c>
      <c r="G127" s="99">
        <f t="shared" si="133"/>
        <v>3272.5330000000004</v>
      </c>
      <c r="H127" s="99">
        <f t="shared" si="133"/>
        <v>3497.4830000000006</v>
      </c>
      <c r="I127" s="99">
        <f t="shared" si="133"/>
        <v>3873.7829999999999</v>
      </c>
      <c r="J127" s="99">
        <f t="shared" si="133"/>
        <v>4019.6329999999998</v>
      </c>
      <c r="K127" s="99">
        <f t="shared" si="133"/>
        <v>3260.6830000000009</v>
      </c>
      <c r="L127" s="99">
        <f t="shared" si="133"/>
        <v>3550.183</v>
      </c>
      <c r="M127" s="99">
        <f t="shared" si="133"/>
        <v>5054.2337025400002</v>
      </c>
      <c r="N127" s="99">
        <f t="shared" si="133"/>
        <v>4177.4914725799999</v>
      </c>
      <c r="O127" s="99">
        <f t="shared" si="133"/>
        <v>4700.6557544900033</v>
      </c>
      <c r="P127" s="101">
        <f t="shared" si="128"/>
        <v>45664.4</v>
      </c>
      <c r="Q127" s="542"/>
      <c r="R127" s="99">
        <f t="shared" si="118"/>
        <v>45664.399999999994</v>
      </c>
      <c r="S127" s="104">
        <f t="shared" si="118"/>
        <v>45664.399999999994</v>
      </c>
      <c r="T127" s="142">
        <f t="shared" si="129"/>
        <v>0</v>
      </c>
      <c r="U127" s="79">
        <v>1</v>
      </c>
    </row>
    <row r="128" spans="1:21" s="80" customFormat="1" ht="15.75" customHeight="1" thickBot="1">
      <c r="A128" s="80" t="s">
        <v>17</v>
      </c>
      <c r="B128" s="516">
        <f>+B127+1</f>
        <v>27</v>
      </c>
      <c r="C128" s="144" t="s">
        <v>1224</v>
      </c>
      <c r="D128" s="99">
        <f t="shared" ref="D128:O128" si="134">D42-D85</f>
        <v>3387.5830000000001</v>
      </c>
      <c r="E128" s="99">
        <f t="shared" si="134"/>
        <v>3515.9830000000002</v>
      </c>
      <c r="F128" s="99">
        <f t="shared" si="134"/>
        <v>4114.183</v>
      </c>
      <c r="G128" s="99">
        <f t="shared" si="134"/>
        <v>3242.0830000000005</v>
      </c>
      <c r="H128" s="99">
        <f t="shared" si="134"/>
        <v>3588.5830000000001</v>
      </c>
      <c r="I128" s="99">
        <f t="shared" si="134"/>
        <v>4107.4830000000002</v>
      </c>
      <c r="J128" s="99">
        <f t="shared" si="134"/>
        <v>4096.3829999999998</v>
      </c>
      <c r="K128" s="99">
        <f t="shared" si="134"/>
        <v>3536.9830000000011</v>
      </c>
      <c r="L128" s="99">
        <f t="shared" si="134"/>
        <v>3603.1830000000004</v>
      </c>
      <c r="M128" s="99">
        <f t="shared" si="134"/>
        <v>5111.5830000000005</v>
      </c>
      <c r="N128" s="99">
        <f t="shared" si="134"/>
        <v>4326.8830000000007</v>
      </c>
      <c r="O128" s="99">
        <f t="shared" si="134"/>
        <v>4793.2869999999948</v>
      </c>
      <c r="P128" s="101">
        <f t="shared" si="128"/>
        <v>47424.2</v>
      </c>
      <c r="Q128" s="542"/>
      <c r="R128" s="100">
        <f t="shared" si="118"/>
        <v>47424.200000000004</v>
      </c>
      <c r="S128" s="104">
        <f t="shared" si="118"/>
        <v>47424.200000000004</v>
      </c>
      <c r="T128" s="142">
        <f t="shared" si="129"/>
        <v>0</v>
      </c>
      <c r="U128" s="79">
        <v>1</v>
      </c>
    </row>
    <row r="129" spans="1:21" s="80" customFormat="1" ht="15.75" hidden="1" customHeight="1" thickBot="1">
      <c r="A129" s="80" t="s">
        <v>17</v>
      </c>
      <c r="B129" s="69"/>
      <c r="C129" s="144" t="s">
        <v>1225</v>
      </c>
      <c r="D129" s="99">
        <f t="shared" ref="D129:O129" si="135">D43-D86</f>
        <v>0</v>
      </c>
      <c r="E129" s="99">
        <f t="shared" si="135"/>
        <v>0</v>
      </c>
      <c r="F129" s="99">
        <f t="shared" si="135"/>
        <v>0</v>
      </c>
      <c r="G129" s="99">
        <f t="shared" si="135"/>
        <v>0</v>
      </c>
      <c r="H129" s="99">
        <f t="shared" si="135"/>
        <v>0</v>
      </c>
      <c r="I129" s="99">
        <f t="shared" si="135"/>
        <v>0</v>
      </c>
      <c r="J129" s="99">
        <f t="shared" si="135"/>
        <v>0</v>
      </c>
      <c r="K129" s="99">
        <f t="shared" si="135"/>
        <v>0</v>
      </c>
      <c r="L129" s="99">
        <f t="shared" si="135"/>
        <v>0</v>
      </c>
      <c r="M129" s="99">
        <f t="shared" si="135"/>
        <v>0</v>
      </c>
      <c r="N129" s="99">
        <f t="shared" si="135"/>
        <v>0</v>
      </c>
      <c r="O129" s="99">
        <f t="shared" si="135"/>
        <v>0</v>
      </c>
      <c r="P129" s="101">
        <f t="shared" si="128"/>
        <v>0</v>
      </c>
      <c r="Q129" s="505"/>
      <c r="R129" s="100">
        <f t="shared" si="118"/>
        <v>0</v>
      </c>
      <c r="S129" s="104">
        <f t="shared" si="118"/>
        <v>0</v>
      </c>
      <c r="T129" s="142">
        <f t="shared" si="129"/>
        <v>0</v>
      </c>
      <c r="U129" s="79">
        <v>2</v>
      </c>
    </row>
    <row r="130" spans="1:21" s="80" customFormat="1" ht="15.75" hidden="1" customHeight="1" thickBot="1">
      <c r="A130" s="80" t="s">
        <v>17</v>
      </c>
      <c r="B130" s="69"/>
      <c r="C130" s="144" t="s">
        <v>1226</v>
      </c>
      <c r="D130" s="99">
        <f t="shared" ref="D130:O130" si="136">D44-D87</f>
        <v>0</v>
      </c>
      <c r="E130" s="99">
        <f t="shared" si="136"/>
        <v>0</v>
      </c>
      <c r="F130" s="99">
        <f t="shared" si="136"/>
        <v>0</v>
      </c>
      <c r="G130" s="99">
        <f t="shared" si="136"/>
        <v>0</v>
      </c>
      <c r="H130" s="99">
        <f t="shared" si="136"/>
        <v>0</v>
      </c>
      <c r="I130" s="99">
        <f t="shared" si="136"/>
        <v>0</v>
      </c>
      <c r="J130" s="99">
        <f t="shared" si="136"/>
        <v>0</v>
      </c>
      <c r="K130" s="99">
        <f t="shared" si="136"/>
        <v>0</v>
      </c>
      <c r="L130" s="99">
        <f t="shared" si="136"/>
        <v>0</v>
      </c>
      <c r="M130" s="99">
        <f t="shared" si="136"/>
        <v>0</v>
      </c>
      <c r="N130" s="99">
        <f t="shared" si="136"/>
        <v>0</v>
      </c>
      <c r="O130" s="99">
        <f t="shared" si="136"/>
        <v>0</v>
      </c>
      <c r="P130" s="101">
        <f t="shared" si="128"/>
        <v>0</v>
      </c>
      <c r="Q130" s="505"/>
      <c r="R130" s="100">
        <f t="shared" si="118"/>
        <v>0</v>
      </c>
      <c r="S130" s="104">
        <f t="shared" si="118"/>
        <v>0</v>
      </c>
      <c r="T130" s="142">
        <f t="shared" si="129"/>
        <v>0</v>
      </c>
      <c r="U130" s="79">
        <v>2</v>
      </c>
    </row>
    <row r="131" spans="1:21" s="80" customFormat="1" ht="15.75" hidden="1" customHeight="1" thickBot="1">
      <c r="A131" s="80" t="s">
        <v>17</v>
      </c>
      <c r="B131" s="69"/>
      <c r="C131" s="144" t="s">
        <v>1227</v>
      </c>
      <c r="D131" s="99">
        <f t="shared" ref="D131:O131" si="137">D45-D88</f>
        <v>0</v>
      </c>
      <c r="E131" s="99">
        <f t="shared" si="137"/>
        <v>0</v>
      </c>
      <c r="F131" s="99">
        <f t="shared" si="137"/>
        <v>0</v>
      </c>
      <c r="G131" s="99">
        <f t="shared" si="137"/>
        <v>0</v>
      </c>
      <c r="H131" s="99">
        <f t="shared" si="137"/>
        <v>0</v>
      </c>
      <c r="I131" s="99">
        <f t="shared" si="137"/>
        <v>0</v>
      </c>
      <c r="J131" s="99">
        <f t="shared" si="137"/>
        <v>0</v>
      </c>
      <c r="K131" s="99">
        <f t="shared" si="137"/>
        <v>0</v>
      </c>
      <c r="L131" s="99">
        <f t="shared" si="137"/>
        <v>0</v>
      </c>
      <c r="M131" s="99">
        <f t="shared" si="137"/>
        <v>0</v>
      </c>
      <c r="N131" s="99">
        <f t="shared" si="137"/>
        <v>0</v>
      </c>
      <c r="O131" s="99">
        <f t="shared" si="137"/>
        <v>0</v>
      </c>
      <c r="P131" s="101">
        <f t="shared" si="128"/>
        <v>0</v>
      </c>
      <c r="Q131" s="505"/>
      <c r="R131" s="100">
        <f t="shared" si="118"/>
        <v>0</v>
      </c>
      <c r="S131" s="104">
        <f t="shared" si="118"/>
        <v>0</v>
      </c>
      <c r="T131" s="142">
        <f t="shared" si="129"/>
        <v>0</v>
      </c>
      <c r="U131" s="79">
        <v>2</v>
      </c>
    </row>
    <row r="132" spans="1:21" s="80" customFormat="1" ht="15.75" hidden="1" customHeight="1" thickBot="1">
      <c r="A132" s="80" t="s">
        <v>17</v>
      </c>
      <c r="B132" s="69"/>
      <c r="C132" s="144" t="s">
        <v>1228</v>
      </c>
      <c r="D132" s="99">
        <f t="shared" ref="D132:O132" si="138">D46-D89</f>
        <v>0</v>
      </c>
      <c r="E132" s="99">
        <f t="shared" si="138"/>
        <v>0</v>
      </c>
      <c r="F132" s="99">
        <f t="shared" si="138"/>
        <v>0</v>
      </c>
      <c r="G132" s="99">
        <f t="shared" si="138"/>
        <v>0</v>
      </c>
      <c r="H132" s="99">
        <f t="shared" si="138"/>
        <v>0</v>
      </c>
      <c r="I132" s="99">
        <f t="shared" si="138"/>
        <v>0</v>
      </c>
      <c r="J132" s="99">
        <f t="shared" si="138"/>
        <v>0</v>
      </c>
      <c r="K132" s="99">
        <f t="shared" si="138"/>
        <v>0</v>
      </c>
      <c r="L132" s="99">
        <f t="shared" si="138"/>
        <v>0</v>
      </c>
      <c r="M132" s="99">
        <f t="shared" si="138"/>
        <v>0</v>
      </c>
      <c r="N132" s="99">
        <f t="shared" si="138"/>
        <v>0</v>
      </c>
      <c r="O132" s="99">
        <f t="shared" si="138"/>
        <v>0</v>
      </c>
      <c r="P132" s="101">
        <f t="shared" si="128"/>
        <v>0</v>
      </c>
      <c r="Q132" s="505"/>
      <c r="R132" s="100">
        <f t="shared" si="118"/>
        <v>0</v>
      </c>
      <c r="S132" s="104">
        <f t="shared" si="118"/>
        <v>0</v>
      </c>
      <c r="T132" s="142">
        <f t="shared" si="129"/>
        <v>0</v>
      </c>
      <c r="U132" s="79">
        <v>2</v>
      </c>
    </row>
    <row r="133" spans="1:21" s="116" customFormat="1" ht="15.6" customHeight="1" thickBot="1">
      <c r="B133" s="549"/>
      <c r="C133" s="467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97"/>
      <c r="P133" s="198"/>
      <c r="Q133" s="198"/>
      <c r="R133" s="161"/>
      <c r="S133" s="161"/>
      <c r="T133" s="143"/>
      <c r="U133" s="79">
        <v>1</v>
      </c>
    </row>
    <row r="134" spans="1:21" s="57" customFormat="1" ht="15.75" hidden="1" customHeight="1" thickBot="1">
      <c r="A134" s="57" t="s">
        <v>18</v>
      </c>
      <c r="B134" s="69"/>
      <c r="C134" s="157" t="s">
        <v>109</v>
      </c>
      <c r="D134" s="158">
        <v>4.5499999999999999E-2</v>
      </c>
      <c r="E134" s="158">
        <v>4.4900000000000002E-2</v>
      </c>
      <c r="F134" s="158">
        <v>4.87E-2</v>
      </c>
      <c r="G134" s="158">
        <v>4.2599999999999999E-2</v>
      </c>
      <c r="H134" s="158">
        <v>5.5199999999999999E-2</v>
      </c>
      <c r="I134" s="158">
        <v>0.2429</v>
      </c>
      <c r="J134" s="158">
        <v>0.19939999999999999</v>
      </c>
      <c r="K134" s="158">
        <v>5.3400000000000003E-2</v>
      </c>
      <c r="L134" s="158">
        <v>6.6799999999999998E-2</v>
      </c>
      <c r="M134" s="158">
        <v>5.6500000000000002E-2</v>
      </c>
      <c r="N134" s="158">
        <v>5.8299999999999998E-2</v>
      </c>
      <c r="O134" s="159">
        <v>8.5800000000000001E-2</v>
      </c>
      <c r="P134" s="160">
        <f t="shared" ref="P134:P145" si="139">SUM(D134:O134)</f>
        <v>1</v>
      </c>
      <c r="Q134" s="484"/>
      <c r="R134" s="161"/>
      <c r="S134" s="161"/>
      <c r="T134" s="75"/>
      <c r="U134" s="79">
        <v>2</v>
      </c>
    </row>
    <row r="135" spans="1:21" s="57" customFormat="1" ht="15.75" hidden="1" customHeight="1" thickBot="1">
      <c r="A135" s="57" t="s">
        <v>18</v>
      </c>
      <c r="B135" s="69"/>
      <c r="C135" s="157" t="s">
        <v>110</v>
      </c>
      <c r="D135" s="162">
        <v>3.0599999999999999E-2</v>
      </c>
      <c r="E135" s="162">
        <v>5.7299999999999997E-2</v>
      </c>
      <c r="F135" s="162">
        <v>7.0900000000000005E-2</v>
      </c>
      <c r="G135" s="162">
        <v>7.6999999999999999E-2</v>
      </c>
      <c r="H135" s="162">
        <v>8.1600000000000006E-2</v>
      </c>
      <c r="I135" s="162">
        <v>0.1061</v>
      </c>
      <c r="J135" s="162">
        <v>0.17730000000000001</v>
      </c>
      <c r="K135" s="162">
        <v>7.2999999999999995E-2</v>
      </c>
      <c r="L135" s="162">
        <v>8.4900000000000003E-2</v>
      </c>
      <c r="M135" s="162">
        <v>8.5000000000000006E-2</v>
      </c>
      <c r="N135" s="162">
        <v>8.2199999999999995E-2</v>
      </c>
      <c r="O135" s="163">
        <v>7.4099999999999999E-2</v>
      </c>
      <c r="P135" s="164">
        <f t="shared" si="139"/>
        <v>1</v>
      </c>
      <c r="Q135" s="484"/>
      <c r="R135" s="161"/>
      <c r="S135" s="161"/>
      <c r="T135" s="75"/>
      <c r="U135" s="79">
        <v>2</v>
      </c>
    </row>
    <row r="136" spans="1:21" s="57" customFormat="1" ht="15.75" hidden="1" customHeight="1" thickBot="1">
      <c r="A136" s="57" t="s">
        <v>18</v>
      </c>
      <c r="B136" s="69"/>
      <c r="C136" s="157" t="s">
        <v>111</v>
      </c>
      <c r="D136" s="165">
        <v>8.9839047154604543E-2</v>
      </c>
      <c r="E136" s="165">
        <v>9.4317908192265668E-2</v>
      </c>
      <c r="F136" s="165">
        <v>8.4931578268837321E-2</v>
      </c>
      <c r="G136" s="165">
        <v>8.5054668759500768E-2</v>
      </c>
      <c r="H136" s="165">
        <v>8.8437739012478353E-2</v>
      </c>
      <c r="I136" s="165">
        <v>7.1691316741767985E-2</v>
      </c>
      <c r="J136" s="165">
        <v>8.4687051689383397E-2</v>
      </c>
      <c r="K136" s="165">
        <v>7.6299821853150929E-2</v>
      </c>
      <c r="L136" s="165">
        <v>8.8009908483977092E-2</v>
      </c>
      <c r="M136" s="165">
        <v>8.7897291865942861E-2</v>
      </c>
      <c r="N136" s="165">
        <v>7.7881362765691103E-2</v>
      </c>
      <c r="O136" s="166">
        <v>7.095230521239998E-2</v>
      </c>
      <c r="P136" s="167">
        <f t="shared" si="139"/>
        <v>1</v>
      </c>
      <c r="Q136" s="484"/>
      <c r="R136" s="161"/>
      <c r="S136" s="161"/>
      <c r="T136" s="75"/>
      <c r="U136" s="79">
        <v>2</v>
      </c>
    </row>
    <row r="137" spans="1:21" s="57" customFormat="1" ht="15.75" hidden="1" customHeight="1" thickBot="1">
      <c r="A137" s="57" t="s">
        <v>18</v>
      </c>
      <c r="B137" s="69"/>
      <c r="C137" s="157" t="s">
        <v>112</v>
      </c>
      <c r="D137" s="168">
        <f t="shared" ref="D137:D144" si="140">D156/$P156</f>
        <v>9.4336835018620155E-2</v>
      </c>
      <c r="E137" s="169">
        <f t="shared" ref="E137:O137" si="141">E156/$P156</f>
        <v>8.8687930340857965E-2</v>
      </c>
      <c r="F137" s="169">
        <f t="shared" si="141"/>
        <v>9.2801097046691483E-2</v>
      </c>
      <c r="G137" s="169">
        <f t="shared" si="141"/>
        <v>9.8178228855179142E-2</v>
      </c>
      <c r="H137" s="169">
        <f t="shared" si="141"/>
        <v>7.4265819759272156E-2</v>
      </c>
      <c r="I137" s="169">
        <f t="shared" si="141"/>
        <v>7.5581157629694348E-2</v>
      </c>
      <c r="J137" s="169">
        <f t="shared" si="141"/>
        <v>7.5120510719904596E-2</v>
      </c>
      <c r="K137" s="169">
        <f t="shared" si="141"/>
        <v>7.6847393470481001E-2</v>
      </c>
      <c r="L137" s="169">
        <f t="shared" si="141"/>
        <v>8.2993649217320761E-2</v>
      </c>
      <c r="M137" s="169">
        <f t="shared" si="141"/>
        <v>8.8761397718829585E-2</v>
      </c>
      <c r="N137" s="169">
        <f t="shared" si="141"/>
        <v>7.5784624422036456E-2</v>
      </c>
      <c r="O137" s="170">
        <f t="shared" si="141"/>
        <v>7.6641355801112448E-2</v>
      </c>
      <c r="P137" s="171">
        <f t="shared" si="139"/>
        <v>1</v>
      </c>
      <c r="Q137" s="484"/>
      <c r="R137" s="161"/>
      <c r="S137" s="161"/>
      <c r="T137" s="75"/>
      <c r="U137" s="79">
        <v>2</v>
      </c>
    </row>
    <row r="138" spans="1:21" s="57" customFormat="1" ht="15.75" hidden="1" customHeight="1" thickBot="1">
      <c r="A138" s="57" t="s">
        <v>18</v>
      </c>
      <c r="B138" s="69"/>
      <c r="C138" s="172" t="s">
        <v>113</v>
      </c>
      <c r="D138" s="168">
        <f t="shared" si="140"/>
        <v>8.2865078574557188E-2</v>
      </c>
      <c r="E138" s="169">
        <f t="shared" ref="E138:O138" si="142">E157/$P157</f>
        <v>7.2284390915351507E-2</v>
      </c>
      <c r="F138" s="169">
        <f t="shared" si="142"/>
        <v>8.2156424922367188E-2</v>
      </c>
      <c r="G138" s="169">
        <f t="shared" si="142"/>
        <v>7.9332462433362991E-2</v>
      </c>
      <c r="H138" s="169">
        <f t="shared" si="142"/>
        <v>7.9478753495447807E-2</v>
      </c>
      <c r="I138" s="169">
        <f t="shared" si="142"/>
        <v>7.5183029968655737E-2</v>
      </c>
      <c r="J138" s="169">
        <f t="shared" si="142"/>
        <v>7.7885645496770378E-2</v>
      </c>
      <c r="K138" s="169">
        <f t="shared" si="142"/>
        <v>7.9647671613648136E-2</v>
      </c>
      <c r="L138" s="169">
        <f t="shared" si="142"/>
        <v>9.3283605967223904E-2</v>
      </c>
      <c r="M138" s="169">
        <f t="shared" si="142"/>
        <v>9.2407077517040762E-2</v>
      </c>
      <c r="N138" s="169">
        <f t="shared" si="142"/>
        <v>8.3733104602881442E-2</v>
      </c>
      <c r="O138" s="170">
        <f t="shared" si="142"/>
        <v>0.10174275449269289</v>
      </c>
      <c r="P138" s="171">
        <f t="shared" si="139"/>
        <v>0.99999999999999989</v>
      </c>
      <c r="Q138" s="496">
        <f>(P157/P156-1)</f>
        <v>-1.1265390230387307E-2</v>
      </c>
      <c r="R138" s="161"/>
      <c r="S138" s="161"/>
      <c r="T138" s="75"/>
      <c r="U138" s="79">
        <v>2</v>
      </c>
    </row>
    <row r="139" spans="1:21" s="57" customFormat="1" ht="15.75" hidden="1" customHeight="1" thickBot="1">
      <c r="A139" s="57" t="s">
        <v>18</v>
      </c>
      <c r="B139" s="69"/>
      <c r="C139" s="157" t="s">
        <v>444</v>
      </c>
      <c r="D139" s="168">
        <f t="shared" si="140"/>
        <v>7.7641589788122287E-2</v>
      </c>
      <c r="E139" s="169">
        <f t="shared" ref="E139:O139" si="143">E158/$P158</f>
        <v>9.0241301514903727E-2</v>
      </c>
      <c r="F139" s="169">
        <f t="shared" si="143"/>
        <v>9.817575728718432E-2</v>
      </c>
      <c r="G139" s="169">
        <f t="shared" si="143"/>
        <v>7.959125906388996E-2</v>
      </c>
      <c r="H139" s="169">
        <f t="shared" si="143"/>
        <v>9.1573834041859148E-2</v>
      </c>
      <c r="I139" s="169">
        <f t="shared" si="143"/>
        <v>7.8278878836323645E-2</v>
      </c>
      <c r="J139" s="169">
        <f t="shared" si="143"/>
        <v>7.793436675200352E-2</v>
      </c>
      <c r="K139" s="169">
        <f t="shared" si="143"/>
        <v>8.6614432876658834E-2</v>
      </c>
      <c r="L139" s="169">
        <f t="shared" si="143"/>
        <v>8.1646484064002781E-2</v>
      </c>
      <c r="M139" s="169">
        <f t="shared" si="143"/>
        <v>8.7032194754113598E-2</v>
      </c>
      <c r="N139" s="169">
        <f t="shared" si="143"/>
        <v>6.9855667314267289E-2</v>
      </c>
      <c r="O139" s="170">
        <f t="shared" si="143"/>
        <v>8.141423370667103E-2</v>
      </c>
      <c r="P139" s="171">
        <f t="shared" si="139"/>
        <v>1.0000000000000002</v>
      </c>
      <c r="Q139" s="496">
        <f t="shared" ref="Q139:Q144" si="144">(P158/P157-1)</f>
        <v>0.71898056346907135</v>
      </c>
      <c r="R139" s="161"/>
      <c r="S139" s="161"/>
      <c r="T139" s="75"/>
      <c r="U139" s="79">
        <v>2</v>
      </c>
    </row>
    <row r="140" spans="1:21" s="57" customFormat="1" ht="15.75" hidden="1" customHeight="1" thickBot="1">
      <c r="A140" s="57" t="s">
        <v>18</v>
      </c>
      <c r="B140" s="69"/>
      <c r="C140" s="157" t="s">
        <v>568</v>
      </c>
      <c r="D140" s="168">
        <f t="shared" si="140"/>
        <v>0.10504739521127475</v>
      </c>
      <c r="E140" s="169">
        <f t="shared" ref="E140:O140" si="145">E159/$P159</f>
        <v>7.7461741339583737E-2</v>
      </c>
      <c r="F140" s="169">
        <f t="shared" si="145"/>
        <v>7.7138101951931271E-2</v>
      </c>
      <c r="G140" s="169">
        <f t="shared" si="145"/>
        <v>8.1773642019965231E-2</v>
      </c>
      <c r="H140" s="169">
        <f t="shared" si="145"/>
        <v>8.5164944498763162E-2</v>
      </c>
      <c r="I140" s="169">
        <f t="shared" si="145"/>
        <v>8.1878951571937891E-2</v>
      </c>
      <c r="J140" s="169">
        <f t="shared" si="145"/>
        <v>8.2530588744614872E-2</v>
      </c>
      <c r="K140" s="169">
        <f t="shared" si="145"/>
        <v>7.4955520476197232E-2</v>
      </c>
      <c r="L140" s="169">
        <f t="shared" si="145"/>
        <v>9.0085775020244188E-2</v>
      </c>
      <c r="M140" s="169">
        <f t="shared" si="145"/>
        <v>8.5080918634348163E-2</v>
      </c>
      <c r="N140" s="169">
        <f t="shared" si="145"/>
        <v>8.0787166754943657E-2</v>
      </c>
      <c r="O140" s="170">
        <f t="shared" si="145"/>
        <v>7.8095253776195778E-2</v>
      </c>
      <c r="P140" s="171">
        <f t="shared" si="139"/>
        <v>0.99999999999999989</v>
      </c>
      <c r="Q140" s="497">
        <f t="shared" si="144"/>
        <v>-0.38909545422207759</v>
      </c>
      <c r="R140" s="161"/>
      <c r="S140" s="161"/>
      <c r="T140" s="75"/>
      <c r="U140" s="79">
        <v>2</v>
      </c>
    </row>
    <row r="141" spans="1:21" s="57" customFormat="1" ht="15.75" hidden="1" customHeight="1" thickBot="1">
      <c r="A141" s="57" t="s">
        <v>18</v>
      </c>
      <c r="B141" s="69"/>
      <c r="C141" s="157" t="s">
        <v>661</v>
      </c>
      <c r="D141" s="168">
        <f t="shared" si="140"/>
        <v>8.622318749128631E-2</v>
      </c>
      <c r="E141" s="169">
        <f t="shared" ref="E141:O144" si="146">E160/$P160</f>
        <v>9.0441025710232645E-2</v>
      </c>
      <c r="F141" s="169">
        <f t="shared" si="146"/>
        <v>8.5217210563272319E-2</v>
      </c>
      <c r="G141" s="169">
        <f t="shared" si="146"/>
        <v>8.5555716831842446E-2</v>
      </c>
      <c r="H141" s="169">
        <f t="shared" si="146"/>
        <v>8.9102432506863713E-2</v>
      </c>
      <c r="I141" s="169">
        <f t="shared" si="146"/>
        <v>7.3186041764104648E-2</v>
      </c>
      <c r="J141" s="169">
        <f t="shared" si="146"/>
        <v>7.9614504442651987E-2</v>
      </c>
      <c r="K141" s="169">
        <f t="shared" si="146"/>
        <v>7.5487514072603387E-2</v>
      </c>
      <c r="L141" s="169">
        <f t="shared" si="146"/>
        <v>8.6853590434504246E-2</v>
      </c>
      <c r="M141" s="169">
        <f t="shared" si="146"/>
        <v>8.82256055586291E-2</v>
      </c>
      <c r="N141" s="169">
        <f t="shared" si="146"/>
        <v>8.4545870072456397E-2</v>
      </c>
      <c r="O141" s="170">
        <f t="shared" si="146"/>
        <v>7.5547300551552704E-2</v>
      </c>
      <c r="P141" s="171">
        <f t="shared" si="139"/>
        <v>0.99999999999999989</v>
      </c>
      <c r="Q141" s="497">
        <f t="shared" si="144"/>
        <v>-0.13014062248047875</v>
      </c>
      <c r="R141" s="161"/>
      <c r="S141" s="161"/>
      <c r="T141" s="477"/>
      <c r="U141" s="79">
        <v>2</v>
      </c>
    </row>
    <row r="142" spans="1:21" s="57" customFormat="1" ht="15.75" hidden="1" customHeight="1" thickBot="1">
      <c r="A142" s="57" t="s">
        <v>18</v>
      </c>
      <c r="B142" s="516"/>
      <c r="C142" s="216" t="s">
        <v>765</v>
      </c>
      <c r="D142" s="173">
        <f t="shared" si="140"/>
        <v>8.8364445613702811E-2</v>
      </c>
      <c r="E142" s="218">
        <f t="shared" si="146"/>
        <v>8.8689298210755857E-2</v>
      </c>
      <c r="F142" s="218">
        <f t="shared" si="146"/>
        <v>8.2677266868929969E-2</v>
      </c>
      <c r="G142" s="218">
        <f t="shared" si="146"/>
        <v>8.0340643988388069E-2</v>
      </c>
      <c r="H142" s="218">
        <f t="shared" si="146"/>
        <v>8.1157193946429285E-2</v>
      </c>
      <c r="I142" s="218">
        <f t="shared" si="146"/>
        <v>6.7185018062882268E-2</v>
      </c>
      <c r="J142" s="218">
        <f t="shared" si="146"/>
        <v>8.6459240332544915E-2</v>
      </c>
      <c r="K142" s="218">
        <f t="shared" si="146"/>
        <v>7.3622854296532758E-2</v>
      </c>
      <c r="L142" s="218">
        <f t="shared" si="146"/>
        <v>9.1243963439863962E-2</v>
      </c>
      <c r="M142" s="218">
        <f t="shared" si="146"/>
        <v>9.5058122291400829E-2</v>
      </c>
      <c r="N142" s="218">
        <f t="shared" si="146"/>
        <v>8.3421733837624801E-2</v>
      </c>
      <c r="O142" s="218">
        <f t="shared" si="146"/>
        <v>8.1780219110944477E-2</v>
      </c>
      <c r="P142" s="514">
        <f t="shared" si="139"/>
        <v>1</v>
      </c>
      <c r="Q142" s="550">
        <f t="shared" si="144"/>
        <v>-8.1358015965785513E-2</v>
      </c>
      <c r="R142" s="161"/>
      <c r="S142" s="161"/>
      <c r="T142" s="75"/>
      <c r="U142" s="79">
        <v>2</v>
      </c>
    </row>
    <row r="143" spans="1:21" s="57" customFormat="1" ht="15.75" hidden="1" customHeight="1" thickBot="1">
      <c r="A143" s="57" t="s">
        <v>18</v>
      </c>
      <c r="B143" s="516"/>
      <c r="C143" s="216" t="s">
        <v>850</v>
      </c>
      <c r="D143" s="219">
        <f t="shared" si="140"/>
        <v>8.7799690709911143E-2</v>
      </c>
      <c r="E143" s="220">
        <f t="shared" si="146"/>
        <v>8.1837975843537344E-2</v>
      </c>
      <c r="F143" s="220">
        <f t="shared" si="146"/>
        <v>8.88948515042082E-2</v>
      </c>
      <c r="G143" s="220">
        <f t="shared" si="146"/>
        <v>8.6604316534994161E-2</v>
      </c>
      <c r="H143" s="220">
        <f t="shared" si="146"/>
        <v>7.4994230501560913E-2</v>
      </c>
      <c r="I143" s="220">
        <f t="shared" si="146"/>
        <v>7.4665919766177688E-2</v>
      </c>
      <c r="J143" s="220">
        <f t="shared" si="146"/>
        <v>7.5731620182720158E-2</v>
      </c>
      <c r="K143" s="220">
        <f t="shared" si="146"/>
        <v>7.7254866949416551E-2</v>
      </c>
      <c r="L143" s="220">
        <f t="shared" si="146"/>
        <v>8.5614959204848406E-2</v>
      </c>
      <c r="M143" s="220">
        <f t="shared" si="146"/>
        <v>9.6249041333835356E-2</v>
      </c>
      <c r="N143" s="220">
        <f t="shared" si="146"/>
        <v>8.1964640583955806E-2</v>
      </c>
      <c r="O143" s="220">
        <f t="shared" si="146"/>
        <v>8.838788688483426E-2</v>
      </c>
      <c r="P143" s="460">
        <f t="shared" si="139"/>
        <v>0.99999999999999989</v>
      </c>
      <c r="Q143" s="551">
        <f t="shared" si="144"/>
        <v>-8.8039461099578165E-2</v>
      </c>
      <c r="R143" s="161"/>
      <c r="S143" s="161"/>
      <c r="T143" s="75"/>
      <c r="U143" s="79">
        <v>2</v>
      </c>
    </row>
    <row r="144" spans="1:21" s="57" customFormat="1" ht="15.6" hidden="1" customHeight="1" thickBot="1">
      <c r="A144" s="57" t="s">
        <v>18</v>
      </c>
      <c r="B144" s="516"/>
      <c r="C144" s="216" t="s">
        <v>944</v>
      </c>
      <c r="D144" s="219">
        <f t="shared" si="140"/>
        <v>9.4927648245910573E-2</v>
      </c>
      <c r="E144" s="220">
        <f t="shared" si="146"/>
        <v>8.4274162152900609E-2</v>
      </c>
      <c r="F144" s="220">
        <f t="shared" si="146"/>
        <v>0.10254136425705515</v>
      </c>
      <c r="G144" s="220">
        <f t="shared" si="146"/>
        <v>6.807506657238617E-2</v>
      </c>
      <c r="H144" s="220">
        <f t="shared" si="146"/>
        <v>7.627908740917512E-2</v>
      </c>
      <c r="I144" s="220">
        <f t="shared" si="146"/>
        <v>6.7855350219813496E-2</v>
      </c>
      <c r="J144" s="220">
        <f t="shared" si="146"/>
        <v>6.5385056864086619E-2</v>
      </c>
      <c r="K144" s="220">
        <f t="shared" si="146"/>
        <v>7.7377231640465505E-2</v>
      </c>
      <c r="L144" s="220">
        <f t="shared" si="146"/>
        <v>8.5979824119355799E-2</v>
      </c>
      <c r="M144" s="220">
        <f t="shared" si="146"/>
        <v>9.124553872503928E-2</v>
      </c>
      <c r="N144" s="220">
        <f t="shared" si="146"/>
        <v>8.8518089337103631E-2</v>
      </c>
      <c r="O144" s="220">
        <f t="shared" si="146"/>
        <v>9.7541580456708063E-2</v>
      </c>
      <c r="P144" s="460">
        <f t="shared" si="139"/>
        <v>0.99999999999999978</v>
      </c>
      <c r="Q144" s="551">
        <f t="shared" si="144"/>
        <v>-0.17862184270544179</v>
      </c>
      <c r="R144" s="161"/>
      <c r="S144" s="161"/>
      <c r="T144" s="75"/>
      <c r="U144" s="79">
        <v>2</v>
      </c>
    </row>
    <row r="145" spans="1:21" s="57" customFormat="1" ht="15.6" hidden="1" customHeight="1" thickBot="1">
      <c r="A145" s="57" t="s">
        <v>18</v>
      </c>
      <c r="B145" s="516"/>
      <c r="C145" s="216" t="s">
        <v>1090</v>
      </c>
      <c r="D145" s="219">
        <f t="shared" ref="D145:O145" si="147">D165/$P165</f>
        <v>8.813116598089149E-2</v>
      </c>
      <c r="E145" s="220">
        <f t="shared" si="147"/>
        <v>8.5700807048862432E-2</v>
      </c>
      <c r="F145" s="220">
        <f t="shared" si="147"/>
        <v>9.3759639909174824E-2</v>
      </c>
      <c r="G145" s="220">
        <f t="shared" si="147"/>
        <v>7.0443845477026271E-2</v>
      </c>
      <c r="H145" s="220">
        <f t="shared" si="147"/>
        <v>8.4812928993638986E-2</v>
      </c>
      <c r="I145" s="220">
        <f t="shared" si="147"/>
        <v>7.4246676185385996E-2</v>
      </c>
      <c r="J145" s="220">
        <f t="shared" si="147"/>
        <v>7.5662224460029487E-2</v>
      </c>
      <c r="K145" s="220">
        <f t="shared" si="147"/>
        <v>8.0090350774697214E-2</v>
      </c>
      <c r="L145" s="220">
        <f t="shared" si="147"/>
        <v>8.6099722184918126E-2</v>
      </c>
      <c r="M145" s="220">
        <f t="shared" si="147"/>
        <v>9.2170764013293618E-2</v>
      </c>
      <c r="N145" s="220">
        <f t="shared" si="147"/>
        <v>8.4293380235580001E-2</v>
      </c>
      <c r="O145" s="220">
        <f t="shared" si="147"/>
        <v>8.4588494736501568E-2</v>
      </c>
      <c r="P145" s="460">
        <f t="shared" si="139"/>
        <v>0.99999999999999989</v>
      </c>
      <c r="Q145" s="551">
        <f>(P165/P163-1)</f>
        <v>5.9516173869851086E-2</v>
      </c>
      <c r="R145" s="161"/>
      <c r="S145" s="161"/>
      <c r="T145" s="75"/>
      <c r="U145" s="79">
        <v>2</v>
      </c>
    </row>
    <row r="146" spans="1:21" s="57" customFormat="1" ht="15.6" customHeight="1" thickBot="1">
      <c r="A146" s="57" t="s">
        <v>18</v>
      </c>
      <c r="B146" s="516">
        <f>+B128+1</f>
        <v>28</v>
      </c>
      <c r="C146" s="216" t="s">
        <v>1229</v>
      </c>
      <c r="D146" s="219">
        <f t="shared" ref="D146:D152" si="148">D166/$P166</f>
        <v>8.5494440569315641E-2</v>
      </c>
      <c r="E146" s="220">
        <f t="shared" ref="E146:O146" si="149">E166/$P166</f>
        <v>9.4822535894482377E-2</v>
      </c>
      <c r="F146" s="220">
        <f t="shared" si="149"/>
        <v>9.5264896306491709E-2</v>
      </c>
      <c r="G146" s="220">
        <f t="shared" si="149"/>
        <v>8.5932191061537974E-2</v>
      </c>
      <c r="H146" s="220">
        <f t="shared" si="149"/>
        <v>0.10268085115317607</v>
      </c>
      <c r="I146" s="220">
        <f t="shared" si="149"/>
        <v>8.6621182287123719E-2</v>
      </c>
      <c r="J146" s="220">
        <f t="shared" si="149"/>
        <v>9.2451023564404822E-2</v>
      </c>
      <c r="K146" s="220">
        <f t="shared" si="149"/>
        <v>8.6279444532915611E-2</v>
      </c>
      <c r="L146" s="220">
        <f t="shared" si="149"/>
        <v>9.3105396933468171E-2</v>
      </c>
      <c r="M146" s="220">
        <f t="shared" si="149"/>
        <v>9.1565058620491052E-2</v>
      </c>
      <c r="N146" s="220">
        <f t="shared" si="149"/>
        <v>4.3918911344671858E-2</v>
      </c>
      <c r="O146" s="220">
        <f t="shared" si="149"/>
        <v>4.1864067731921015E-2</v>
      </c>
      <c r="P146" s="460">
        <f t="shared" ref="P146:P155" si="150">SUM(D146:O146)</f>
        <v>0.99999999999999989</v>
      </c>
      <c r="Q146" s="551">
        <f>(P166/P165-1)</f>
        <v>-0.13520080185534489</v>
      </c>
      <c r="R146" s="161"/>
      <c r="S146" s="161"/>
      <c r="T146" s="75"/>
      <c r="U146" s="79">
        <v>1</v>
      </c>
    </row>
    <row r="147" spans="1:21" s="57" customFormat="1" ht="15.6" customHeight="1" thickBot="1">
      <c r="A147" s="57" t="s">
        <v>18</v>
      </c>
      <c r="B147" s="516">
        <f>+B146+1</f>
        <v>29</v>
      </c>
      <c r="C147" s="216" t="s">
        <v>1230</v>
      </c>
      <c r="D147" s="347">
        <f t="shared" si="148"/>
        <v>6.4621371076500386E-2</v>
      </c>
      <c r="E147" s="264">
        <f t="shared" ref="E147:O147" si="151">E167/$P167</f>
        <v>6.6696137318750737E-2</v>
      </c>
      <c r="F147" s="264">
        <f t="shared" si="151"/>
        <v>8.3276133937620303E-2</v>
      </c>
      <c r="G147" s="264">
        <f t="shared" si="151"/>
        <v>7.7595960251221174E-2</v>
      </c>
      <c r="H147" s="264">
        <f t="shared" si="151"/>
        <v>8.5493059772075053E-2</v>
      </c>
      <c r="I147" s="264">
        <f t="shared" si="151"/>
        <v>7.6057043449280728E-2</v>
      </c>
      <c r="J147" s="264">
        <f t="shared" si="151"/>
        <v>8.0360679560179851E-2</v>
      </c>
      <c r="K147" s="264">
        <f t="shared" si="151"/>
        <v>8.0717884466334572E-2</v>
      </c>
      <c r="L147" s="264">
        <f t="shared" si="151"/>
        <v>8.5160237419344045E-2</v>
      </c>
      <c r="M147" s="264">
        <f t="shared" si="151"/>
        <v>0.11056401249950701</v>
      </c>
      <c r="N147" s="264">
        <f t="shared" si="151"/>
        <v>9.9227859156903422E-2</v>
      </c>
      <c r="O147" s="264">
        <f t="shared" si="151"/>
        <v>9.0229621092282747E-2</v>
      </c>
      <c r="P147" s="552">
        <f t="shared" si="150"/>
        <v>1</v>
      </c>
      <c r="Q147" s="553">
        <f t="shared" ref="Q147:Q155" si="152">(P167/P166-1)</f>
        <v>-0.18928707397976496</v>
      </c>
      <c r="R147" s="161"/>
      <c r="S147" s="161"/>
      <c r="T147" s="75"/>
      <c r="U147" s="79">
        <v>1</v>
      </c>
    </row>
    <row r="148" spans="1:21" s="57" customFormat="1" ht="15.6" customHeight="1" thickBot="1">
      <c r="A148" s="57" t="s">
        <v>18</v>
      </c>
      <c r="B148" s="516">
        <f>+B147+1</f>
        <v>30</v>
      </c>
      <c r="C148" s="157" t="s">
        <v>1231</v>
      </c>
      <c r="D148" s="175">
        <f t="shared" si="148"/>
        <v>7.9393576104553429E-2</v>
      </c>
      <c r="E148" s="176">
        <f t="shared" ref="E148:O148" si="153">E168/$P168</f>
        <v>7.7812674228418893E-2</v>
      </c>
      <c r="F148" s="176">
        <f t="shared" si="153"/>
        <v>7.8514970486379482E-2</v>
      </c>
      <c r="G148" s="176">
        <f t="shared" si="153"/>
        <v>7.9949945188131838E-2</v>
      </c>
      <c r="H148" s="176">
        <f t="shared" si="153"/>
        <v>7.9082694459947547E-2</v>
      </c>
      <c r="I148" s="176">
        <f t="shared" si="153"/>
        <v>7.7850236649307875E-2</v>
      </c>
      <c r="J148" s="176">
        <f t="shared" si="153"/>
        <v>7.8383163561262126E-2</v>
      </c>
      <c r="K148" s="176">
        <f t="shared" si="153"/>
        <v>8.1223162499788226E-2</v>
      </c>
      <c r="L148" s="176">
        <f t="shared" si="153"/>
        <v>8.2680215527744114E-2</v>
      </c>
      <c r="M148" s="176">
        <f t="shared" si="153"/>
        <v>0.10484036061458757</v>
      </c>
      <c r="N148" s="176">
        <f t="shared" si="153"/>
        <v>9.1020755638847414E-2</v>
      </c>
      <c r="O148" s="177">
        <f t="shared" si="153"/>
        <v>8.9248245041031488E-2</v>
      </c>
      <c r="P148" s="229">
        <f t="shared" si="150"/>
        <v>0.99999999999999978</v>
      </c>
      <c r="Q148" s="498">
        <f t="shared" si="152"/>
        <v>0.14808065144673099</v>
      </c>
      <c r="R148" s="161"/>
      <c r="S148" s="161"/>
      <c r="T148" s="75"/>
      <c r="U148" s="79">
        <v>1</v>
      </c>
    </row>
    <row r="149" spans="1:21" s="57" customFormat="1" ht="15.6" customHeight="1" thickBot="1">
      <c r="A149" s="57" t="s">
        <v>18</v>
      </c>
      <c r="B149" s="516">
        <f>+B148+1</f>
        <v>31</v>
      </c>
      <c r="C149" s="157" t="s">
        <v>1232</v>
      </c>
      <c r="D149" s="175">
        <f t="shared" si="148"/>
        <v>8.3557269772758708E-2</v>
      </c>
      <c r="E149" s="176">
        <f t="shared" ref="E149:O149" si="154">E169/$P169</f>
        <v>7.7686460550428924E-2</v>
      </c>
      <c r="F149" s="176">
        <f t="shared" si="154"/>
        <v>9.1305207151028439E-2</v>
      </c>
      <c r="G149" s="176">
        <f t="shared" si="154"/>
        <v>7.5334370593973909E-2</v>
      </c>
      <c r="H149" s="176">
        <f t="shared" si="154"/>
        <v>7.9106103575567036E-2</v>
      </c>
      <c r="I149" s="176">
        <f t="shared" si="154"/>
        <v>7.0744253677509555E-2</v>
      </c>
      <c r="J149" s="176">
        <f t="shared" si="154"/>
        <v>7.2160949439982927E-2</v>
      </c>
      <c r="K149" s="176">
        <f t="shared" si="154"/>
        <v>7.8810168734837649E-2</v>
      </c>
      <c r="L149" s="176">
        <f t="shared" si="154"/>
        <v>8.1537445392315139E-2</v>
      </c>
      <c r="M149" s="176">
        <f t="shared" si="154"/>
        <v>0.10658693309389332</v>
      </c>
      <c r="N149" s="176">
        <f t="shared" si="154"/>
        <v>8.9271151386379713E-2</v>
      </c>
      <c r="O149" s="177">
        <f t="shared" si="154"/>
        <v>9.3899686631324669E-2</v>
      </c>
      <c r="P149" s="164">
        <f t="shared" si="150"/>
        <v>0.99999999999999989</v>
      </c>
      <c r="Q149" s="492">
        <f t="shared" si="152"/>
        <v>0.10159954630730805</v>
      </c>
      <c r="R149" s="161"/>
      <c r="S149" s="161"/>
      <c r="T149" s="75"/>
      <c r="U149" s="79">
        <v>1</v>
      </c>
    </row>
    <row r="150" spans="1:21" s="57" customFormat="1" ht="15.75" customHeight="1" thickBot="1">
      <c r="A150" s="57" t="s">
        <v>18</v>
      </c>
      <c r="B150" s="516">
        <f>+B149+1</f>
        <v>32</v>
      </c>
      <c r="C150" s="157" t="s">
        <v>1233</v>
      </c>
      <c r="D150" s="175">
        <f t="shared" si="148"/>
        <v>9.8351053917050693E-2</v>
      </c>
      <c r="E150" s="176">
        <f t="shared" ref="E150:O150" si="155">E170/$P170</f>
        <v>8.1797235023041467E-2</v>
      </c>
      <c r="F150" s="176">
        <f t="shared" si="155"/>
        <v>8.4101382488479259E-2</v>
      </c>
      <c r="G150" s="176">
        <f t="shared" si="155"/>
        <v>7.8341013824884786E-2</v>
      </c>
      <c r="H150" s="176">
        <f t="shared" si="155"/>
        <v>8.0645161290322578E-2</v>
      </c>
      <c r="I150" s="176">
        <f t="shared" si="155"/>
        <v>7.2580645161290328E-2</v>
      </c>
      <c r="J150" s="176">
        <f t="shared" si="155"/>
        <v>7.8341013824884786E-2</v>
      </c>
      <c r="K150" s="176">
        <f t="shared" si="155"/>
        <v>7.8341013824884786E-2</v>
      </c>
      <c r="L150" s="176">
        <f t="shared" si="155"/>
        <v>8.755760368663594E-2</v>
      </c>
      <c r="M150" s="176">
        <f t="shared" si="155"/>
        <v>9.4470046082949302E-2</v>
      </c>
      <c r="N150" s="176">
        <f t="shared" si="155"/>
        <v>8.294930875576037E-2</v>
      </c>
      <c r="O150" s="177">
        <f t="shared" si="155"/>
        <v>8.2524522119815674E-2</v>
      </c>
      <c r="P150" s="164">
        <f t="shared" si="150"/>
        <v>0.99999999999999989</v>
      </c>
      <c r="Q150" s="492">
        <f t="shared" si="152"/>
        <v>-0.11135751251679771</v>
      </c>
      <c r="R150" s="161"/>
      <c r="S150" s="161"/>
      <c r="T150" s="75"/>
      <c r="U150" s="79">
        <v>1</v>
      </c>
    </row>
    <row r="151" spans="1:21" s="57" customFormat="1" ht="15.75" customHeight="1" thickBot="1">
      <c r="A151" s="57" t="s">
        <v>18</v>
      </c>
      <c r="B151" s="516">
        <f>+B150+1</f>
        <v>33</v>
      </c>
      <c r="C151" s="157" t="s">
        <v>1234</v>
      </c>
      <c r="D151" s="175">
        <f t="shared" si="148"/>
        <v>8.5106382978723402E-2</v>
      </c>
      <c r="E151" s="176">
        <f t="shared" ref="E151:O151" si="156">E171/$P171</f>
        <v>8.286674132138859E-2</v>
      </c>
      <c r="F151" s="176">
        <f t="shared" si="156"/>
        <v>8.6226203807390822E-2</v>
      </c>
      <c r="G151" s="176">
        <f t="shared" si="156"/>
        <v>7.8387458006718924E-2</v>
      </c>
      <c r="H151" s="176">
        <f t="shared" si="156"/>
        <v>8.174692049272117E-2</v>
      </c>
      <c r="I151" s="176">
        <f t="shared" si="156"/>
        <v>7.2788353863381866E-2</v>
      </c>
      <c r="J151" s="176">
        <f t="shared" si="156"/>
        <v>7.950727883538633E-2</v>
      </c>
      <c r="K151" s="176">
        <f t="shared" si="156"/>
        <v>7.950727883538633E-2</v>
      </c>
      <c r="L151" s="176">
        <f t="shared" si="156"/>
        <v>8.8465845464725648E-2</v>
      </c>
      <c r="M151" s="176">
        <f t="shared" si="156"/>
        <v>9.5184770436730126E-2</v>
      </c>
      <c r="N151" s="176">
        <f t="shared" si="156"/>
        <v>8.3986562150055996E-2</v>
      </c>
      <c r="O151" s="177">
        <f t="shared" si="156"/>
        <v>8.6226203807390697E-2</v>
      </c>
      <c r="P151" s="164">
        <f t="shared" si="150"/>
        <v>0.99999999999999989</v>
      </c>
      <c r="Q151" s="492">
        <f t="shared" si="152"/>
        <v>2.880184331797242E-2</v>
      </c>
      <c r="R151" s="161"/>
      <c r="S151" s="161"/>
      <c r="T151" s="75"/>
      <c r="U151" s="79">
        <v>1</v>
      </c>
    </row>
    <row r="152" spans="1:21" s="57" customFormat="1" ht="15.75" hidden="1" customHeight="1" thickBot="1">
      <c r="A152" s="57" t="s">
        <v>18</v>
      </c>
      <c r="B152" s="69"/>
      <c r="C152" s="157" t="s">
        <v>1235</v>
      </c>
      <c r="D152" s="175" t="e">
        <f t="shared" si="148"/>
        <v>#DIV/0!</v>
      </c>
      <c r="E152" s="176" t="e">
        <f t="shared" ref="E152:O152" si="157">E172/$P172</f>
        <v>#DIV/0!</v>
      </c>
      <c r="F152" s="176" t="e">
        <f t="shared" si="157"/>
        <v>#DIV/0!</v>
      </c>
      <c r="G152" s="176" t="e">
        <f t="shared" si="157"/>
        <v>#DIV/0!</v>
      </c>
      <c r="H152" s="176" t="e">
        <f t="shared" si="157"/>
        <v>#DIV/0!</v>
      </c>
      <c r="I152" s="176" t="e">
        <f t="shared" si="157"/>
        <v>#DIV/0!</v>
      </c>
      <c r="J152" s="176" t="e">
        <f t="shared" si="157"/>
        <v>#DIV/0!</v>
      </c>
      <c r="K152" s="176" t="e">
        <f t="shared" si="157"/>
        <v>#DIV/0!</v>
      </c>
      <c r="L152" s="176" t="e">
        <f t="shared" si="157"/>
        <v>#DIV/0!</v>
      </c>
      <c r="M152" s="176" t="e">
        <f t="shared" si="157"/>
        <v>#DIV/0!</v>
      </c>
      <c r="N152" s="176" t="e">
        <f t="shared" si="157"/>
        <v>#DIV/0!</v>
      </c>
      <c r="O152" s="177" t="e">
        <f t="shared" si="157"/>
        <v>#DIV/0!</v>
      </c>
      <c r="P152" s="164" t="e">
        <f t="shared" si="150"/>
        <v>#DIV/0!</v>
      </c>
      <c r="Q152" s="492">
        <f t="shared" si="152"/>
        <v>-1</v>
      </c>
      <c r="R152" s="161"/>
      <c r="S152" s="161"/>
      <c r="T152" s="75"/>
      <c r="U152" s="79">
        <v>2</v>
      </c>
    </row>
    <row r="153" spans="1:21" s="57" customFormat="1" ht="15.75" hidden="1" customHeight="1" thickBot="1">
      <c r="A153" s="57" t="s">
        <v>18</v>
      </c>
      <c r="B153" s="69"/>
      <c r="C153" s="157" t="s">
        <v>1236</v>
      </c>
      <c r="D153" s="175" t="e">
        <f t="shared" ref="D153:O155" si="158">D173/$P173</f>
        <v>#DIV/0!</v>
      </c>
      <c r="E153" s="176" t="e">
        <f t="shared" si="158"/>
        <v>#DIV/0!</v>
      </c>
      <c r="F153" s="176" t="e">
        <f t="shared" si="158"/>
        <v>#DIV/0!</v>
      </c>
      <c r="G153" s="176" t="e">
        <f t="shared" si="158"/>
        <v>#DIV/0!</v>
      </c>
      <c r="H153" s="176" t="e">
        <f t="shared" si="158"/>
        <v>#DIV/0!</v>
      </c>
      <c r="I153" s="176" t="e">
        <f t="shared" si="158"/>
        <v>#DIV/0!</v>
      </c>
      <c r="J153" s="176" t="e">
        <f t="shared" si="158"/>
        <v>#DIV/0!</v>
      </c>
      <c r="K153" s="176" t="e">
        <f t="shared" si="158"/>
        <v>#DIV/0!</v>
      </c>
      <c r="L153" s="176" t="e">
        <f t="shared" si="158"/>
        <v>#DIV/0!</v>
      </c>
      <c r="M153" s="176" t="e">
        <f t="shared" si="158"/>
        <v>#DIV/0!</v>
      </c>
      <c r="N153" s="176" t="e">
        <f t="shared" si="158"/>
        <v>#DIV/0!</v>
      </c>
      <c r="O153" s="177" t="e">
        <f t="shared" si="158"/>
        <v>#DIV/0!</v>
      </c>
      <c r="P153" s="164" t="e">
        <f t="shared" si="150"/>
        <v>#DIV/0!</v>
      </c>
      <c r="Q153" s="492" t="e">
        <f t="shared" si="152"/>
        <v>#DIV/0!</v>
      </c>
      <c r="R153" s="161"/>
      <c r="S153" s="161"/>
      <c r="T153" s="75"/>
      <c r="U153" s="79">
        <v>2</v>
      </c>
    </row>
    <row r="154" spans="1:21" s="57" customFormat="1" ht="15.75" hidden="1" customHeight="1" thickBot="1">
      <c r="A154" s="57" t="s">
        <v>18</v>
      </c>
      <c r="B154" s="69"/>
      <c r="C154" s="157" t="s">
        <v>1237</v>
      </c>
      <c r="D154" s="175" t="e">
        <f t="shared" si="158"/>
        <v>#DIV/0!</v>
      </c>
      <c r="E154" s="176" t="e">
        <f t="shared" si="158"/>
        <v>#DIV/0!</v>
      </c>
      <c r="F154" s="176" t="e">
        <f t="shared" si="158"/>
        <v>#DIV/0!</v>
      </c>
      <c r="G154" s="176" t="e">
        <f t="shared" si="158"/>
        <v>#DIV/0!</v>
      </c>
      <c r="H154" s="176" t="e">
        <f t="shared" si="158"/>
        <v>#DIV/0!</v>
      </c>
      <c r="I154" s="176" t="e">
        <f t="shared" si="158"/>
        <v>#DIV/0!</v>
      </c>
      <c r="J154" s="176" t="e">
        <f t="shared" si="158"/>
        <v>#DIV/0!</v>
      </c>
      <c r="K154" s="176" t="e">
        <f t="shared" si="158"/>
        <v>#DIV/0!</v>
      </c>
      <c r="L154" s="176" t="e">
        <f t="shared" si="158"/>
        <v>#DIV/0!</v>
      </c>
      <c r="M154" s="176" t="e">
        <f t="shared" si="158"/>
        <v>#DIV/0!</v>
      </c>
      <c r="N154" s="176" t="e">
        <f t="shared" si="158"/>
        <v>#DIV/0!</v>
      </c>
      <c r="O154" s="177" t="e">
        <f t="shared" si="158"/>
        <v>#DIV/0!</v>
      </c>
      <c r="P154" s="164" t="e">
        <f t="shared" si="150"/>
        <v>#DIV/0!</v>
      </c>
      <c r="Q154" s="492" t="e">
        <f t="shared" si="152"/>
        <v>#DIV/0!</v>
      </c>
      <c r="R154" s="161"/>
      <c r="S154" s="161"/>
      <c r="T154" s="75"/>
      <c r="U154" s="79">
        <v>2</v>
      </c>
    </row>
    <row r="155" spans="1:21" s="57" customFormat="1" ht="15.75" hidden="1" customHeight="1" thickBot="1">
      <c r="A155" s="57" t="s">
        <v>18</v>
      </c>
      <c r="B155" s="69"/>
      <c r="C155" s="157" t="s">
        <v>1238</v>
      </c>
      <c r="D155" s="175" t="e">
        <f t="shared" si="158"/>
        <v>#DIV/0!</v>
      </c>
      <c r="E155" s="176" t="e">
        <f t="shared" si="158"/>
        <v>#DIV/0!</v>
      </c>
      <c r="F155" s="176" t="e">
        <f t="shared" si="158"/>
        <v>#DIV/0!</v>
      </c>
      <c r="G155" s="176" t="e">
        <f t="shared" si="158"/>
        <v>#DIV/0!</v>
      </c>
      <c r="H155" s="176" t="e">
        <f t="shared" si="158"/>
        <v>#DIV/0!</v>
      </c>
      <c r="I155" s="176" t="e">
        <f t="shared" si="158"/>
        <v>#DIV/0!</v>
      </c>
      <c r="J155" s="176" t="e">
        <f t="shared" si="158"/>
        <v>#DIV/0!</v>
      </c>
      <c r="K155" s="176" t="e">
        <f t="shared" si="158"/>
        <v>#DIV/0!</v>
      </c>
      <c r="L155" s="176" t="e">
        <f t="shared" si="158"/>
        <v>#DIV/0!</v>
      </c>
      <c r="M155" s="176" t="e">
        <f t="shared" si="158"/>
        <v>#DIV/0!</v>
      </c>
      <c r="N155" s="176" t="e">
        <f t="shared" si="158"/>
        <v>#DIV/0!</v>
      </c>
      <c r="O155" s="177" t="e">
        <f t="shared" si="158"/>
        <v>#DIV/0!</v>
      </c>
      <c r="P155" s="164" t="e">
        <f t="shared" si="150"/>
        <v>#DIV/0!</v>
      </c>
      <c r="Q155" s="492" t="e">
        <f t="shared" si="152"/>
        <v>#DIV/0!</v>
      </c>
      <c r="R155" s="161"/>
      <c r="S155" s="161"/>
      <c r="T155" s="75"/>
      <c r="U155" s="79">
        <v>2</v>
      </c>
    </row>
    <row r="156" spans="1:21" s="57" customFormat="1" ht="15.75" hidden="1" customHeight="1" thickBot="1">
      <c r="A156" s="57" t="s">
        <v>18</v>
      </c>
      <c r="B156" s="69"/>
      <c r="C156" s="172" t="s">
        <v>112</v>
      </c>
      <c r="D156" s="178">
        <f>15.61253509+0.169</f>
        <v>15.78153509</v>
      </c>
      <c r="E156" s="179">
        <f>14.66753426+0.169</f>
        <v>14.836534260000001</v>
      </c>
      <c r="F156" s="179">
        <f>15.35562269+0.169</f>
        <v>15.524622690000001</v>
      </c>
      <c r="G156" s="179">
        <f>16.25515885+0.169</f>
        <v>16.424158850000001</v>
      </c>
      <c r="H156" s="179">
        <f>12.2548707+0.169</f>
        <v>12.4238707</v>
      </c>
      <c r="I156" s="179">
        <f>12.47491254+0.169</f>
        <v>12.643912540000001</v>
      </c>
      <c r="J156" s="179">
        <f>12.39785128+0.169</f>
        <v>12.56685128</v>
      </c>
      <c r="K156" s="179">
        <f>12.68674014+0.169</f>
        <v>12.85574014</v>
      </c>
      <c r="L156" s="179">
        <f>13.71494244+0.169</f>
        <v>13.88394244</v>
      </c>
      <c r="M156" s="179">
        <f>14.67982456+0.169</f>
        <v>14.848824560000001</v>
      </c>
      <c r="N156" s="179">
        <f>12.50883834+0.169112</f>
        <v>12.677950340000001</v>
      </c>
      <c r="O156" s="180">
        <f>12.65227226+0.169</f>
        <v>12.821272260000001</v>
      </c>
      <c r="P156" s="181">
        <f t="shared" ref="P156:P165" si="159">SUM(D156:O156)</f>
        <v>167.28921514999999</v>
      </c>
      <c r="Q156" s="198"/>
      <c r="R156" s="161"/>
      <c r="S156" s="161"/>
      <c r="T156" s="75"/>
      <c r="U156" s="79">
        <v>2</v>
      </c>
    </row>
    <row r="157" spans="1:21" s="57" customFormat="1" ht="15.75" hidden="1" customHeight="1" thickBot="1">
      <c r="A157" s="57" t="s">
        <v>18</v>
      </c>
      <c r="B157" s="69"/>
      <c r="C157" s="157" t="s">
        <v>113</v>
      </c>
      <c r="D157" s="182">
        <v>13.706268229999999</v>
      </c>
      <c r="E157" s="183">
        <v>11.95617343</v>
      </c>
      <c r="F157" s="183">
        <v>13.58905363</v>
      </c>
      <c r="G157" s="183">
        <v>13.121957139999999</v>
      </c>
      <c r="H157" s="183">
        <v>13.146154360000001</v>
      </c>
      <c r="I157" s="183">
        <v>12.435621769999999</v>
      </c>
      <c r="J157" s="183">
        <v>12.88264691</v>
      </c>
      <c r="K157" s="183">
        <v>13.174094200000001</v>
      </c>
      <c r="L157" s="183">
        <v>15.42954097</v>
      </c>
      <c r="M157" s="183">
        <v>15.284559099999999</v>
      </c>
      <c r="N157" s="183">
        <v>13.849843760000001</v>
      </c>
      <c r="O157" s="184">
        <v>16.828723360000001</v>
      </c>
      <c r="P157" s="185">
        <f t="shared" si="159"/>
        <v>165.40463686000001</v>
      </c>
      <c r="Q157" s="502"/>
      <c r="R157" s="288"/>
      <c r="S157" s="288"/>
      <c r="T157" s="103"/>
      <c r="U157" s="79">
        <v>2</v>
      </c>
    </row>
    <row r="158" spans="1:21" s="57" customFormat="1" ht="15.75" hidden="1" customHeight="1" thickBot="1">
      <c r="A158" s="57" t="s">
        <v>18</v>
      </c>
      <c r="B158" s="69"/>
      <c r="C158" s="157" t="s">
        <v>444</v>
      </c>
      <c r="D158" s="182">
        <v>22.07562793</v>
      </c>
      <c r="E158" s="183">
        <v>25.658070649999999</v>
      </c>
      <c r="F158" s="183">
        <v>27.91405348</v>
      </c>
      <c r="G158" s="183">
        <v>22.629972240000001</v>
      </c>
      <c r="H158" s="183">
        <v>26.036946100000002</v>
      </c>
      <c r="I158" s="183">
        <v>22.25682664</v>
      </c>
      <c r="J158" s="183">
        <v>22.158872429999999</v>
      </c>
      <c r="K158" s="183">
        <v>24.626852679999999</v>
      </c>
      <c r="L158" s="183">
        <v>23.214328930000001</v>
      </c>
      <c r="M158" s="183">
        <v>24.745633810000001</v>
      </c>
      <c r="N158" s="183">
        <v>19.86187718</v>
      </c>
      <c r="O158" s="184">
        <v>23.148293800000001</v>
      </c>
      <c r="P158" s="185">
        <f t="shared" si="159"/>
        <v>284.32735586999996</v>
      </c>
      <c r="Q158" s="503"/>
      <c r="R158" s="183"/>
      <c r="S158" s="187"/>
      <c r="T158" s="105">
        <f t="shared" ref="T158:T164" si="160">R158-S158</f>
        <v>0</v>
      </c>
      <c r="U158" s="79">
        <v>2</v>
      </c>
    </row>
    <row r="159" spans="1:21" s="57" customFormat="1" ht="15.75" hidden="1" customHeight="1" thickBot="1">
      <c r="A159" s="57" t="s">
        <v>18</v>
      </c>
      <c r="B159" s="69"/>
      <c r="C159" s="157" t="s">
        <v>568</v>
      </c>
      <c r="D159" s="182">
        <v>18.24640419</v>
      </c>
      <c r="E159" s="183">
        <v>13.45486234</v>
      </c>
      <c r="F159" s="183">
        <v>13.39864719</v>
      </c>
      <c r="G159" s="183">
        <v>14.20382601</v>
      </c>
      <c r="H159" s="183">
        <v>14.79288465</v>
      </c>
      <c r="I159" s="183">
        <v>14.222117949999999</v>
      </c>
      <c r="J159" s="183">
        <v>14.335305290000001</v>
      </c>
      <c r="K159" s="183">
        <v>13.019539610000001</v>
      </c>
      <c r="L159" s="183">
        <v>15.64761753</v>
      </c>
      <c r="M159" s="183">
        <v>14.778289620000001</v>
      </c>
      <c r="N159" s="183">
        <v>14.032478340000001</v>
      </c>
      <c r="O159" s="184">
        <v>13.564901470000001</v>
      </c>
      <c r="P159" s="185">
        <f t="shared" si="159"/>
        <v>173.69687419000002</v>
      </c>
      <c r="Q159" s="503"/>
      <c r="R159" s="183"/>
      <c r="S159" s="187"/>
      <c r="T159" s="105">
        <f t="shared" si="160"/>
        <v>0</v>
      </c>
      <c r="U159" s="79">
        <v>2</v>
      </c>
    </row>
    <row r="160" spans="1:21" s="57" customFormat="1" ht="15.75" hidden="1" customHeight="1" thickBot="1">
      <c r="A160" s="57" t="s">
        <v>18</v>
      </c>
      <c r="B160" s="69"/>
      <c r="C160" s="157" t="s">
        <v>661</v>
      </c>
      <c r="D160" s="182">
        <v>13.027621330000001</v>
      </c>
      <c r="E160" s="183">
        <v>13.66490233</v>
      </c>
      <c r="F160" s="183">
        <v>12.875626410000001</v>
      </c>
      <c r="G160" s="183">
        <v>12.926771949999999</v>
      </c>
      <c r="H160" s="183">
        <v>13.4626518</v>
      </c>
      <c r="I160" s="183">
        <v>11.057814799999999</v>
      </c>
      <c r="J160" s="183">
        <v>12.029103149999999</v>
      </c>
      <c r="K160" s="183">
        <v>11.40554852</v>
      </c>
      <c r="L160" s="183">
        <v>13.12287008</v>
      </c>
      <c r="M160" s="183">
        <v>13.330170389999999</v>
      </c>
      <c r="N160" s="183">
        <v>12.77419233</v>
      </c>
      <c r="O160" s="184">
        <v>11.41458177</v>
      </c>
      <c r="P160" s="185">
        <f t="shared" si="159"/>
        <v>151.09185486000001</v>
      </c>
      <c r="Q160" s="503"/>
      <c r="R160" s="183"/>
      <c r="S160" s="187"/>
      <c r="T160" s="105">
        <f t="shared" si="160"/>
        <v>0</v>
      </c>
      <c r="U160" s="79">
        <v>2</v>
      </c>
    </row>
    <row r="161" spans="1:21" s="57" customFormat="1" ht="15.75" hidden="1" customHeight="1" thickBot="1">
      <c r="A161" s="57" t="s">
        <v>18</v>
      </c>
      <c r="B161" s="69"/>
      <c r="C161" s="157" t="s">
        <v>765</v>
      </c>
      <c r="D161" s="189">
        <v>12.264925079999999</v>
      </c>
      <c r="E161" s="190">
        <v>12.310014400000002</v>
      </c>
      <c r="F161" s="190">
        <v>11.475548530000001</v>
      </c>
      <c r="G161" s="190">
        <v>11.151226860000001</v>
      </c>
      <c r="H161" s="190">
        <v>11.264563439999996</v>
      </c>
      <c r="I161" s="190">
        <v>9.3252349099999989</v>
      </c>
      <c r="J161" s="190">
        <v>12.000483880000004</v>
      </c>
      <c r="K161" s="190">
        <v>10.218802209999993</v>
      </c>
      <c r="L161" s="190">
        <v>12.66460020000001</v>
      </c>
      <c r="M161" s="190">
        <v>13.194002859999998</v>
      </c>
      <c r="N161" s="190">
        <v>11.578880040000001</v>
      </c>
      <c r="O161" s="184">
        <v>11.351038909999986</v>
      </c>
      <c r="P161" s="185">
        <f t="shared" si="159"/>
        <v>138.79932131999999</v>
      </c>
      <c r="Q161" s="503"/>
      <c r="R161" s="183"/>
      <c r="S161" s="187"/>
      <c r="T161" s="105">
        <f t="shared" si="160"/>
        <v>0</v>
      </c>
      <c r="U161" s="79">
        <v>2</v>
      </c>
    </row>
    <row r="162" spans="1:21" s="57" customFormat="1" ht="15.75" hidden="1" customHeight="1" thickBot="1">
      <c r="A162" s="57" t="s">
        <v>18</v>
      </c>
      <c r="B162" s="69"/>
      <c r="C162" s="157" t="s">
        <v>850</v>
      </c>
      <c r="D162" s="422">
        <v>11.11364129</v>
      </c>
      <c r="E162" s="423">
        <v>10.359010380000001</v>
      </c>
      <c r="F162" s="423">
        <v>11.252266199999998</v>
      </c>
      <c r="G162" s="423">
        <v>10.962331419999998</v>
      </c>
      <c r="H162" s="423">
        <v>9.4927324900000016</v>
      </c>
      <c r="I162" s="423">
        <v>9.4511750799999987</v>
      </c>
      <c r="J162" s="423">
        <v>9.5860709099999966</v>
      </c>
      <c r="K162" s="423">
        <v>9.7788827300000065</v>
      </c>
      <c r="L162" s="423">
        <v>10.83709906</v>
      </c>
      <c r="M162" s="423">
        <v>12.183155900000003</v>
      </c>
      <c r="N162" s="423">
        <v>10.375043539999993</v>
      </c>
      <c r="O162" s="424">
        <v>11.18809487</v>
      </c>
      <c r="P162" s="425">
        <f t="shared" si="159"/>
        <v>126.57950387</v>
      </c>
      <c r="Q162" s="503"/>
      <c r="R162" s="183"/>
      <c r="S162" s="191"/>
      <c r="T162" s="192">
        <f>S162-R162</f>
        <v>0</v>
      </c>
      <c r="U162" s="79">
        <v>2</v>
      </c>
    </row>
    <row r="163" spans="1:21" s="57" customFormat="1" ht="15.75" hidden="1" customHeight="1" thickBot="1">
      <c r="A163" s="57" t="s">
        <v>18</v>
      </c>
      <c r="B163" s="69"/>
      <c r="C163" s="157" t="s">
        <v>944</v>
      </c>
      <c r="D163" s="182">
        <v>9.8695933799999995</v>
      </c>
      <c r="E163" s="183">
        <v>8.7619542700000022</v>
      </c>
      <c r="F163" s="183">
        <v>10.661188689999999</v>
      </c>
      <c r="G163" s="183">
        <v>7.0777401399999995</v>
      </c>
      <c r="H163" s="183">
        <v>7.9307092299999979</v>
      </c>
      <c r="I163" s="183">
        <v>7.0548963100000037</v>
      </c>
      <c r="J163" s="183">
        <v>6.7980607999999938</v>
      </c>
      <c r="K163" s="183">
        <v>8.0448828900000038</v>
      </c>
      <c r="L163" s="183">
        <v>8.9392913300000032</v>
      </c>
      <c r="M163" s="183">
        <v>9.4867657799999989</v>
      </c>
      <c r="N163" s="183">
        <v>9.203193849999991</v>
      </c>
      <c r="O163" s="184">
        <v>10.141362970000003</v>
      </c>
      <c r="P163" s="185">
        <f t="shared" si="159"/>
        <v>103.96963964</v>
      </c>
      <c r="Q163" s="503"/>
      <c r="R163" s="183">
        <v>108.4</v>
      </c>
      <c r="S163" s="187">
        <v>108.4</v>
      </c>
      <c r="T163" s="105">
        <f t="shared" si="160"/>
        <v>0</v>
      </c>
      <c r="U163" s="79">
        <v>2</v>
      </c>
    </row>
    <row r="164" spans="1:21" s="57" customFormat="1" ht="15.6" customHeight="1" thickBot="1">
      <c r="A164" s="57" t="s">
        <v>18</v>
      </c>
      <c r="B164" s="516">
        <f>+B151+1</f>
        <v>34</v>
      </c>
      <c r="C164" s="157" t="s">
        <v>2538</v>
      </c>
      <c r="D164" s="182">
        <v>8.6999999999999993</v>
      </c>
      <c r="E164" s="183">
        <v>7.1</v>
      </c>
      <c r="F164" s="183">
        <v>7.3</v>
      </c>
      <c r="G164" s="183">
        <v>6.7</v>
      </c>
      <c r="H164" s="183">
        <v>7</v>
      </c>
      <c r="I164" s="183">
        <v>6.3</v>
      </c>
      <c r="J164" s="183">
        <v>6.8</v>
      </c>
      <c r="K164" s="183">
        <v>6.8</v>
      </c>
      <c r="L164" s="183">
        <v>7.6</v>
      </c>
      <c r="M164" s="183">
        <v>8.1999999999999993</v>
      </c>
      <c r="N164" s="183">
        <v>7.2</v>
      </c>
      <c r="O164" s="184">
        <f>(R164)-SUM(D164:N164)</f>
        <v>7.3000000000000114</v>
      </c>
      <c r="P164" s="185">
        <f>SUM(D164:O164)</f>
        <v>87</v>
      </c>
      <c r="Q164" s="584"/>
      <c r="R164" s="182">
        <v>87</v>
      </c>
      <c r="S164" s="187">
        <v>87</v>
      </c>
      <c r="T164" s="105">
        <f t="shared" si="160"/>
        <v>0</v>
      </c>
      <c r="U164" s="79">
        <v>1</v>
      </c>
    </row>
    <row r="165" spans="1:21" s="57" customFormat="1" ht="15.75" hidden="1" customHeight="1" thickBot="1">
      <c r="A165" s="57" t="s">
        <v>18</v>
      </c>
      <c r="B165" s="69"/>
      <c r="C165" s="157" t="s">
        <v>1090</v>
      </c>
      <c r="D165" s="182">
        <v>9.7083102199999995</v>
      </c>
      <c r="E165" s="183">
        <v>9.4405879200000005</v>
      </c>
      <c r="F165" s="183">
        <v>10.328328920000001</v>
      </c>
      <c r="G165" s="183">
        <v>7.7599189499999959</v>
      </c>
      <c r="H165" s="183">
        <v>9.3427814800000064</v>
      </c>
      <c r="I165" s="183">
        <v>8.1788293299999992</v>
      </c>
      <c r="J165" s="183">
        <v>8.3347626099999985</v>
      </c>
      <c r="K165" s="183">
        <v>8.8225539999999967</v>
      </c>
      <c r="L165" s="183">
        <v>9.4845314200000104</v>
      </c>
      <c r="M165" s="183">
        <v>10.153302299999993</v>
      </c>
      <c r="N165" s="183">
        <v>9.2855492799999979</v>
      </c>
      <c r="O165" s="184">
        <v>9.3180583600000091</v>
      </c>
      <c r="P165" s="185">
        <f t="shared" si="159"/>
        <v>110.15751479000001</v>
      </c>
      <c r="Q165" s="351"/>
      <c r="R165" s="193">
        <v>108</v>
      </c>
      <c r="S165" s="187">
        <v>108</v>
      </c>
      <c r="T165" s="481">
        <f>R165-S165</f>
        <v>0</v>
      </c>
      <c r="U165" s="79">
        <v>2</v>
      </c>
    </row>
    <row r="166" spans="1:21" s="57" customFormat="1" ht="15.75" hidden="1" customHeight="1" thickBot="1">
      <c r="A166" s="57" t="s">
        <v>18</v>
      </c>
      <c r="B166" s="516"/>
      <c r="C166" s="157" t="s">
        <v>1229</v>
      </c>
      <c r="D166" s="182">
        <v>8.1445535400000004</v>
      </c>
      <c r="E166" s="183">
        <v>9.0331864300000007</v>
      </c>
      <c r="F166" s="183">
        <v>9.0753275099999975</v>
      </c>
      <c r="G166" s="183">
        <v>8.1862554599999982</v>
      </c>
      <c r="H166" s="183">
        <v>9.7818020000000061</v>
      </c>
      <c r="I166" s="183">
        <v>8.2518916099999942</v>
      </c>
      <c r="J166" s="183">
        <v>8.8072663699999936</v>
      </c>
      <c r="K166" s="183">
        <v>8.2193362600000057</v>
      </c>
      <c r="L166" s="183">
        <v>8.8696046799999948</v>
      </c>
      <c r="M166" s="183">
        <v>8.7228656900000061</v>
      </c>
      <c r="N166" s="183">
        <v>4.1838968999999935</v>
      </c>
      <c r="O166" s="184">
        <v>3.9881440099999992</v>
      </c>
      <c r="P166" s="185">
        <f t="shared" ref="P166:P175" si="161">SUM(D166:O166)</f>
        <v>95.26413045999999</v>
      </c>
      <c r="Q166" s="351"/>
      <c r="R166" s="589">
        <v>105.5</v>
      </c>
      <c r="S166" s="183">
        <v>105.5</v>
      </c>
      <c r="T166" s="481">
        <f t="shared" ref="T166:T175" si="162">R166-S166</f>
        <v>0</v>
      </c>
      <c r="U166" s="79">
        <v>2</v>
      </c>
    </row>
    <row r="167" spans="1:21" s="57" customFormat="1" ht="15.75" hidden="1" customHeight="1" thickBot="1">
      <c r="A167" s="57" t="s">
        <v>18</v>
      </c>
      <c r="B167" s="516"/>
      <c r="C167" s="157" t="s">
        <v>1230</v>
      </c>
      <c r="D167" s="583">
        <v>4.99082881</v>
      </c>
      <c r="E167" s="301">
        <v>5.1510668699999993</v>
      </c>
      <c r="F167" s="301">
        <v>6.4315708800000007</v>
      </c>
      <c r="G167" s="301">
        <v>5.992880490000001</v>
      </c>
      <c r="H167" s="301">
        <v>6.6027881899999983</v>
      </c>
      <c r="I167" s="301">
        <v>5.8740270800000012</v>
      </c>
      <c r="J167" s="301">
        <v>6.2064049099999963</v>
      </c>
      <c r="K167" s="301">
        <v>6.2339925100000002</v>
      </c>
      <c r="L167" s="301">
        <v>6.5770837000000029</v>
      </c>
      <c r="M167" s="301">
        <v>8.5390645499999991</v>
      </c>
      <c r="N167" s="301">
        <v>7.663552320000008</v>
      </c>
      <c r="O167" s="332">
        <v>6.9686016399999886</v>
      </c>
      <c r="P167" s="333">
        <f t="shared" si="161"/>
        <v>77.231861949999995</v>
      </c>
      <c r="Q167" s="557"/>
      <c r="R167" s="182">
        <v>78.3</v>
      </c>
      <c r="S167" s="183">
        <v>78.3</v>
      </c>
      <c r="T167" s="105">
        <f t="shared" si="162"/>
        <v>0</v>
      </c>
      <c r="U167" s="79">
        <v>2</v>
      </c>
    </row>
    <row r="168" spans="1:21" s="57" customFormat="1" ht="15.6" hidden="1" customHeight="1" thickBot="1">
      <c r="A168" s="57" t="s">
        <v>18</v>
      </c>
      <c r="B168" s="516"/>
      <c r="C168" s="157" t="s">
        <v>1231</v>
      </c>
      <c r="D168" s="182">
        <v>7.03970187</v>
      </c>
      <c r="E168" s="183">
        <v>6.8995258199999991</v>
      </c>
      <c r="F168" s="183">
        <v>6.9617973100000015</v>
      </c>
      <c r="G168" s="183">
        <v>7.0890342299999993</v>
      </c>
      <c r="H168" s="183">
        <v>7.0121364900000032</v>
      </c>
      <c r="I168" s="183">
        <v>6.9028564199999991</v>
      </c>
      <c r="J168" s="183">
        <v>6.9501101999999975</v>
      </c>
      <c r="K168" s="183">
        <v>7.2019283799999982</v>
      </c>
      <c r="L168" s="183">
        <v>7.331122950000001</v>
      </c>
      <c r="M168" s="183">
        <v>9.2960276999999962</v>
      </c>
      <c r="N168" s="183">
        <v>8.0706653499999987</v>
      </c>
      <c r="O168" s="184">
        <v>7.9134996599999994</v>
      </c>
      <c r="P168" s="185">
        <f t="shared" si="161"/>
        <v>88.668406379999993</v>
      </c>
      <c r="Q168" s="584"/>
      <c r="R168" s="182">
        <v>100</v>
      </c>
      <c r="S168" s="187">
        <v>100</v>
      </c>
      <c r="T168" s="105">
        <f t="shared" si="162"/>
        <v>0</v>
      </c>
      <c r="U168" s="79">
        <v>2</v>
      </c>
    </row>
    <row r="169" spans="1:21" s="57" customFormat="1" ht="15.6" hidden="1" customHeight="1" thickBot="1">
      <c r="A169" s="57" t="s">
        <v>18</v>
      </c>
      <c r="B169" s="516"/>
      <c r="C169" s="157" t="s">
        <v>1232</v>
      </c>
      <c r="D169" s="182">
        <v>8.1616298100000009</v>
      </c>
      <c r="E169" s="183">
        <v>7.5881863299999992</v>
      </c>
      <c r="F169" s="183">
        <v>8.9184256799999986</v>
      </c>
      <c r="G169" s="183">
        <v>7.3584410600000041</v>
      </c>
      <c r="H169" s="183">
        <v>7.7268529099999981</v>
      </c>
      <c r="I169" s="183">
        <v>6.9100918600000014</v>
      </c>
      <c r="J169" s="183">
        <v>7.0484705599999984</v>
      </c>
      <c r="K169" s="183">
        <v>7.6979468600000018</v>
      </c>
      <c r="L169" s="183">
        <v>7.9643392700000035</v>
      </c>
      <c r="M169" s="183">
        <v>10.411099989999997</v>
      </c>
      <c r="N169" s="183">
        <v>8.7197450599999939</v>
      </c>
      <c r="O169" s="184">
        <v>9.1718468500000085</v>
      </c>
      <c r="P169" s="185">
        <f t="shared" si="161"/>
        <v>97.677076240000005</v>
      </c>
      <c r="Q169" s="638"/>
      <c r="R169" s="182">
        <v>96.2</v>
      </c>
      <c r="S169" s="187">
        <v>96.2</v>
      </c>
      <c r="T169" s="105">
        <f t="shared" si="162"/>
        <v>0</v>
      </c>
      <c r="U169" s="79">
        <v>2</v>
      </c>
    </row>
    <row r="170" spans="1:21" s="57" customFormat="1" ht="15.75" customHeight="1" thickBot="1">
      <c r="A170" s="57" t="s">
        <v>18</v>
      </c>
      <c r="B170" s="516">
        <f>+B164+1</f>
        <v>35</v>
      </c>
      <c r="C170" s="157" t="s">
        <v>1233</v>
      </c>
      <c r="D170" s="182">
        <v>8.5368714800000003</v>
      </c>
      <c r="E170" s="194">
        <v>7.1</v>
      </c>
      <c r="F170" s="194">
        <v>7.3</v>
      </c>
      <c r="G170" s="194">
        <v>6.8</v>
      </c>
      <c r="H170" s="194">
        <v>7</v>
      </c>
      <c r="I170" s="194">
        <v>6.3</v>
      </c>
      <c r="J170" s="194">
        <v>6.8</v>
      </c>
      <c r="K170" s="194">
        <v>6.8</v>
      </c>
      <c r="L170" s="194">
        <v>7.6</v>
      </c>
      <c r="M170" s="194">
        <v>8.1999999999999993</v>
      </c>
      <c r="N170" s="194">
        <v>7.2</v>
      </c>
      <c r="O170" s="184">
        <f t="shared" ref="O170:O175" si="163">(R170)-SUM(D170:N170)</f>
        <v>7.1631285200000008</v>
      </c>
      <c r="P170" s="185">
        <f t="shared" si="161"/>
        <v>86.8</v>
      </c>
      <c r="Q170" s="557"/>
      <c r="R170" s="419">
        <v>86.8</v>
      </c>
      <c r="S170" s="187">
        <v>86.8</v>
      </c>
      <c r="T170" s="105">
        <f t="shared" si="162"/>
        <v>0</v>
      </c>
      <c r="U170" s="79">
        <v>1</v>
      </c>
    </row>
    <row r="171" spans="1:21" s="57" customFormat="1" ht="15.75" customHeight="1" thickBot="1">
      <c r="A171" s="57" t="s">
        <v>18</v>
      </c>
      <c r="B171" s="516">
        <f>+B170+1</f>
        <v>36</v>
      </c>
      <c r="C171" s="157" t="s">
        <v>1234</v>
      </c>
      <c r="D171" s="419">
        <v>7.6</v>
      </c>
      <c r="E171" s="194">
        <v>7.4</v>
      </c>
      <c r="F171" s="194">
        <v>7.7</v>
      </c>
      <c r="G171" s="194">
        <v>7</v>
      </c>
      <c r="H171" s="194">
        <v>7.3</v>
      </c>
      <c r="I171" s="194">
        <v>6.5</v>
      </c>
      <c r="J171" s="194">
        <v>7.1</v>
      </c>
      <c r="K171" s="194">
        <v>7.1</v>
      </c>
      <c r="L171" s="194">
        <v>7.9</v>
      </c>
      <c r="M171" s="194">
        <v>8.5</v>
      </c>
      <c r="N171" s="194">
        <v>7.5</v>
      </c>
      <c r="O171" s="184">
        <f t="shared" si="163"/>
        <v>7.6999999999999886</v>
      </c>
      <c r="P171" s="185">
        <f t="shared" si="161"/>
        <v>89.3</v>
      </c>
      <c r="Q171" s="542"/>
      <c r="R171" s="194">
        <v>89.3</v>
      </c>
      <c r="S171" s="187">
        <v>89.3</v>
      </c>
      <c r="T171" s="105">
        <f t="shared" si="162"/>
        <v>0</v>
      </c>
      <c r="U171" s="79">
        <v>1</v>
      </c>
    </row>
    <row r="172" spans="1:21" s="57" customFormat="1" ht="15.75" hidden="1" customHeight="1" thickBot="1">
      <c r="A172" s="57" t="s">
        <v>18</v>
      </c>
      <c r="B172" s="69"/>
      <c r="C172" s="157" t="s">
        <v>1235</v>
      </c>
      <c r="D172" s="419"/>
      <c r="E172" s="194"/>
      <c r="F172" s="194"/>
      <c r="G172" s="194"/>
      <c r="H172" s="194"/>
      <c r="I172" s="194"/>
      <c r="J172" s="194"/>
      <c r="K172" s="194"/>
      <c r="L172" s="194"/>
      <c r="M172" s="194"/>
      <c r="N172" s="194"/>
      <c r="O172" s="184">
        <f t="shared" si="163"/>
        <v>0</v>
      </c>
      <c r="P172" s="185">
        <f t="shared" si="161"/>
        <v>0</v>
      </c>
      <c r="Q172" s="503"/>
      <c r="R172" s="194"/>
      <c r="S172" s="199"/>
      <c r="T172" s="105">
        <f t="shared" si="162"/>
        <v>0</v>
      </c>
      <c r="U172" s="79">
        <v>2</v>
      </c>
    </row>
    <row r="173" spans="1:21" s="57" customFormat="1" ht="15.75" hidden="1" customHeight="1" thickBot="1">
      <c r="A173" s="57" t="s">
        <v>18</v>
      </c>
      <c r="B173" s="69"/>
      <c r="C173" s="157" t="s">
        <v>1236</v>
      </c>
      <c r="D173" s="419"/>
      <c r="E173" s="194"/>
      <c r="F173" s="194"/>
      <c r="G173" s="194"/>
      <c r="H173" s="194"/>
      <c r="I173" s="194"/>
      <c r="J173" s="194"/>
      <c r="K173" s="194"/>
      <c r="L173" s="194"/>
      <c r="M173" s="194"/>
      <c r="N173" s="194"/>
      <c r="O173" s="184">
        <f t="shared" si="163"/>
        <v>0</v>
      </c>
      <c r="P173" s="185">
        <f t="shared" si="161"/>
        <v>0</v>
      </c>
      <c r="Q173" s="503"/>
      <c r="R173" s="194"/>
      <c r="S173" s="199"/>
      <c r="T173" s="105">
        <f t="shared" si="162"/>
        <v>0</v>
      </c>
      <c r="U173" s="79">
        <v>2</v>
      </c>
    </row>
    <row r="174" spans="1:21" s="57" customFormat="1" ht="15.75" hidden="1" customHeight="1" thickBot="1">
      <c r="A174" s="57" t="s">
        <v>18</v>
      </c>
      <c r="B174" s="69"/>
      <c r="C174" s="157" t="s">
        <v>1237</v>
      </c>
      <c r="D174" s="419"/>
      <c r="E174" s="194"/>
      <c r="F174" s="194"/>
      <c r="G174" s="194"/>
      <c r="H174" s="194"/>
      <c r="I174" s="194"/>
      <c r="J174" s="194"/>
      <c r="K174" s="194"/>
      <c r="L174" s="194"/>
      <c r="M174" s="194"/>
      <c r="N174" s="194"/>
      <c r="O174" s="184">
        <f t="shared" si="163"/>
        <v>0</v>
      </c>
      <c r="P174" s="185">
        <f t="shared" si="161"/>
        <v>0</v>
      </c>
      <c r="Q174" s="503"/>
      <c r="R174" s="194"/>
      <c r="S174" s="199"/>
      <c r="T174" s="105">
        <f t="shared" si="162"/>
        <v>0</v>
      </c>
      <c r="U174" s="79">
        <v>2</v>
      </c>
    </row>
    <row r="175" spans="1:21" s="57" customFormat="1" ht="15.75" hidden="1" customHeight="1" thickBot="1">
      <c r="A175" s="57" t="s">
        <v>18</v>
      </c>
      <c r="B175" s="69"/>
      <c r="C175" s="157" t="s">
        <v>1238</v>
      </c>
      <c r="D175" s="419"/>
      <c r="E175" s="194"/>
      <c r="F175" s="194"/>
      <c r="G175" s="194"/>
      <c r="H175" s="194"/>
      <c r="I175" s="194"/>
      <c r="J175" s="194"/>
      <c r="K175" s="194"/>
      <c r="L175" s="194"/>
      <c r="M175" s="194"/>
      <c r="N175" s="194"/>
      <c r="O175" s="184">
        <f t="shared" si="163"/>
        <v>0</v>
      </c>
      <c r="P175" s="185">
        <f t="shared" si="161"/>
        <v>0</v>
      </c>
      <c r="Q175" s="503"/>
      <c r="R175" s="194"/>
      <c r="S175" s="199"/>
      <c r="T175" s="105">
        <f t="shared" si="162"/>
        <v>0</v>
      </c>
      <c r="U175" s="79">
        <v>2</v>
      </c>
    </row>
    <row r="176" spans="1:21" s="196" customFormat="1" ht="15.6" customHeight="1" thickBot="1">
      <c r="B176" s="549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97"/>
      <c r="P176" s="198"/>
      <c r="Q176" s="198"/>
      <c r="R176" s="161"/>
      <c r="S176" s="161"/>
      <c r="T176" s="75"/>
      <c r="U176" s="79">
        <v>1</v>
      </c>
    </row>
    <row r="177" spans="1:21" s="57" customFormat="1" ht="15.75" hidden="1" customHeight="1" thickBot="1">
      <c r="A177" s="57" t="s">
        <v>18</v>
      </c>
      <c r="B177" s="69"/>
      <c r="C177" s="157" t="s">
        <v>2307</v>
      </c>
      <c r="D177" s="158">
        <v>0</v>
      </c>
      <c r="E177" s="158">
        <v>0</v>
      </c>
      <c r="F177" s="158">
        <v>0</v>
      </c>
      <c r="G177" s="158">
        <v>0.44490000000000002</v>
      </c>
      <c r="H177" s="158">
        <v>0</v>
      </c>
      <c r="I177" s="158">
        <v>0</v>
      </c>
      <c r="J177" s="158">
        <v>0</v>
      </c>
      <c r="K177" s="158">
        <v>6.4000000000000003E-3</v>
      </c>
      <c r="L177" s="158">
        <v>0.17799999999999999</v>
      </c>
      <c r="M177" s="158">
        <v>7.4099999999999999E-2</v>
      </c>
      <c r="N177" s="158">
        <v>0</v>
      </c>
      <c r="O177" s="159">
        <v>0.29659999999999997</v>
      </c>
      <c r="P177" s="160">
        <f t="shared" ref="P177:P188" si="164">SUM(D177:O177)</f>
        <v>1</v>
      </c>
      <c r="Q177" s="484"/>
      <c r="R177" s="161"/>
      <c r="S177" s="161"/>
      <c r="T177" s="75"/>
      <c r="U177" s="79">
        <v>2</v>
      </c>
    </row>
    <row r="178" spans="1:21" s="57" customFormat="1" ht="15.75" hidden="1" customHeight="1" thickBot="1">
      <c r="A178" s="57" t="s">
        <v>18</v>
      </c>
      <c r="B178" s="69"/>
      <c r="C178" s="157" t="s">
        <v>2308</v>
      </c>
      <c r="D178" s="162">
        <v>0</v>
      </c>
      <c r="E178" s="162">
        <v>0.20069999999999999</v>
      </c>
      <c r="F178" s="162">
        <v>0</v>
      </c>
      <c r="G178" s="162">
        <v>0.3679</v>
      </c>
      <c r="H178" s="162">
        <v>8.3599999999999994E-2</v>
      </c>
      <c r="I178" s="162">
        <v>8.3599999999999994E-2</v>
      </c>
      <c r="J178" s="162">
        <v>0</v>
      </c>
      <c r="K178" s="162">
        <v>0</v>
      </c>
      <c r="L178" s="162">
        <v>4.0099999999999997E-2</v>
      </c>
      <c r="M178" s="162">
        <v>0</v>
      </c>
      <c r="N178" s="162">
        <v>8.3599999999999994E-2</v>
      </c>
      <c r="O178" s="163">
        <v>0.14050000000000001</v>
      </c>
      <c r="P178" s="164">
        <f t="shared" si="164"/>
        <v>1</v>
      </c>
      <c r="Q178" s="484"/>
      <c r="R178" s="161"/>
      <c r="S178" s="161"/>
      <c r="T178" s="75"/>
      <c r="U178" s="79">
        <v>2</v>
      </c>
    </row>
    <row r="179" spans="1:21" s="57" customFormat="1" ht="15.75" hidden="1" customHeight="1" thickBot="1">
      <c r="A179" s="57" t="s">
        <v>18</v>
      </c>
      <c r="B179" s="69"/>
      <c r="C179" s="157" t="s">
        <v>2309</v>
      </c>
      <c r="D179" s="165">
        <v>0</v>
      </c>
      <c r="E179" s="165">
        <v>0</v>
      </c>
      <c r="F179" s="165">
        <v>0</v>
      </c>
      <c r="G179" s="165">
        <v>0</v>
      </c>
      <c r="H179" s="165">
        <v>0</v>
      </c>
      <c r="I179" s="165">
        <v>0</v>
      </c>
      <c r="J179" s="165">
        <v>0</v>
      </c>
      <c r="K179" s="165">
        <v>0</v>
      </c>
      <c r="L179" s="165">
        <v>0</v>
      </c>
      <c r="M179" s="165">
        <v>0</v>
      </c>
      <c r="N179" s="165">
        <v>0</v>
      </c>
      <c r="O179" s="166">
        <v>0</v>
      </c>
      <c r="P179" s="167">
        <f t="shared" si="164"/>
        <v>0</v>
      </c>
      <c r="Q179" s="484"/>
      <c r="R179" s="161"/>
      <c r="S179" s="161"/>
      <c r="T179" s="75"/>
      <c r="U179" s="79">
        <v>2</v>
      </c>
    </row>
    <row r="180" spans="1:21" s="57" customFormat="1" ht="15.75" hidden="1" customHeight="1" thickBot="1">
      <c r="A180" s="57" t="s">
        <v>18</v>
      </c>
      <c r="B180" s="69"/>
      <c r="C180" s="157" t="s">
        <v>2310</v>
      </c>
      <c r="D180" s="168">
        <v>0</v>
      </c>
      <c r="E180" s="169">
        <v>0</v>
      </c>
      <c r="F180" s="169">
        <v>0</v>
      </c>
      <c r="G180" s="169">
        <v>0</v>
      </c>
      <c r="H180" s="169">
        <v>0</v>
      </c>
      <c r="I180" s="169">
        <v>0</v>
      </c>
      <c r="J180" s="169">
        <v>0</v>
      </c>
      <c r="K180" s="169">
        <v>0</v>
      </c>
      <c r="L180" s="169">
        <v>0</v>
      </c>
      <c r="M180" s="169">
        <v>0</v>
      </c>
      <c r="N180" s="169">
        <v>0</v>
      </c>
      <c r="O180" s="169">
        <v>0</v>
      </c>
      <c r="P180" s="171">
        <f t="shared" si="164"/>
        <v>0</v>
      </c>
      <c r="Q180" s="484"/>
      <c r="R180" s="161"/>
      <c r="S180" s="161"/>
      <c r="T180" s="75"/>
      <c r="U180" s="79">
        <v>2</v>
      </c>
    </row>
    <row r="181" spans="1:21" s="57" customFormat="1" ht="15.75" hidden="1" customHeight="1" thickBot="1">
      <c r="A181" s="57" t="s">
        <v>18</v>
      </c>
      <c r="B181" s="69"/>
      <c r="C181" s="172" t="s">
        <v>2311</v>
      </c>
      <c r="D181" s="168">
        <v>0</v>
      </c>
      <c r="E181" s="169">
        <v>0</v>
      </c>
      <c r="F181" s="169">
        <v>0</v>
      </c>
      <c r="G181" s="169">
        <v>0</v>
      </c>
      <c r="H181" s="169">
        <v>0</v>
      </c>
      <c r="I181" s="169">
        <v>0</v>
      </c>
      <c r="J181" s="169">
        <v>0</v>
      </c>
      <c r="K181" s="169">
        <v>0</v>
      </c>
      <c r="L181" s="169">
        <v>0</v>
      </c>
      <c r="M181" s="169">
        <v>0</v>
      </c>
      <c r="N181" s="169">
        <v>0</v>
      </c>
      <c r="O181" s="169">
        <v>0</v>
      </c>
      <c r="P181" s="171">
        <f t="shared" si="164"/>
        <v>0</v>
      </c>
      <c r="Q181" s="496" t="e">
        <f>(P200/P199-1)</f>
        <v>#DIV/0!</v>
      </c>
      <c r="R181" s="161"/>
      <c r="S181" s="161"/>
      <c r="T181" s="75"/>
      <c r="U181" s="79">
        <v>2</v>
      </c>
    </row>
    <row r="182" spans="1:21" s="57" customFormat="1" ht="15.75" hidden="1" customHeight="1" thickBot="1">
      <c r="A182" s="57" t="s">
        <v>18</v>
      </c>
      <c r="B182" s="69"/>
      <c r="C182" s="157" t="s">
        <v>2312</v>
      </c>
      <c r="D182" s="168">
        <v>0</v>
      </c>
      <c r="E182" s="169">
        <v>0</v>
      </c>
      <c r="F182" s="169">
        <v>0</v>
      </c>
      <c r="G182" s="169">
        <v>0</v>
      </c>
      <c r="H182" s="169">
        <v>0</v>
      </c>
      <c r="I182" s="169">
        <v>0</v>
      </c>
      <c r="J182" s="169">
        <v>0</v>
      </c>
      <c r="K182" s="169">
        <v>0</v>
      </c>
      <c r="L182" s="169">
        <v>0</v>
      </c>
      <c r="M182" s="169">
        <v>0</v>
      </c>
      <c r="N182" s="169">
        <v>0</v>
      </c>
      <c r="O182" s="170">
        <v>0</v>
      </c>
      <c r="P182" s="171">
        <f t="shared" si="164"/>
        <v>0</v>
      </c>
      <c r="Q182" s="496" t="e">
        <f>(P201/P200-1)</f>
        <v>#DIV/0!</v>
      </c>
      <c r="R182" s="161"/>
      <c r="S182" s="161"/>
      <c r="T182" s="75"/>
      <c r="U182" s="79">
        <v>2</v>
      </c>
    </row>
    <row r="183" spans="1:21" s="57" customFormat="1" ht="15.75" hidden="1" customHeight="1" thickBot="1">
      <c r="A183" s="57" t="s">
        <v>18</v>
      </c>
      <c r="B183" s="69"/>
      <c r="C183" s="157" t="s">
        <v>2313</v>
      </c>
      <c r="D183" s="168">
        <v>0</v>
      </c>
      <c r="E183" s="169">
        <v>0</v>
      </c>
      <c r="F183" s="169">
        <v>0</v>
      </c>
      <c r="G183" s="169">
        <v>0</v>
      </c>
      <c r="H183" s="169">
        <v>0</v>
      </c>
      <c r="I183" s="169">
        <v>0</v>
      </c>
      <c r="J183" s="169">
        <v>0</v>
      </c>
      <c r="K183" s="169">
        <v>0</v>
      </c>
      <c r="L183" s="169">
        <v>0</v>
      </c>
      <c r="M183" s="169">
        <v>0</v>
      </c>
      <c r="N183" s="169">
        <v>0</v>
      </c>
      <c r="O183" s="170">
        <v>0</v>
      </c>
      <c r="P183" s="171">
        <f t="shared" si="164"/>
        <v>0</v>
      </c>
      <c r="Q183" s="497" t="e">
        <f>(P202/P201-1)</f>
        <v>#DIV/0!</v>
      </c>
      <c r="R183" s="161"/>
      <c r="S183" s="161"/>
      <c r="T183" s="75"/>
      <c r="U183" s="79">
        <v>2</v>
      </c>
    </row>
    <row r="184" spans="1:21" s="57" customFormat="1" ht="15.75" hidden="1" customHeight="1" thickBot="1">
      <c r="A184" s="57" t="s">
        <v>18</v>
      </c>
      <c r="B184" s="69"/>
      <c r="C184" s="157" t="s">
        <v>2314</v>
      </c>
      <c r="D184" s="168">
        <v>0</v>
      </c>
      <c r="E184" s="169">
        <v>0</v>
      </c>
      <c r="F184" s="169">
        <v>0</v>
      </c>
      <c r="G184" s="169">
        <v>0</v>
      </c>
      <c r="H184" s="169">
        <v>0</v>
      </c>
      <c r="I184" s="169">
        <v>0</v>
      </c>
      <c r="J184" s="169">
        <v>0</v>
      </c>
      <c r="K184" s="169">
        <v>0</v>
      </c>
      <c r="L184" s="169">
        <v>0</v>
      </c>
      <c r="M184" s="169">
        <v>0</v>
      </c>
      <c r="N184" s="169">
        <v>0</v>
      </c>
      <c r="O184" s="170">
        <v>0</v>
      </c>
      <c r="P184" s="171">
        <f t="shared" si="164"/>
        <v>0</v>
      </c>
      <c r="Q184" s="497">
        <v>0</v>
      </c>
      <c r="R184" s="161"/>
      <c r="S184" s="161"/>
      <c r="T184" s="477"/>
      <c r="U184" s="79">
        <v>2</v>
      </c>
    </row>
    <row r="185" spans="1:21" s="57" customFormat="1" ht="15.75" hidden="1" customHeight="1" thickBot="1">
      <c r="A185" s="57" t="s">
        <v>18</v>
      </c>
      <c r="B185" s="516"/>
      <c r="C185" s="216" t="s">
        <v>2315</v>
      </c>
      <c r="D185" s="173">
        <v>0</v>
      </c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514">
        <f t="shared" si="164"/>
        <v>0</v>
      </c>
      <c r="Q185" s="550">
        <v>0</v>
      </c>
      <c r="R185" s="161"/>
      <c r="S185" s="161"/>
      <c r="T185" s="75"/>
      <c r="U185" s="79">
        <v>2</v>
      </c>
    </row>
    <row r="186" spans="1:21" s="57" customFormat="1" ht="15.75" hidden="1" customHeight="1" thickBot="1">
      <c r="A186" s="57" t="s">
        <v>18</v>
      </c>
      <c r="B186" s="516"/>
      <c r="C186" s="216" t="s">
        <v>2316</v>
      </c>
      <c r="D186" s="219">
        <v>0</v>
      </c>
      <c r="E186" s="220">
        <v>0</v>
      </c>
      <c r="F186" s="220">
        <v>0</v>
      </c>
      <c r="G186" s="220">
        <v>0</v>
      </c>
      <c r="H186" s="220">
        <v>0</v>
      </c>
      <c r="I186" s="220">
        <v>0</v>
      </c>
      <c r="J186" s="220">
        <v>0</v>
      </c>
      <c r="K186" s="220">
        <v>0</v>
      </c>
      <c r="L186" s="220">
        <v>0</v>
      </c>
      <c r="M186" s="220">
        <v>0</v>
      </c>
      <c r="N186" s="220">
        <v>0</v>
      </c>
      <c r="O186" s="220">
        <v>0</v>
      </c>
      <c r="P186" s="460">
        <f t="shared" si="164"/>
        <v>0</v>
      </c>
      <c r="Q186" s="551">
        <v>0</v>
      </c>
      <c r="R186" s="161"/>
      <c r="S186" s="161"/>
      <c r="T186" s="75"/>
      <c r="U186" s="79">
        <v>2</v>
      </c>
    </row>
    <row r="187" spans="1:21" s="57" customFormat="1" ht="15.6" hidden="1" customHeight="1" thickBot="1">
      <c r="A187" s="57" t="s">
        <v>18</v>
      </c>
      <c r="B187" s="516"/>
      <c r="C187" s="216" t="s">
        <v>2317</v>
      </c>
      <c r="D187" s="219">
        <v>0</v>
      </c>
      <c r="E187" s="220">
        <v>0</v>
      </c>
      <c r="F187" s="220">
        <v>0</v>
      </c>
      <c r="G187" s="220">
        <v>0</v>
      </c>
      <c r="H187" s="220">
        <v>0</v>
      </c>
      <c r="I187" s="220">
        <v>0</v>
      </c>
      <c r="J187" s="220">
        <v>0</v>
      </c>
      <c r="K187" s="220">
        <v>0</v>
      </c>
      <c r="L187" s="220">
        <v>0</v>
      </c>
      <c r="M187" s="220">
        <v>0</v>
      </c>
      <c r="N187" s="220">
        <v>0</v>
      </c>
      <c r="O187" s="220">
        <v>0</v>
      </c>
      <c r="P187" s="460">
        <f t="shared" si="164"/>
        <v>0</v>
      </c>
      <c r="Q187" s="551">
        <v>0</v>
      </c>
      <c r="R187" s="161"/>
      <c r="S187" s="161"/>
      <c r="T187" s="75"/>
      <c r="U187" s="79">
        <v>2</v>
      </c>
    </row>
    <row r="188" spans="1:21" s="57" customFormat="1" ht="15.6" hidden="1" customHeight="1" thickBot="1">
      <c r="A188" s="57" t="s">
        <v>18</v>
      </c>
      <c r="B188" s="516"/>
      <c r="C188" s="216" t="s">
        <v>2318</v>
      </c>
      <c r="D188" s="219">
        <f t="shared" ref="D188:O191" si="165">D208/$P208</f>
        <v>0</v>
      </c>
      <c r="E188" s="220">
        <f t="shared" si="165"/>
        <v>-6.4531752211101759E-2</v>
      </c>
      <c r="F188" s="220">
        <f t="shared" si="165"/>
        <v>0</v>
      </c>
      <c r="G188" s="220">
        <f t="shared" si="165"/>
        <v>0</v>
      </c>
      <c r="H188" s="220">
        <f t="shared" si="165"/>
        <v>0</v>
      </c>
      <c r="I188" s="220">
        <f t="shared" si="165"/>
        <v>0</v>
      </c>
      <c r="J188" s="220">
        <f t="shared" si="165"/>
        <v>0</v>
      </c>
      <c r="K188" s="220">
        <f t="shared" si="165"/>
        <v>1.0645317522111017</v>
      </c>
      <c r="L188" s="220">
        <f t="shared" si="165"/>
        <v>0</v>
      </c>
      <c r="M188" s="220">
        <f t="shared" si="165"/>
        <v>0</v>
      </c>
      <c r="N188" s="220">
        <f t="shared" si="165"/>
        <v>0</v>
      </c>
      <c r="O188" s="220">
        <f t="shared" si="165"/>
        <v>0</v>
      </c>
      <c r="P188" s="460">
        <f t="shared" si="164"/>
        <v>1</v>
      </c>
      <c r="Q188" s="551">
        <v>1</v>
      </c>
      <c r="R188" s="161"/>
      <c r="S188" s="161"/>
      <c r="T188" s="75"/>
      <c r="U188" s="79">
        <v>2</v>
      </c>
    </row>
    <row r="189" spans="1:21" s="57" customFormat="1" ht="15.6" customHeight="1" thickBot="1">
      <c r="A189" s="57" t="s">
        <v>18</v>
      </c>
      <c r="B189" s="516">
        <f>+B171+1</f>
        <v>37</v>
      </c>
      <c r="C189" s="216" t="s">
        <v>2319</v>
      </c>
      <c r="D189" s="219">
        <f t="shared" si="165"/>
        <v>0</v>
      </c>
      <c r="E189" s="220">
        <f t="shared" si="165"/>
        <v>0</v>
      </c>
      <c r="F189" s="220">
        <f t="shared" si="165"/>
        <v>0</v>
      </c>
      <c r="G189" s="220">
        <f t="shared" si="165"/>
        <v>0</v>
      </c>
      <c r="H189" s="220">
        <f t="shared" si="165"/>
        <v>0</v>
      </c>
      <c r="I189" s="220">
        <f t="shared" si="165"/>
        <v>0</v>
      </c>
      <c r="J189" s="220">
        <f t="shared" si="165"/>
        <v>1</v>
      </c>
      <c r="K189" s="220">
        <f t="shared" si="165"/>
        <v>0</v>
      </c>
      <c r="L189" s="220">
        <f t="shared" si="165"/>
        <v>0</v>
      </c>
      <c r="M189" s="220">
        <f t="shared" si="165"/>
        <v>0</v>
      </c>
      <c r="N189" s="220">
        <f t="shared" si="165"/>
        <v>0</v>
      </c>
      <c r="O189" s="220">
        <f t="shared" si="165"/>
        <v>0</v>
      </c>
      <c r="P189" s="460">
        <f t="shared" ref="P189:P198" si="166">SUM(D189:O189)</f>
        <v>1</v>
      </c>
      <c r="Q189" s="551">
        <f>(P209/P208-1)</f>
        <v>-0.5992055002962704</v>
      </c>
      <c r="R189" s="161"/>
      <c r="S189" s="161"/>
      <c r="T189" s="75"/>
      <c r="U189" s="79">
        <v>1</v>
      </c>
    </row>
    <row r="190" spans="1:21" s="57" customFormat="1" ht="15.6" customHeight="1" thickBot="1">
      <c r="A190" s="57" t="s">
        <v>18</v>
      </c>
      <c r="B190" s="516">
        <f>+B189+1</f>
        <v>38</v>
      </c>
      <c r="C190" s="216" t="s">
        <v>2320</v>
      </c>
      <c r="D190" s="347">
        <v>0</v>
      </c>
      <c r="E190" s="264">
        <v>0</v>
      </c>
      <c r="F190" s="264">
        <v>0</v>
      </c>
      <c r="G190" s="264">
        <v>0</v>
      </c>
      <c r="H190" s="264">
        <v>0</v>
      </c>
      <c r="I190" s="264">
        <v>0</v>
      </c>
      <c r="J190" s="264">
        <v>0</v>
      </c>
      <c r="K190" s="264">
        <v>0</v>
      </c>
      <c r="L190" s="264">
        <v>0</v>
      </c>
      <c r="M190" s="264">
        <v>0</v>
      </c>
      <c r="N190" s="264">
        <v>0</v>
      </c>
      <c r="O190" s="264">
        <v>0</v>
      </c>
      <c r="P190" s="552">
        <f t="shared" si="166"/>
        <v>0</v>
      </c>
      <c r="Q190" s="553">
        <f t="shared" ref="Q190:Q198" si="167">(P210/P209-1)</f>
        <v>-1</v>
      </c>
      <c r="R190" s="161"/>
      <c r="S190" s="161"/>
      <c r="T190" s="75"/>
      <c r="U190" s="79">
        <v>1</v>
      </c>
    </row>
    <row r="191" spans="1:21" s="57" customFormat="1" ht="15.6" customHeight="1" thickBot="1">
      <c r="A191" s="57" t="s">
        <v>18</v>
      </c>
      <c r="B191" s="516">
        <f>+B190+1</f>
        <v>39</v>
      </c>
      <c r="C191" s="157" t="s">
        <v>2321</v>
      </c>
      <c r="D191" s="175">
        <v>0</v>
      </c>
      <c r="E191" s="176">
        <v>0</v>
      </c>
      <c r="F191" s="176">
        <v>0</v>
      </c>
      <c r="G191" s="176">
        <v>0</v>
      </c>
      <c r="H191" s="176">
        <v>0</v>
      </c>
      <c r="I191" s="176">
        <v>0</v>
      </c>
      <c r="J191" s="220">
        <f t="shared" si="165"/>
        <v>0</v>
      </c>
      <c r="K191" s="176">
        <v>0</v>
      </c>
      <c r="L191" s="176">
        <v>0</v>
      </c>
      <c r="M191" s="176">
        <v>0</v>
      </c>
      <c r="N191" s="176">
        <v>0</v>
      </c>
      <c r="O191" s="177">
        <v>0</v>
      </c>
      <c r="P191" s="229">
        <f t="shared" si="166"/>
        <v>0</v>
      </c>
      <c r="Q191" s="553">
        <v>1</v>
      </c>
      <c r="R191" s="161"/>
      <c r="S191" s="161"/>
      <c r="T191" s="75"/>
      <c r="U191" s="79">
        <v>1</v>
      </c>
    </row>
    <row r="192" spans="1:21" s="57" customFormat="1" ht="15.6" customHeight="1" thickBot="1">
      <c r="A192" s="57" t="s">
        <v>18</v>
      </c>
      <c r="B192" s="516">
        <f>+B191+1</f>
        <v>40</v>
      </c>
      <c r="C192" s="157" t="s">
        <v>2322</v>
      </c>
      <c r="D192" s="175">
        <v>0</v>
      </c>
      <c r="E192" s="176">
        <v>0</v>
      </c>
      <c r="F192" s="176">
        <v>0</v>
      </c>
      <c r="G192" s="176">
        <v>0</v>
      </c>
      <c r="H192" s="176">
        <v>0</v>
      </c>
      <c r="I192" s="176">
        <v>0</v>
      </c>
      <c r="J192" s="176">
        <v>0</v>
      </c>
      <c r="K192" s="176">
        <v>0</v>
      </c>
      <c r="L192" s="176">
        <v>0</v>
      </c>
      <c r="M192" s="176">
        <v>0</v>
      </c>
      <c r="N192" s="176">
        <v>0</v>
      </c>
      <c r="O192" s="177">
        <v>0</v>
      </c>
      <c r="P192" s="164">
        <f t="shared" si="166"/>
        <v>0</v>
      </c>
      <c r="Q192" s="492">
        <f t="shared" si="167"/>
        <v>-0.77679042169568846</v>
      </c>
      <c r="R192" s="161"/>
      <c r="S192" s="161"/>
      <c r="T192" s="75"/>
      <c r="U192" s="79">
        <v>1</v>
      </c>
    </row>
    <row r="193" spans="1:21" s="57" customFormat="1" ht="15.75" customHeight="1" thickBot="1">
      <c r="A193" s="57" t="s">
        <v>18</v>
      </c>
      <c r="B193" s="516">
        <f>+B192+1</f>
        <v>41</v>
      </c>
      <c r="C193" s="157" t="s">
        <v>2323</v>
      </c>
      <c r="D193" s="175">
        <v>0</v>
      </c>
      <c r="E193" s="176">
        <v>0</v>
      </c>
      <c r="F193" s="176">
        <v>0</v>
      </c>
      <c r="G193" s="176">
        <v>0</v>
      </c>
      <c r="H193" s="176">
        <v>0</v>
      </c>
      <c r="I193" s="176">
        <v>0</v>
      </c>
      <c r="J193" s="176">
        <v>0</v>
      </c>
      <c r="K193" s="176">
        <v>0</v>
      </c>
      <c r="L193" s="176">
        <v>0</v>
      </c>
      <c r="M193" s="176">
        <v>0</v>
      </c>
      <c r="N193" s="176">
        <v>0</v>
      </c>
      <c r="O193" s="177">
        <v>0</v>
      </c>
      <c r="P193" s="164">
        <f t="shared" si="166"/>
        <v>0</v>
      </c>
      <c r="Q193" s="492">
        <f t="shared" si="167"/>
        <v>2.2360286723613565</v>
      </c>
      <c r="R193" s="161"/>
      <c r="S193" s="161"/>
      <c r="T193" s="75"/>
      <c r="U193" s="79">
        <v>1</v>
      </c>
    </row>
    <row r="194" spans="1:21" s="57" customFormat="1" ht="15.75" customHeight="1" thickBot="1">
      <c r="A194" s="57" t="s">
        <v>18</v>
      </c>
      <c r="B194" s="516">
        <f>+B193+1</f>
        <v>42</v>
      </c>
      <c r="C194" s="157" t="s">
        <v>2324</v>
      </c>
      <c r="D194" s="175">
        <v>0</v>
      </c>
      <c r="E194" s="176">
        <v>0</v>
      </c>
      <c r="F194" s="176">
        <v>0</v>
      </c>
      <c r="G194" s="176">
        <v>0</v>
      </c>
      <c r="H194" s="176">
        <v>0</v>
      </c>
      <c r="I194" s="176">
        <v>0</v>
      </c>
      <c r="J194" s="176">
        <v>0</v>
      </c>
      <c r="K194" s="176">
        <v>0</v>
      </c>
      <c r="L194" s="176">
        <v>0</v>
      </c>
      <c r="M194" s="176">
        <v>0</v>
      </c>
      <c r="N194" s="176">
        <v>0</v>
      </c>
      <c r="O194" s="177">
        <v>0</v>
      </c>
      <c r="P194" s="164">
        <f t="shared" si="166"/>
        <v>0</v>
      </c>
      <c r="Q194" s="492">
        <f t="shared" si="167"/>
        <v>-1</v>
      </c>
      <c r="R194" s="161"/>
      <c r="S194" s="161"/>
      <c r="T194" s="75"/>
      <c r="U194" s="79">
        <v>1</v>
      </c>
    </row>
    <row r="195" spans="1:21" s="57" customFormat="1" ht="15.75" hidden="1" customHeight="1" thickBot="1">
      <c r="A195" s="57" t="s">
        <v>18</v>
      </c>
      <c r="B195" s="69"/>
      <c r="C195" s="157" t="s">
        <v>2325</v>
      </c>
      <c r="D195" s="175">
        <v>0</v>
      </c>
      <c r="E195" s="176">
        <v>0</v>
      </c>
      <c r="F195" s="176">
        <v>0</v>
      </c>
      <c r="G195" s="176">
        <v>0</v>
      </c>
      <c r="H195" s="176">
        <v>0</v>
      </c>
      <c r="I195" s="176">
        <v>0</v>
      </c>
      <c r="J195" s="176">
        <v>0</v>
      </c>
      <c r="K195" s="176">
        <v>0</v>
      </c>
      <c r="L195" s="176">
        <v>0</v>
      </c>
      <c r="M195" s="176">
        <v>0</v>
      </c>
      <c r="N195" s="176">
        <v>0</v>
      </c>
      <c r="O195" s="177">
        <v>0</v>
      </c>
      <c r="P195" s="164">
        <f t="shared" si="166"/>
        <v>0</v>
      </c>
      <c r="Q195" s="492" t="e">
        <f t="shared" si="167"/>
        <v>#DIV/0!</v>
      </c>
      <c r="R195" s="161"/>
      <c r="S195" s="161"/>
      <c r="T195" s="75"/>
      <c r="U195" s="79">
        <v>2</v>
      </c>
    </row>
    <row r="196" spans="1:21" s="57" customFormat="1" ht="15.75" hidden="1" customHeight="1" thickBot="1">
      <c r="A196" s="57" t="s">
        <v>18</v>
      </c>
      <c r="B196" s="69"/>
      <c r="C196" s="157" t="s">
        <v>2326</v>
      </c>
      <c r="D196" s="175">
        <v>0</v>
      </c>
      <c r="E196" s="176">
        <v>0</v>
      </c>
      <c r="F196" s="176">
        <v>0</v>
      </c>
      <c r="G196" s="176">
        <v>0</v>
      </c>
      <c r="H196" s="176">
        <v>0</v>
      </c>
      <c r="I196" s="176">
        <v>0</v>
      </c>
      <c r="J196" s="176">
        <v>0</v>
      </c>
      <c r="K196" s="176">
        <v>0</v>
      </c>
      <c r="L196" s="176">
        <v>0</v>
      </c>
      <c r="M196" s="176">
        <v>0</v>
      </c>
      <c r="N196" s="176">
        <v>0</v>
      </c>
      <c r="O196" s="177">
        <v>0</v>
      </c>
      <c r="P196" s="164">
        <f t="shared" si="166"/>
        <v>0</v>
      </c>
      <c r="Q196" s="492" t="e">
        <f t="shared" si="167"/>
        <v>#DIV/0!</v>
      </c>
      <c r="R196" s="161"/>
      <c r="S196" s="161"/>
      <c r="T196" s="75"/>
      <c r="U196" s="79">
        <v>2</v>
      </c>
    </row>
    <row r="197" spans="1:21" s="57" customFormat="1" ht="15.75" hidden="1" customHeight="1" thickBot="1">
      <c r="A197" s="57" t="s">
        <v>18</v>
      </c>
      <c r="B197" s="69"/>
      <c r="C197" s="157" t="s">
        <v>2327</v>
      </c>
      <c r="D197" s="175">
        <v>0</v>
      </c>
      <c r="E197" s="176">
        <v>0</v>
      </c>
      <c r="F197" s="176">
        <v>0</v>
      </c>
      <c r="G197" s="176">
        <v>0</v>
      </c>
      <c r="H197" s="176">
        <v>0</v>
      </c>
      <c r="I197" s="176">
        <v>0</v>
      </c>
      <c r="J197" s="176">
        <v>0</v>
      </c>
      <c r="K197" s="176">
        <v>0</v>
      </c>
      <c r="L197" s="176">
        <v>0</v>
      </c>
      <c r="M197" s="176">
        <v>0</v>
      </c>
      <c r="N197" s="176">
        <v>0</v>
      </c>
      <c r="O197" s="177">
        <v>0</v>
      </c>
      <c r="P197" s="164">
        <f t="shared" si="166"/>
        <v>0</v>
      </c>
      <c r="Q197" s="492" t="e">
        <f t="shared" si="167"/>
        <v>#DIV/0!</v>
      </c>
      <c r="R197" s="161"/>
      <c r="S197" s="161"/>
      <c r="T197" s="75"/>
      <c r="U197" s="79">
        <v>2</v>
      </c>
    </row>
    <row r="198" spans="1:21" s="57" customFormat="1" ht="15.75" hidden="1" customHeight="1" thickBot="1">
      <c r="A198" s="57" t="s">
        <v>18</v>
      </c>
      <c r="B198" s="69"/>
      <c r="C198" s="157" t="s">
        <v>2328</v>
      </c>
      <c r="D198" s="175">
        <v>0</v>
      </c>
      <c r="E198" s="176">
        <v>0</v>
      </c>
      <c r="F198" s="176">
        <v>0</v>
      </c>
      <c r="G198" s="176">
        <v>0</v>
      </c>
      <c r="H198" s="176">
        <v>0</v>
      </c>
      <c r="I198" s="176">
        <v>0</v>
      </c>
      <c r="J198" s="176">
        <v>0</v>
      </c>
      <c r="K198" s="176">
        <v>0</v>
      </c>
      <c r="L198" s="176">
        <v>0</v>
      </c>
      <c r="M198" s="176">
        <v>0</v>
      </c>
      <c r="N198" s="176">
        <v>0</v>
      </c>
      <c r="O198" s="177">
        <v>0</v>
      </c>
      <c r="P198" s="164">
        <f t="shared" si="166"/>
        <v>0</v>
      </c>
      <c r="Q198" s="492" t="e">
        <f t="shared" si="167"/>
        <v>#DIV/0!</v>
      </c>
      <c r="R198" s="161"/>
      <c r="S198" s="161"/>
      <c r="T198" s="75"/>
      <c r="U198" s="79">
        <v>2</v>
      </c>
    </row>
    <row r="199" spans="1:21" s="57" customFormat="1" ht="15.75" hidden="1" customHeight="1" thickBot="1">
      <c r="A199" s="57" t="s">
        <v>18</v>
      </c>
      <c r="B199" s="69"/>
      <c r="C199" s="172" t="s">
        <v>2310</v>
      </c>
      <c r="D199" s="178">
        <v>0</v>
      </c>
      <c r="E199" s="179">
        <v>0</v>
      </c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80">
        <v>0</v>
      </c>
      <c r="P199" s="181">
        <f t="shared" ref="P199:P208" si="168">SUM(D199:O199)</f>
        <v>0</v>
      </c>
      <c r="Q199" s="198"/>
      <c r="R199" s="161"/>
      <c r="S199" s="161"/>
      <c r="T199" s="75"/>
      <c r="U199" s="79">
        <v>2</v>
      </c>
    </row>
    <row r="200" spans="1:21" s="57" customFormat="1" ht="15.75" hidden="1" customHeight="1" thickBot="1">
      <c r="A200" s="57" t="s">
        <v>18</v>
      </c>
      <c r="B200" s="69"/>
      <c r="C200" s="157" t="s">
        <v>2311</v>
      </c>
      <c r="D200" s="182">
        <v>0</v>
      </c>
      <c r="E200" s="183">
        <v>0</v>
      </c>
      <c r="F200" s="183">
        <v>0</v>
      </c>
      <c r="G200" s="183">
        <v>0</v>
      </c>
      <c r="H200" s="183">
        <v>0</v>
      </c>
      <c r="I200" s="183">
        <v>0</v>
      </c>
      <c r="J200" s="183">
        <v>0</v>
      </c>
      <c r="K200" s="183">
        <v>0</v>
      </c>
      <c r="L200" s="183">
        <v>0</v>
      </c>
      <c r="M200" s="183">
        <v>0</v>
      </c>
      <c r="N200" s="183">
        <v>0</v>
      </c>
      <c r="O200" s="184">
        <v>0</v>
      </c>
      <c r="P200" s="185">
        <f t="shared" si="168"/>
        <v>0</v>
      </c>
      <c r="Q200" s="502"/>
      <c r="R200" s="186"/>
      <c r="S200" s="186"/>
      <c r="T200" s="103"/>
      <c r="U200" s="79">
        <v>2</v>
      </c>
    </row>
    <row r="201" spans="1:21" s="57" customFormat="1" ht="15.75" hidden="1" customHeight="1" thickBot="1">
      <c r="A201" s="57" t="s">
        <v>18</v>
      </c>
      <c r="B201" s="69"/>
      <c r="C201" s="157" t="s">
        <v>2312</v>
      </c>
      <c r="D201" s="182">
        <v>0</v>
      </c>
      <c r="E201" s="183">
        <v>0</v>
      </c>
      <c r="F201" s="183">
        <v>0</v>
      </c>
      <c r="G201" s="183">
        <v>0</v>
      </c>
      <c r="H201" s="183">
        <v>0</v>
      </c>
      <c r="I201" s="183">
        <v>0</v>
      </c>
      <c r="J201" s="183">
        <v>0</v>
      </c>
      <c r="K201" s="183">
        <v>0</v>
      </c>
      <c r="L201" s="183">
        <v>0</v>
      </c>
      <c r="M201" s="183">
        <v>0</v>
      </c>
      <c r="N201" s="183">
        <v>0</v>
      </c>
      <c r="O201" s="184">
        <f>(R201)-SUM(D201:N201)</f>
        <v>0</v>
      </c>
      <c r="P201" s="185">
        <f t="shared" si="168"/>
        <v>0</v>
      </c>
      <c r="Q201" s="503"/>
      <c r="R201" s="187"/>
      <c r="S201" s="187"/>
      <c r="T201" s="105">
        <f t="shared" ref="T201:T207" si="169">R201-S201</f>
        <v>0</v>
      </c>
      <c r="U201" s="79">
        <v>2</v>
      </c>
    </row>
    <row r="202" spans="1:21" s="57" customFormat="1" ht="15.75" hidden="1" customHeight="1" thickBot="1">
      <c r="A202" s="57" t="s">
        <v>18</v>
      </c>
      <c r="B202" s="69"/>
      <c r="C202" s="157" t="s">
        <v>2313</v>
      </c>
      <c r="D202" s="182">
        <v>0</v>
      </c>
      <c r="E202" s="183">
        <v>0</v>
      </c>
      <c r="F202" s="183">
        <v>0</v>
      </c>
      <c r="G202" s="183">
        <v>0</v>
      </c>
      <c r="H202" s="183">
        <v>0</v>
      </c>
      <c r="I202" s="183">
        <v>0</v>
      </c>
      <c r="J202" s="183">
        <v>0</v>
      </c>
      <c r="K202" s="183">
        <v>0</v>
      </c>
      <c r="L202" s="183">
        <v>0</v>
      </c>
      <c r="M202" s="183">
        <v>0</v>
      </c>
      <c r="N202" s="183">
        <v>0</v>
      </c>
      <c r="O202" s="184">
        <f>(R202)-SUM(D202:N202)</f>
        <v>0</v>
      </c>
      <c r="P202" s="185">
        <f t="shared" si="168"/>
        <v>0</v>
      </c>
      <c r="Q202" s="503"/>
      <c r="R202" s="187"/>
      <c r="S202" s="187"/>
      <c r="T202" s="105">
        <f t="shared" si="169"/>
        <v>0</v>
      </c>
      <c r="U202" s="79">
        <v>2</v>
      </c>
    </row>
    <row r="203" spans="1:21" s="57" customFormat="1" ht="15.75" hidden="1" customHeight="1" thickBot="1">
      <c r="A203" s="57" t="s">
        <v>18</v>
      </c>
      <c r="B203" s="69"/>
      <c r="C203" s="157" t="s">
        <v>2314</v>
      </c>
      <c r="D203" s="182">
        <v>0</v>
      </c>
      <c r="E203" s="183">
        <v>0</v>
      </c>
      <c r="F203" s="183">
        <v>0</v>
      </c>
      <c r="G203" s="183">
        <v>0</v>
      </c>
      <c r="H203" s="183">
        <v>0</v>
      </c>
      <c r="I203" s="183">
        <v>0</v>
      </c>
      <c r="J203" s="183">
        <v>0</v>
      </c>
      <c r="K203" s="183">
        <v>0</v>
      </c>
      <c r="L203" s="183">
        <v>0</v>
      </c>
      <c r="M203" s="183">
        <v>0</v>
      </c>
      <c r="N203" s="183">
        <v>0</v>
      </c>
      <c r="O203" s="184">
        <v>0</v>
      </c>
      <c r="P203" s="185">
        <f t="shared" si="168"/>
        <v>0</v>
      </c>
      <c r="Q203" s="503"/>
      <c r="R203" s="187"/>
      <c r="S203" s="187"/>
      <c r="T203" s="105">
        <f t="shared" si="169"/>
        <v>0</v>
      </c>
      <c r="U203" s="79">
        <v>2</v>
      </c>
    </row>
    <row r="204" spans="1:21" s="57" customFormat="1" ht="15.75" hidden="1" customHeight="1" thickBot="1">
      <c r="A204" s="57" t="s">
        <v>18</v>
      </c>
      <c r="B204" s="69"/>
      <c r="C204" s="157" t="s">
        <v>2315</v>
      </c>
      <c r="D204" s="182">
        <v>0</v>
      </c>
      <c r="E204" s="183">
        <v>0</v>
      </c>
      <c r="F204" s="183">
        <v>0</v>
      </c>
      <c r="G204" s="183">
        <v>0</v>
      </c>
      <c r="H204" s="183">
        <v>0</v>
      </c>
      <c r="I204" s="183">
        <v>0</v>
      </c>
      <c r="J204" s="183">
        <v>0</v>
      </c>
      <c r="K204" s="183">
        <v>0</v>
      </c>
      <c r="L204" s="183">
        <v>0</v>
      </c>
      <c r="M204" s="183">
        <v>0</v>
      </c>
      <c r="N204" s="183">
        <v>0</v>
      </c>
      <c r="O204" s="184">
        <f>(R204)-SUM(D204:N204)</f>
        <v>0</v>
      </c>
      <c r="P204" s="185">
        <f t="shared" si="168"/>
        <v>0</v>
      </c>
      <c r="Q204" s="503"/>
      <c r="R204" s="187"/>
      <c r="S204" s="187"/>
      <c r="T204" s="105">
        <f t="shared" si="169"/>
        <v>0</v>
      </c>
      <c r="U204" s="79">
        <v>2</v>
      </c>
    </row>
    <row r="205" spans="1:21" s="57" customFormat="1" ht="15.75" hidden="1" customHeight="1" thickBot="1">
      <c r="A205" s="57" t="s">
        <v>18</v>
      </c>
      <c r="B205" s="69"/>
      <c r="C205" s="157" t="s">
        <v>2316</v>
      </c>
      <c r="D205" s="422">
        <v>0</v>
      </c>
      <c r="E205" s="423">
        <v>0</v>
      </c>
      <c r="F205" s="423">
        <v>0</v>
      </c>
      <c r="G205" s="423">
        <v>0</v>
      </c>
      <c r="H205" s="423">
        <v>0</v>
      </c>
      <c r="I205" s="423">
        <v>0</v>
      </c>
      <c r="J205" s="423">
        <v>0</v>
      </c>
      <c r="K205" s="423">
        <v>0</v>
      </c>
      <c r="L205" s="423">
        <v>0</v>
      </c>
      <c r="M205" s="423">
        <v>0</v>
      </c>
      <c r="N205" s="423">
        <v>0</v>
      </c>
      <c r="O205" s="424">
        <f>(R205)-SUM(D205:N205)</f>
        <v>0</v>
      </c>
      <c r="P205" s="425">
        <f t="shared" si="168"/>
        <v>0</v>
      </c>
      <c r="Q205" s="503"/>
      <c r="R205" s="182"/>
      <c r="S205" s="191"/>
      <c r="T205" s="192">
        <f>S205-R205</f>
        <v>0</v>
      </c>
      <c r="U205" s="79">
        <v>2</v>
      </c>
    </row>
    <row r="206" spans="1:21" s="57" customFormat="1" ht="15.75" hidden="1" customHeight="1" thickBot="1">
      <c r="A206" s="57" t="s">
        <v>18</v>
      </c>
      <c r="B206" s="69"/>
      <c r="C206" s="157" t="s">
        <v>2317</v>
      </c>
      <c r="D206" s="182">
        <v>0</v>
      </c>
      <c r="E206" s="183">
        <v>0</v>
      </c>
      <c r="F206" s="183">
        <v>0</v>
      </c>
      <c r="G206" s="183">
        <v>0</v>
      </c>
      <c r="H206" s="183">
        <v>0</v>
      </c>
      <c r="I206" s="183">
        <v>0</v>
      </c>
      <c r="J206" s="183">
        <v>0</v>
      </c>
      <c r="K206" s="183">
        <v>0</v>
      </c>
      <c r="L206" s="183">
        <v>0</v>
      </c>
      <c r="M206" s="183">
        <v>0</v>
      </c>
      <c r="N206" s="183">
        <v>0</v>
      </c>
      <c r="O206" s="184">
        <f>(R206)-SUM(D206:N206)</f>
        <v>0</v>
      </c>
      <c r="P206" s="185">
        <f t="shared" si="168"/>
        <v>0</v>
      </c>
      <c r="Q206" s="503"/>
      <c r="R206" s="187">
        <v>0</v>
      </c>
      <c r="S206" s="187">
        <v>0</v>
      </c>
      <c r="T206" s="105">
        <f t="shared" si="169"/>
        <v>0</v>
      </c>
      <c r="U206" s="79">
        <v>2</v>
      </c>
    </row>
    <row r="207" spans="1:21" s="57" customFormat="1" ht="15.6" customHeight="1" thickBot="1">
      <c r="A207" s="57" t="s">
        <v>18</v>
      </c>
      <c r="B207" s="516">
        <f>+B194+1</f>
        <v>43</v>
      </c>
      <c r="C207" s="157" t="s">
        <v>2538</v>
      </c>
      <c r="D207" s="182">
        <v>0</v>
      </c>
      <c r="E207" s="183">
        <v>0</v>
      </c>
      <c r="F207" s="183">
        <v>0</v>
      </c>
      <c r="G207" s="183">
        <v>0</v>
      </c>
      <c r="H207" s="183">
        <v>0</v>
      </c>
      <c r="I207" s="183">
        <v>0</v>
      </c>
      <c r="J207" s="183">
        <v>9.9</v>
      </c>
      <c r="K207" s="183">
        <v>0</v>
      </c>
      <c r="L207" s="183">
        <v>0</v>
      </c>
      <c r="M207" s="183">
        <v>0</v>
      </c>
      <c r="N207" s="183">
        <v>0</v>
      </c>
      <c r="O207" s="184">
        <f>(R207)-SUM(D207:N207)</f>
        <v>0</v>
      </c>
      <c r="P207" s="185">
        <f>SUM(D207:O207)</f>
        <v>9.9</v>
      </c>
      <c r="Q207" s="584"/>
      <c r="R207" s="182">
        <v>9.9</v>
      </c>
      <c r="S207" s="187">
        <v>9.9</v>
      </c>
      <c r="T207" s="105">
        <f t="shared" si="169"/>
        <v>0</v>
      </c>
      <c r="U207" s="79">
        <v>1</v>
      </c>
    </row>
    <row r="208" spans="1:21" s="57" customFormat="1" ht="15.75" hidden="1" customHeight="1" thickBot="1">
      <c r="A208" s="57" t="s">
        <v>18</v>
      </c>
      <c r="B208" s="69"/>
      <c r="C208" s="157" t="s">
        <v>2318</v>
      </c>
      <c r="D208" s="182">
        <v>0</v>
      </c>
      <c r="E208" s="183">
        <v>-1.5</v>
      </c>
      <c r="F208" s="183">
        <v>0</v>
      </c>
      <c r="G208" s="183">
        <v>0</v>
      </c>
      <c r="H208" s="183">
        <v>0</v>
      </c>
      <c r="I208" s="183">
        <v>0</v>
      </c>
      <c r="J208" s="183">
        <v>0</v>
      </c>
      <c r="K208" s="183">
        <v>24.74437116</v>
      </c>
      <c r="L208" s="183">
        <v>0</v>
      </c>
      <c r="M208" s="183">
        <v>0</v>
      </c>
      <c r="N208" s="183">
        <v>0</v>
      </c>
      <c r="O208" s="184">
        <v>0</v>
      </c>
      <c r="P208" s="185">
        <f t="shared" si="168"/>
        <v>23.24437116</v>
      </c>
      <c r="Q208" s="351"/>
      <c r="R208" s="188">
        <v>23.24437116</v>
      </c>
      <c r="S208" s="187">
        <v>23.24437116</v>
      </c>
      <c r="T208" s="481">
        <f>R208-S208</f>
        <v>0</v>
      </c>
      <c r="U208" s="79">
        <v>2</v>
      </c>
    </row>
    <row r="209" spans="1:21" s="57" customFormat="1" ht="15.75" hidden="1" customHeight="1" thickBot="1">
      <c r="A209" s="57" t="s">
        <v>18</v>
      </c>
      <c r="B209" s="516"/>
      <c r="C209" s="157" t="s">
        <v>2319</v>
      </c>
      <c r="D209" s="182">
        <v>0</v>
      </c>
      <c r="E209" s="183">
        <v>0</v>
      </c>
      <c r="F209" s="183">
        <v>0</v>
      </c>
      <c r="G209" s="183">
        <v>0</v>
      </c>
      <c r="H209" s="183">
        <v>0</v>
      </c>
      <c r="I209" s="183">
        <v>0</v>
      </c>
      <c r="J209" s="183">
        <v>9.3162161099999992</v>
      </c>
      <c r="K209" s="183">
        <v>0</v>
      </c>
      <c r="L209" s="183">
        <v>0</v>
      </c>
      <c r="M209" s="183">
        <v>0</v>
      </c>
      <c r="N209" s="183">
        <v>0</v>
      </c>
      <c r="O209" s="184">
        <v>0</v>
      </c>
      <c r="P209" s="185">
        <f t="shared" ref="P209:P218" si="170">SUM(D209:O209)</f>
        <v>9.3162161099999992</v>
      </c>
      <c r="Q209" s="351"/>
      <c r="R209" s="589">
        <v>9.3000000000000007</v>
      </c>
      <c r="S209" s="183">
        <v>9.3000000000000007</v>
      </c>
      <c r="T209" s="481">
        <f t="shared" ref="T209:T218" si="171">R209-S209</f>
        <v>0</v>
      </c>
      <c r="U209" s="79">
        <v>2</v>
      </c>
    </row>
    <row r="210" spans="1:21" s="57" customFormat="1" ht="15.75" hidden="1" customHeight="1" thickBot="1">
      <c r="A210" s="57" t="s">
        <v>18</v>
      </c>
      <c r="B210" s="516"/>
      <c r="C210" s="157" t="s">
        <v>2320</v>
      </c>
      <c r="D210" s="583">
        <v>0</v>
      </c>
      <c r="E210" s="301">
        <v>0</v>
      </c>
      <c r="F210" s="301">
        <v>0</v>
      </c>
      <c r="G210" s="301">
        <v>0</v>
      </c>
      <c r="H210" s="301">
        <v>0</v>
      </c>
      <c r="I210" s="301">
        <v>0</v>
      </c>
      <c r="J210" s="301">
        <v>0</v>
      </c>
      <c r="K210" s="301">
        <v>0</v>
      </c>
      <c r="L210" s="301">
        <v>0</v>
      </c>
      <c r="M210" s="301">
        <v>0</v>
      </c>
      <c r="N210" s="301">
        <v>0</v>
      </c>
      <c r="O210" s="332">
        <v>0</v>
      </c>
      <c r="P210" s="333">
        <f t="shared" si="170"/>
        <v>0</v>
      </c>
      <c r="Q210" s="557"/>
      <c r="R210" s="182">
        <v>0</v>
      </c>
      <c r="S210" s="183">
        <v>0</v>
      </c>
      <c r="T210" s="105">
        <f t="shared" si="171"/>
        <v>0</v>
      </c>
      <c r="U210" s="79">
        <v>2</v>
      </c>
    </row>
    <row r="211" spans="1:21" s="57" customFormat="1" ht="15.6" hidden="1" customHeight="1" thickBot="1">
      <c r="A211" s="57" t="s">
        <v>18</v>
      </c>
      <c r="B211" s="516"/>
      <c r="C211" s="157" t="s">
        <v>2321</v>
      </c>
      <c r="D211" s="182">
        <v>0</v>
      </c>
      <c r="E211" s="183">
        <v>0</v>
      </c>
      <c r="F211" s="183">
        <v>0</v>
      </c>
      <c r="G211" s="183">
        <v>0</v>
      </c>
      <c r="H211" s="183">
        <v>0</v>
      </c>
      <c r="I211" s="183">
        <v>0</v>
      </c>
      <c r="J211" s="183">
        <v>0</v>
      </c>
      <c r="K211" s="183">
        <v>12.183090890000001</v>
      </c>
      <c r="L211" s="183">
        <v>0</v>
      </c>
      <c r="M211" s="183">
        <v>0</v>
      </c>
      <c r="N211" s="183">
        <v>0</v>
      </c>
      <c r="O211" s="184">
        <v>0</v>
      </c>
      <c r="P211" s="185">
        <f t="shared" si="170"/>
        <v>12.183090890000001</v>
      </c>
      <c r="Q211" s="584"/>
      <c r="R211" s="182">
        <v>12.2</v>
      </c>
      <c r="S211" s="187">
        <v>12.2</v>
      </c>
      <c r="T211" s="105">
        <f t="shared" si="171"/>
        <v>0</v>
      </c>
      <c r="U211" s="79">
        <v>2</v>
      </c>
    </row>
    <row r="212" spans="1:21" s="57" customFormat="1" ht="15.6" hidden="1" customHeight="1" thickBot="1">
      <c r="A212" s="57" t="s">
        <v>18</v>
      </c>
      <c r="B212" s="516"/>
      <c r="C212" s="157" t="s">
        <v>2322</v>
      </c>
      <c r="D212" s="182">
        <v>0</v>
      </c>
      <c r="E212" s="183">
        <v>0</v>
      </c>
      <c r="F212" s="183">
        <v>0</v>
      </c>
      <c r="G212" s="183">
        <v>0</v>
      </c>
      <c r="H212" s="183">
        <v>0</v>
      </c>
      <c r="I212" s="183">
        <v>0</v>
      </c>
      <c r="J212" s="183">
        <v>0</v>
      </c>
      <c r="K212" s="183">
        <v>2.71938258</v>
      </c>
      <c r="L212" s="183">
        <v>0</v>
      </c>
      <c r="M212" s="183">
        <v>0</v>
      </c>
      <c r="N212" s="183">
        <v>0</v>
      </c>
      <c r="O212" s="184">
        <f t="shared" ref="O212:O218" si="172">(R212)-SUM(D212:N212)</f>
        <v>0</v>
      </c>
      <c r="P212" s="185">
        <f t="shared" si="170"/>
        <v>2.71938258</v>
      </c>
      <c r="Q212" s="638"/>
      <c r="R212" s="182">
        <v>2.71938258</v>
      </c>
      <c r="S212" s="187">
        <v>2.71938258</v>
      </c>
      <c r="T212" s="105">
        <f t="shared" si="171"/>
        <v>0</v>
      </c>
      <c r="U212" s="79">
        <v>2</v>
      </c>
    </row>
    <row r="213" spans="1:21" s="57" customFormat="1" ht="15.75" customHeight="1" thickBot="1">
      <c r="A213" s="57" t="s">
        <v>18</v>
      </c>
      <c r="B213" s="516">
        <f>+B207+1</f>
        <v>44</v>
      </c>
      <c r="C213" s="157" t="s">
        <v>2323</v>
      </c>
      <c r="D213" s="182">
        <v>0</v>
      </c>
      <c r="E213" s="194">
        <v>0</v>
      </c>
      <c r="F213" s="194">
        <v>0</v>
      </c>
      <c r="G213" s="194">
        <v>0</v>
      </c>
      <c r="H213" s="194">
        <v>0</v>
      </c>
      <c r="I213" s="194">
        <v>0</v>
      </c>
      <c r="J213" s="194">
        <v>8.8000000000000007</v>
      </c>
      <c r="K213" s="194">
        <v>0</v>
      </c>
      <c r="L213" s="194">
        <v>0</v>
      </c>
      <c r="M213" s="194">
        <v>0</v>
      </c>
      <c r="N213" s="194">
        <v>0</v>
      </c>
      <c r="O213" s="184">
        <f t="shared" si="172"/>
        <v>0</v>
      </c>
      <c r="P213" s="185">
        <f t="shared" si="170"/>
        <v>8.8000000000000007</v>
      </c>
      <c r="Q213" s="557"/>
      <c r="R213" s="419">
        <v>8.8000000000000007</v>
      </c>
      <c r="S213" s="187">
        <v>8.8000000000000007</v>
      </c>
      <c r="T213" s="105">
        <f t="shared" si="171"/>
        <v>0</v>
      </c>
      <c r="U213" s="79">
        <v>1</v>
      </c>
    </row>
    <row r="214" spans="1:21" s="57" customFormat="1" ht="15.75" customHeight="1" thickBot="1">
      <c r="A214" s="57" t="s">
        <v>18</v>
      </c>
      <c r="B214" s="516">
        <f>+B213+1</f>
        <v>45</v>
      </c>
      <c r="C214" s="157" t="s">
        <v>2324</v>
      </c>
      <c r="D214" s="419">
        <v>0</v>
      </c>
      <c r="E214" s="194">
        <v>0</v>
      </c>
      <c r="F214" s="194">
        <v>0</v>
      </c>
      <c r="G214" s="194">
        <v>0</v>
      </c>
      <c r="H214" s="194">
        <v>0</v>
      </c>
      <c r="I214" s="194">
        <v>0</v>
      </c>
      <c r="J214" s="194">
        <v>0</v>
      </c>
      <c r="K214" s="194">
        <v>0</v>
      </c>
      <c r="L214" s="194">
        <v>0</v>
      </c>
      <c r="M214" s="194">
        <v>0</v>
      </c>
      <c r="N214" s="194">
        <v>0</v>
      </c>
      <c r="O214" s="184">
        <f t="shared" si="172"/>
        <v>0</v>
      </c>
      <c r="P214" s="185">
        <f t="shared" si="170"/>
        <v>0</v>
      </c>
      <c r="Q214" s="542"/>
      <c r="R214" s="199">
        <v>0</v>
      </c>
      <c r="S214" s="187">
        <v>0</v>
      </c>
      <c r="T214" s="105">
        <f t="shared" si="171"/>
        <v>0</v>
      </c>
      <c r="U214" s="79">
        <v>1</v>
      </c>
    </row>
    <row r="215" spans="1:21" s="57" customFormat="1" ht="15.75" hidden="1" customHeight="1" thickBot="1">
      <c r="A215" s="57" t="s">
        <v>18</v>
      </c>
      <c r="B215" s="69"/>
      <c r="C215" s="157" t="s">
        <v>2325</v>
      </c>
      <c r="D215" s="419"/>
      <c r="E215" s="194"/>
      <c r="F215" s="194"/>
      <c r="G215" s="194"/>
      <c r="H215" s="194"/>
      <c r="I215" s="194"/>
      <c r="J215" s="194"/>
      <c r="K215" s="194"/>
      <c r="L215" s="194"/>
      <c r="M215" s="194"/>
      <c r="N215" s="194"/>
      <c r="O215" s="184">
        <f t="shared" si="172"/>
        <v>0</v>
      </c>
      <c r="P215" s="185">
        <f t="shared" si="170"/>
        <v>0</v>
      </c>
      <c r="Q215" s="503"/>
      <c r="R215" s="199"/>
      <c r="S215" s="199"/>
      <c r="T215" s="105">
        <f t="shared" si="171"/>
        <v>0</v>
      </c>
      <c r="U215" s="79">
        <v>2</v>
      </c>
    </row>
    <row r="216" spans="1:21" s="57" customFormat="1" ht="15.75" hidden="1" customHeight="1" thickBot="1">
      <c r="A216" s="57" t="s">
        <v>18</v>
      </c>
      <c r="B216" s="69"/>
      <c r="C216" s="157" t="s">
        <v>2326</v>
      </c>
      <c r="D216" s="419"/>
      <c r="E216" s="194"/>
      <c r="F216" s="194"/>
      <c r="G216" s="194"/>
      <c r="H216" s="194"/>
      <c r="I216" s="194"/>
      <c r="J216" s="194"/>
      <c r="K216" s="194"/>
      <c r="L216" s="194"/>
      <c r="M216" s="194"/>
      <c r="N216" s="194"/>
      <c r="O216" s="184">
        <f t="shared" si="172"/>
        <v>0</v>
      </c>
      <c r="P216" s="185">
        <f t="shared" si="170"/>
        <v>0</v>
      </c>
      <c r="Q216" s="503"/>
      <c r="R216" s="199"/>
      <c r="S216" s="199"/>
      <c r="T216" s="105">
        <f t="shared" si="171"/>
        <v>0</v>
      </c>
      <c r="U216" s="79">
        <v>2</v>
      </c>
    </row>
    <row r="217" spans="1:21" s="57" customFormat="1" ht="15.75" hidden="1" customHeight="1" thickBot="1">
      <c r="A217" s="57" t="s">
        <v>18</v>
      </c>
      <c r="B217" s="69"/>
      <c r="C217" s="157" t="s">
        <v>2327</v>
      </c>
      <c r="D217" s="419"/>
      <c r="E217" s="194"/>
      <c r="F217" s="194"/>
      <c r="G217" s="194"/>
      <c r="H217" s="194"/>
      <c r="I217" s="194"/>
      <c r="J217" s="194"/>
      <c r="K217" s="194"/>
      <c r="L217" s="194"/>
      <c r="M217" s="194"/>
      <c r="N217" s="194"/>
      <c r="O217" s="184">
        <f t="shared" si="172"/>
        <v>0</v>
      </c>
      <c r="P217" s="185">
        <f t="shared" si="170"/>
        <v>0</v>
      </c>
      <c r="Q217" s="503"/>
      <c r="R217" s="199"/>
      <c r="S217" s="199"/>
      <c r="T217" s="105">
        <f t="shared" si="171"/>
        <v>0</v>
      </c>
      <c r="U217" s="79">
        <v>2</v>
      </c>
    </row>
    <row r="218" spans="1:21" s="57" customFormat="1" ht="15.75" hidden="1" customHeight="1" thickBot="1">
      <c r="A218" s="57" t="s">
        <v>18</v>
      </c>
      <c r="B218" s="69"/>
      <c r="C218" s="157" t="s">
        <v>2328</v>
      </c>
      <c r="D218" s="419"/>
      <c r="E218" s="194"/>
      <c r="F218" s="194"/>
      <c r="G218" s="194"/>
      <c r="H218" s="194"/>
      <c r="I218" s="194"/>
      <c r="J218" s="194"/>
      <c r="K218" s="194"/>
      <c r="L218" s="194"/>
      <c r="M218" s="194"/>
      <c r="N218" s="194"/>
      <c r="O218" s="184">
        <f t="shared" si="172"/>
        <v>0</v>
      </c>
      <c r="P218" s="185">
        <f t="shared" si="170"/>
        <v>0</v>
      </c>
      <c r="Q218" s="503"/>
      <c r="R218" s="199"/>
      <c r="S218" s="199"/>
      <c r="T218" s="105">
        <f t="shared" si="171"/>
        <v>0</v>
      </c>
      <c r="U218" s="79">
        <v>2</v>
      </c>
    </row>
    <row r="219" spans="1:21" s="196" customFormat="1" ht="15.6" customHeight="1" thickBot="1">
      <c r="B219" s="549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97"/>
      <c r="P219" s="198"/>
      <c r="Q219" s="198"/>
      <c r="R219" s="161"/>
      <c r="S219" s="161"/>
      <c r="T219" s="75"/>
      <c r="U219" s="79">
        <v>1</v>
      </c>
    </row>
    <row r="220" spans="1:21" s="80" customFormat="1" ht="15.75" hidden="1" customHeight="1" thickBot="1">
      <c r="A220" s="80" t="s">
        <v>18</v>
      </c>
      <c r="B220" s="69"/>
      <c r="C220" s="200" t="s">
        <v>641</v>
      </c>
      <c r="D220" s="201">
        <v>3.1996559345608543E-2</v>
      </c>
      <c r="E220" s="201">
        <v>3.1559890174030533E-2</v>
      </c>
      <c r="F220" s="201">
        <v>3.4270419012856893E-2</v>
      </c>
      <c r="G220" s="201">
        <v>0.16192519579918416</v>
      </c>
      <c r="H220" s="201">
        <v>3.8807379274043256E-2</v>
      </c>
      <c r="I220" s="201">
        <v>0.17088342628768946</v>
      </c>
      <c r="J220" s="201">
        <v>0.14025529656267249</v>
      </c>
      <c r="K220" s="201">
        <v>3.9442063176667472E-2</v>
      </c>
      <c r="L220" s="201">
        <v>9.9773139170561409E-2</v>
      </c>
      <c r="M220" s="201">
        <v>6.1748553994713684E-2</v>
      </c>
      <c r="N220" s="201">
        <v>4.0992222018179335E-2</v>
      </c>
      <c r="O220" s="202">
        <v>0.14834585518379287</v>
      </c>
      <c r="P220" s="89">
        <f t="shared" ref="P220:P231" si="173">SUM(D220:O220)</f>
        <v>1.0000000000000002</v>
      </c>
      <c r="Q220" s="483"/>
      <c r="R220" s="203"/>
      <c r="S220" s="203"/>
      <c r="T220" s="143"/>
      <c r="U220" s="79">
        <v>2</v>
      </c>
    </row>
    <row r="221" spans="1:21" s="80" customFormat="1" ht="15.75" hidden="1" customHeight="1" thickBot="1">
      <c r="A221" s="80" t="s">
        <v>18</v>
      </c>
      <c r="B221" s="69"/>
      <c r="C221" s="200" t="s">
        <v>642</v>
      </c>
      <c r="D221" s="204">
        <v>2.7022401015264593E-2</v>
      </c>
      <c r="E221" s="204">
        <v>7.3881746528324785E-2</v>
      </c>
      <c r="F221" s="204">
        <v>6.2664266465729507E-2</v>
      </c>
      <c r="G221" s="204">
        <v>0.11067143410879263</v>
      </c>
      <c r="H221" s="204">
        <v>8.1850526451568345E-2</v>
      </c>
      <c r="I221" s="204">
        <v>0.10353347816144456</v>
      </c>
      <c r="J221" s="204">
        <v>0.15675632516901225</v>
      </c>
      <c r="K221" s="204">
        <v>6.4528777833702824E-2</v>
      </c>
      <c r="L221" s="204">
        <v>7.9717859947347397E-2</v>
      </c>
      <c r="M221" s="204">
        <v>7.5165306628453193E-2</v>
      </c>
      <c r="N221" s="204">
        <v>8.2337014363704622E-2</v>
      </c>
      <c r="O221" s="205">
        <v>8.1870863326655455E-2</v>
      </c>
      <c r="P221" s="94">
        <f t="shared" si="173"/>
        <v>1.0000000000000002</v>
      </c>
      <c r="Q221" s="483"/>
      <c r="R221" s="203"/>
      <c r="S221" s="203"/>
      <c r="T221" s="143"/>
      <c r="U221" s="79">
        <v>2</v>
      </c>
    </row>
    <row r="222" spans="1:21" s="80" customFormat="1" ht="15.75" hidden="1" customHeight="1" thickBot="1">
      <c r="A222" s="80" t="s">
        <v>18</v>
      </c>
      <c r="B222" s="69"/>
      <c r="C222" s="200" t="s">
        <v>643</v>
      </c>
      <c r="D222" s="206">
        <v>8.9839047154604543E-2</v>
      </c>
      <c r="E222" s="206">
        <v>9.4317908192265668E-2</v>
      </c>
      <c r="F222" s="206">
        <v>8.4931578268837321E-2</v>
      </c>
      <c r="G222" s="206">
        <v>8.5054668759500768E-2</v>
      </c>
      <c r="H222" s="206">
        <v>8.8437739012478353E-2</v>
      </c>
      <c r="I222" s="206">
        <v>7.1691316741767985E-2</v>
      </c>
      <c r="J222" s="206">
        <v>8.4687051689383397E-2</v>
      </c>
      <c r="K222" s="206">
        <v>7.6299821853150929E-2</v>
      </c>
      <c r="L222" s="206">
        <v>8.8009908483977092E-2</v>
      </c>
      <c r="M222" s="206">
        <v>8.7897291865942861E-2</v>
      </c>
      <c r="N222" s="206">
        <v>7.7881362765691103E-2</v>
      </c>
      <c r="O222" s="207">
        <v>7.095230521239998E-2</v>
      </c>
      <c r="P222" s="84">
        <f t="shared" si="173"/>
        <v>1</v>
      </c>
      <c r="Q222" s="483"/>
      <c r="R222" s="203"/>
      <c r="S222" s="203"/>
      <c r="T222" s="143"/>
      <c r="U222" s="79">
        <v>2</v>
      </c>
    </row>
    <row r="223" spans="1:21" s="80" customFormat="1" ht="15.75" hidden="1" customHeight="1" thickBot="1">
      <c r="A223" s="80" t="s">
        <v>18</v>
      </c>
      <c r="B223" s="69"/>
      <c r="C223" s="200" t="s">
        <v>644</v>
      </c>
      <c r="D223" s="126">
        <f t="shared" ref="D223:D230" si="174">D242/$P242</f>
        <v>9.4336835018620155E-2</v>
      </c>
      <c r="E223" s="128">
        <f t="shared" ref="E223:O223" si="175">E242/$P242</f>
        <v>8.8687930340857965E-2</v>
      </c>
      <c r="F223" s="128">
        <f t="shared" si="175"/>
        <v>9.2801097046691483E-2</v>
      </c>
      <c r="G223" s="128">
        <f t="shared" si="175"/>
        <v>9.8178228855179142E-2</v>
      </c>
      <c r="H223" s="128">
        <f t="shared" si="175"/>
        <v>7.4265819759272156E-2</v>
      </c>
      <c r="I223" s="128">
        <f t="shared" si="175"/>
        <v>7.5581157629694348E-2</v>
      </c>
      <c r="J223" s="128">
        <f t="shared" si="175"/>
        <v>7.5120510719904596E-2</v>
      </c>
      <c r="K223" s="128">
        <f t="shared" si="175"/>
        <v>7.6847393470481001E-2</v>
      </c>
      <c r="L223" s="128">
        <f t="shared" si="175"/>
        <v>8.2993649217320761E-2</v>
      </c>
      <c r="M223" s="128">
        <f t="shared" si="175"/>
        <v>8.8761397718829585E-2</v>
      </c>
      <c r="N223" s="128">
        <f t="shared" si="175"/>
        <v>7.5784624422036456E-2</v>
      </c>
      <c r="O223" s="129">
        <f t="shared" si="175"/>
        <v>7.6641355801112448E-2</v>
      </c>
      <c r="P223" s="130">
        <f t="shared" si="173"/>
        <v>1</v>
      </c>
      <c r="Q223" s="483"/>
      <c r="R223" s="203"/>
      <c r="S223" s="203"/>
      <c r="T223" s="143"/>
      <c r="U223" s="79">
        <v>2</v>
      </c>
    </row>
    <row r="224" spans="1:21" s="80" customFormat="1" ht="15.75" hidden="1" customHeight="1" thickBot="1">
      <c r="A224" s="80" t="s">
        <v>18</v>
      </c>
      <c r="B224" s="69"/>
      <c r="C224" s="208" t="s">
        <v>645</v>
      </c>
      <c r="D224" s="126">
        <f t="shared" si="174"/>
        <v>8.2865078574557188E-2</v>
      </c>
      <c r="E224" s="128">
        <f t="shared" ref="E224:O224" si="176">E243/$P243</f>
        <v>7.2284390915351507E-2</v>
      </c>
      <c r="F224" s="128">
        <f t="shared" si="176"/>
        <v>8.2156424922367188E-2</v>
      </c>
      <c r="G224" s="128">
        <f t="shared" si="176"/>
        <v>7.9332462433362991E-2</v>
      </c>
      <c r="H224" s="128">
        <f t="shared" si="176"/>
        <v>7.9478753495447807E-2</v>
      </c>
      <c r="I224" s="128">
        <f t="shared" si="176"/>
        <v>7.5183029968655737E-2</v>
      </c>
      <c r="J224" s="128">
        <f t="shared" si="176"/>
        <v>7.7885645496770378E-2</v>
      </c>
      <c r="K224" s="128">
        <f t="shared" si="176"/>
        <v>7.9647671613648136E-2</v>
      </c>
      <c r="L224" s="128">
        <f t="shared" si="176"/>
        <v>9.3283605967223904E-2</v>
      </c>
      <c r="M224" s="128">
        <f t="shared" si="176"/>
        <v>9.2407077517040762E-2</v>
      </c>
      <c r="N224" s="128">
        <f t="shared" si="176"/>
        <v>8.3733104602881442E-2</v>
      </c>
      <c r="O224" s="129">
        <f t="shared" si="176"/>
        <v>0.10174275449269289</v>
      </c>
      <c r="P224" s="130">
        <f t="shared" si="173"/>
        <v>0.99999999999999989</v>
      </c>
      <c r="Q224" s="499">
        <f>(P243/P242-1)</f>
        <v>-1.1265390230387307E-2</v>
      </c>
      <c r="R224" s="203"/>
      <c r="S224" s="203"/>
      <c r="T224" s="143"/>
      <c r="U224" s="79">
        <v>2</v>
      </c>
    </row>
    <row r="225" spans="1:21" s="80" customFormat="1" ht="15.75" hidden="1" customHeight="1" thickBot="1">
      <c r="A225" s="80" t="s">
        <v>18</v>
      </c>
      <c r="B225" s="69"/>
      <c r="C225" s="209" t="s">
        <v>646</v>
      </c>
      <c r="D225" s="126">
        <f t="shared" si="174"/>
        <v>7.7641589788122287E-2</v>
      </c>
      <c r="E225" s="128">
        <f t="shared" ref="E225:O225" si="177">E244/$P244</f>
        <v>9.0241301514903727E-2</v>
      </c>
      <c r="F225" s="128">
        <f t="shared" si="177"/>
        <v>9.817575728718432E-2</v>
      </c>
      <c r="G225" s="128">
        <f t="shared" si="177"/>
        <v>7.959125906388996E-2</v>
      </c>
      <c r="H225" s="128">
        <f t="shared" si="177"/>
        <v>9.1573834041859148E-2</v>
      </c>
      <c r="I225" s="128">
        <f t="shared" si="177"/>
        <v>7.8278878836323645E-2</v>
      </c>
      <c r="J225" s="128">
        <f t="shared" si="177"/>
        <v>7.793436675200352E-2</v>
      </c>
      <c r="K225" s="128">
        <f t="shared" si="177"/>
        <v>8.6614432876658834E-2</v>
      </c>
      <c r="L225" s="128">
        <f t="shared" si="177"/>
        <v>8.1646484064002781E-2</v>
      </c>
      <c r="M225" s="128">
        <f t="shared" si="177"/>
        <v>8.7032194754113598E-2</v>
      </c>
      <c r="N225" s="128">
        <f t="shared" si="177"/>
        <v>6.9855667314267289E-2</v>
      </c>
      <c r="O225" s="129">
        <f t="shared" si="177"/>
        <v>8.141423370667103E-2</v>
      </c>
      <c r="P225" s="130">
        <f t="shared" si="173"/>
        <v>1.0000000000000002</v>
      </c>
      <c r="Q225" s="499">
        <f t="shared" ref="Q225:Q230" si="178">(P244/P243-1)</f>
        <v>0.71898056346907135</v>
      </c>
      <c r="R225" s="203"/>
      <c r="S225" s="203"/>
      <c r="T225" s="143"/>
      <c r="U225" s="79">
        <v>2</v>
      </c>
    </row>
    <row r="226" spans="1:21" s="80" customFormat="1" ht="15.75" hidden="1" customHeight="1" thickBot="1">
      <c r="A226" s="80" t="s">
        <v>18</v>
      </c>
      <c r="B226" s="69"/>
      <c r="C226" s="209" t="s">
        <v>647</v>
      </c>
      <c r="D226" s="126">
        <f t="shared" si="174"/>
        <v>0.10504739521127475</v>
      </c>
      <c r="E226" s="128">
        <f t="shared" ref="E226:O230" si="179">E245/$P245</f>
        <v>7.7461741339583737E-2</v>
      </c>
      <c r="F226" s="128">
        <f t="shared" si="179"/>
        <v>7.7138101951931271E-2</v>
      </c>
      <c r="G226" s="128">
        <f t="shared" si="179"/>
        <v>8.1773642019965231E-2</v>
      </c>
      <c r="H226" s="128">
        <f t="shared" si="179"/>
        <v>8.5164944498763162E-2</v>
      </c>
      <c r="I226" s="128">
        <f t="shared" si="179"/>
        <v>8.1878951571937891E-2</v>
      </c>
      <c r="J226" s="128">
        <f t="shared" si="179"/>
        <v>8.2530588744614872E-2</v>
      </c>
      <c r="K226" s="128">
        <f t="shared" si="179"/>
        <v>7.4955520476197232E-2</v>
      </c>
      <c r="L226" s="128">
        <f t="shared" si="179"/>
        <v>9.0085775020244188E-2</v>
      </c>
      <c r="M226" s="128">
        <f t="shared" si="179"/>
        <v>8.5080918634348163E-2</v>
      </c>
      <c r="N226" s="128">
        <f t="shared" si="179"/>
        <v>8.0787166754943657E-2</v>
      </c>
      <c r="O226" s="129">
        <f t="shared" si="179"/>
        <v>7.8095253776195778E-2</v>
      </c>
      <c r="P226" s="130">
        <f t="shared" si="173"/>
        <v>0.99999999999999989</v>
      </c>
      <c r="Q226" s="500">
        <f t="shared" si="178"/>
        <v>-0.38909545422207759</v>
      </c>
      <c r="R226" s="203"/>
      <c r="S226" s="203"/>
      <c r="T226" s="143"/>
      <c r="U226" s="79">
        <v>2</v>
      </c>
    </row>
    <row r="227" spans="1:21" s="80" customFormat="1" ht="15.75" hidden="1" customHeight="1" thickBot="1">
      <c r="A227" s="80" t="s">
        <v>18</v>
      </c>
      <c r="B227" s="69"/>
      <c r="C227" s="209" t="s">
        <v>662</v>
      </c>
      <c r="D227" s="126">
        <f t="shared" si="174"/>
        <v>8.622318749128631E-2</v>
      </c>
      <c r="E227" s="128">
        <f t="shared" si="179"/>
        <v>9.0441025710232645E-2</v>
      </c>
      <c r="F227" s="128">
        <f t="shared" si="179"/>
        <v>8.5217210563272319E-2</v>
      </c>
      <c r="G227" s="128">
        <f t="shared" si="179"/>
        <v>8.5555716831842446E-2</v>
      </c>
      <c r="H227" s="128">
        <f t="shared" si="179"/>
        <v>8.9102432506863713E-2</v>
      </c>
      <c r="I227" s="128">
        <f t="shared" si="179"/>
        <v>7.3186041764104648E-2</v>
      </c>
      <c r="J227" s="128">
        <f t="shared" si="179"/>
        <v>7.9614504442651987E-2</v>
      </c>
      <c r="K227" s="128">
        <f t="shared" si="179"/>
        <v>7.5487514072603387E-2</v>
      </c>
      <c r="L227" s="128">
        <f t="shared" si="179"/>
        <v>8.6853590434504246E-2</v>
      </c>
      <c r="M227" s="128">
        <f t="shared" si="179"/>
        <v>8.82256055586291E-2</v>
      </c>
      <c r="N227" s="128">
        <f t="shared" si="179"/>
        <v>8.4545870072456397E-2</v>
      </c>
      <c r="O227" s="129">
        <f t="shared" si="179"/>
        <v>7.5547300551552704E-2</v>
      </c>
      <c r="P227" s="130">
        <f t="shared" si="173"/>
        <v>0.99999999999999989</v>
      </c>
      <c r="Q227" s="500">
        <f t="shared" si="178"/>
        <v>-0.13014062248047875</v>
      </c>
      <c r="R227" s="203"/>
      <c r="S227" s="203"/>
      <c r="T227" s="480"/>
      <c r="U227" s="79">
        <v>2</v>
      </c>
    </row>
    <row r="228" spans="1:21" s="80" customFormat="1" ht="15.75" hidden="1" customHeight="1" thickBot="1">
      <c r="A228" s="80" t="s">
        <v>18</v>
      </c>
      <c r="B228" s="516"/>
      <c r="C228" s="209" t="s">
        <v>766</v>
      </c>
      <c r="D228" s="86">
        <f t="shared" si="174"/>
        <v>8.8364445613702811E-2</v>
      </c>
      <c r="E228" s="145">
        <f t="shared" si="179"/>
        <v>8.8689298210755857E-2</v>
      </c>
      <c r="F228" s="145">
        <f t="shared" si="179"/>
        <v>8.2677266868929969E-2</v>
      </c>
      <c r="G228" s="145">
        <f t="shared" si="179"/>
        <v>8.0340643988388069E-2</v>
      </c>
      <c r="H228" s="145">
        <f t="shared" si="179"/>
        <v>8.1157193946429285E-2</v>
      </c>
      <c r="I228" s="145">
        <f t="shared" si="179"/>
        <v>6.7185018062882268E-2</v>
      </c>
      <c r="J228" s="145">
        <f t="shared" si="179"/>
        <v>8.6459240332544915E-2</v>
      </c>
      <c r="K228" s="145">
        <f t="shared" si="179"/>
        <v>7.3622854296532758E-2</v>
      </c>
      <c r="L228" s="145">
        <f t="shared" si="179"/>
        <v>9.1243963439863962E-2</v>
      </c>
      <c r="M228" s="145">
        <f t="shared" si="179"/>
        <v>9.5058122291400829E-2</v>
      </c>
      <c r="N228" s="145">
        <f t="shared" si="179"/>
        <v>8.3421733837624801E-2</v>
      </c>
      <c r="O228" s="145">
        <f t="shared" si="179"/>
        <v>8.1780219110944477E-2</v>
      </c>
      <c r="P228" s="534">
        <f t="shared" si="173"/>
        <v>1</v>
      </c>
      <c r="Q228" s="535">
        <f t="shared" si="178"/>
        <v>-8.1358015965785513E-2</v>
      </c>
      <c r="R228" s="203"/>
      <c r="S228" s="203"/>
      <c r="T228" s="143"/>
      <c r="U228" s="79">
        <v>2</v>
      </c>
    </row>
    <row r="229" spans="1:21" s="80" customFormat="1" ht="15.75" hidden="1" customHeight="1" thickBot="1">
      <c r="A229" s="80" t="s">
        <v>18</v>
      </c>
      <c r="B229" s="516"/>
      <c r="C229" s="209" t="s">
        <v>851</v>
      </c>
      <c r="D229" s="369">
        <f t="shared" si="174"/>
        <v>8.7799690709911143E-2</v>
      </c>
      <c r="E229" s="148">
        <f t="shared" si="179"/>
        <v>8.1837975843537344E-2</v>
      </c>
      <c r="F229" s="148">
        <f t="shared" si="179"/>
        <v>8.88948515042082E-2</v>
      </c>
      <c r="G229" s="148">
        <f t="shared" si="179"/>
        <v>8.6604316534994161E-2</v>
      </c>
      <c r="H229" s="148">
        <f t="shared" si="179"/>
        <v>7.4994230501560913E-2</v>
      </c>
      <c r="I229" s="148">
        <f t="shared" si="179"/>
        <v>7.4665919766177688E-2</v>
      </c>
      <c r="J229" s="148">
        <f t="shared" si="179"/>
        <v>7.5731620182720158E-2</v>
      </c>
      <c r="K229" s="148">
        <f t="shared" si="179"/>
        <v>7.7254866949416551E-2</v>
      </c>
      <c r="L229" s="148">
        <f t="shared" si="179"/>
        <v>8.5614959204848406E-2</v>
      </c>
      <c r="M229" s="148">
        <f t="shared" si="179"/>
        <v>9.6249041333835356E-2</v>
      </c>
      <c r="N229" s="148">
        <f t="shared" si="179"/>
        <v>8.1964640583955806E-2</v>
      </c>
      <c r="O229" s="148">
        <f t="shared" si="179"/>
        <v>8.838788688483426E-2</v>
      </c>
      <c r="P229" s="533">
        <f t="shared" si="173"/>
        <v>0.99999999999999989</v>
      </c>
      <c r="Q229" s="536">
        <f t="shared" si="178"/>
        <v>-8.8039461099578165E-2</v>
      </c>
      <c r="R229" s="203"/>
      <c r="S229" s="203"/>
      <c r="T229" s="143"/>
      <c r="U229" s="79">
        <v>2</v>
      </c>
    </row>
    <row r="230" spans="1:21" s="80" customFormat="1" ht="15.6" hidden="1" customHeight="1" thickBot="1">
      <c r="A230" s="80" t="s">
        <v>18</v>
      </c>
      <c r="B230" s="516"/>
      <c r="C230" s="209" t="s">
        <v>945</v>
      </c>
      <c r="D230" s="369">
        <f t="shared" si="174"/>
        <v>9.4927648245910573E-2</v>
      </c>
      <c r="E230" s="148">
        <f t="shared" si="179"/>
        <v>8.4274162152900609E-2</v>
      </c>
      <c r="F230" s="148">
        <f t="shared" si="179"/>
        <v>0.10254136425705515</v>
      </c>
      <c r="G230" s="148">
        <f t="shared" si="179"/>
        <v>6.807506657238617E-2</v>
      </c>
      <c r="H230" s="148">
        <f t="shared" si="179"/>
        <v>7.627908740917512E-2</v>
      </c>
      <c r="I230" s="148">
        <f t="shared" si="179"/>
        <v>6.7855350219813496E-2</v>
      </c>
      <c r="J230" s="148">
        <f t="shared" si="179"/>
        <v>6.5385056864086619E-2</v>
      </c>
      <c r="K230" s="148">
        <f t="shared" si="179"/>
        <v>7.7377231640465505E-2</v>
      </c>
      <c r="L230" s="148">
        <f t="shared" si="179"/>
        <v>8.5979824119355799E-2</v>
      </c>
      <c r="M230" s="148">
        <f t="shared" si="179"/>
        <v>9.124553872503928E-2</v>
      </c>
      <c r="N230" s="148">
        <f t="shared" si="179"/>
        <v>8.8518089337103631E-2</v>
      </c>
      <c r="O230" s="148">
        <f t="shared" si="179"/>
        <v>9.7541580456708063E-2</v>
      </c>
      <c r="P230" s="533">
        <f t="shared" si="173"/>
        <v>0.99999999999999978</v>
      </c>
      <c r="Q230" s="536">
        <f t="shared" si="178"/>
        <v>-0.17862184270544179</v>
      </c>
      <c r="R230" s="203"/>
      <c r="S230" s="203"/>
      <c r="T230" s="143"/>
      <c r="U230" s="79">
        <v>2</v>
      </c>
    </row>
    <row r="231" spans="1:21" s="80" customFormat="1" ht="15.6" hidden="1" customHeight="1" thickBot="1">
      <c r="A231" s="80" t="s">
        <v>18</v>
      </c>
      <c r="B231" s="516"/>
      <c r="C231" s="209" t="s">
        <v>1091</v>
      </c>
      <c r="D231" s="369">
        <f t="shared" ref="D231:O231" si="180">D251/$P251</f>
        <v>7.2774909821280515E-2</v>
      </c>
      <c r="E231" s="148">
        <f t="shared" si="180"/>
        <v>5.952380555531419E-2</v>
      </c>
      <c r="F231" s="148">
        <f t="shared" si="180"/>
        <v>7.7422660455273726E-2</v>
      </c>
      <c r="G231" s="148">
        <f t="shared" si="180"/>
        <v>5.8169484597155319E-2</v>
      </c>
      <c r="H231" s="148">
        <f t="shared" si="180"/>
        <v>7.0034853056738261E-2</v>
      </c>
      <c r="I231" s="148">
        <f t="shared" si="180"/>
        <v>6.1309697923352328E-2</v>
      </c>
      <c r="J231" s="148">
        <f t="shared" si="180"/>
        <v>6.2478596540411192E-2</v>
      </c>
      <c r="K231" s="148">
        <f t="shared" si="180"/>
        <v>0.25162256830897523</v>
      </c>
      <c r="L231" s="148">
        <f t="shared" si="180"/>
        <v>7.109743128785212E-2</v>
      </c>
      <c r="M231" s="148">
        <f t="shared" si="180"/>
        <v>7.6110635375916086E-2</v>
      </c>
      <c r="N231" s="148">
        <f t="shared" si="180"/>
        <v>6.9605832135538837E-2</v>
      </c>
      <c r="O231" s="148">
        <f t="shared" si="180"/>
        <v>6.9849524942192237E-2</v>
      </c>
      <c r="P231" s="533">
        <f t="shared" si="173"/>
        <v>1.0000000000000002</v>
      </c>
      <c r="Q231" s="536">
        <f>(P251/P249-1)</f>
        <v>0.28308500839197492</v>
      </c>
      <c r="R231" s="203"/>
      <c r="S231" s="203"/>
      <c r="T231" s="143"/>
      <c r="U231" s="79">
        <v>2</v>
      </c>
    </row>
    <row r="232" spans="1:21" s="80" customFormat="1" ht="15.6" customHeight="1" thickBot="1">
      <c r="A232" s="80" t="s">
        <v>18</v>
      </c>
      <c r="B232" s="516">
        <f>+B214+1</f>
        <v>46</v>
      </c>
      <c r="C232" s="209" t="s">
        <v>1239</v>
      </c>
      <c r="D232" s="369">
        <f t="shared" ref="D232:D238" si="181">D252/$P252</f>
        <v>7.7878433253694673E-2</v>
      </c>
      <c r="E232" s="148">
        <f t="shared" ref="E232:O232" si="182">E252/$P252</f>
        <v>8.6375564111883227E-2</v>
      </c>
      <c r="F232" s="148">
        <f t="shared" si="182"/>
        <v>8.677851821733544E-2</v>
      </c>
      <c r="G232" s="148">
        <f t="shared" si="182"/>
        <v>7.8277188099779307E-2</v>
      </c>
      <c r="H232" s="148">
        <f t="shared" si="182"/>
        <v>9.3533845706397986E-2</v>
      </c>
      <c r="I232" s="148">
        <f t="shared" si="182"/>
        <v>7.8904802677017896E-2</v>
      </c>
      <c r="J232" s="148">
        <f t="shared" si="182"/>
        <v>0.17329721189888378</v>
      </c>
      <c r="K232" s="148">
        <f t="shared" si="182"/>
        <v>7.8593507571697141E-2</v>
      </c>
      <c r="L232" s="148">
        <f t="shared" si="182"/>
        <v>8.4811391154294924E-2</v>
      </c>
      <c r="M232" s="148">
        <f t="shared" si="182"/>
        <v>8.34082691068673E-2</v>
      </c>
      <c r="N232" s="148">
        <f t="shared" si="182"/>
        <v>4.0006531219511081E-2</v>
      </c>
      <c r="O232" s="148">
        <f t="shared" si="182"/>
        <v>3.8134736982637252E-2</v>
      </c>
      <c r="P232" s="533">
        <f t="shared" ref="P232:P241" si="183">SUM(D232:O232)</f>
        <v>1</v>
      </c>
      <c r="Q232" s="536">
        <f>(P252/P251-1)</f>
        <v>-0.21605046416512086</v>
      </c>
      <c r="R232" s="203"/>
      <c r="S232" s="203"/>
      <c r="T232" s="143"/>
      <c r="U232" s="79">
        <v>1</v>
      </c>
    </row>
    <row r="233" spans="1:21" s="80" customFormat="1" ht="15.6" customHeight="1" thickBot="1">
      <c r="A233" s="80" t="s">
        <v>18</v>
      </c>
      <c r="B233" s="516">
        <f>+B232+1</f>
        <v>47</v>
      </c>
      <c r="C233" s="209" t="s">
        <v>1240</v>
      </c>
      <c r="D233" s="370">
        <f t="shared" si="181"/>
        <v>6.4621371076500386E-2</v>
      </c>
      <c r="E233" s="253">
        <f t="shared" ref="E233:O233" si="184">E253/$P253</f>
        <v>6.6696137318750737E-2</v>
      </c>
      <c r="F233" s="253">
        <f t="shared" si="184"/>
        <v>8.3276133937620303E-2</v>
      </c>
      <c r="G233" s="253">
        <f t="shared" si="184"/>
        <v>7.7595960251221174E-2</v>
      </c>
      <c r="H233" s="253">
        <f t="shared" si="184"/>
        <v>8.5493059772075053E-2</v>
      </c>
      <c r="I233" s="253">
        <f t="shared" si="184"/>
        <v>7.6057043449280728E-2</v>
      </c>
      <c r="J233" s="253">
        <f t="shared" si="184"/>
        <v>8.0360679560179851E-2</v>
      </c>
      <c r="K233" s="253">
        <f t="shared" si="184"/>
        <v>8.0717884466334572E-2</v>
      </c>
      <c r="L233" s="253">
        <f t="shared" si="184"/>
        <v>8.5160237419344045E-2</v>
      </c>
      <c r="M233" s="253">
        <f t="shared" si="184"/>
        <v>0.11056401249950701</v>
      </c>
      <c r="N233" s="253">
        <f t="shared" si="184"/>
        <v>9.9227859156903422E-2</v>
      </c>
      <c r="O233" s="253">
        <f t="shared" si="184"/>
        <v>9.0229621092282747E-2</v>
      </c>
      <c r="P233" s="537">
        <f t="shared" si="183"/>
        <v>1</v>
      </c>
      <c r="Q233" s="538">
        <f t="shared" ref="Q233:Q241" si="185">(P253/P252-1)</f>
        <v>-0.26150692282985033</v>
      </c>
      <c r="R233" s="203"/>
      <c r="S233" s="203"/>
      <c r="T233" s="143"/>
      <c r="U233" s="79">
        <v>1</v>
      </c>
    </row>
    <row r="234" spans="1:21" s="80" customFormat="1" ht="15.6" customHeight="1" thickBot="1">
      <c r="A234" s="80" t="s">
        <v>18</v>
      </c>
      <c r="B234" s="516">
        <f>+B233+1</f>
        <v>48</v>
      </c>
      <c r="C234" s="209" t="s">
        <v>1241</v>
      </c>
      <c r="D234" s="91">
        <f t="shared" si="181"/>
        <v>6.9802651032074253E-2</v>
      </c>
      <c r="E234" s="92">
        <f t="shared" ref="E234:O234" si="186">E254/$P254</f>
        <v>6.8412725708261554E-2</v>
      </c>
      <c r="F234" s="92">
        <f t="shared" si="186"/>
        <v>6.9030182976479282E-2</v>
      </c>
      <c r="G234" s="92">
        <f t="shared" si="186"/>
        <v>7.0291809461402538E-2</v>
      </c>
      <c r="H234" s="92">
        <f t="shared" si="186"/>
        <v>6.9529324599188494E-2</v>
      </c>
      <c r="I234" s="92">
        <f t="shared" si="186"/>
        <v>6.8445750503035627E-2</v>
      </c>
      <c r="J234" s="92">
        <f t="shared" si="186"/>
        <v>6.8914298628538317E-2</v>
      </c>
      <c r="K234" s="92">
        <f t="shared" si="186"/>
        <v>0.19221349999497137</v>
      </c>
      <c r="L234" s="92">
        <f t="shared" si="186"/>
        <v>7.2692256916851619E-2</v>
      </c>
      <c r="M234" s="92">
        <f t="shared" si="186"/>
        <v>9.2175405934853266E-2</v>
      </c>
      <c r="N234" s="92">
        <f t="shared" si="186"/>
        <v>8.0025240759620878E-2</v>
      </c>
      <c r="O234" s="93">
        <f t="shared" si="186"/>
        <v>7.8466853484722668E-2</v>
      </c>
      <c r="P234" s="420">
        <f t="shared" si="183"/>
        <v>1</v>
      </c>
      <c r="Q234" s="501">
        <f t="shared" si="185"/>
        <v>0.30582760435442302</v>
      </c>
      <c r="R234" s="203"/>
      <c r="S234" s="203"/>
      <c r="T234" s="143"/>
      <c r="U234" s="79">
        <v>1</v>
      </c>
    </row>
    <row r="235" spans="1:21" s="80" customFormat="1" ht="15.6" customHeight="1" thickBot="1">
      <c r="A235" s="80" t="s">
        <v>18</v>
      </c>
      <c r="B235" s="516">
        <f>+B234+1</f>
        <v>49</v>
      </c>
      <c r="C235" s="209" t="s">
        <v>1242</v>
      </c>
      <c r="D235" s="91">
        <f t="shared" si="181"/>
        <v>8.1294000863446E-2</v>
      </c>
      <c r="E235" s="92">
        <f t="shared" ref="E235:O235" si="187">E255/$P255</f>
        <v>7.558221095830478E-2</v>
      </c>
      <c r="F235" s="92">
        <f t="shared" si="187"/>
        <v>8.8832074206818101E-2</v>
      </c>
      <c r="G235" s="92">
        <f t="shared" si="187"/>
        <v>7.3293830743501556E-2</v>
      </c>
      <c r="H235" s="92">
        <f t="shared" si="187"/>
        <v>7.696340090892459E-2</v>
      </c>
      <c r="I235" s="92">
        <f t="shared" si="187"/>
        <v>6.8828043749919993E-2</v>
      </c>
      <c r="J235" s="92">
        <f t="shared" si="187"/>
        <v>7.0206366268726103E-2</v>
      </c>
      <c r="K235" s="92">
        <f t="shared" si="187"/>
        <v>0.10376192111195023</v>
      </c>
      <c r="L235" s="92">
        <f t="shared" si="187"/>
        <v>7.9328886333323786E-2</v>
      </c>
      <c r="M235" s="92">
        <f t="shared" si="187"/>
        <v>0.10369987260871395</v>
      </c>
      <c r="N235" s="92">
        <f t="shared" si="187"/>
        <v>8.6853113770014076E-2</v>
      </c>
      <c r="O235" s="93">
        <f t="shared" si="187"/>
        <v>9.13562784763568E-2</v>
      </c>
      <c r="P235" s="94">
        <f t="shared" si="183"/>
        <v>1</v>
      </c>
      <c r="Q235" s="494">
        <f t="shared" si="185"/>
        <v>-4.5119652391651943E-3</v>
      </c>
      <c r="R235" s="203"/>
      <c r="S235" s="203"/>
      <c r="T235" s="143"/>
      <c r="U235" s="79">
        <v>1</v>
      </c>
    </row>
    <row r="236" spans="1:21" s="80" customFormat="1" ht="15.75" customHeight="1" thickBot="1">
      <c r="A236" s="80" t="s">
        <v>18</v>
      </c>
      <c r="B236" s="516">
        <f>+B235+1</f>
        <v>50</v>
      </c>
      <c r="C236" s="209" t="s">
        <v>1243</v>
      </c>
      <c r="D236" s="91">
        <f t="shared" si="181"/>
        <v>8.9297818828451878E-2</v>
      </c>
      <c r="E236" s="92">
        <f t="shared" ref="E236:O236" si="188">E256/$P256</f>
        <v>7.4267782426778228E-2</v>
      </c>
      <c r="F236" s="92">
        <f t="shared" si="188"/>
        <v>7.6359832635983255E-2</v>
      </c>
      <c r="G236" s="92">
        <f t="shared" si="188"/>
        <v>7.1129707112970703E-2</v>
      </c>
      <c r="H236" s="92">
        <f t="shared" si="188"/>
        <v>7.3221757322175729E-2</v>
      </c>
      <c r="I236" s="92">
        <f t="shared" si="188"/>
        <v>6.5899581589958151E-2</v>
      </c>
      <c r="J236" s="92">
        <f t="shared" si="188"/>
        <v>0.16317991631799164</v>
      </c>
      <c r="K236" s="92">
        <f t="shared" si="188"/>
        <v>7.1129707112970703E-2</v>
      </c>
      <c r="L236" s="92">
        <f t="shared" si="188"/>
        <v>7.949790794979078E-2</v>
      </c>
      <c r="M236" s="92">
        <f t="shared" si="188"/>
        <v>8.5774058577405846E-2</v>
      </c>
      <c r="N236" s="92">
        <f t="shared" si="188"/>
        <v>7.5313807531380741E-2</v>
      </c>
      <c r="O236" s="93">
        <f t="shared" si="188"/>
        <v>7.4928122594142263E-2</v>
      </c>
      <c r="P236" s="94">
        <f t="shared" si="183"/>
        <v>0.99999999999999989</v>
      </c>
      <c r="Q236" s="494">
        <f t="shared" si="185"/>
        <v>-4.7775179287942171E-2</v>
      </c>
      <c r="R236" s="203"/>
      <c r="S236" s="203"/>
      <c r="T236" s="143"/>
      <c r="U236" s="79">
        <v>1</v>
      </c>
    </row>
    <row r="237" spans="1:21" s="80" customFormat="1" ht="15.75" customHeight="1" thickBot="1">
      <c r="A237" s="80" t="s">
        <v>18</v>
      </c>
      <c r="B237" s="516">
        <f>+B236+1</f>
        <v>51</v>
      </c>
      <c r="C237" s="209" t="s">
        <v>1244</v>
      </c>
      <c r="D237" s="91">
        <f t="shared" si="181"/>
        <v>8.5106382978723402E-2</v>
      </c>
      <c r="E237" s="92">
        <f t="shared" ref="E237:O237" si="189">E257/$P257</f>
        <v>8.286674132138859E-2</v>
      </c>
      <c r="F237" s="92">
        <f t="shared" si="189"/>
        <v>8.6226203807390822E-2</v>
      </c>
      <c r="G237" s="92">
        <f t="shared" si="189"/>
        <v>7.8387458006718924E-2</v>
      </c>
      <c r="H237" s="92">
        <f t="shared" si="189"/>
        <v>8.174692049272117E-2</v>
      </c>
      <c r="I237" s="92">
        <f t="shared" si="189"/>
        <v>7.2788353863381866E-2</v>
      </c>
      <c r="J237" s="92">
        <f t="shared" si="189"/>
        <v>7.950727883538633E-2</v>
      </c>
      <c r="K237" s="92">
        <f t="shared" si="189"/>
        <v>7.950727883538633E-2</v>
      </c>
      <c r="L237" s="92">
        <f t="shared" si="189"/>
        <v>8.8465845464725648E-2</v>
      </c>
      <c r="M237" s="92">
        <f t="shared" si="189"/>
        <v>9.5184770436730126E-2</v>
      </c>
      <c r="N237" s="92">
        <f t="shared" si="189"/>
        <v>8.3986562150055996E-2</v>
      </c>
      <c r="O237" s="93">
        <f t="shared" si="189"/>
        <v>8.6226203807390697E-2</v>
      </c>
      <c r="P237" s="94">
        <f t="shared" si="183"/>
        <v>0.99999999999999989</v>
      </c>
      <c r="Q237" s="494">
        <f t="shared" si="185"/>
        <v>-6.5899581589958234E-2</v>
      </c>
      <c r="R237" s="203"/>
      <c r="S237" s="203"/>
      <c r="T237" s="143"/>
      <c r="U237" s="79">
        <v>1</v>
      </c>
    </row>
    <row r="238" spans="1:21" s="80" customFormat="1" ht="15.75" hidden="1" customHeight="1" thickBot="1">
      <c r="A238" s="80" t="s">
        <v>18</v>
      </c>
      <c r="B238" s="69"/>
      <c r="C238" s="209" t="s">
        <v>1245</v>
      </c>
      <c r="D238" s="91" t="e">
        <f t="shared" si="181"/>
        <v>#DIV/0!</v>
      </c>
      <c r="E238" s="92" t="e">
        <f t="shared" ref="E238:O238" si="190">E258/$P258</f>
        <v>#DIV/0!</v>
      </c>
      <c r="F238" s="92" t="e">
        <f t="shared" si="190"/>
        <v>#DIV/0!</v>
      </c>
      <c r="G238" s="92" t="e">
        <f t="shared" si="190"/>
        <v>#DIV/0!</v>
      </c>
      <c r="H238" s="92" t="e">
        <f t="shared" si="190"/>
        <v>#DIV/0!</v>
      </c>
      <c r="I238" s="92" t="e">
        <f t="shared" si="190"/>
        <v>#DIV/0!</v>
      </c>
      <c r="J238" s="92" t="e">
        <f t="shared" si="190"/>
        <v>#DIV/0!</v>
      </c>
      <c r="K238" s="92" t="e">
        <f t="shared" si="190"/>
        <v>#DIV/0!</v>
      </c>
      <c r="L238" s="92" t="e">
        <f t="shared" si="190"/>
        <v>#DIV/0!</v>
      </c>
      <c r="M238" s="92" t="e">
        <f t="shared" si="190"/>
        <v>#DIV/0!</v>
      </c>
      <c r="N238" s="92" t="e">
        <f t="shared" si="190"/>
        <v>#DIV/0!</v>
      </c>
      <c r="O238" s="93" t="e">
        <f t="shared" si="190"/>
        <v>#DIV/0!</v>
      </c>
      <c r="P238" s="94" t="e">
        <f t="shared" si="183"/>
        <v>#DIV/0!</v>
      </c>
      <c r="Q238" s="494">
        <f t="shared" si="185"/>
        <v>-1</v>
      </c>
      <c r="R238" s="203"/>
      <c r="S238" s="203"/>
      <c r="T238" s="143"/>
      <c r="U238" s="79">
        <v>2</v>
      </c>
    </row>
    <row r="239" spans="1:21" s="80" customFormat="1" ht="15.75" hidden="1" customHeight="1" thickBot="1">
      <c r="A239" s="80" t="s">
        <v>18</v>
      </c>
      <c r="B239" s="69"/>
      <c r="C239" s="209" t="s">
        <v>1246</v>
      </c>
      <c r="D239" s="91" t="e">
        <f t="shared" ref="D239:O241" si="191">D259/$P259</f>
        <v>#DIV/0!</v>
      </c>
      <c r="E239" s="92" t="e">
        <f t="shared" si="191"/>
        <v>#DIV/0!</v>
      </c>
      <c r="F239" s="92" t="e">
        <f t="shared" si="191"/>
        <v>#DIV/0!</v>
      </c>
      <c r="G239" s="92" t="e">
        <f t="shared" si="191"/>
        <v>#DIV/0!</v>
      </c>
      <c r="H239" s="92" t="e">
        <f t="shared" si="191"/>
        <v>#DIV/0!</v>
      </c>
      <c r="I239" s="92" t="e">
        <f t="shared" si="191"/>
        <v>#DIV/0!</v>
      </c>
      <c r="J239" s="92" t="e">
        <f t="shared" si="191"/>
        <v>#DIV/0!</v>
      </c>
      <c r="K239" s="92" t="e">
        <f t="shared" si="191"/>
        <v>#DIV/0!</v>
      </c>
      <c r="L239" s="92" t="e">
        <f t="shared" si="191"/>
        <v>#DIV/0!</v>
      </c>
      <c r="M239" s="92" t="e">
        <f t="shared" si="191"/>
        <v>#DIV/0!</v>
      </c>
      <c r="N239" s="92" t="e">
        <f t="shared" si="191"/>
        <v>#DIV/0!</v>
      </c>
      <c r="O239" s="93" t="e">
        <f t="shared" si="191"/>
        <v>#DIV/0!</v>
      </c>
      <c r="P239" s="94" t="e">
        <f t="shared" si="183"/>
        <v>#DIV/0!</v>
      </c>
      <c r="Q239" s="494" t="e">
        <f t="shared" si="185"/>
        <v>#DIV/0!</v>
      </c>
      <c r="R239" s="203"/>
      <c r="S239" s="203"/>
      <c r="T239" s="143"/>
      <c r="U239" s="79">
        <v>2</v>
      </c>
    </row>
    <row r="240" spans="1:21" s="80" customFormat="1" ht="15.75" hidden="1" customHeight="1" thickBot="1">
      <c r="A240" s="80" t="s">
        <v>18</v>
      </c>
      <c r="B240" s="69"/>
      <c r="C240" s="209" t="s">
        <v>1247</v>
      </c>
      <c r="D240" s="91" t="e">
        <f t="shared" si="191"/>
        <v>#DIV/0!</v>
      </c>
      <c r="E240" s="92" t="e">
        <f t="shared" si="191"/>
        <v>#DIV/0!</v>
      </c>
      <c r="F240" s="92" t="e">
        <f t="shared" si="191"/>
        <v>#DIV/0!</v>
      </c>
      <c r="G240" s="92" t="e">
        <f t="shared" si="191"/>
        <v>#DIV/0!</v>
      </c>
      <c r="H240" s="92" t="e">
        <f t="shared" si="191"/>
        <v>#DIV/0!</v>
      </c>
      <c r="I240" s="92" t="e">
        <f t="shared" si="191"/>
        <v>#DIV/0!</v>
      </c>
      <c r="J240" s="92" t="e">
        <f t="shared" si="191"/>
        <v>#DIV/0!</v>
      </c>
      <c r="K240" s="92" t="e">
        <f t="shared" si="191"/>
        <v>#DIV/0!</v>
      </c>
      <c r="L240" s="92" t="e">
        <f t="shared" si="191"/>
        <v>#DIV/0!</v>
      </c>
      <c r="M240" s="92" t="e">
        <f t="shared" si="191"/>
        <v>#DIV/0!</v>
      </c>
      <c r="N240" s="92" t="e">
        <f t="shared" si="191"/>
        <v>#DIV/0!</v>
      </c>
      <c r="O240" s="93" t="e">
        <f t="shared" si="191"/>
        <v>#DIV/0!</v>
      </c>
      <c r="P240" s="94" t="e">
        <f t="shared" si="183"/>
        <v>#DIV/0!</v>
      </c>
      <c r="Q240" s="494" t="e">
        <f t="shared" si="185"/>
        <v>#DIV/0!</v>
      </c>
      <c r="R240" s="203"/>
      <c r="S240" s="203"/>
      <c r="T240" s="143"/>
      <c r="U240" s="79">
        <v>2</v>
      </c>
    </row>
    <row r="241" spans="1:21" s="80" customFormat="1" ht="15.75" hidden="1" customHeight="1" thickBot="1">
      <c r="A241" s="80" t="s">
        <v>18</v>
      </c>
      <c r="B241" s="69"/>
      <c r="C241" s="209" t="s">
        <v>1248</v>
      </c>
      <c r="D241" s="91" t="e">
        <f t="shared" si="191"/>
        <v>#DIV/0!</v>
      </c>
      <c r="E241" s="92" t="e">
        <f t="shared" si="191"/>
        <v>#DIV/0!</v>
      </c>
      <c r="F241" s="92" t="e">
        <f t="shared" si="191"/>
        <v>#DIV/0!</v>
      </c>
      <c r="G241" s="92" t="e">
        <f t="shared" si="191"/>
        <v>#DIV/0!</v>
      </c>
      <c r="H241" s="92" t="e">
        <f t="shared" si="191"/>
        <v>#DIV/0!</v>
      </c>
      <c r="I241" s="92" t="e">
        <f t="shared" si="191"/>
        <v>#DIV/0!</v>
      </c>
      <c r="J241" s="92" t="e">
        <f t="shared" si="191"/>
        <v>#DIV/0!</v>
      </c>
      <c r="K241" s="92" t="e">
        <f t="shared" si="191"/>
        <v>#DIV/0!</v>
      </c>
      <c r="L241" s="92" t="e">
        <f t="shared" si="191"/>
        <v>#DIV/0!</v>
      </c>
      <c r="M241" s="92" t="e">
        <f t="shared" si="191"/>
        <v>#DIV/0!</v>
      </c>
      <c r="N241" s="92" t="e">
        <f t="shared" si="191"/>
        <v>#DIV/0!</v>
      </c>
      <c r="O241" s="93" t="e">
        <f t="shared" si="191"/>
        <v>#DIV/0!</v>
      </c>
      <c r="P241" s="94" t="e">
        <f t="shared" si="183"/>
        <v>#DIV/0!</v>
      </c>
      <c r="Q241" s="494" t="e">
        <f t="shared" si="185"/>
        <v>#DIV/0!</v>
      </c>
      <c r="R241" s="203"/>
      <c r="S241" s="203"/>
      <c r="T241" s="143"/>
      <c r="U241" s="79">
        <v>2</v>
      </c>
    </row>
    <row r="242" spans="1:21" s="80" customFormat="1" ht="15.75" hidden="1" customHeight="1" thickBot="1">
      <c r="A242" s="80" t="s">
        <v>18</v>
      </c>
      <c r="B242" s="69"/>
      <c r="C242" s="208" t="s">
        <v>644</v>
      </c>
      <c r="D242" s="210">
        <f t="shared" ref="D242:O242" si="192">D199+D156</f>
        <v>15.78153509</v>
      </c>
      <c r="E242" s="211">
        <f t="shared" si="192"/>
        <v>14.836534260000001</v>
      </c>
      <c r="F242" s="211">
        <f t="shared" si="192"/>
        <v>15.524622690000001</v>
      </c>
      <c r="G242" s="211">
        <f t="shared" si="192"/>
        <v>16.424158850000001</v>
      </c>
      <c r="H242" s="211">
        <f t="shared" si="192"/>
        <v>12.4238707</v>
      </c>
      <c r="I242" s="211">
        <f t="shared" si="192"/>
        <v>12.643912540000001</v>
      </c>
      <c r="J242" s="211">
        <f t="shared" si="192"/>
        <v>12.56685128</v>
      </c>
      <c r="K242" s="211">
        <f t="shared" si="192"/>
        <v>12.85574014</v>
      </c>
      <c r="L242" s="211">
        <f t="shared" si="192"/>
        <v>13.88394244</v>
      </c>
      <c r="M242" s="211">
        <f t="shared" si="192"/>
        <v>14.848824560000001</v>
      </c>
      <c r="N242" s="211">
        <f t="shared" si="192"/>
        <v>12.677950340000001</v>
      </c>
      <c r="O242" s="211">
        <f t="shared" si="192"/>
        <v>12.821272260000001</v>
      </c>
      <c r="P242" s="98">
        <f t="shared" ref="P242:P251" si="193">SUM(D242:O242)</f>
        <v>167.28921514999999</v>
      </c>
      <c r="Q242" s="117"/>
      <c r="R242" s="203"/>
      <c r="S242" s="203"/>
      <c r="T242" s="143"/>
      <c r="U242" s="79">
        <v>2</v>
      </c>
    </row>
    <row r="243" spans="1:21" s="80" customFormat="1" ht="15.75" hidden="1" customHeight="1" thickBot="1">
      <c r="A243" s="80" t="s">
        <v>18</v>
      </c>
      <c r="B243" s="69"/>
      <c r="C243" s="209" t="s">
        <v>645</v>
      </c>
      <c r="D243" s="212">
        <f t="shared" ref="D243:O243" si="194">D200+D157</f>
        <v>13.706268229999999</v>
      </c>
      <c r="E243" s="213">
        <f t="shared" si="194"/>
        <v>11.95617343</v>
      </c>
      <c r="F243" s="213">
        <f t="shared" si="194"/>
        <v>13.58905363</v>
      </c>
      <c r="G243" s="213">
        <f t="shared" si="194"/>
        <v>13.121957139999999</v>
      </c>
      <c r="H243" s="213">
        <f t="shared" si="194"/>
        <v>13.146154360000001</v>
      </c>
      <c r="I243" s="213">
        <f t="shared" si="194"/>
        <v>12.435621769999999</v>
      </c>
      <c r="J243" s="213">
        <f t="shared" si="194"/>
        <v>12.88264691</v>
      </c>
      <c r="K243" s="213">
        <f t="shared" si="194"/>
        <v>13.174094200000001</v>
      </c>
      <c r="L243" s="213">
        <f t="shared" si="194"/>
        <v>15.42954097</v>
      </c>
      <c r="M243" s="213">
        <f t="shared" si="194"/>
        <v>15.284559099999999</v>
      </c>
      <c r="N243" s="213">
        <f t="shared" si="194"/>
        <v>13.849843760000001</v>
      </c>
      <c r="O243" s="213">
        <f t="shared" si="194"/>
        <v>16.828723360000001</v>
      </c>
      <c r="P243" s="214">
        <f t="shared" si="193"/>
        <v>165.40463686000001</v>
      </c>
      <c r="Q243" s="507"/>
      <c r="R243" s="215"/>
      <c r="S243" s="215"/>
      <c r="T243" s="156"/>
      <c r="U243" s="79">
        <v>2</v>
      </c>
    </row>
    <row r="244" spans="1:21" s="80" customFormat="1" ht="15.75" hidden="1" customHeight="1" thickBot="1">
      <c r="A244" s="80" t="s">
        <v>18</v>
      </c>
      <c r="B244" s="69"/>
      <c r="C244" s="209" t="s">
        <v>646</v>
      </c>
      <c r="D244" s="212">
        <f t="shared" ref="D244:O244" si="195">D201+D158</f>
        <v>22.07562793</v>
      </c>
      <c r="E244" s="213">
        <f t="shared" si="195"/>
        <v>25.658070649999999</v>
      </c>
      <c r="F244" s="213">
        <f t="shared" si="195"/>
        <v>27.91405348</v>
      </c>
      <c r="G244" s="213">
        <f t="shared" si="195"/>
        <v>22.629972240000001</v>
      </c>
      <c r="H244" s="213">
        <f t="shared" si="195"/>
        <v>26.036946100000002</v>
      </c>
      <c r="I244" s="213">
        <f t="shared" si="195"/>
        <v>22.25682664</v>
      </c>
      <c r="J244" s="213">
        <f t="shared" si="195"/>
        <v>22.158872429999999</v>
      </c>
      <c r="K244" s="213">
        <f t="shared" si="195"/>
        <v>24.626852679999999</v>
      </c>
      <c r="L244" s="213">
        <f t="shared" si="195"/>
        <v>23.214328930000001</v>
      </c>
      <c r="M244" s="213">
        <f t="shared" si="195"/>
        <v>24.745633810000001</v>
      </c>
      <c r="N244" s="213">
        <f t="shared" si="195"/>
        <v>19.86187718</v>
      </c>
      <c r="O244" s="213">
        <f t="shared" si="195"/>
        <v>23.148293800000001</v>
      </c>
      <c r="P244" s="214">
        <f t="shared" si="193"/>
        <v>284.32735586999996</v>
      </c>
      <c r="Q244" s="508"/>
      <c r="R244" s="212">
        <f t="shared" ref="R244:S261" si="196">R201+R158</f>
        <v>0</v>
      </c>
      <c r="S244" s="212">
        <f t="shared" si="196"/>
        <v>0</v>
      </c>
      <c r="T244" s="142">
        <f t="shared" ref="T244:T249" si="197">R244-S244</f>
        <v>0</v>
      </c>
      <c r="U244" s="79">
        <v>2</v>
      </c>
    </row>
    <row r="245" spans="1:21" s="80" customFormat="1" ht="15.75" hidden="1" customHeight="1" thickBot="1">
      <c r="A245" s="80" t="s">
        <v>18</v>
      </c>
      <c r="B245" s="69"/>
      <c r="C245" s="209" t="s">
        <v>647</v>
      </c>
      <c r="D245" s="212">
        <f t="shared" ref="D245:O245" si="198">D202+D159</f>
        <v>18.24640419</v>
      </c>
      <c r="E245" s="213">
        <f t="shared" si="198"/>
        <v>13.45486234</v>
      </c>
      <c r="F245" s="213">
        <f t="shared" si="198"/>
        <v>13.39864719</v>
      </c>
      <c r="G245" s="213">
        <f t="shared" si="198"/>
        <v>14.20382601</v>
      </c>
      <c r="H245" s="213">
        <f t="shared" si="198"/>
        <v>14.79288465</v>
      </c>
      <c r="I245" s="213">
        <f t="shared" si="198"/>
        <v>14.222117949999999</v>
      </c>
      <c r="J245" s="213">
        <f t="shared" si="198"/>
        <v>14.335305290000001</v>
      </c>
      <c r="K245" s="213">
        <f t="shared" si="198"/>
        <v>13.019539610000001</v>
      </c>
      <c r="L245" s="213">
        <f t="shared" si="198"/>
        <v>15.64761753</v>
      </c>
      <c r="M245" s="213">
        <f t="shared" si="198"/>
        <v>14.778289620000001</v>
      </c>
      <c r="N245" s="213">
        <f t="shared" si="198"/>
        <v>14.032478340000001</v>
      </c>
      <c r="O245" s="213">
        <f t="shared" si="198"/>
        <v>13.564901470000001</v>
      </c>
      <c r="P245" s="214">
        <f t="shared" si="193"/>
        <v>173.69687419000002</v>
      </c>
      <c r="Q245" s="508"/>
      <c r="R245" s="212">
        <f t="shared" si="196"/>
        <v>0</v>
      </c>
      <c r="S245" s="212">
        <f t="shared" si="196"/>
        <v>0</v>
      </c>
      <c r="T245" s="142">
        <f t="shared" si="197"/>
        <v>0</v>
      </c>
      <c r="U245" s="79">
        <v>2</v>
      </c>
    </row>
    <row r="246" spans="1:21" s="80" customFormat="1" ht="15.75" hidden="1" customHeight="1" thickBot="1">
      <c r="A246" s="80" t="s">
        <v>18</v>
      </c>
      <c r="B246" s="69"/>
      <c r="C246" s="209" t="s">
        <v>662</v>
      </c>
      <c r="D246" s="212">
        <f t="shared" ref="D246:O246" si="199">D203+D160</f>
        <v>13.027621330000001</v>
      </c>
      <c r="E246" s="213">
        <f t="shared" si="199"/>
        <v>13.66490233</v>
      </c>
      <c r="F246" s="213">
        <f t="shared" si="199"/>
        <v>12.875626410000001</v>
      </c>
      <c r="G246" s="213">
        <f t="shared" si="199"/>
        <v>12.926771949999999</v>
      </c>
      <c r="H246" s="213">
        <f t="shared" si="199"/>
        <v>13.4626518</v>
      </c>
      <c r="I246" s="213">
        <f t="shared" si="199"/>
        <v>11.057814799999999</v>
      </c>
      <c r="J246" s="213">
        <f t="shared" si="199"/>
        <v>12.029103149999999</v>
      </c>
      <c r="K246" s="213">
        <f t="shared" si="199"/>
        <v>11.40554852</v>
      </c>
      <c r="L246" s="213">
        <f t="shared" si="199"/>
        <v>13.12287008</v>
      </c>
      <c r="M246" s="213">
        <f t="shared" si="199"/>
        <v>13.330170389999999</v>
      </c>
      <c r="N246" s="213">
        <f t="shared" si="199"/>
        <v>12.77419233</v>
      </c>
      <c r="O246" s="213">
        <f t="shared" si="199"/>
        <v>11.41458177</v>
      </c>
      <c r="P246" s="214">
        <f t="shared" si="193"/>
        <v>151.09185486000001</v>
      </c>
      <c r="Q246" s="508"/>
      <c r="R246" s="212">
        <f t="shared" si="196"/>
        <v>0</v>
      </c>
      <c r="S246" s="212">
        <f t="shared" si="196"/>
        <v>0</v>
      </c>
      <c r="T246" s="142">
        <f t="shared" si="197"/>
        <v>0</v>
      </c>
      <c r="U246" s="79">
        <v>2</v>
      </c>
    </row>
    <row r="247" spans="1:21" s="80" customFormat="1" ht="15.75" hidden="1" customHeight="1" thickBot="1">
      <c r="A247" s="80" t="s">
        <v>18</v>
      </c>
      <c r="B247" s="69"/>
      <c r="C247" s="209" t="s">
        <v>766</v>
      </c>
      <c r="D247" s="212">
        <f t="shared" ref="D247:O247" si="200">D204+D161</f>
        <v>12.264925079999999</v>
      </c>
      <c r="E247" s="213">
        <f t="shared" si="200"/>
        <v>12.310014400000002</v>
      </c>
      <c r="F247" s="213">
        <f t="shared" si="200"/>
        <v>11.475548530000001</v>
      </c>
      <c r="G247" s="213">
        <f t="shared" si="200"/>
        <v>11.151226860000001</v>
      </c>
      <c r="H247" s="213">
        <f t="shared" si="200"/>
        <v>11.264563439999996</v>
      </c>
      <c r="I247" s="213">
        <f t="shared" si="200"/>
        <v>9.3252349099999989</v>
      </c>
      <c r="J247" s="213">
        <f t="shared" si="200"/>
        <v>12.000483880000004</v>
      </c>
      <c r="K247" s="213">
        <f t="shared" si="200"/>
        <v>10.218802209999993</v>
      </c>
      <c r="L247" s="213">
        <f t="shared" si="200"/>
        <v>12.66460020000001</v>
      </c>
      <c r="M247" s="213">
        <f t="shared" si="200"/>
        <v>13.194002859999998</v>
      </c>
      <c r="N247" s="213">
        <f t="shared" si="200"/>
        <v>11.578880040000001</v>
      </c>
      <c r="O247" s="213">
        <f t="shared" si="200"/>
        <v>11.351038909999986</v>
      </c>
      <c r="P247" s="214">
        <f t="shared" si="193"/>
        <v>138.79932131999999</v>
      </c>
      <c r="Q247" s="508"/>
      <c r="R247" s="212">
        <f t="shared" si="196"/>
        <v>0</v>
      </c>
      <c r="S247" s="212">
        <f t="shared" si="196"/>
        <v>0</v>
      </c>
      <c r="T247" s="142">
        <f t="shared" si="197"/>
        <v>0</v>
      </c>
      <c r="U247" s="79">
        <v>2</v>
      </c>
    </row>
    <row r="248" spans="1:21" s="80" customFormat="1" ht="15.75" hidden="1" customHeight="1" thickBot="1">
      <c r="A248" s="80" t="s">
        <v>18</v>
      </c>
      <c r="B248" s="69"/>
      <c r="C248" s="209" t="s">
        <v>851</v>
      </c>
      <c r="D248" s="435">
        <f t="shared" ref="D248:O248" si="201">D205+D162</f>
        <v>11.11364129</v>
      </c>
      <c r="E248" s="429">
        <f t="shared" si="201"/>
        <v>10.359010380000001</v>
      </c>
      <c r="F248" s="429">
        <f t="shared" si="201"/>
        <v>11.252266199999998</v>
      </c>
      <c r="G248" s="429">
        <f t="shared" si="201"/>
        <v>10.962331419999998</v>
      </c>
      <c r="H248" s="429">
        <f t="shared" si="201"/>
        <v>9.4927324900000016</v>
      </c>
      <c r="I248" s="429">
        <f t="shared" si="201"/>
        <v>9.4511750799999987</v>
      </c>
      <c r="J248" s="429">
        <f t="shared" si="201"/>
        <v>9.5860709099999966</v>
      </c>
      <c r="K248" s="429">
        <f t="shared" si="201"/>
        <v>9.7788827300000065</v>
      </c>
      <c r="L248" s="429">
        <f t="shared" si="201"/>
        <v>10.83709906</v>
      </c>
      <c r="M248" s="429">
        <f t="shared" si="201"/>
        <v>12.183155900000003</v>
      </c>
      <c r="N248" s="429">
        <f t="shared" si="201"/>
        <v>10.375043539999993</v>
      </c>
      <c r="O248" s="429">
        <f t="shared" si="201"/>
        <v>11.18809487</v>
      </c>
      <c r="P248" s="430">
        <f t="shared" si="193"/>
        <v>126.57950387</v>
      </c>
      <c r="Q248" s="508"/>
      <c r="R248" s="212">
        <f t="shared" si="196"/>
        <v>0</v>
      </c>
      <c r="S248" s="212">
        <f t="shared" si="196"/>
        <v>0</v>
      </c>
      <c r="T248" s="111">
        <f>S248-R248</f>
        <v>0</v>
      </c>
      <c r="U248" s="79">
        <v>2</v>
      </c>
    </row>
    <row r="249" spans="1:21" s="80" customFormat="1" ht="15.75" hidden="1" customHeight="1" thickBot="1">
      <c r="A249" s="80" t="s">
        <v>18</v>
      </c>
      <c r="B249" s="69"/>
      <c r="C249" s="209" t="s">
        <v>945</v>
      </c>
      <c r="D249" s="212">
        <f t="shared" ref="D249:O249" si="202">D206+D163</f>
        <v>9.8695933799999995</v>
      </c>
      <c r="E249" s="213">
        <f t="shared" si="202"/>
        <v>8.7619542700000022</v>
      </c>
      <c r="F249" s="213">
        <f t="shared" si="202"/>
        <v>10.661188689999999</v>
      </c>
      <c r="G249" s="213">
        <f t="shared" si="202"/>
        <v>7.0777401399999995</v>
      </c>
      <c r="H249" s="213">
        <f t="shared" si="202"/>
        <v>7.9307092299999979</v>
      </c>
      <c r="I249" s="213">
        <f t="shared" si="202"/>
        <v>7.0548963100000037</v>
      </c>
      <c r="J249" s="213">
        <f t="shared" si="202"/>
        <v>6.7980607999999938</v>
      </c>
      <c r="K249" s="213">
        <f t="shared" si="202"/>
        <v>8.0448828900000038</v>
      </c>
      <c r="L249" s="213">
        <f t="shared" si="202"/>
        <v>8.9392913300000032</v>
      </c>
      <c r="M249" s="213">
        <f t="shared" si="202"/>
        <v>9.4867657799999989</v>
      </c>
      <c r="N249" s="213">
        <f t="shared" si="202"/>
        <v>9.203193849999991</v>
      </c>
      <c r="O249" s="213">
        <f t="shared" si="202"/>
        <v>10.141362970000003</v>
      </c>
      <c r="P249" s="214">
        <f t="shared" si="193"/>
        <v>103.96963964</v>
      </c>
      <c r="Q249" s="508"/>
      <c r="R249" s="212">
        <f t="shared" si="196"/>
        <v>108.4</v>
      </c>
      <c r="S249" s="212">
        <f t="shared" si="196"/>
        <v>108.4</v>
      </c>
      <c r="T249" s="142">
        <f t="shared" si="197"/>
        <v>0</v>
      </c>
      <c r="U249" s="79">
        <v>2</v>
      </c>
    </row>
    <row r="250" spans="1:21" s="80" customFormat="1" ht="15.6" customHeight="1" thickBot="1">
      <c r="A250" s="80" t="s">
        <v>18</v>
      </c>
      <c r="B250" s="516">
        <f>+B237+1</f>
        <v>52</v>
      </c>
      <c r="C250" s="209" t="s">
        <v>2538</v>
      </c>
      <c r="D250" s="212">
        <f t="shared" ref="D250:O250" si="203">D207+D164</f>
        <v>8.6999999999999993</v>
      </c>
      <c r="E250" s="213">
        <f t="shared" si="203"/>
        <v>7.1</v>
      </c>
      <c r="F250" s="213">
        <f t="shared" si="203"/>
        <v>7.3</v>
      </c>
      <c r="G250" s="213">
        <f t="shared" si="203"/>
        <v>6.7</v>
      </c>
      <c r="H250" s="213">
        <f t="shared" si="203"/>
        <v>7</v>
      </c>
      <c r="I250" s="213">
        <f t="shared" si="203"/>
        <v>6.3</v>
      </c>
      <c r="J250" s="213">
        <f t="shared" si="203"/>
        <v>16.7</v>
      </c>
      <c r="K250" s="213">
        <f t="shared" si="203"/>
        <v>6.8</v>
      </c>
      <c r="L250" s="213">
        <f t="shared" si="203"/>
        <v>7.6</v>
      </c>
      <c r="M250" s="213">
        <f t="shared" si="203"/>
        <v>8.1999999999999993</v>
      </c>
      <c r="N250" s="213">
        <f t="shared" si="203"/>
        <v>7.2</v>
      </c>
      <c r="O250" s="213">
        <f t="shared" si="203"/>
        <v>7.3000000000000114</v>
      </c>
      <c r="P250" s="214">
        <f>SUM(D250:O250)</f>
        <v>96.9</v>
      </c>
      <c r="Q250" s="351"/>
      <c r="R250" s="212">
        <f t="shared" si="196"/>
        <v>96.9</v>
      </c>
      <c r="S250" s="232">
        <f t="shared" si="196"/>
        <v>96.9</v>
      </c>
      <c r="T250" s="142">
        <f>R250-S250</f>
        <v>0</v>
      </c>
      <c r="U250" s="79">
        <v>1</v>
      </c>
    </row>
    <row r="251" spans="1:21" s="80" customFormat="1" ht="15.75" hidden="1" customHeight="1" thickBot="1">
      <c r="A251" s="80" t="s">
        <v>18</v>
      </c>
      <c r="B251" s="69"/>
      <c r="C251" s="209" t="s">
        <v>1091</v>
      </c>
      <c r="D251" s="212">
        <f t="shared" ref="D251:O251" si="204">D208+D165</f>
        <v>9.7083102199999995</v>
      </c>
      <c r="E251" s="213">
        <f t="shared" si="204"/>
        <v>7.9405879200000005</v>
      </c>
      <c r="F251" s="213">
        <f t="shared" si="204"/>
        <v>10.328328920000001</v>
      </c>
      <c r="G251" s="213">
        <f t="shared" si="204"/>
        <v>7.7599189499999959</v>
      </c>
      <c r="H251" s="213">
        <f t="shared" si="204"/>
        <v>9.3427814800000064</v>
      </c>
      <c r="I251" s="213">
        <f t="shared" si="204"/>
        <v>8.1788293299999992</v>
      </c>
      <c r="J251" s="213">
        <f t="shared" si="204"/>
        <v>8.3347626099999985</v>
      </c>
      <c r="K251" s="213">
        <f t="shared" si="204"/>
        <v>33.566925159999997</v>
      </c>
      <c r="L251" s="213">
        <f t="shared" si="204"/>
        <v>9.4845314200000104</v>
      </c>
      <c r="M251" s="213">
        <f t="shared" si="204"/>
        <v>10.153302299999993</v>
      </c>
      <c r="N251" s="213">
        <f t="shared" si="204"/>
        <v>9.2855492799999979</v>
      </c>
      <c r="O251" s="213">
        <f t="shared" si="204"/>
        <v>9.3180583600000091</v>
      </c>
      <c r="P251" s="214">
        <f t="shared" si="193"/>
        <v>133.40188595000001</v>
      </c>
      <c r="Q251" s="351"/>
      <c r="R251" s="212">
        <f t="shared" si="196"/>
        <v>131.24437116000001</v>
      </c>
      <c r="S251" s="212">
        <f t="shared" si="196"/>
        <v>131.24437116000001</v>
      </c>
      <c r="T251" s="479">
        <f>R251-S251</f>
        <v>0</v>
      </c>
      <c r="U251" s="79">
        <v>2</v>
      </c>
    </row>
    <row r="252" spans="1:21" s="80" customFormat="1" ht="15.75" hidden="1" customHeight="1" thickBot="1">
      <c r="A252" s="80" t="s">
        <v>18</v>
      </c>
      <c r="B252" s="516"/>
      <c r="C252" s="209" t="s">
        <v>1239</v>
      </c>
      <c r="D252" s="212">
        <f t="shared" ref="D252:O252" si="205">D209+D166</f>
        <v>8.1445535400000004</v>
      </c>
      <c r="E252" s="213">
        <f t="shared" si="205"/>
        <v>9.0331864300000007</v>
      </c>
      <c r="F252" s="213">
        <f t="shared" si="205"/>
        <v>9.0753275099999975</v>
      </c>
      <c r="G252" s="213">
        <f t="shared" si="205"/>
        <v>8.1862554599999982</v>
      </c>
      <c r="H252" s="213">
        <f t="shared" si="205"/>
        <v>9.7818020000000061</v>
      </c>
      <c r="I252" s="213">
        <f t="shared" si="205"/>
        <v>8.2518916099999942</v>
      </c>
      <c r="J252" s="213">
        <f t="shared" si="205"/>
        <v>18.123482479999993</v>
      </c>
      <c r="K252" s="213">
        <f t="shared" si="205"/>
        <v>8.2193362600000057</v>
      </c>
      <c r="L252" s="213">
        <f t="shared" si="205"/>
        <v>8.8696046799999948</v>
      </c>
      <c r="M252" s="213">
        <f t="shared" si="205"/>
        <v>8.7228656900000061</v>
      </c>
      <c r="N252" s="213">
        <f t="shared" si="205"/>
        <v>4.1838968999999935</v>
      </c>
      <c r="O252" s="213">
        <f t="shared" si="205"/>
        <v>3.9881440099999992</v>
      </c>
      <c r="P252" s="214">
        <f t="shared" ref="P252:P261" si="206">SUM(D252:O252)</f>
        <v>104.58034656999999</v>
      </c>
      <c r="Q252" s="351"/>
      <c r="R252" s="590">
        <f t="shared" si="196"/>
        <v>114.8</v>
      </c>
      <c r="S252" s="232">
        <f t="shared" si="196"/>
        <v>114.8</v>
      </c>
      <c r="T252" s="479">
        <f t="shared" ref="T252:T261" si="207">R252-S252</f>
        <v>0</v>
      </c>
      <c r="U252" s="79">
        <v>2</v>
      </c>
    </row>
    <row r="253" spans="1:21" s="80" customFormat="1" ht="15.75" hidden="1" customHeight="1" thickBot="1">
      <c r="A253" s="80" t="s">
        <v>18</v>
      </c>
      <c r="B253" s="516"/>
      <c r="C253" s="209" t="s">
        <v>1240</v>
      </c>
      <c r="D253" s="230">
        <f t="shared" ref="D253:O253" si="208">D210+D167</f>
        <v>4.99082881</v>
      </c>
      <c r="E253" s="231">
        <f t="shared" si="208"/>
        <v>5.1510668699999993</v>
      </c>
      <c r="F253" s="231">
        <f t="shared" si="208"/>
        <v>6.4315708800000007</v>
      </c>
      <c r="G253" s="231">
        <f t="shared" si="208"/>
        <v>5.992880490000001</v>
      </c>
      <c r="H253" s="231">
        <f t="shared" si="208"/>
        <v>6.6027881899999983</v>
      </c>
      <c r="I253" s="231">
        <f t="shared" si="208"/>
        <v>5.8740270800000012</v>
      </c>
      <c r="J253" s="231">
        <f t="shared" si="208"/>
        <v>6.2064049099999963</v>
      </c>
      <c r="K253" s="231">
        <f t="shared" si="208"/>
        <v>6.2339925100000002</v>
      </c>
      <c r="L253" s="231">
        <f t="shared" si="208"/>
        <v>6.5770837000000029</v>
      </c>
      <c r="M253" s="231">
        <f t="shared" si="208"/>
        <v>8.5390645499999991</v>
      </c>
      <c r="N253" s="231">
        <f t="shared" si="208"/>
        <v>7.663552320000008</v>
      </c>
      <c r="O253" s="231">
        <f t="shared" si="208"/>
        <v>6.9686016399999886</v>
      </c>
      <c r="P253" s="431">
        <f t="shared" si="206"/>
        <v>77.231861949999995</v>
      </c>
      <c r="Q253" s="580"/>
      <c r="R253" s="212">
        <f t="shared" si="196"/>
        <v>78.3</v>
      </c>
      <c r="S253" s="232">
        <f t="shared" si="196"/>
        <v>78.3</v>
      </c>
      <c r="T253" s="142">
        <f t="shared" si="207"/>
        <v>0</v>
      </c>
      <c r="U253" s="79">
        <v>2</v>
      </c>
    </row>
    <row r="254" spans="1:21" s="80" customFormat="1" ht="15.6" hidden="1" customHeight="1" thickBot="1">
      <c r="A254" s="80" t="s">
        <v>18</v>
      </c>
      <c r="B254" s="516"/>
      <c r="C254" s="209" t="s">
        <v>1241</v>
      </c>
      <c r="D254" s="212">
        <f t="shared" ref="D254:O254" si="209">D211+D168</f>
        <v>7.03970187</v>
      </c>
      <c r="E254" s="213">
        <f t="shared" si="209"/>
        <v>6.8995258199999991</v>
      </c>
      <c r="F254" s="213">
        <f t="shared" si="209"/>
        <v>6.9617973100000015</v>
      </c>
      <c r="G254" s="213">
        <f t="shared" si="209"/>
        <v>7.0890342299999993</v>
      </c>
      <c r="H254" s="213">
        <f t="shared" si="209"/>
        <v>7.0121364900000032</v>
      </c>
      <c r="I254" s="213">
        <f t="shared" si="209"/>
        <v>6.9028564199999991</v>
      </c>
      <c r="J254" s="213">
        <f t="shared" si="209"/>
        <v>6.9501101999999975</v>
      </c>
      <c r="K254" s="213">
        <f t="shared" si="209"/>
        <v>19.385019270000001</v>
      </c>
      <c r="L254" s="213">
        <f t="shared" si="209"/>
        <v>7.331122950000001</v>
      </c>
      <c r="M254" s="213">
        <f t="shared" si="209"/>
        <v>9.2960276999999962</v>
      </c>
      <c r="N254" s="213">
        <f t="shared" si="209"/>
        <v>8.0706653499999987</v>
      </c>
      <c r="O254" s="213">
        <f t="shared" si="209"/>
        <v>7.9134996599999994</v>
      </c>
      <c r="P254" s="214">
        <f t="shared" si="206"/>
        <v>100.85149727000001</v>
      </c>
      <c r="Q254" s="580"/>
      <c r="R254" s="212">
        <f t="shared" si="196"/>
        <v>112.2</v>
      </c>
      <c r="S254" s="212">
        <f t="shared" si="196"/>
        <v>112.2</v>
      </c>
      <c r="T254" s="142">
        <f t="shared" si="207"/>
        <v>0</v>
      </c>
      <c r="U254" s="79">
        <v>2</v>
      </c>
    </row>
    <row r="255" spans="1:21" s="80" customFormat="1" ht="15.6" hidden="1" customHeight="1" thickBot="1">
      <c r="A255" s="80" t="s">
        <v>18</v>
      </c>
      <c r="B255" s="516"/>
      <c r="C255" s="209" t="s">
        <v>1242</v>
      </c>
      <c r="D255" s="212">
        <f t="shared" ref="D255:O255" si="210">D212+D169</f>
        <v>8.1616298100000009</v>
      </c>
      <c r="E255" s="213">
        <f t="shared" si="210"/>
        <v>7.5881863299999992</v>
      </c>
      <c r="F255" s="213">
        <f t="shared" si="210"/>
        <v>8.9184256799999986</v>
      </c>
      <c r="G255" s="213">
        <f t="shared" si="210"/>
        <v>7.3584410600000041</v>
      </c>
      <c r="H255" s="213">
        <f t="shared" si="210"/>
        <v>7.7268529099999981</v>
      </c>
      <c r="I255" s="213">
        <f t="shared" si="210"/>
        <v>6.9100918600000014</v>
      </c>
      <c r="J255" s="213">
        <f t="shared" si="210"/>
        <v>7.0484705599999984</v>
      </c>
      <c r="K255" s="213">
        <f t="shared" si="210"/>
        <v>10.417329440000001</v>
      </c>
      <c r="L255" s="213">
        <f t="shared" si="210"/>
        <v>7.9643392700000035</v>
      </c>
      <c r="M255" s="213">
        <f t="shared" si="210"/>
        <v>10.411099989999997</v>
      </c>
      <c r="N255" s="213">
        <f t="shared" si="210"/>
        <v>8.7197450599999939</v>
      </c>
      <c r="O255" s="213">
        <f t="shared" si="210"/>
        <v>9.1718468500000085</v>
      </c>
      <c r="P255" s="214">
        <f t="shared" si="206"/>
        <v>100.39645882000001</v>
      </c>
      <c r="Q255" s="542"/>
      <c r="R255" s="212">
        <f t="shared" si="196"/>
        <v>98.919382580000004</v>
      </c>
      <c r="S255" s="212">
        <f t="shared" si="196"/>
        <v>98.919382580000004</v>
      </c>
      <c r="T255" s="142">
        <f t="shared" si="207"/>
        <v>0</v>
      </c>
      <c r="U255" s="79">
        <v>2</v>
      </c>
    </row>
    <row r="256" spans="1:21" s="80" customFormat="1" ht="15.75" customHeight="1" thickBot="1">
      <c r="A256" s="80" t="s">
        <v>18</v>
      </c>
      <c r="B256" s="516">
        <f>+B250+1</f>
        <v>53</v>
      </c>
      <c r="C256" s="209" t="s">
        <v>1243</v>
      </c>
      <c r="D256" s="212">
        <f t="shared" ref="D256:O256" si="211">D213+D170</f>
        <v>8.5368714800000003</v>
      </c>
      <c r="E256" s="213">
        <f t="shared" si="211"/>
        <v>7.1</v>
      </c>
      <c r="F256" s="213">
        <f t="shared" si="211"/>
        <v>7.3</v>
      </c>
      <c r="G256" s="213">
        <f t="shared" si="211"/>
        <v>6.8</v>
      </c>
      <c r="H256" s="213">
        <f t="shared" si="211"/>
        <v>7</v>
      </c>
      <c r="I256" s="213">
        <f t="shared" si="211"/>
        <v>6.3</v>
      </c>
      <c r="J256" s="213">
        <f t="shared" si="211"/>
        <v>15.600000000000001</v>
      </c>
      <c r="K256" s="213">
        <f t="shared" si="211"/>
        <v>6.8</v>
      </c>
      <c r="L256" s="213">
        <f t="shared" si="211"/>
        <v>7.6</v>
      </c>
      <c r="M256" s="213">
        <f t="shared" si="211"/>
        <v>8.1999999999999993</v>
      </c>
      <c r="N256" s="213">
        <f t="shared" si="211"/>
        <v>7.2</v>
      </c>
      <c r="O256" s="213">
        <f t="shared" si="211"/>
        <v>7.1631285200000008</v>
      </c>
      <c r="P256" s="214">
        <f t="shared" si="206"/>
        <v>95.600000000000009</v>
      </c>
      <c r="Q256" s="580"/>
      <c r="R256" s="212">
        <f t="shared" si="196"/>
        <v>95.6</v>
      </c>
      <c r="S256" s="212">
        <f t="shared" si="196"/>
        <v>95.6</v>
      </c>
      <c r="T256" s="142">
        <f t="shared" si="207"/>
        <v>0</v>
      </c>
      <c r="U256" s="79">
        <v>1</v>
      </c>
    </row>
    <row r="257" spans="1:21" s="80" customFormat="1" ht="15.75" customHeight="1" thickBot="1">
      <c r="A257" s="80" t="s">
        <v>18</v>
      </c>
      <c r="B257" s="516">
        <f>+B256+1</f>
        <v>54</v>
      </c>
      <c r="C257" s="209" t="s">
        <v>1244</v>
      </c>
      <c r="D257" s="212">
        <f t="shared" ref="D257:O257" si="212">D214+D171</f>
        <v>7.6</v>
      </c>
      <c r="E257" s="213">
        <f t="shared" si="212"/>
        <v>7.4</v>
      </c>
      <c r="F257" s="213">
        <f t="shared" si="212"/>
        <v>7.7</v>
      </c>
      <c r="G257" s="213">
        <f t="shared" si="212"/>
        <v>7</v>
      </c>
      <c r="H257" s="213">
        <f t="shared" si="212"/>
        <v>7.3</v>
      </c>
      <c r="I257" s="213">
        <f t="shared" si="212"/>
        <v>6.5</v>
      </c>
      <c r="J257" s="213">
        <f t="shared" si="212"/>
        <v>7.1</v>
      </c>
      <c r="K257" s="213">
        <f t="shared" si="212"/>
        <v>7.1</v>
      </c>
      <c r="L257" s="213">
        <f t="shared" si="212"/>
        <v>7.9</v>
      </c>
      <c r="M257" s="213">
        <f t="shared" si="212"/>
        <v>8.5</v>
      </c>
      <c r="N257" s="213">
        <f t="shared" si="212"/>
        <v>7.5</v>
      </c>
      <c r="O257" s="213">
        <f t="shared" si="212"/>
        <v>7.6999999999999886</v>
      </c>
      <c r="P257" s="214">
        <f t="shared" si="206"/>
        <v>89.3</v>
      </c>
      <c r="Q257" s="542"/>
      <c r="R257" s="212">
        <f t="shared" si="196"/>
        <v>89.3</v>
      </c>
      <c r="S257" s="212">
        <f t="shared" si="196"/>
        <v>89.3</v>
      </c>
      <c r="T257" s="142">
        <f t="shared" si="207"/>
        <v>0</v>
      </c>
      <c r="U257" s="79">
        <v>1</v>
      </c>
    </row>
    <row r="258" spans="1:21" s="80" customFormat="1" ht="15.75" hidden="1" customHeight="1" thickBot="1">
      <c r="A258" s="80" t="s">
        <v>18</v>
      </c>
      <c r="B258" s="69"/>
      <c r="C258" s="209" t="s">
        <v>1245</v>
      </c>
      <c r="D258" s="212">
        <f t="shared" ref="D258:O258" si="213">D215+D172</f>
        <v>0</v>
      </c>
      <c r="E258" s="213">
        <f t="shared" si="213"/>
        <v>0</v>
      </c>
      <c r="F258" s="213">
        <f t="shared" si="213"/>
        <v>0</v>
      </c>
      <c r="G258" s="213">
        <f t="shared" si="213"/>
        <v>0</v>
      </c>
      <c r="H258" s="213">
        <f t="shared" si="213"/>
        <v>0</v>
      </c>
      <c r="I258" s="213">
        <f t="shared" si="213"/>
        <v>0</v>
      </c>
      <c r="J258" s="213">
        <f t="shared" si="213"/>
        <v>0</v>
      </c>
      <c r="K258" s="213">
        <f t="shared" si="213"/>
        <v>0</v>
      </c>
      <c r="L258" s="213">
        <f t="shared" si="213"/>
        <v>0</v>
      </c>
      <c r="M258" s="213">
        <f t="shared" si="213"/>
        <v>0</v>
      </c>
      <c r="N258" s="213">
        <f t="shared" si="213"/>
        <v>0</v>
      </c>
      <c r="O258" s="213">
        <f t="shared" si="213"/>
        <v>0</v>
      </c>
      <c r="P258" s="214">
        <f t="shared" si="206"/>
        <v>0</v>
      </c>
      <c r="Q258" s="508"/>
      <c r="R258" s="212">
        <f t="shared" si="196"/>
        <v>0</v>
      </c>
      <c r="S258" s="212">
        <f t="shared" si="196"/>
        <v>0</v>
      </c>
      <c r="T258" s="142">
        <f t="shared" si="207"/>
        <v>0</v>
      </c>
      <c r="U258" s="79">
        <v>2</v>
      </c>
    </row>
    <row r="259" spans="1:21" s="80" customFormat="1" ht="15.75" hidden="1" customHeight="1" thickBot="1">
      <c r="A259" s="80" t="s">
        <v>18</v>
      </c>
      <c r="B259" s="69"/>
      <c r="C259" s="209" t="s">
        <v>1246</v>
      </c>
      <c r="D259" s="212">
        <f t="shared" ref="D259:O259" si="214">D216+D173</f>
        <v>0</v>
      </c>
      <c r="E259" s="213">
        <f t="shared" si="214"/>
        <v>0</v>
      </c>
      <c r="F259" s="213">
        <f t="shared" si="214"/>
        <v>0</v>
      </c>
      <c r="G259" s="213">
        <f t="shared" si="214"/>
        <v>0</v>
      </c>
      <c r="H259" s="213">
        <f t="shared" si="214"/>
        <v>0</v>
      </c>
      <c r="I259" s="213">
        <f t="shared" si="214"/>
        <v>0</v>
      </c>
      <c r="J259" s="213">
        <f t="shared" si="214"/>
        <v>0</v>
      </c>
      <c r="K259" s="213">
        <f t="shared" si="214"/>
        <v>0</v>
      </c>
      <c r="L259" s="213">
        <f t="shared" si="214"/>
        <v>0</v>
      </c>
      <c r="M259" s="213">
        <f t="shared" si="214"/>
        <v>0</v>
      </c>
      <c r="N259" s="213">
        <f t="shared" si="214"/>
        <v>0</v>
      </c>
      <c r="O259" s="213">
        <f t="shared" si="214"/>
        <v>0</v>
      </c>
      <c r="P259" s="214">
        <f t="shared" si="206"/>
        <v>0</v>
      </c>
      <c r="Q259" s="508"/>
      <c r="R259" s="212">
        <f t="shared" si="196"/>
        <v>0</v>
      </c>
      <c r="S259" s="212">
        <f t="shared" si="196"/>
        <v>0</v>
      </c>
      <c r="T259" s="142">
        <f t="shared" si="207"/>
        <v>0</v>
      </c>
      <c r="U259" s="79">
        <v>2</v>
      </c>
    </row>
    <row r="260" spans="1:21" s="80" customFormat="1" ht="15.75" hidden="1" customHeight="1" thickBot="1">
      <c r="A260" s="80" t="s">
        <v>18</v>
      </c>
      <c r="B260" s="69"/>
      <c r="C260" s="209" t="s">
        <v>1247</v>
      </c>
      <c r="D260" s="212">
        <f t="shared" ref="D260:O260" si="215">D217+D174</f>
        <v>0</v>
      </c>
      <c r="E260" s="213">
        <f t="shared" si="215"/>
        <v>0</v>
      </c>
      <c r="F260" s="213">
        <f t="shared" si="215"/>
        <v>0</v>
      </c>
      <c r="G260" s="213">
        <f t="shared" si="215"/>
        <v>0</v>
      </c>
      <c r="H260" s="213">
        <f t="shared" si="215"/>
        <v>0</v>
      </c>
      <c r="I260" s="213">
        <f t="shared" si="215"/>
        <v>0</v>
      </c>
      <c r="J260" s="213">
        <f t="shared" si="215"/>
        <v>0</v>
      </c>
      <c r="K260" s="213">
        <f t="shared" si="215"/>
        <v>0</v>
      </c>
      <c r="L260" s="213">
        <f t="shared" si="215"/>
        <v>0</v>
      </c>
      <c r="M260" s="213">
        <f t="shared" si="215"/>
        <v>0</v>
      </c>
      <c r="N260" s="213">
        <f t="shared" si="215"/>
        <v>0</v>
      </c>
      <c r="O260" s="213">
        <f t="shared" si="215"/>
        <v>0</v>
      </c>
      <c r="P260" s="214">
        <f t="shared" si="206"/>
        <v>0</v>
      </c>
      <c r="Q260" s="508"/>
      <c r="R260" s="212">
        <f t="shared" si="196"/>
        <v>0</v>
      </c>
      <c r="S260" s="212">
        <f t="shared" si="196"/>
        <v>0</v>
      </c>
      <c r="T260" s="142">
        <f t="shared" si="207"/>
        <v>0</v>
      </c>
      <c r="U260" s="79">
        <v>2</v>
      </c>
    </row>
    <row r="261" spans="1:21" s="80" customFormat="1" ht="15.75" hidden="1" customHeight="1" thickBot="1">
      <c r="A261" s="80" t="s">
        <v>18</v>
      </c>
      <c r="B261" s="69"/>
      <c r="C261" s="209" t="s">
        <v>1248</v>
      </c>
      <c r="D261" s="212">
        <f t="shared" ref="D261:O261" si="216">D218+D175</f>
        <v>0</v>
      </c>
      <c r="E261" s="213">
        <f t="shared" si="216"/>
        <v>0</v>
      </c>
      <c r="F261" s="213">
        <f t="shared" si="216"/>
        <v>0</v>
      </c>
      <c r="G261" s="213">
        <f t="shared" si="216"/>
        <v>0</v>
      </c>
      <c r="H261" s="213">
        <f t="shared" si="216"/>
        <v>0</v>
      </c>
      <c r="I261" s="213">
        <f t="shared" si="216"/>
        <v>0</v>
      </c>
      <c r="J261" s="213">
        <f t="shared" si="216"/>
        <v>0</v>
      </c>
      <c r="K261" s="213">
        <f t="shared" si="216"/>
        <v>0</v>
      </c>
      <c r="L261" s="213">
        <f t="shared" si="216"/>
        <v>0</v>
      </c>
      <c r="M261" s="213">
        <f t="shared" si="216"/>
        <v>0</v>
      </c>
      <c r="N261" s="213">
        <f t="shared" si="216"/>
        <v>0</v>
      </c>
      <c r="O261" s="213">
        <f t="shared" si="216"/>
        <v>0</v>
      </c>
      <c r="P261" s="214">
        <f t="shared" si="206"/>
        <v>0</v>
      </c>
      <c r="Q261" s="508"/>
      <c r="R261" s="212">
        <f t="shared" si="196"/>
        <v>0</v>
      </c>
      <c r="S261" s="212">
        <f t="shared" si="196"/>
        <v>0</v>
      </c>
      <c r="T261" s="142">
        <f t="shared" si="207"/>
        <v>0</v>
      </c>
      <c r="U261" s="79">
        <v>2</v>
      </c>
    </row>
    <row r="262" spans="1:21" s="80" customFormat="1" ht="15.6" customHeight="1" thickBot="1">
      <c r="B262" s="549"/>
      <c r="C262" s="116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97"/>
      <c r="P262" s="198"/>
      <c r="Q262" s="117"/>
      <c r="R262" s="161"/>
      <c r="S262" s="117"/>
      <c r="T262" s="143"/>
      <c r="U262" s="79">
        <v>1</v>
      </c>
    </row>
    <row r="263" spans="1:21" s="80" customFormat="1" ht="15.75" hidden="1" customHeight="1" thickBot="1">
      <c r="B263" s="69"/>
      <c r="C263" s="216" t="s">
        <v>1259</v>
      </c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61"/>
      <c r="S263" s="117"/>
      <c r="T263" s="143"/>
      <c r="U263" s="79">
        <v>2</v>
      </c>
    </row>
    <row r="264" spans="1:21" s="80" customFormat="1" ht="15.75" hidden="1" customHeight="1" thickBot="1">
      <c r="B264" s="69"/>
      <c r="C264" s="216" t="s">
        <v>1260</v>
      </c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61"/>
      <c r="S264" s="117"/>
      <c r="T264" s="143"/>
      <c r="U264" s="79">
        <v>2</v>
      </c>
    </row>
    <row r="265" spans="1:21" s="80" customFormat="1" ht="15.75" hidden="1" customHeight="1" thickBot="1">
      <c r="B265" s="69"/>
      <c r="C265" s="216" t="s">
        <v>1261</v>
      </c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61"/>
      <c r="S265" s="117"/>
      <c r="T265" s="143"/>
      <c r="U265" s="79">
        <v>2</v>
      </c>
    </row>
    <row r="266" spans="1:21" s="80" customFormat="1" ht="15.75" hidden="1" customHeight="1" thickBot="1">
      <c r="B266" s="69"/>
      <c r="C266" s="216" t="s">
        <v>1262</v>
      </c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61"/>
      <c r="S266" s="117"/>
      <c r="T266" s="143"/>
      <c r="U266" s="79">
        <v>2</v>
      </c>
    </row>
    <row r="267" spans="1:21" s="80" customFormat="1" ht="15.75" hidden="1" customHeight="1" thickBot="1">
      <c r="B267" s="69"/>
      <c r="C267" s="216" t="s">
        <v>1263</v>
      </c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496" t="e">
        <f>(P286/P285-1)</f>
        <v>#DIV/0!</v>
      </c>
      <c r="R267" s="161"/>
      <c r="S267" s="117"/>
      <c r="T267" s="143"/>
      <c r="U267" s="79">
        <v>2</v>
      </c>
    </row>
    <row r="268" spans="1:21" s="57" customFormat="1" ht="15.75" hidden="1" customHeight="1" thickBot="1">
      <c r="A268" s="57" t="s">
        <v>1042</v>
      </c>
      <c r="B268" s="69"/>
      <c r="C268" s="216" t="s">
        <v>1030</v>
      </c>
      <c r="D268" s="168" t="e">
        <f>D287/$P287</f>
        <v>#DIV/0!</v>
      </c>
      <c r="E268" s="217" t="e">
        <f t="shared" ref="E268:O268" si="217">E287/$P287</f>
        <v>#DIV/0!</v>
      </c>
      <c r="F268" s="217" t="e">
        <f t="shared" si="217"/>
        <v>#DIV/0!</v>
      </c>
      <c r="G268" s="217" t="e">
        <f t="shared" si="217"/>
        <v>#DIV/0!</v>
      </c>
      <c r="H268" s="217" t="e">
        <f t="shared" si="217"/>
        <v>#DIV/0!</v>
      </c>
      <c r="I268" s="217" t="e">
        <f t="shared" si="217"/>
        <v>#DIV/0!</v>
      </c>
      <c r="J268" s="217" t="e">
        <f t="shared" si="217"/>
        <v>#DIV/0!</v>
      </c>
      <c r="K268" s="217" t="e">
        <f t="shared" si="217"/>
        <v>#DIV/0!</v>
      </c>
      <c r="L268" s="217" t="e">
        <f t="shared" si="217"/>
        <v>#DIV/0!</v>
      </c>
      <c r="M268" s="217" t="e">
        <f t="shared" si="217"/>
        <v>#DIV/0!</v>
      </c>
      <c r="N268" s="217" t="e">
        <f t="shared" si="217"/>
        <v>#DIV/0!</v>
      </c>
      <c r="O268" s="217" t="e">
        <f t="shared" si="217"/>
        <v>#DIV/0!</v>
      </c>
      <c r="P268" s="171" t="e">
        <f t="shared" ref="P268:P292" si="218">SUM(D268:O268)</f>
        <v>#DIV/0!</v>
      </c>
      <c r="Q268" s="496" t="e">
        <f t="shared" ref="Q268:Q273" si="219">(P287/P286-1)</f>
        <v>#DIV/0!</v>
      </c>
      <c r="R268" s="161"/>
      <c r="S268" s="161"/>
      <c r="T268" s="75"/>
      <c r="U268" s="79">
        <v>2</v>
      </c>
    </row>
    <row r="269" spans="1:21" s="57" customFormat="1" ht="15.75" hidden="1" customHeight="1" thickBot="1">
      <c r="A269" s="57" t="s">
        <v>1042</v>
      </c>
      <c r="B269" s="69"/>
      <c r="C269" s="216" t="s">
        <v>1035</v>
      </c>
      <c r="D269" s="168">
        <f t="shared" ref="D269:O269" si="220">D288/$P288</f>
        <v>9.6256708500590316E-2</v>
      </c>
      <c r="E269" s="217">
        <f t="shared" si="220"/>
        <v>8.2863764344746169E-2</v>
      </c>
      <c r="F269" s="217">
        <f t="shared" si="220"/>
        <v>8.2384743093270346E-2</v>
      </c>
      <c r="G269" s="217">
        <f t="shared" si="220"/>
        <v>7.9568416056670643E-2</v>
      </c>
      <c r="H269" s="217">
        <f t="shared" si="220"/>
        <v>8.4397763400236067E-2</v>
      </c>
      <c r="I269" s="217">
        <f t="shared" si="220"/>
        <v>7.5847150413223152E-2</v>
      </c>
      <c r="J269" s="217">
        <f t="shared" si="220"/>
        <v>7.1730807674144081E-2</v>
      </c>
      <c r="K269" s="217">
        <f t="shared" si="220"/>
        <v>8.1137225265643403E-2</v>
      </c>
      <c r="L269" s="217">
        <f t="shared" si="220"/>
        <v>8.6798228335301028E-2</v>
      </c>
      <c r="M269" s="217">
        <f t="shared" si="220"/>
        <v>8.6122758677686082E-2</v>
      </c>
      <c r="N269" s="217">
        <f t="shared" si="220"/>
        <v>8.4443763282172193E-2</v>
      </c>
      <c r="O269" s="217">
        <f t="shared" si="220"/>
        <v>8.8448670956316533E-2</v>
      </c>
      <c r="P269" s="171">
        <f t="shared" si="218"/>
        <v>1</v>
      </c>
      <c r="Q269" s="497" t="e">
        <f t="shared" si="219"/>
        <v>#DIV/0!</v>
      </c>
      <c r="R269" s="161"/>
      <c r="S269" s="161"/>
      <c r="T269" s="75"/>
      <c r="U269" s="79">
        <v>2</v>
      </c>
    </row>
    <row r="270" spans="1:21" s="57" customFormat="1" ht="15.75" hidden="1" customHeight="1" thickBot="1">
      <c r="A270" s="57" t="s">
        <v>1042</v>
      </c>
      <c r="B270" s="69"/>
      <c r="C270" s="216" t="s">
        <v>1031</v>
      </c>
      <c r="D270" s="168">
        <f t="shared" ref="D270:O270" si="221">D289/$P289</f>
        <v>9.4582179319041615E-2</v>
      </c>
      <c r="E270" s="217">
        <f t="shared" si="221"/>
        <v>9.0836077049180342E-2</v>
      </c>
      <c r="F270" s="217">
        <f t="shared" si="221"/>
        <v>8.1584917150063052E-2</v>
      </c>
      <c r="G270" s="217">
        <f t="shared" si="221"/>
        <v>8.435559117276166E-2</v>
      </c>
      <c r="H270" s="217">
        <f t="shared" si="221"/>
        <v>8.7331967717528367E-2</v>
      </c>
      <c r="I270" s="217">
        <f t="shared" si="221"/>
        <v>7.0812006179066883E-2</v>
      </c>
      <c r="J270" s="217">
        <f t="shared" si="221"/>
        <v>7.8354477427490479E-2</v>
      </c>
      <c r="K270" s="217">
        <f t="shared" si="221"/>
        <v>7.5180837452711285E-2</v>
      </c>
      <c r="L270" s="217">
        <f t="shared" si="221"/>
        <v>8.2444161538461611E-2</v>
      </c>
      <c r="M270" s="217">
        <f t="shared" si="221"/>
        <v>8.7690273770491725E-2</v>
      </c>
      <c r="N270" s="217">
        <f t="shared" si="221"/>
        <v>8.3672989281210558E-2</v>
      </c>
      <c r="O270" s="217">
        <f t="shared" si="221"/>
        <v>8.3154521941992424E-2</v>
      </c>
      <c r="P270" s="171">
        <f t="shared" si="218"/>
        <v>1</v>
      </c>
      <c r="Q270" s="497">
        <f t="shared" si="219"/>
        <v>-6.3754427390791069E-2</v>
      </c>
      <c r="R270" s="161"/>
      <c r="S270" s="161"/>
      <c r="T270" s="477"/>
      <c r="U270" s="79">
        <v>2</v>
      </c>
    </row>
    <row r="271" spans="1:21" s="57" customFormat="1" ht="15.75" hidden="1" customHeight="1" thickBot="1">
      <c r="A271" s="57" t="s">
        <v>1042</v>
      </c>
      <c r="B271" s="516"/>
      <c r="C271" s="216" t="s">
        <v>1032</v>
      </c>
      <c r="D271" s="173">
        <f t="shared" ref="D271:O271" si="222">D290/$P290</f>
        <v>8.9101191125827831E-2</v>
      </c>
      <c r="E271" s="218">
        <f t="shared" si="222"/>
        <v>8.9564189139072867E-2</v>
      </c>
      <c r="F271" s="218">
        <f t="shared" si="222"/>
        <v>8.2941799735099367E-2</v>
      </c>
      <c r="G271" s="218">
        <f t="shared" si="222"/>
        <v>8.0357221456953648E-2</v>
      </c>
      <c r="H271" s="218">
        <f t="shared" si="222"/>
        <v>8.1623998940397388E-2</v>
      </c>
      <c r="I271" s="218">
        <f t="shared" si="222"/>
        <v>6.7886153907284794E-2</v>
      </c>
      <c r="J271" s="218">
        <f t="shared" si="222"/>
        <v>8.6200653642384148E-2</v>
      </c>
      <c r="K271" s="218">
        <f t="shared" si="222"/>
        <v>7.2592605695364201E-2</v>
      </c>
      <c r="L271" s="218">
        <f t="shared" si="222"/>
        <v>8.6513300397351015E-2</v>
      </c>
      <c r="M271" s="218">
        <f t="shared" si="222"/>
        <v>9.381551920529807E-2</v>
      </c>
      <c r="N271" s="218">
        <f t="shared" si="222"/>
        <v>8.2995915894039832E-2</v>
      </c>
      <c r="O271" s="218">
        <f t="shared" si="222"/>
        <v>8.6407450860926896E-2</v>
      </c>
      <c r="P271" s="514">
        <f t="shared" si="218"/>
        <v>1.0000000000000002</v>
      </c>
      <c r="Q271" s="550">
        <f t="shared" si="219"/>
        <v>-4.7919293820933295E-2</v>
      </c>
      <c r="R271" s="161"/>
      <c r="S271" s="161"/>
      <c r="T271" s="75"/>
      <c r="U271" s="79">
        <v>2</v>
      </c>
    </row>
    <row r="272" spans="1:21" s="57" customFormat="1" ht="15.75" hidden="1" customHeight="1" thickBot="1">
      <c r="A272" s="57" t="s">
        <v>1042</v>
      </c>
      <c r="B272" s="516"/>
      <c r="C272" s="216" t="s">
        <v>1033</v>
      </c>
      <c r="D272" s="219">
        <f t="shared" ref="D272:O272" si="223">D291/$P291</f>
        <v>8.7040043886811386E-2</v>
      </c>
      <c r="E272" s="220">
        <f t="shared" si="223"/>
        <v>8.1902068575530854E-2</v>
      </c>
      <c r="F272" s="220">
        <f t="shared" si="223"/>
        <v>9.0249544616297486E-2</v>
      </c>
      <c r="G272" s="220">
        <f t="shared" si="223"/>
        <v>8.0110240904134711E-2</v>
      </c>
      <c r="H272" s="220">
        <f t="shared" si="223"/>
        <v>7.4851169956049429E-2</v>
      </c>
      <c r="I272" s="220">
        <f t="shared" si="223"/>
        <v>7.7305207402114925E-2</v>
      </c>
      <c r="J272" s="220">
        <f t="shared" si="223"/>
        <v>7.7261326805179484E-2</v>
      </c>
      <c r="K272" s="220">
        <f t="shared" si="223"/>
        <v>7.9456740286566671E-2</v>
      </c>
      <c r="L272" s="220">
        <f t="shared" si="223"/>
        <v>8.2607427477543655E-2</v>
      </c>
      <c r="M272" s="220">
        <f t="shared" si="223"/>
        <v>9.4018799575367698E-2</v>
      </c>
      <c r="N272" s="220">
        <f t="shared" si="223"/>
        <v>8.3142036610988956E-2</v>
      </c>
      <c r="O272" s="220">
        <f t="shared" si="223"/>
        <v>9.2055393903414745E-2</v>
      </c>
      <c r="P272" s="460">
        <f t="shared" si="218"/>
        <v>1</v>
      </c>
      <c r="Q272" s="551">
        <f t="shared" si="219"/>
        <v>-2.1293506357615621E-2</v>
      </c>
      <c r="R272" s="161"/>
      <c r="S272" s="161"/>
      <c r="T272" s="75"/>
      <c r="U272" s="79">
        <v>2</v>
      </c>
    </row>
    <row r="273" spans="1:21" s="57" customFormat="1" ht="15.6" hidden="1" customHeight="1" thickBot="1">
      <c r="A273" s="57" t="s">
        <v>1042</v>
      </c>
      <c r="B273" s="516"/>
      <c r="C273" s="216" t="s">
        <v>1034</v>
      </c>
      <c r="D273" s="219">
        <f t="shared" ref="D273:O273" si="224">D292/$P292</f>
        <v>8.4557075784901153E-2</v>
      </c>
      <c r="E273" s="220">
        <f t="shared" si="224"/>
        <v>7.9469382206595565E-2</v>
      </c>
      <c r="F273" s="220">
        <f t="shared" si="224"/>
        <v>9.1547129765911228E-2</v>
      </c>
      <c r="G273" s="220">
        <f t="shared" si="224"/>
        <v>6.2319985592666292E-2</v>
      </c>
      <c r="H273" s="220">
        <f t="shared" si="224"/>
        <v>7.9056657137351785E-2</v>
      </c>
      <c r="I273" s="220">
        <f t="shared" si="224"/>
        <v>7.3981855477847872E-2</v>
      </c>
      <c r="J273" s="220">
        <f t="shared" si="224"/>
        <v>7.2142754831954495E-2</v>
      </c>
      <c r="K273" s="220">
        <f t="shared" si="224"/>
        <v>8.5762699710700496E-2</v>
      </c>
      <c r="L273" s="220">
        <f t="shared" si="224"/>
        <v>8.5892089396973542E-2</v>
      </c>
      <c r="M273" s="220">
        <f t="shared" si="224"/>
        <v>9.3965376179112506E-2</v>
      </c>
      <c r="N273" s="220">
        <f t="shared" si="224"/>
        <v>9.4981424894770711E-2</v>
      </c>
      <c r="O273" s="220">
        <f t="shared" si="224"/>
        <v>9.6323569021214347E-2</v>
      </c>
      <c r="P273" s="460">
        <f t="shared" si="218"/>
        <v>0.99999999999999989</v>
      </c>
      <c r="Q273" s="551">
        <f t="shared" si="219"/>
        <v>1.5353488817035021E-2</v>
      </c>
      <c r="R273" s="161"/>
      <c r="S273" s="161"/>
      <c r="T273" s="75"/>
      <c r="U273" s="79">
        <v>2</v>
      </c>
    </row>
    <row r="274" spans="1:21" s="57" customFormat="1" ht="15.6" hidden="1" customHeight="1" thickBot="1">
      <c r="A274" s="57" t="s">
        <v>1042</v>
      </c>
      <c r="B274" s="516"/>
      <c r="C274" s="216" t="s">
        <v>1092</v>
      </c>
      <c r="D274" s="219">
        <f t="shared" ref="D274:O274" si="225">D294/$P294</f>
        <v>8.6644646441830439E-2</v>
      </c>
      <c r="E274" s="220">
        <f t="shared" si="225"/>
        <v>8.5148843072055558E-2</v>
      </c>
      <c r="F274" s="220">
        <f t="shared" si="225"/>
        <v>9.2907584016013928E-2</v>
      </c>
      <c r="G274" s="220">
        <f t="shared" si="225"/>
        <v>7.0070247912479858E-2</v>
      </c>
      <c r="H274" s="220">
        <f t="shared" si="225"/>
        <v>8.7353681664692762E-2</v>
      </c>
      <c r="I274" s="220">
        <f t="shared" si="225"/>
        <v>7.464962647542335E-2</v>
      </c>
      <c r="J274" s="220">
        <f t="shared" si="225"/>
        <v>7.324321636714852E-2</v>
      </c>
      <c r="K274" s="220">
        <f t="shared" si="225"/>
        <v>7.9991556444562309E-2</v>
      </c>
      <c r="L274" s="220">
        <f t="shared" si="225"/>
        <v>8.3605883362401962E-2</v>
      </c>
      <c r="M274" s="220">
        <f t="shared" si="225"/>
        <v>8.9494780294181897E-2</v>
      </c>
      <c r="N274" s="220">
        <f t="shared" si="225"/>
        <v>8.7247264482138945E-2</v>
      </c>
      <c r="O274" s="220">
        <f t="shared" si="225"/>
        <v>8.9642669467070474E-2</v>
      </c>
      <c r="P274" s="460">
        <f>SUM(D274:O274)</f>
        <v>0.99999999999999989</v>
      </c>
      <c r="Q274" s="551">
        <f>(P294/P292-1)</f>
        <v>0.10279803715095515</v>
      </c>
      <c r="R274" s="161"/>
      <c r="S274" s="161"/>
      <c r="T274" s="75"/>
      <c r="U274" s="79">
        <v>2</v>
      </c>
    </row>
    <row r="275" spans="1:21" s="57" customFormat="1" ht="15.6" customHeight="1" thickBot="1">
      <c r="A275" s="57" t="s">
        <v>1042</v>
      </c>
      <c r="B275" s="516">
        <f>+B257+1</f>
        <v>55</v>
      </c>
      <c r="C275" s="216" t="s">
        <v>1249</v>
      </c>
      <c r="D275" s="219">
        <f t="shared" ref="D275:O275" si="226">D295/$P295</f>
        <v>8.7014289855207191E-2</v>
      </c>
      <c r="E275" s="220">
        <f t="shared" si="226"/>
        <v>9.3250224824804134E-2</v>
      </c>
      <c r="F275" s="220">
        <f t="shared" si="226"/>
        <v>8.7733400282718921E-2</v>
      </c>
      <c r="G275" s="220">
        <f t="shared" si="226"/>
        <v>8.5693899422444889E-2</v>
      </c>
      <c r="H275" s="220">
        <f t="shared" si="226"/>
        <v>9.8440959348258888E-2</v>
      </c>
      <c r="I275" s="220">
        <f t="shared" si="226"/>
        <v>7.9115828118893866E-2</v>
      </c>
      <c r="J275" s="220">
        <f t="shared" si="226"/>
        <v>8.2868345489368556E-2</v>
      </c>
      <c r="K275" s="220">
        <f t="shared" si="226"/>
        <v>7.6887051868097175E-2</v>
      </c>
      <c r="L275" s="220">
        <f t="shared" si="226"/>
        <v>9.3741515335563866E-2</v>
      </c>
      <c r="M275" s="220">
        <f t="shared" si="226"/>
        <v>8.8996741589501729E-2</v>
      </c>
      <c r="N275" s="220">
        <f t="shared" si="226"/>
        <v>6.2245840451869497E-2</v>
      </c>
      <c r="O275" s="220">
        <f t="shared" si="226"/>
        <v>6.4011903413271287E-2</v>
      </c>
      <c r="P275" s="460">
        <f t="shared" ref="P275:P284" si="227">SUM(D275:O275)</f>
        <v>1</v>
      </c>
      <c r="Q275" s="551">
        <f>(P295/P294-1)</f>
        <v>-5.3231436604212368E-2</v>
      </c>
      <c r="R275" s="161"/>
      <c r="S275" s="161"/>
      <c r="T275" s="75"/>
      <c r="U275" s="79">
        <v>1</v>
      </c>
    </row>
    <row r="276" spans="1:21" s="57" customFormat="1" ht="15.6" customHeight="1" thickBot="1">
      <c r="A276" s="57" t="s">
        <v>1042</v>
      </c>
      <c r="B276" s="516">
        <f>+B275+1</f>
        <v>56</v>
      </c>
      <c r="C276" s="216" t="s">
        <v>1250</v>
      </c>
      <c r="D276" s="347">
        <f t="shared" ref="D276:O276" si="228">D296/$P296</f>
        <v>7.5209795844904281E-2</v>
      </c>
      <c r="E276" s="264">
        <f t="shared" si="228"/>
        <v>7.5841114341235194E-2</v>
      </c>
      <c r="F276" s="264">
        <f t="shared" si="228"/>
        <v>7.6540291637606991E-2</v>
      </c>
      <c r="G276" s="264">
        <f t="shared" si="228"/>
        <v>7.6857737976101612E-2</v>
      </c>
      <c r="H276" s="264">
        <f t="shared" si="228"/>
        <v>8.4672931997825607E-2</v>
      </c>
      <c r="I276" s="264">
        <f t="shared" si="228"/>
        <v>7.7003313395029804E-2</v>
      </c>
      <c r="J276" s="264">
        <f t="shared" si="228"/>
        <v>8.4177752666511577E-2</v>
      </c>
      <c r="K276" s="264">
        <f t="shared" si="228"/>
        <v>8.1340248107385216E-2</v>
      </c>
      <c r="L276" s="264">
        <f t="shared" si="228"/>
        <v>8.7697451920692004E-2</v>
      </c>
      <c r="M276" s="264">
        <f t="shared" si="228"/>
        <v>0.10249342458694126</v>
      </c>
      <c r="N276" s="264">
        <f t="shared" si="228"/>
        <v>9.4124504960885341E-2</v>
      </c>
      <c r="O276" s="264">
        <f t="shared" si="228"/>
        <v>8.4041432564881113E-2</v>
      </c>
      <c r="P276" s="552">
        <f t="shared" si="227"/>
        <v>1</v>
      </c>
      <c r="Q276" s="553">
        <f t="shared" ref="Q276:Q284" si="229">(P296/P295-1)</f>
        <v>2.8666428353882667E-2</v>
      </c>
      <c r="R276" s="161"/>
      <c r="S276" s="161"/>
      <c r="T276" s="75"/>
      <c r="U276" s="79">
        <v>1</v>
      </c>
    </row>
    <row r="277" spans="1:21" s="57" customFormat="1" ht="15.6" customHeight="1" thickBot="1">
      <c r="A277" s="57" t="s">
        <v>1042</v>
      </c>
      <c r="B277" s="516">
        <f>+B276+1</f>
        <v>57</v>
      </c>
      <c r="C277" s="216" t="s">
        <v>1251</v>
      </c>
      <c r="D277" s="175">
        <f t="shared" ref="D277:O277" si="230">D297/$P297</f>
        <v>9.8408405022514883E-2</v>
      </c>
      <c r="E277" s="340">
        <f t="shared" si="230"/>
        <v>8.8567468286496087E-2</v>
      </c>
      <c r="F277" s="340">
        <f t="shared" si="230"/>
        <v>8.0811155411311814E-2</v>
      </c>
      <c r="G277" s="340">
        <f t="shared" si="230"/>
        <v>8.1532602791352285E-2</v>
      </c>
      <c r="H277" s="340">
        <f t="shared" si="230"/>
        <v>8.0480922837789501E-2</v>
      </c>
      <c r="I277" s="340">
        <f t="shared" si="230"/>
        <v>7.5256082738468344E-2</v>
      </c>
      <c r="J277" s="340">
        <f t="shared" si="230"/>
        <v>7.5513717706995137E-2</v>
      </c>
      <c r="K277" s="340">
        <f t="shared" si="230"/>
        <v>7.7775136799578842E-2</v>
      </c>
      <c r="L277" s="340">
        <f t="shared" si="230"/>
        <v>7.9431174928543999E-2</v>
      </c>
      <c r="M277" s="340">
        <f t="shared" si="230"/>
        <v>9.3863318414672145E-2</v>
      </c>
      <c r="N277" s="340">
        <f t="shared" si="230"/>
        <v>8.2859047074226755E-2</v>
      </c>
      <c r="O277" s="340">
        <f t="shared" si="230"/>
        <v>8.5500967988050208E-2</v>
      </c>
      <c r="P277" s="229">
        <f t="shared" si="227"/>
        <v>0.99999999999999989</v>
      </c>
      <c r="Q277" s="498">
        <f t="shared" si="229"/>
        <v>-6.3942672762221653E-3</v>
      </c>
      <c r="R277" s="161"/>
      <c r="S277" s="161"/>
      <c r="T277" s="75"/>
      <c r="U277" s="79">
        <v>1</v>
      </c>
    </row>
    <row r="278" spans="1:21" s="57" customFormat="1" ht="15.6" customHeight="1" thickBot="1">
      <c r="A278" s="57" t="s">
        <v>1042</v>
      </c>
      <c r="B278" s="516">
        <f>+B277+1</f>
        <v>58</v>
      </c>
      <c r="C278" s="216" t="s">
        <v>1252</v>
      </c>
      <c r="D278" s="219">
        <f t="shared" ref="D278:O278" si="231">D298/$P298</f>
        <v>7.2188430735048811E-2</v>
      </c>
      <c r="E278" s="220">
        <f t="shared" si="231"/>
        <v>6.4445458827434118E-2</v>
      </c>
      <c r="F278" s="220">
        <f t="shared" si="231"/>
        <v>7.5231169665197661E-2</v>
      </c>
      <c r="G278" s="220">
        <f t="shared" si="231"/>
        <v>6.2654383434656721E-2</v>
      </c>
      <c r="H278" s="220">
        <f t="shared" si="231"/>
        <v>6.8282009284535705E-2</v>
      </c>
      <c r="I278" s="220">
        <f t="shared" si="231"/>
        <v>6.171176995098035E-2</v>
      </c>
      <c r="J278" s="220">
        <f t="shared" si="231"/>
        <v>6.3111006445940143E-2</v>
      </c>
      <c r="K278" s="220">
        <f t="shared" si="231"/>
        <v>6.7210032186993535E-2</v>
      </c>
      <c r="L278" s="220">
        <f t="shared" si="231"/>
        <v>7.1507747780975017E-2</v>
      </c>
      <c r="M278" s="220">
        <f t="shared" si="231"/>
        <v>0.24239045625743358</v>
      </c>
      <c r="N278" s="220">
        <f t="shared" si="231"/>
        <v>7.782702075676215E-2</v>
      </c>
      <c r="O278" s="220">
        <f t="shared" si="231"/>
        <v>7.3440514674042223E-2</v>
      </c>
      <c r="P278" s="164">
        <f t="shared" si="227"/>
        <v>1</v>
      </c>
      <c r="Q278" s="492">
        <f t="shared" si="229"/>
        <v>0.22936529245463122</v>
      </c>
      <c r="R278" s="161"/>
      <c r="S278" s="161"/>
      <c r="T278" s="75"/>
      <c r="U278" s="79">
        <v>1</v>
      </c>
    </row>
    <row r="279" spans="1:21" s="57" customFormat="1" ht="15.75" customHeight="1" thickBot="1">
      <c r="A279" s="57" t="s">
        <v>1042</v>
      </c>
      <c r="B279" s="516">
        <f>+B278+1</f>
        <v>59</v>
      </c>
      <c r="C279" s="216" t="s">
        <v>1253</v>
      </c>
      <c r="D279" s="219">
        <f t="shared" ref="D279:O279" si="232">D299/$P299</f>
        <v>9.2503885939553221E-2</v>
      </c>
      <c r="E279" s="220">
        <f t="shared" si="232"/>
        <v>8.2785808147174775E-2</v>
      </c>
      <c r="F279" s="220">
        <f t="shared" si="232"/>
        <v>8.6727989487516421E-2</v>
      </c>
      <c r="G279" s="220">
        <f t="shared" si="232"/>
        <v>7.6215505913272016E-2</v>
      </c>
      <c r="H279" s="220">
        <f t="shared" si="232"/>
        <v>8.2785808147174775E-2</v>
      </c>
      <c r="I279" s="220">
        <f t="shared" si="232"/>
        <v>7.2273324572930356E-2</v>
      </c>
      <c r="J279" s="220">
        <f t="shared" si="232"/>
        <v>7.7529566360052579E-2</v>
      </c>
      <c r="K279" s="220">
        <f t="shared" si="232"/>
        <v>7.8843626806833114E-2</v>
      </c>
      <c r="L279" s="220">
        <f t="shared" si="232"/>
        <v>8.4099868593955338E-2</v>
      </c>
      <c r="M279" s="220">
        <f t="shared" si="232"/>
        <v>9.3298291721419194E-2</v>
      </c>
      <c r="N279" s="220">
        <f t="shared" si="232"/>
        <v>8.5413929040735886E-2</v>
      </c>
      <c r="O279" s="220">
        <f t="shared" si="232"/>
        <v>8.7522395269382353E-2</v>
      </c>
      <c r="P279" s="164">
        <f t="shared" si="227"/>
        <v>1</v>
      </c>
      <c r="Q279" s="492">
        <f t="shared" si="229"/>
        <v>-0.22685926928291544</v>
      </c>
      <c r="R279" s="161"/>
      <c r="S279" s="161"/>
      <c r="T279" s="75"/>
      <c r="U279" s="79">
        <v>1</v>
      </c>
    </row>
    <row r="280" spans="1:21" s="57" customFormat="1" ht="15.75" customHeight="1" thickBot="1">
      <c r="A280" s="57" t="s">
        <v>1042</v>
      </c>
      <c r="B280" s="516">
        <f>+B279+1</f>
        <v>60</v>
      </c>
      <c r="C280" s="216" t="s">
        <v>1254</v>
      </c>
      <c r="D280" s="219">
        <f t="shared" ref="D280:O280" si="233">D300/$P300</f>
        <v>8.6675291073738683E-2</v>
      </c>
      <c r="E280" s="220">
        <f t="shared" si="233"/>
        <v>8.4087968952134537E-2</v>
      </c>
      <c r="F280" s="220">
        <f t="shared" si="233"/>
        <v>8.7968952134540757E-2</v>
      </c>
      <c r="G280" s="220">
        <f t="shared" si="233"/>
        <v>7.7619663648124199E-2</v>
      </c>
      <c r="H280" s="220">
        <f t="shared" si="233"/>
        <v>8.2794307891332478E-2</v>
      </c>
      <c r="I280" s="220">
        <f t="shared" si="233"/>
        <v>7.3738680465717993E-2</v>
      </c>
      <c r="J280" s="220">
        <f t="shared" si="233"/>
        <v>7.8913324708926258E-2</v>
      </c>
      <c r="K280" s="220">
        <f t="shared" si="233"/>
        <v>7.8913324708926258E-2</v>
      </c>
      <c r="L280" s="220">
        <f t="shared" si="233"/>
        <v>8.4087968952134537E-2</v>
      </c>
      <c r="M280" s="220">
        <f t="shared" si="233"/>
        <v>9.3143596377749036E-2</v>
      </c>
      <c r="N280" s="220">
        <f t="shared" si="233"/>
        <v>8.538163001293661E-2</v>
      </c>
      <c r="O280" s="220">
        <f t="shared" si="233"/>
        <v>8.6675291073738725E-2</v>
      </c>
      <c r="P280" s="164">
        <f t="shared" si="227"/>
        <v>1</v>
      </c>
      <c r="Q280" s="492">
        <f t="shared" si="229"/>
        <v>1.5768725361366753E-2</v>
      </c>
      <c r="R280" s="161"/>
      <c r="S280" s="161"/>
      <c r="T280" s="75"/>
      <c r="U280" s="79">
        <v>1</v>
      </c>
    </row>
    <row r="281" spans="1:21" s="57" customFormat="1" ht="15.75" hidden="1" customHeight="1" thickBot="1">
      <c r="A281" s="57" t="s">
        <v>1042</v>
      </c>
      <c r="B281" s="69"/>
      <c r="C281" s="216" t="s">
        <v>1255</v>
      </c>
      <c r="D281" s="219" t="e">
        <f t="shared" ref="D281:O281" si="234">D301/$P301</f>
        <v>#DIV/0!</v>
      </c>
      <c r="E281" s="220" t="e">
        <f t="shared" si="234"/>
        <v>#DIV/0!</v>
      </c>
      <c r="F281" s="220" t="e">
        <f t="shared" si="234"/>
        <v>#DIV/0!</v>
      </c>
      <c r="G281" s="220" t="e">
        <f t="shared" si="234"/>
        <v>#DIV/0!</v>
      </c>
      <c r="H281" s="220" t="e">
        <f t="shared" si="234"/>
        <v>#DIV/0!</v>
      </c>
      <c r="I281" s="220" t="e">
        <f t="shared" si="234"/>
        <v>#DIV/0!</v>
      </c>
      <c r="J281" s="220" t="e">
        <f t="shared" si="234"/>
        <v>#DIV/0!</v>
      </c>
      <c r="K281" s="220" t="e">
        <f t="shared" si="234"/>
        <v>#DIV/0!</v>
      </c>
      <c r="L281" s="220" t="e">
        <f t="shared" si="234"/>
        <v>#DIV/0!</v>
      </c>
      <c r="M281" s="220" t="e">
        <f t="shared" si="234"/>
        <v>#DIV/0!</v>
      </c>
      <c r="N281" s="220" t="e">
        <f t="shared" si="234"/>
        <v>#DIV/0!</v>
      </c>
      <c r="O281" s="220" t="e">
        <f t="shared" si="234"/>
        <v>#DIV/0!</v>
      </c>
      <c r="P281" s="164" t="e">
        <f t="shared" si="227"/>
        <v>#DIV/0!</v>
      </c>
      <c r="Q281" s="492">
        <f t="shared" si="229"/>
        <v>-1</v>
      </c>
      <c r="R281" s="161"/>
      <c r="S281" s="161"/>
      <c r="T281" s="75"/>
      <c r="U281" s="79">
        <v>2</v>
      </c>
    </row>
    <row r="282" spans="1:21" s="57" customFormat="1" ht="15.75" hidden="1" customHeight="1" thickBot="1">
      <c r="A282" s="57" t="s">
        <v>1042</v>
      </c>
      <c r="B282" s="69"/>
      <c r="C282" s="216" t="s">
        <v>1256</v>
      </c>
      <c r="D282" s="219" t="e">
        <f t="shared" ref="D282:O282" si="235">D302/$P302</f>
        <v>#DIV/0!</v>
      </c>
      <c r="E282" s="220" t="e">
        <f t="shared" si="235"/>
        <v>#DIV/0!</v>
      </c>
      <c r="F282" s="220" t="e">
        <f t="shared" si="235"/>
        <v>#DIV/0!</v>
      </c>
      <c r="G282" s="220" t="e">
        <f t="shared" si="235"/>
        <v>#DIV/0!</v>
      </c>
      <c r="H282" s="220" t="e">
        <f t="shared" si="235"/>
        <v>#DIV/0!</v>
      </c>
      <c r="I282" s="220" t="e">
        <f t="shared" si="235"/>
        <v>#DIV/0!</v>
      </c>
      <c r="J282" s="220" t="e">
        <f t="shared" si="235"/>
        <v>#DIV/0!</v>
      </c>
      <c r="K282" s="220" t="e">
        <f t="shared" si="235"/>
        <v>#DIV/0!</v>
      </c>
      <c r="L282" s="220" t="e">
        <f t="shared" si="235"/>
        <v>#DIV/0!</v>
      </c>
      <c r="M282" s="220" t="e">
        <f t="shared" si="235"/>
        <v>#DIV/0!</v>
      </c>
      <c r="N282" s="220" t="e">
        <f t="shared" si="235"/>
        <v>#DIV/0!</v>
      </c>
      <c r="O282" s="220" t="e">
        <f t="shared" si="235"/>
        <v>#DIV/0!</v>
      </c>
      <c r="P282" s="164" t="e">
        <f t="shared" si="227"/>
        <v>#DIV/0!</v>
      </c>
      <c r="Q282" s="492" t="e">
        <f t="shared" si="229"/>
        <v>#DIV/0!</v>
      </c>
      <c r="R282" s="161"/>
      <c r="S282" s="161"/>
      <c r="T282" s="75"/>
      <c r="U282" s="79">
        <v>2</v>
      </c>
    </row>
    <row r="283" spans="1:21" s="57" customFormat="1" ht="15.75" hidden="1" customHeight="1" thickBot="1">
      <c r="A283" s="57" t="s">
        <v>1042</v>
      </c>
      <c r="B283" s="69"/>
      <c r="C283" s="216" t="s">
        <v>1257</v>
      </c>
      <c r="D283" s="219" t="e">
        <f t="shared" ref="D283:O283" si="236">D303/$P303</f>
        <v>#DIV/0!</v>
      </c>
      <c r="E283" s="220" t="e">
        <f t="shared" si="236"/>
        <v>#DIV/0!</v>
      </c>
      <c r="F283" s="220" t="e">
        <f t="shared" si="236"/>
        <v>#DIV/0!</v>
      </c>
      <c r="G283" s="220" t="e">
        <f t="shared" si="236"/>
        <v>#DIV/0!</v>
      </c>
      <c r="H283" s="220" t="e">
        <f t="shared" si="236"/>
        <v>#DIV/0!</v>
      </c>
      <c r="I283" s="220" t="e">
        <f t="shared" si="236"/>
        <v>#DIV/0!</v>
      </c>
      <c r="J283" s="220" t="e">
        <f t="shared" si="236"/>
        <v>#DIV/0!</v>
      </c>
      <c r="K283" s="220" t="e">
        <f t="shared" si="236"/>
        <v>#DIV/0!</v>
      </c>
      <c r="L283" s="220" t="e">
        <f t="shared" si="236"/>
        <v>#DIV/0!</v>
      </c>
      <c r="M283" s="220" t="e">
        <f t="shared" si="236"/>
        <v>#DIV/0!</v>
      </c>
      <c r="N283" s="220" t="e">
        <f t="shared" si="236"/>
        <v>#DIV/0!</v>
      </c>
      <c r="O283" s="220" t="e">
        <f t="shared" si="236"/>
        <v>#DIV/0!</v>
      </c>
      <c r="P283" s="164" t="e">
        <f t="shared" si="227"/>
        <v>#DIV/0!</v>
      </c>
      <c r="Q283" s="492" t="e">
        <f t="shared" si="229"/>
        <v>#DIV/0!</v>
      </c>
      <c r="R283" s="161"/>
      <c r="S283" s="161"/>
      <c r="T283" s="75"/>
      <c r="U283" s="79">
        <v>2</v>
      </c>
    </row>
    <row r="284" spans="1:21" s="57" customFormat="1" ht="15.75" hidden="1" customHeight="1" thickBot="1">
      <c r="A284" s="57" t="s">
        <v>1042</v>
      </c>
      <c r="B284" s="69"/>
      <c r="C284" s="216" t="s">
        <v>1258</v>
      </c>
      <c r="D284" s="219" t="e">
        <f t="shared" ref="D284:O284" si="237">D304/$P304</f>
        <v>#DIV/0!</v>
      </c>
      <c r="E284" s="220" t="e">
        <f t="shared" si="237"/>
        <v>#DIV/0!</v>
      </c>
      <c r="F284" s="220" t="e">
        <f t="shared" si="237"/>
        <v>#DIV/0!</v>
      </c>
      <c r="G284" s="220" t="e">
        <f t="shared" si="237"/>
        <v>#DIV/0!</v>
      </c>
      <c r="H284" s="220" t="e">
        <f t="shared" si="237"/>
        <v>#DIV/0!</v>
      </c>
      <c r="I284" s="220" t="e">
        <f t="shared" si="237"/>
        <v>#DIV/0!</v>
      </c>
      <c r="J284" s="220" t="e">
        <f t="shared" si="237"/>
        <v>#DIV/0!</v>
      </c>
      <c r="K284" s="220" t="e">
        <f t="shared" si="237"/>
        <v>#DIV/0!</v>
      </c>
      <c r="L284" s="220" t="e">
        <f t="shared" si="237"/>
        <v>#DIV/0!</v>
      </c>
      <c r="M284" s="220" t="e">
        <f t="shared" si="237"/>
        <v>#DIV/0!</v>
      </c>
      <c r="N284" s="220" t="e">
        <f t="shared" si="237"/>
        <v>#DIV/0!</v>
      </c>
      <c r="O284" s="220" t="e">
        <f t="shared" si="237"/>
        <v>#DIV/0!</v>
      </c>
      <c r="P284" s="164" t="e">
        <f t="shared" si="227"/>
        <v>#DIV/0!</v>
      </c>
      <c r="Q284" s="492" t="e">
        <f t="shared" si="229"/>
        <v>#DIV/0!</v>
      </c>
      <c r="R284" s="161"/>
      <c r="S284" s="161"/>
      <c r="T284" s="75"/>
      <c r="U284" s="79">
        <v>2</v>
      </c>
    </row>
    <row r="285" spans="1:21" s="57" customFormat="1" ht="15.75" hidden="1" customHeight="1" thickBot="1">
      <c r="B285" s="69"/>
      <c r="C285" s="216" t="s">
        <v>1262</v>
      </c>
      <c r="D285" s="418"/>
      <c r="E285" s="427"/>
      <c r="F285" s="427"/>
      <c r="G285" s="427"/>
      <c r="H285" s="427"/>
      <c r="I285" s="427"/>
      <c r="J285" s="427"/>
      <c r="K285" s="427"/>
      <c r="L285" s="427"/>
      <c r="M285" s="427"/>
      <c r="N285" s="427"/>
      <c r="O285" s="427"/>
      <c r="P285" s="428"/>
      <c r="Q285" s="198"/>
      <c r="R285" s="161"/>
      <c r="S285" s="161"/>
      <c r="T285" s="75"/>
      <c r="U285" s="79">
        <v>2</v>
      </c>
    </row>
    <row r="286" spans="1:21" s="57" customFormat="1" ht="15.75" hidden="1" customHeight="1" thickBot="1">
      <c r="B286" s="69"/>
      <c r="C286" s="216" t="s">
        <v>1263</v>
      </c>
      <c r="D286" s="418"/>
      <c r="E286" s="427"/>
      <c r="F286" s="427"/>
      <c r="G286" s="427"/>
      <c r="H286" s="427"/>
      <c r="I286" s="427"/>
      <c r="J286" s="427"/>
      <c r="K286" s="427"/>
      <c r="L286" s="427"/>
      <c r="M286" s="427"/>
      <c r="N286" s="427"/>
      <c r="O286" s="427"/>
      <c r="P286" s="428"/>
      <c r="Q286" s="502"/>
      <c r="R286" s="161"/>
      <c r="S286" s="161"/>
      <c r="T286" s="75"/>
      <c r="U286" s="79">
        <v>2</v>
      </c>
    </row>
    <row r="287" spans="1:21" s="80" customFormat="1" ht="15.75" hidden="1" customHeight="1" thickBot="1">
      <c r="A287" s="57" t="s">
        <v>1042</v>
      </c>
      <c r="B287" s="69"/>
      <c r="C287" s="216" t="s">
        <v>1030</v>
      </c>
      <c r="D287" s="221"/>
      <c r="E287" s="222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3">
        <f t="shared" si="218"/>
        <v>0</v>
      </c>
      <c r="Q287" s="503"/>
      <c r="R287" s="224"/>
      <c r="S287" s="225"/>
      <c r="T287" s="105">
        <f t="shared" ref="T287:T293" si="238">R287-S287</f>
        <v>0</v>
      </c>
      <c r="U287" s="79">
        <v>2</v>
      </c>
    </row>
    <row r="288" spans="1:21" s="80" customFormat="1" ht="15.75" hidden="1" customHeight="1" thickBot="1">
      <c r="A288" s="57" t="s">
        <v>1042</v>
      </c>
      <c r="B288" s="69"/>
      <c r="C288" s="216" t="s">
        <v>1035</v>
      </c>
      <c r="D288" s="225">
        <v>8.1529432100000001</v>
      </c>
      <c r="E288" s="226">
        <v>7.018560840000001</v>
      </c>
      <c r="F288" s="226">
        <v>6.9779877399999988</v>
      </c>
      <c r="G288" s="226">
        <v>6.7394448400000035</v>
      </c>
      <c r="H288" s="226">
        <v>7.1484905599999946</v>
      </c>
      <c r="I288" s="226">
        <v>6.4242536400000008</v>
      </c>
      <c r="J288" s="226">
        <v>6.0755994100000041</v>
      </c>
      <c r="K288" s="226">
        <v>6.8723229799999963</v>
      </c>
      <c r="L288" s="226">
        <v>7.3518099399999972</v>
      </c>
      <c r="M288" s="226">
        <v>7.2945976600000115</v>
      </c>
      <c r="N288" s="226">
        <v>7.1523867499999847</v>
      </c>
      <c r="O288" s="226">
        <f>6.90105660000001+0.59054583</f>
        <v>7.4916024300000101</v>
      </c>
      <c r="P288" s="227">
        <f t="shared" si="218"/>
        <v>84.7</v>
      </c>
      <c r="Q288" s="503"/>
      <c r="R288" s="224"/>
      <c r="S288" s="225"/>
      <c r="T288" s="105">
        <f t="shared" si="238"/>
        <v>0</v>
      </c>
      <c r="U288" s="79">
        <v>2</v>
      </c>
    </row>
    <row r="289" spans="1:21" s="80" customFormat="1" ht="15.75" hidden="1" customHeight="1" thickBot="1">
      <c r="A289" s="57" t="s">
        <v>1042</v>
      </c>
      <c r="B289" s="69"/>
      <c r="C289" s="216" t="s">
        <v>1031</v>
      </c>
      <c r="D289" s="225">
        <v>7.50036682</v>
      </c>
      <c r="E289" s="226">
        <v>7.2033009100000003</v>
      </c>
      <c r="F289" s="226">
        <v>6.4696839299999995</v>
      </c>
      <c r="G289" s="226">
        <v>6.6893983799999992</v>
      </c>
      <c r="H289" s="226">
        <v>6.9254250399999995</v>
      </c>
      <c r="I289" s="226">
        <v>5.6153920900000038</v>
      </c>
      <c r="J289" s="226">
        <v>6.2135100599999946</v>
      </c>
      <c r="K289" s="226">
        <v>5.9618404100000042</v>
      </c>
      <c r="L289" s="226">
        <v>6.5378220100000055</v>
      </c>
      <c r="M289" s="226">
        <v>6.9538387099999932</v>
      </c>
      <c r="N289" s="226">
        <v>6.635268049999997</v>
      </c>
      <c r="O289" s="226">
        <f>6.21949038+0.37466321</f>
        <v>6.5941535899999995</v>
      </c>
      <c r="P289" s="227">
        <f t="shared" si="218"/>
        <v>79.3</v>
      </c>
      <c r="Q289" s="503"/>
      <c r="R289" s="224"/>
      <c r="S289" s="225"/>
      <c r="T289" s="105">
        <f t="shared" si="238"/>
        <v>0</v>
      </c>
      <c r="U289" s="79">
        <v>2</v>
      </c>
    </row>
    <row r="290" spans="1:21" s="80" customFormat="1" ht="15.75" hidden="1" customHeight="1" thickBot="1">
      <c r="A290" s="57" t="s">
        <v>1042</v>
      </c>
      <c r="B290" s="69"/>
      <c r="C290" s="216" t="s">
        <v>1032</v>
      </c>
      <c r="D290" s="225">
        <v>6.7271399299999999</v>
      </c>
      <c r="E290" s="226">
        <v>6.7620962799999997</v>
      </c>
      <c r="F290" s="226">
        <v>6.2621058800000009</v>
      </c>
      <c r="G290" s="226">
        <v>6.0669702199999991</v>
      </c>
      <c r="H290" s="226">
        <v>6.1626119200000016</v>
      </c>
      <c r="I290" s="226">
        <v>5.1254046200000012</v>
      </c>
      <c r="J290" s="226">
        <v>6.5081493500000018</v>
      </c>
      <c r="K290" s="226">
        <v>5.4807417299999965</v>
      </c>
      <c r="L290" s="226">
        <v>6.5317541800000001</v>
      </c>
      <c r="M290" s="226">
        <v>7.0830717000000032</v>
      </c>
      <c r="N290" s="226">
        <v>6.2661916500000059</v>
      </c>
      <c r="O290" s="226">
        <f>6.37650185999998+0.14726068</f>
        <v>6.5237625399999795</v>
      </c>
      <c r="P290" s="227">
        <f t="shared" si="218"/>
        <v>75.499999999999986</v>
      </c>
      <c r="Q290" s="503"/>
      <c r="R290" s="224"/>
      <c r="S290" s="225"/>
      <c r="T290" s="105">
        <f t="shared" si="238"/>
        <v>0</v>
      </c>
      <c r="U290" s="79">
        <v>2</v>
      </c>
    </row>
    <row r="291" spans="1:21" s="80" customFormat="1" ht="15.75" hidden="1" customHeight="1" thickBot="1">
      <c r="A291" s="57" t="s">
        <v>1042</v>
      </c>
      <c r="B291" s="69"/>
      <c r="C291" s="216" t="s">
        <v>1033</v>
      </c>
      <c r="D291" s="422">
        <v>6.4315925400000005</v>
      </c>
      <c r="E291" s="423">
        <v>6.0519355200000007</v>
      </c>
      <c r="F291" s="423">
        <v>6.6687500600000007</v>
      </c>
      <c r="G291" s="423">
        <v>5.9195331799999948</v>
      </c>
      <c r="H291" s="423">
        <v>5.5309281200000058</v>
      </c>
      <c r="I291" s="423">
        <v>5.7122626899999993</v>
      </c>
      <c r="J291" s="423">
        <v>5.7090202499999947</v>
      </c>
      <c r="K291" s="423">
        <v>5.8712444900000023</v>
      </c>
      <c r="L291" s="423">
        <v>6.1040561400000044</v>
      </c>
      <c r="M291" s="423">
        <v>6.9472691300000022</v>
      </c>
      <c r="N291" s="423">
        <v>6.143559659999994</v>
      </c>
      <c r="O291" s="432">
        <v>6.802188490000006</v>
      </c>
      <c r="P291" s="430">
        <f t="shared" si="218"/>
        <v>73.892340270000005</v>
      </c>
      <c r="Q291" s="503"/>
      <c r="R291" s="182"/>
      <c r="S291" s="191"/>
      <c r="T291" s="192">
        <f>S291-R291</f>
        <v>0</v>
      </c>
      <c r="U291" s="79">
        <v>2</v>
      </c>
    </row>
    <row r="292" spans="1:21" s="80" customFormat="1" ht="15.75" hidden="1" customHeight="1" thickBot="1">
      <c r="A292" s="57" t="s">
        <v>1042</v>
      </c>
      <c r="B292" s="69"/>
      <c r="C292" s="216" t="s">
        <v>1034</v>
      </c>
      <c r="D292" s="182">
        <v>6.3440506599999997</v>
      </c>
      <c r="E292" s="183">
        <v>5.9623370600000003</v>
      </c>
      <c r="F292" s="183">
        <v>6.8684923600000012</v>
      </c>
      <c r="G292" s="183">
        <v>4.67567193</v>
      </c>
      <c r="H292" s="183">
        <v>5.9313715999999985</v>
      </c>
      <c r="I292" s="183">
        <v>5.5506252400000022</v>
      </c>
      <c r="J292" s="183">
        <v>5.4126433200000008</v>
      </c>
      <c r="K292" s="183">
        <v>6.4345048199999937</v>
      </c>
      <c r="L292" s="183">
        <v>6.4442125200000007</v>
      </c>
      <c r="M292" s="183">
        <v>7.0499257600000007</v>
      </c>
      <c r="N292" s="183">
        <v>7.126156690000002</v>
      </c>
      <c r="O292" s="228">
        <v>7.2268535299999996</v>
      </c>
      <c r="P292" s="227">
        <f t="shared" si="218"/>
        <v>75.026845489999999</v>
      </c>
      <c r="Q292" s="503"/>
      <c r="R292" s="187">
        <v>73.099999999999994</v>
      </c>
      <c r="S292" s="187">
        <v>73.099999999999994</v>
      </c>
      <c r="T292" s="105">
        <f t="shared" si="238"/>
        <v>0</v>
      </c>
      <c r="U292" s="79">
        <v>2</v>
      </c>
    </row>
    <row r="293" spans="1:21" s="80" customFormat="1" ht="15.6" customHeight="1" thickBot="1">
      <c r="A293" s="57" t="s">
        <v>1042</v>
      </c>
      <c r="B293" s="516">
        <f>+B280+1</f>
        <v>61</v>
      </c>
      <c r="C293" s="216" t="s">
        <v>2538</v>
      </c>
      <c r="D293" s="182">
        <v>7.5</v>
      </c>
      <c r="E293" s="183">
        <v>7.3</v>
      </c>
      <c r="F293" s="183">
        <v>7.6</v>
      </c>
      <c r="G293" s="183">
        <v>6.7</v>
      </c>
      <c r="H293" s="183">
        <v>7.1</v>
      </c>
      <c r="I293" s="183">
        <v>6.3</v>
      </c>
      <c r="J293" s="183">
        <v>6.8</v>
      </c>
      <c r="K293" s="183">
        <v>6.8</v>
      </c>
      <c r="L293" s="183">
        <v>7.2</v>
      </c>
      <c r="M293" s="183">
        <v>8</v>
      </c>
      <c r="N293" s="183">
        <v>7.4</v>
      </c>
      <c r="O293" s="228">
        <f>(R293)-SUM(D293:N293)</f>
        <v>7.7000000000000171</v>
      </c>
      <c r="P293" s="227">
        <f>SUM(D293:O293)</f>
        <v>86.4</v>
      </c>
      <c r="Q293" s="584"/>
      <c r="R293" s="182">
        <v>86.4</v>
      </c>
      <c r="S293" s="225">
        <v>86.4</v>
      </c>
      <c r="T293" s="105">
        <f t="shared" si="238"/>
        <v>0</v>
      </c>
      <c r="U293" s="79">
        <v>1</v>
      </c>
    </row>
    <row r="294" spans="1:21" s="80" customFormat="1" ht="15.75" hidden="1" customHeight="1" thickBot="1">
      <c r="A294" s="57" t="s">
        <v>1042</v>
      </c>
      <c r="B294" s="69"/>
      <c r="C294" s="216" t="s">
        <v>1092</v>
      </c>
      <c r="D294" s="182">
        <v>7.1689310800000001</v>
      </c>
      <c r="E294" s="183">
        <v>7.0451691200000006</v>
      </c>
      <c r="F294" s="183">
        <v>7.6871231400000006</v>
      </c>
      <c r="G294" s="183">
        <v>5.7975743299999998</v>
      </c>
      <c r="H294" s="183">
        <v>7.2275962699999958</v>
      </c>
      <c r="I294" s="183">
        <v>6.1764696299999997</v>
      </c>
      <c r="J294" s="183">
        <v>6.0601040200000043</v>
      </c>
      <c r="K294" s="183">
        <v>6.6184580199999985</v>
      </c>
      <c r="L294" s="183">
        <v>6.9175054700000018</v>
      </c>
      <c r="M294" s="183">
        <v>7.4047496100000032</v>
      </c>
      <c r="N294" s="183">
        <v>7.218791369999991</v>
      </c>
      <c r="O294" s="228">
        <v>7.4169858799999986</v>
      </c>
      <c r="P294" s="227">
        <f>SUM(D294:O294)</f>
        <v>82.739457939999994</v>
      </c>
      <c r="Q294" s="351"/>
      <c r="R294" s="199">
        <v>81.5</v>
      </c>
      <c r="S294" s="187">
        <v>81.5</v>
      </c>
      <c r="T294" s="481">
        <f>R294-S294</f>
        <v>0</v>
      </c>
      <c r="U294" s="79">
        <v>2</v>
      </c>
    </row>
    <row r="295" spans="1:21" s="80" customFormat="1" ht="15.75" hidden="1" customHeight="1" thickBot="1">
      <c r="A295" s="57" t="s">
        <v>1042</v>
      </c>
      <c r="B295" s="516"/>
      <c r="C295" s="216" t="s">
        <v>1249</v>
      </c>
      <c r="D295" s="182">
        <v>6.8162746399999996</v>
      </c>
      <c r="E295" s="183">
        <v>7.3047673399999997</v>
      </c>
      <c r="F295" s="183">
        <v>6.8726062400000014</v>
      </c>
      <c r="G295" s="183">
        <v>6.7128416999999985</v>
      </c>
      <c r="H295" s="183">
        <v>7.7113841400000034</v>
      </c>
      <c r="I295" s="183">
        <v>6.1975477099999949</v>
      </c>
      <c r="J295" s="183">
        <v>6.4915015999999994</v>
      </c>
      <c r="K295" s="183">
        <v>6.0229562600000079</v>
      </c>
      <c r="L295" s="183">
        <v>7.3432526399999958</v>
      </c>
      <c r="M295" s="183">
        <v>6.9715702300000046</v>
      </c>
      <c r="N295" s="183">
        <v>4.8760352399999931</v>
      </c>
      <c r="O295" s="228">
        <v>5.0143799899999948</v>
      </c>
      <c r="P295" s="227">
        <f t="shared" ref="P295:P304" si="239">SUM(D295:O295)</f>
        <v>78.335117729999993</v>
      </c>
      <c r="Q295" s="351"/>
      <c r="R295" s="589">
        <v>85.3</v>
      </c>
      <c r="S295" s="183">
        <v>85.3</v>
      </c>
      <c r="T295" s="481">
        <f t="shared" ref="T295:T304" si="240">R295-S295</f>
        <v>0</v>
      </c>
      <c r="U295" s="79">
        <v>2</v>
      </c>
    </row>
    <row r="296" spans="1:21" s="80" customFormat="1" ht="15.75" hidden="1" customHeight="1" thickBot="1">
      <c r="A296" s="57" t="s">
        <v>1042</v>
      </c>
      <c r="B296" s="516"/>
      <c r="C296" s="216" t="s">
        <v>1250</v>
      </c>
      <c r="D296" s="583">
        <v>6.0604584299999997</v>
      </c>
      <c r="E296" s="301">
        <v>6.1113305200000001</v>
      </c>
      <c r="F296" s="301">
        <v>6.1676707200000003</v>
      </c>
      <c r="G296" s="301">
        <v>6.1932507699999988</v>
      </c>
      <c r="H296" s="301">
        <v>6.8230046200000025</v>
      </c>
      <c r="I296" s="301">
        <v>6.2049813399999962</v>
      </c>
      <c r="J296" s="301">
        <v>6.7831027200000023</v>
      </c>
      <c r="K296" s="301">
        <v>6.5544546000000068</v>
      </c>
      <c r="L296" s="301">
        <v>7.0667225700000031</v>
      </c>
      <c r="M296" s="301">
        <v>8.2589924899999971</v>
      </c>
      <c r="N296" s="301">
        <v>7.5846190400000069</v>
      </c>
      <c r="O296" s="433">
        <v>6.7721179499999806</v>
      </c>
      <c r="P296" s="223">
        <f t="shared" si="239"/>
        <v>80.580705769999994</v>
      </c>
      <c r="Q296" s="557"/>
      <c r="R296" s="182">
        <v>79.599999999999994</v>
      </c>
      <c r="S296" s="224">
        <v>79.599999999999994</v>
      </c>
      <c r="T296" s="105">
        <f t="shared" si="240"/>
        <v>0</v>
      </c>
      <c r="U296" s="79">
        <v>2</v>
      </c>
    </row>
    <row r="297" spans="1:21" s="80" customFormat="1" ht="15.6" hidden="1" customHeight="1" thickBot="1">
      <c r="A297" s="57" t="s">
        <v>1042</v>
      </c>
      <c r="B297" s="516"/>
      <c r="C297" s="216" t="s">
        <v>1251</v>
      </c>
      <c r="D297" s="182">
        <v>7.8791133499999999</v>
      </c>
      <c r="E297" s="183">
        <v>7.0911943099999997</v>
      </c>
      <c r="F297" s="183">
        <v>6.4701816200000017</v>
      </c>
      <c r="G297" s="183">
        <v>6.5279446300000004</v>
      </c>
      <c r="H297" s="183">
        <v>6.4437414000000004</v>
      </c>
      <c r="I297" s="183">
        <v>6.0254122199999998</v>
      </c>
      <c r="J297" s="183">
        <v>6.046039879999995</v>
      </c>
      <c r="K297" s="183">
        <v>6.2271014200000039</v>
      </c>
      <c r="L297" s="183">
        <v>6.3596928600000027</v>
      </c>
      <c r="M297" s="183">
        <v>7.5152089399999937</v>
      </c>
      <c r="N297" s="183">
        <v>6.634146990000005</v>
      </c>
      <c r="O297" s="228">
        <v>6.8456735799999962</v>
      </c>
      <c r="P297" s="227">
        <f t="shared" si="239"/>
        <v>80.065451199999998</v>
      </c>
      <c r="Q297" s="584"/>
      <c r="R297" s="182">
        <v>87.1</v>
      </c>
      <c r="S297" s="225">
        <v>87.1</v>
      </c>
      <c r="T297" s="105">
        <f t="shared" si="240"/>
        <v>0</v>
      </c>
      <c r="U297" s="79">
        <v>2</v>
      </c>
    </row>
    <row r="298" spans="1:21" s="80" customFormat="1" ht="15.6" hidden="1" customHeight="1" thickBot="1">
      <c r="A298" s="57" t="s">
        <v>1042</v>
      </c>
      <c r="B298" s="516"/>
      <c r="C298" s="216" t="s">
        <v>1252</v>
      </c>
      <c r="D298" s="182">
        <v>7.1054846300000003</v>
      </c>
      <c r="E298" s="183">
        <v>6.3433463299999984</v>
      </c>
      <c r="F298" s="183">
        <v>7.4049804700000017</v>
      </c>
      <c r="G298" s="183">
        <v>6.1670513400000004</v>
      </c>
      <c r="H298" s="183">
        <v>6.7209767900000017</v>
      </c>
      <c r="I298" s="183">
        <v>6.07427019</v>
      </c>
      <c r="J298" s="183">
        <v>6.2119965999999991</v>
      </c>
      <c r="K298" s="183">
        <v>6.6154624199999938</v>
      </c>
      <c r="L298" s="183">
        <v>7.0384852199999974</v>
      </c>
      <c r="M298" s="183">
        <v>23.858416699999999</v>
      </c>
      <c r="N298" s="183">
        <v>7.6604892800000073</v>
      </c>
      <c r="O298" s="228">
        <v>7.2287268599999948</v>
      </c>
      <c r="P298" s="227">
        <f t="shared" si="239"/>
        <v>98.429686829999994</v>
      </c>
      <c r="Q298" s="638"/>
      <c r="R298" s="182">
        <v>84.3</v>
      </c>
      <c r="S298" s="225">
        <v>84.3</v>
      </c>
      <c r="T298" s="105">
        <f t="shared" si="240"/>
        <v>0</v>
      </c>
      <c r="U298" s="79">
        <v>2</v>
      </c>
    </row>
    <row r="299" spans="1:21" s="80" customFormat="1" ht="15.75" customHeight="1" thickBot="1">
      <c r="A299" s="57" t="s">
        <v>1042</v>
      </c>
      <c r="B299" s="516">
        <f>+B293+1</f>
        <v>62</v>
      </c>
      <c r="C299" s="216" t="s">
        <v>1253</v>
      </c>
      <c r="D299" s="182">
        <v>7.0395457199999996</v>
      </c>
      <c r="E299" s="194">
        <v>6.3</v>
      </c>
      <c r="F299" s="194">
        <v>6.6</v>
      </c>
      <c r="G299" s="194">
        <v>5.8</v>
      </c>
      <c r="H299" s="194">
        <v>6.3</v>
      </c>
      <c r="I299" s="194">
        <v>5.5</v>
      </c>
      <c r="J299" s="194">
        <v>5.9</v>
      </c>
      <c r="K299" s="194">
        <v>6</v>
      </c>
      <c r="L299" s="194">
        <v>6.4</v>
      </c>
      <c r="M299" s="194">
        <v>7.1</v>
      </c>
      <c r="N299" s="194">
        <v>6.5</v>
      </c>
      <c r="O299" s="228">
        <f t="shared" ref="O299:O304" si="241">(R299)-SUM(D299:N299)</f>
        <v>6.6604542799999962</v>
      </c>
      <c r="P299" s="227">
        <f t="shared" si="239"/>
        <v>76.099999999999994</v>
      </c>
      <c r="Q299" s="557"/>
      <c r="R299" s="419">
        <v>76.099999999999994</v>
      </c>
      <c r="S299" s="225">
        <v>76.099999999999994</v>
      </c>
      <c r="T299" s="105">
        <f t="shared" si="240"/>
        <v>0</v>
      </c>
      <c r="U299" s="79">
        <v>1</v>
      </c>
    </row>
    <row r="300" spans="1:21" s="80" customFormat="1" ht="15.75" customHeight="1" thickBot="1">
      <c r="A300" s="57" t="s">
        <v>1042</v>
      </c>
      <c r="B300" s="516">
        <f>+B299+1</f>
        <v>63</v>
      </c>
      <c r="C300" s="216" t="s">
        <v>1254</v>
      </c>
      <c r="D300" s="419">
        <v>6.7</v>
      </c>
      <c r="E300" s="194">
        <v>6.5</v>
      </c>
      <c r="F300" s="194">
        <v>6.8</v>
      </c>
      <c r="G300" s="194">
        <v>6</v>
      </c>
      <c r="H300" s="194">
        <v>6.4</v>
      </c>
      <c r="I300" s="194">
        <v>5.7</v>
      </c>
      <c r="J300" s="194">
        <v>6.1</v>
      </c>
      <c r="K300" s="194">
        <v>6.1</v>
      </c>
      <c r="L300" s="194">
        <v>6.5</v>
      </c>
      <c r="M300" s="194">
        <v>7.2</v>
      </c>
      <c r="N300" s="194">
        <v>6.6</v>
      </c>
      <c r="O300" s="228">
        <f t="shared" si="241"/>
        <v>6.7000000000000028</v>
      </c>
      <c r="P300" s="227">
        <f t="shared" si="239"/>
        <v>77.3</v>
      </c>
      <c r="Q300" s="542"/>
      <c r="R300" s="194">
        <v>77.3</v>
      </c>
      <c r="S300" s="225">
        <v>77.3</v>
      </c>
      <c r="T300" s="105">
        <f t="shared" si="240"/>
        <v>0</v>
      </c>
      <c r="U300" s="79">
        <v>1</v>
      </c>
    </row>
    <row r="301" spans="1:21" s="80" customFormat="1" ht="15.75" hidden="1" customHeight="1" thickBot="1">
      <c r="A301" s="57" t="s">
        <v>1042</v>
      </c>
      <c r="B301" s="69"/>
      <c r="C301" s="216" t="s">
        <v>1255</v>
      </c>
      <c r="D301" s="419"/>
      <c r="E301" s="194"/>
      <c r="F301" s="194"/>
      <c r="G301" s="194"/>
      <c r="H301" s="194"/>
      <c r="I301" s="194"/>
      <c r="J301" s="194"/>
      <c r="K301" s="194"/>
      <c r="L301" s="194"/>
      <c r="M301" s="194"/>
      <c r="N301" s="194"/>
      <c r="O301" s="228">
        <f t="shared" si="241"/>
        <v>0</v>
      </c>
      <c r="P301" s="214">
        <f t="shared" si="239"/>
        <v>0</v>
      </c>
      <c r="Q301" s="503"/>
      <c r="R301" s="194"/>
      <c r="S301" s="434"/>
      <c r="T301" s="105">
        <f t="shared" si="240"/>
        <v>0</v>
      </c>
      <c r="U301" s="79">
        <v>2</v>
      </c>
    </row>
    <row r="302" spans="1:21" s="80" customFormat="1" ht="15.75" hidden="1" customHeight="1" thickBot="1">
      <c r="A302" s="57" t="s">
        <v>1042</v>
      </c>
      <c r="B302" s="69"/>
      <c r="C302" s="216" t="s">
        <v>1256</v>
      </c>
      <c r="D302" s="419"/>
      <c r="E302" s="194"/>
      <c r="F302" s="194"/>
      <c r="G302" s="194"/>
      <c r="H302" s="194"/>
      <c r="I302" s="194"/>
      <c r="J302" s="194"/>
      <c r="K302" s="194"/>
      <c r="L302" s="194"/>
      <c r="M302" s="194"/>
      <c r="N302" s="194"/>
      <c r="O302" s="228">
        <f t="shared" si="241"/>
        <v>0</v>
      </c>
      <c r="P302" s="214">
        <f t="shared" si="239"/>
        <v>0</v>
      </c>
      <c r="Q302" s="503"/>
      <c r="R302" s="194"/>
      <c r="S302" s="434"/>
      <c r="T302" s="105">
        <f t="shared" si="240"/>
        <v>0</v>
      </c>
      <c r="U302" s="79">
        <v>2</v>
      </c>
    </row>
    <row r="303" spans="1:21" s="80" customFormat="1" ht="15.75" hidden="1" customHeight="1" thickBot="1">
      <c r="A303" s="57" t="s">
        <v>1042</v>
      </c>
      <c r="B303" s="69"/>
      <c r="C303" s="216" t="s">
        <v>1257</v>
      </c>
      <c r="D303" s="419"/>
      <c r="E303" s="194"/>
      <c r="F303" s="194"/>
      <c r="G303" s="194"/>
      <c r="H303" s="194"/>
      <c r="I303" s="194"/>
      <c r="J303" s="194"/>
      <c r="K303" s="194"/>
      <c r="L303" s="194"/>
      <c r="M303" s="194"/>
      <c r="N303" s="194"/>
      <c r="O303" s="228">
        <f t="shared" si="241"/>
        <v>0</v>
      </c>
      <c r="P303" s="214">
        <f t="shared" si="239"/>
        <v>0</v>
      </c>
      <c r="Q303" s="503"/>
      <c r="R303" s="194"/>
      <c r="S303" s="434"/>
      <c r="T303" s="105">
        <f t="shared" si="240"/>
        <v>0</v>
      </c>
      <c r="U303" s="79">
        <v>2</v>
      </c>
    </row>
    <row r="304" spans="1:21" s="80" customFormat="1" ht="15.75" hidden="1" customHeight="1" thickBot="1">
      <c r="A304" s="57" t="s">
        <v>1042</v>
      </c>
      <c r="B304" s="69"/>
      <c r="C304" s="216" t="s">
        <v>1258</v>
      </c>
      <c r="D304" s="419"/>
      <c r="E304" s="194"/>
      <c r="F304" s="194"/>
      <c r="G304" s="194"/>
      <c r="H304" s="194"/>
      <c r="I304" s="194"/>
      <c r="J304" s="194"/>
      <c r="K304" s="194"/>
      <c r="L304" s="194"/>
      <c r="M304" s="194"/>
      <c r="N304" s="194"/>
      <c r="O304" s="228">
        <f t="shared" si="241"/>
        <v>0</v>
      </c>
      <c r="P304" s="214">
        <f t="shared" si="239"/>
        <v>0</v>
      </c>
      <c r="Q304" s="503"/>
      <c r="R304" s="194"/>
      <c r="S304" s="434"/>
      <c r="T304" s="105">
        <f t="shared" si="240"/>
        <v>0</v>
      </c>
      <c r="U304" s="79">
        <v>2</v>
      </c>
    </row>
    <row r="305" spans="1:21" s="80" customFormat="1" ht="15.6" customHeight="1" thickBot="1">
      <c r="A305" s="57"/>
      <c r="B305" s="549"/>
      <c r="C305" s="196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97"/>
      <c r="P305" s="117"/>
      <c r="Q305" s="117"/>
      <c r="R305" s="161"/>
      <c r="S305" s="198"/>
      <c r="T305" s="75"/>
      <c r="U305" s="79">
        <v>1</v>
      </c>
    </row>
    <row r="306" spans="1:21" s="57" customFormat="1" ht="15.75" hidden="1" customHeight="1" thickBot="1">
      <c r="A306" s="57" t="s">
        <v>1043</v>
      </c>
      <c r="B306" s="69"/>
      <c r="C306" s="216" t="s">
        <v>1264</v>
      </c>
      <c r="D306" s="168">
        <f t="shared" ref="D306:O306" si="242">D313/$P313</f>
        <v>9.4310741504178286E-2</v>
      </c>
      <c r="E306" s="217">
        <f t="shared" si="242"/>
        <v>8.7188896100278537E-2</v>
      </c>
      <c r="F306" s="217">
        <f t="shared" si="242"/>
        <v>8.0870840668523652E-2</v>
      </c>
      <c r="G306" s="217">
        <f t="shared" si="242"/>
        <v>8.5515741504178289E-2</v>
      </c>
      <c r="H306" s="217">
        <f t="shared" si="242"/>
        <v>7.905621949860725E-2</v>
      </c>
      <c r="I306" s="217">
        <f t="shared" si="242"/>
        <v>6.8242693593314752E-2</v>
      </c>
      <c r="J306" s="217">
        <f t="shared" si="242"/>
        <v>8.0097743454039028E-2</v>
      </c>
      <c r="K306" s="217">
        <f t="shared" si="242"/>
        <v>7.823447465181059E-2</v>
      </c>
      <c r="L306" s="217">
        <f t="shared" si="242"/>
        <v>9.0790984958217233E-2</v>
      </c>
      <c r="M306" s="217">
        <f t="shared" si="242"/>
        <v>9.5246898328690821E-2</v>
      </c>
      <c r="N306" s="217">
        <f t="shared" si="242"/>
        <v>8.6280560167130954E-2</v>
      </c>
      <c r="O306" s="217">
        <f t="shared" si="242"/>
        <v>7.4164205571030622E-2</v>
      </c>
      <c r="P306" s="171">
        <f>SUM(D306:O306)</f>
        <v>0.99999999999999989</v>
      </c>
      <c r="Q306" s="484"/>
      <c r="R306" s="161"/>
      <c r="S306" s="161"/>
      <c r="T306" s="75"/>
      <c r="U306" s="79">
        <v>2</v>
      </c>
    </row>
    <row r="307" spans="1:21" s="57" customFormat="1" ht="15.75" hidden="1" customHeight="1" thickBot="1">
      <c r="A307" s="57" t="s">
        <v>1043</v>
      </c>
      <c r="B307" s="69"/>
      <c r="C307" s="216" t="s">
        <v>1265</v>
      </c>
      <c r="D307" s="168">
        <f t="shared" ref="D307:O307" si="243">D314/$P314</f>
        <v>9.8189783870967731E-2</v>
      </c>
      <c r="E307" s="217">
        <f t="shared" si="243"/>
        <v>8.3650467448680377E-2</v>
      </c>
      <c r="F307" s="217">
        <f t="shared" si="243"/>
        <v>7.6895578592375377E-2</v>
      </c>
      <c r="G307" s="217">
        <f t="shared" si="243"/>
        <v>8.2121459237536706E-2</v>
      </c>
      <c r="H307" s="217">
        <f t="shared" si="243"/>
        <v>7.3947215249266868E-2</v>
      </c>
      <c r="I307" s="217">
        <f t="shared" si="243"/>
        <v>6.8238377712610016E-2</v>
      </c>
      <c r="J307" s="217">
        <f t="shared" si="243"/>
        <v>8.4561625806451615E-2</v>
      </c>
      <c r="K307" s="217">
        <f t="shared" si="243"/>
        <v>7.1743610263929641E-2</v>
      </c>
      <c r="L307" s="217">
        <f t="shared" si="243"/>
        <v>9.6960639296187659E-2</v>
      </c>
      <c r="M307" s="217">
        <f t="shared" si="243"/>
        <v>9.1735350439882735E-2</v>
      </c>
      <c r="N307" s="217">
        <f t="shared" si="243"/>
        <v>8.2053009384164197E-2</v>
      </c>
      <c r="O307" s="217">
        <f t="shared" si="243"/>
        <v>8.9902882697947217E-2</v>
      </c>
      <c r="P307" s="171">
        <f>SUM(D307:O307)</f>
        <v>1.0000000000000002</v>
      </c>
      <c r="Q307" s="484"/>
      <c r="R307" s="161"/>
      <c r="S307" s="161"/>
      <c r="T307" s="75"/>
      <c r="U307" s="79">
        <v>2</v>
      </c>
    </row>
    <row r="308" spans="1:21" s="57" customFormat="1" ht="15.75" hidden="1" customHeight="1" thickBot="1">
      <c r="A308" s="57" t="s">
        <v>1043</v>
      </c>
      <c r="B308" s="69"/>
      <c r="C308" s="216" t="s">
        <v>1266</v>
      </c>
      <c r="D308" s="168">
        <f t="shared" ref="D308:O308" si="244">D315/$P315</f>
        <v>8.2095716221306458E-2</v>
      </c>
      <c r="E308" s="217">
        <f t="shared" si="244"/>
        <v>8.2954212258460933E-2</v>
      </c>
      <c r="F308" s="217">
        <f t="shared" si="244"/>
        <v>9.4882832414548868E-2</v>
      </c>
      <c r="G308" s="217">
        <f t="shared" si="244"/>
        <v>7.8986338243579007E-2</v>
      </c>
      <c r="H308" s="217">
        <f t="shared" si="244"/>
        <v>7.3469342993917816E-2</v>
      </c>
      <c r="I308" s="217">
        <f t="shared" si="244"/>
        <v>7.8588354812970884E-2</v>
      </c>
      <c r="J308" s="217">
        <f t="shared" si="244"/>
        <v>7.0609856466698831E-2</v>
      </c>
      <c r="K308" s="217">
        <f t="shared" si="244"/>
        <v>7.7477765092132236E-2</v>
      </c>
      <c r="L308" s="217">
        <f t="shared" si="244"/>
        <v>9.0930900768332532E-2</v>
      </c>
      <c r="M308" s="217">
        <f t="shared" si="244"/>
        <v>9.989106118893204E-2</v>
      </c>
      <c r="N308" s="217">
        <f t="shared" si="244"/>
        <v>8.1074057168671707E-2</v>
      </c>
      <c r="O308" s="217">
        <f t="shared" si="244"/>
        <v>8.9039562370448688E-2</v>
      </c>
      <c r="P308" s="171">
        <f>SUM(D308:O308)</f>
        <v>1</v>
      </c>
      <c r="Q308" s="484"/>
      <c r="R308" s="161"/>
      <c r="S308" s="161"/>
      <c r="T308" s="75"/>
      <c r="U308" s="79">
        <v>2</v>
      </c>
    </row>
    <row r="309" spans="1:21" s="57" customFormat="1" ht="15.75" hidden="1" customHeight="1" thickBot="1">
      <c r="A309" s="57" t="s">
        <v>1043</v>
      </c>
      <c r="B309" s="69"/>
      <c r="C309" s="216" t="s">
        <v>1267</v>
      </c>
      <c r="D309" s="168">
        <f t="shared" ref="D309:O309" si="245">D316/$P316</f>
        <v>9.0554128404708847E-2</v>
      </c>
      <c r="E309" s="217">
        <f t="shared" si="245"/>
        <v>8.7587958177458694E-2</v>
      </c>
      <c r="F309" s="217">
        <f t="shared" si="245"/>
        <v>8.6221417516195567E-2</v>
      </c>
      <c r="G309" s="217">
        <f t="shared" si="245"/>
        <v>6.5736435201028773E-2</v>
      </c>
      <c r="H309" s="217">
        <f t="shared" si="245"/>
        <v>8.0453536304553888E-2</v>
      </c>
      <c r="I309" s="217">
        <f t="shared" si="245"/>
        <v>7.9156658572870298E-2</v>
      </c>
      <c r="J309" s="217">
        <f t="shared" si="245"/>
        <v>6.992821506571982E-2</v>
      </c>
      <c r="K309" s="217">
        <f t="shared" si="245"/>
        <v>8.0529829453133708E-2</v>
      </c>
      <c r="L309" s="217">
        <f t="shared" si="245"/>
        <v>8.9788830576983392E-2</v>
      </c>
      <c r="M309" s="217">
        <f t="shared" si="245"/>
        <v>9.6321565821614191E-2</v>
      </c>
      <c r="N309" s="217">
        <f t="shared" si="245"/>
        <v>8.8184885757836798E-2</v>
      </c>
      <c r="O309" s="217">
        <f t="shared" si="245"/>
        <v>8.5536539147896024E-2</v>
      </c>
      <c r="P309" s="171">
        <f>SUM(D309:O309)</f>
        <v>1</v>
      </c>
      <c r="Q309" s="484"/>
      <c r="R309" s="161"/>
      <c r="S309" s="161"/>
      <c r="T309" s="75"/>
      <c r="U309" s="79">
        <v>2</v>
      </c>
    </row>
    <row r="310" spans="1:21" s="57" customFormat="1" ht="15.75" hidden="1" customHeight="1" thickBot="1">
      <c r="A310" s="57" t="s">
        <v>1043</v>
      </c>
      <c r="B310" s="69"/>
      <c r="C310" s="216" t="s">
        <v>1268</v>
      </c>
      <c r="D310" s="168">
        <f t="shared" ref="D310:O310" si="246">D317/$P317</f>
        <v>7.9422644500940026E-2</v>
      </c>
      <c r="E310" s="217">
        <f t="shared" si="246"/>
        <v>9.3994154079053913E-2</v>
      </c>
      <c r="F310" s="217">
        <f t="shared" si="246"/>
        <v>8.910799649085703E-2</v>
      </c>
      <c r="G310" s="217">
        <f t="shared" si="246"/>
        <v>6.8448530423417267E-2</v>
      </c>
      <c r="H310" s="217">
        <f t="shared" si="246"/>
        <v>8.3579225601672372E-2</v>
      </c>
      <c r="I310" s="217">
        <f t="shared" si="246"/>
        <v>7.3309755854453415E-2</v>
      </c>
      <c r="J310" s="217">
        <f t="shared" si="246"/>
        <v>7.4173936239331051E-2</v>
      </c>
      <c r="K310" s="217">
        <f t="shared" si="246"/>
        <v>7.195419782505634E-2</v>
      </c>
      <c r="L310" s="217">
        <f t="shared" si="246"/>
        <v>9.5114514305521633E-2</v>
      </c>
      <c r="M310" s="217">
        <f t="shared" si="246"/>
        <v>9.6602288054699073E-2</v>
      </c>
      <c r="N310" s="217">
        <f t="shared" si="246"/>
        <v>8.7499145905088505E-2</v>
      </c>
      <c r="O310" s="217">
        <f t="shared" si="246"/>
        <v>8.679361071990957E-2</v>
      </c>
      <c r="P310" s="171">
        <f>SUM(D310:O310)</f>
        <v>1.0000000000000002</v>
      </c>
      <c r="Q310" s="496" t="e">
        <f>(P329/P328-1)</f>
        <v>#DIV/0!</v>
      </c>
      <c r="R310" s="161"/>
      <c r="S310" s="161"/>
      <c r="T310" s="75"/>
      <c r="U310" s="79">
        <v>2</v>
      </c>
    </row>
    <row r="311" spans="1:21" s="57" customFormat="1" ht="15.75" hidden="1" customHeight="1" thickBot="1">
      <c r="A311" s="57" t="s">
        <v>1043</v>
      </c>
      <c r="B311" s="69"/>
      <c r="C311" s="216" t="s">
        <v>1036</v>
      </c>
      <c r="D311" s="168">
        <f>D320/$P320</f>
        <v>0.10217728893182336</v>
      </c>
      <c r="E311" s="217">
        <f t="shared" ref="E311:O311" si="247">E320/$P320</f>
        <v>6.8869415107587248E-2</v>
      </c>
      <c r="F311" s="217">
        <f t="shared" si="247"/>
        <v>6.8805339884678796E-2</v>
      </c>
      <c r="G311" s="217">
        <f t="shared" si="247"/>
        <v>9.0353613788125564E-2</v>
      </c>
      <c r="H311" s="217">
        <f t="shared" si="247"/>
        <v>6.7496814654565265E-2</v>
      </c>
      <c r="I311" s="217">
        <f t="shared" si="247"/>
        <v>8.8050468927550168E-2</v>
      </c>
      <c r="J311" s="217">
        <f t="shared" si="247"/>
        <v>7.1267619385708497E-2</v>
      </c>
      <c r="K311" s="217">
        <f t="shared" si="247"/>
        <v>9.7023529795409208E-2</v>
      </c>
      <c r="L311" s="217">
        <f t="shared" si="247"/>
        <v>7.8678482695522189E-2</v>
      </c>
      <c r="M311" s="217">
        <f t="shared" si="247"/>
        <v>9.801279970133675E-2</v>
      </c>
      <c r="N311" s="217">
        <f t="shared" si="247"/>
        <v>8.5839602915493321E-2</v>
      </c>
      <c r="O311" s="217">
        <f t="shared" si="247"/>
        <v>8.34250242121998E-2</v>
      </c>
      <c r="P311" s="171">
        <f t="shared" ref="P311:P316" si="248">SUM(D311:O311)</f>
        <v>1.0000000000000002</v>
      </c>
      <c r="Q311" s="496" t="e">
        <f t="shared" ref="Q311:Q316" si="249">(P330/P329-1)</f>
        <v>#DIV/0!</v>
      </c>
      <c r="R311" s="161"/>
      <c r="S311" s="161"/>
      <c r="T311" s="75"/>
      <c r="U311" s="79">
        <v>2</v>
      </c>
    </row>
    <row r="312" spans="1:21" s="57" customFormat="1" ht="15.75" hidden="1" customHeight="1" thickBot="1">
      <c r="A312" s="57" t="s">
        <v>1043</v>
      </c>
      <c r="B312" s="69"/>
      <c r="C312" s="216" t="s">
        <v>1037</v>
      </c>
      <c r="D312" s="168">
        <f t="shared" ref="D312:O312" si="250">D331/$P331</f>
        <v>8.5726654545454542E-2</v>
      </c>
      <c r="E312" s="217">
        <f t="shared" si="250"/>
        <v>9.3230750802139037E-2</v>
      </c>
      <c r="F312" s="217">
        <f t="shared" si="250"/>
        <v>7.9211109090909101E-2</v>
      </c>
      <c r="G312" s="217">
        <f t="shared" si="250"/>
        <v>9.0854288502673825E-2</v>
      </c>
      <c r="H312" s="217">
        <f t="shared" si="250"/>
        <v>7.7188818716577526E-2</v>
      </c>
      <c r="I312" s="217">
        <f t="shared" si="250"/>
        <v>7.2863207754010714E-2</v>
      </c>
      <c r="J312" s="217">
        <f t="shared" si="250"/>
        <v>8.4158870855614951E-2</v>
      </c>
      <c r="K312" s="217">
        <f t="shared" si="250"/>
        <v>7.4186946524064198E-2</v>
      </c>
      <c r="L312" s="217">
        <f t="shared" si="250"/>
        <v>9.8243119251336858E-2</v>
      </c>
      <c r="M312" s="217">
        <f t="shared" si="250"/>
        <v>9.161188208556155E-2</v>
      </c>
      <c r="N312" s="217">
        <f t="shared" si="250"/>
        <v>8.6387961497326166E-2</v>
      </c>
      <c r="O312" s="217">
        <f t="shared" si="250"/>
        <v>6.6336390374331547E-2</v>
      </c>
      <c r="P312" s="171">
        <f t="shared" si="248"/>
        <v>1</v>
      </c>
      <c r="Q312" s="497" t="e">
        <f t="shared" si="249"/>
        <v>#DIV/0!</v>
      </c>
      <c r="R312" s="161"/>
      <c r="S312" s="161"/>
      <c r="T312" s="75"/>
      <c r="U312" s="79">
        <v>2</v>
      </c>
    </row>
    <row r="313" spans="1:21" s="57" customFormat="1" ht="15.75" hidden="1" customHeight="1" thickBot="1">
      <c r="A313" s="57" t="s">
        <v>1043</v>
      </c>
      <c r="B313" s="69"/>
      <c r="C313" s="216" t="s">
        <v>1038</v>
      </c>
      <c r="D313" s="168">
        <f t="shared" ref="D313:O313" si="251">D332/$P332</f>
        <v>9.4310741504178314E-2</v>
      </c>
      <c r="E313" s="217">
        <f t="shared" si="251"/>
        <v>8.7188896100278551E-2</v>
      </c>
      <c r="F313" s="217">
        <f t="shared" si="251"/>
        <v>8.0870840668523666E-2</v>
      </c>
      <c r="G313" s="217">
        <f t="shared" si="251"/>
        <v>8.5515741504178303E-2</v>
      </c>
      <c r="H313" s="217">
        <f t="shared" si="251"/>
        <v>7.9056219498607264E-2</v>
      </c>
      <c r="I313" s="217">
        <f t="shared" si="251"/>
        <v>6.8242693593314765E-2</v>
      </c>
      <c r="J313" s="217">
        <f t="shared" si="251"/>
        <v>8.0097743454039041E-2</v>
      </c>
      <c r="K313" s="217">
        <f t="shared" si="251"/>
        <v>7.8234474651810604E-2</v>
      </c>
      <c r="L313" s="217">
        <f t="shared" si="251"/>
        <v>9.0790984958217247E-2</v>
      </c>
      <c r="M313" s="217">
        <f t="shared" si="251"/>
        <v>9.5246898328690849E-2</v>
      </c>
      <c r="N313" s="217">
        <f t="shared" si="251"/>
        <v>8.6280560167130968E-2</v>
      </c>
      <c r="O313" s="217">
        <f t="shared" si="251"/>
        <v>7.4164205571030636E-2</v>
      </c>
      <c r="P313" s="171">
        <f t="shared" si="248"/>
        <v>1.0000000000000002</v>
      </c>
      <c r="Q313" s="497">
        <f t="shared" si="249"/>
        <v>-4.0106951871657803E-2</v>
      </c>
      <c r="R313" s="161"/>
      <c r="S313" s="161"/>
      <c r="T313" s="477"/>
      <c r="U313" s="79">
        <v>2</v>
      </c>
    </row>
    <row r="314" spans="1:21" s="57" customFormat="1" ht="15.75" hidden="1" customHeight="1" thickBot="1">
      <c r="A314" s="57" t="s">
        <v>1043</v>
      </c>
      <c r="B314" s="516"/>
      <c r="C314" s="216" t="s">
        <v>1039</v>
      </c>
      <c r="D314" s="173">
        <f t="shared" ref="D314:O314" si="252">D333/$P333</f>
        <v>9.8189783870967717E-2</v>
      </c>
      <c r="E314" s="218">
        <f t="shared" si="252"/>
        <v>8.3650467448680363E-2</v>
      </c>
      <c r="F314" s="218">
        <f t="shared" si="252"/>
        <v>7.6895578592375363E-2</v>
      </c>
      <c r="G314" s="218">
        <f t="shared" si="252"/>
        <v>8.2121459237536693E-2</v>
      </c>
      <c r="H314" s="218">
        <f t="shared" si="252"/>
        <v>7.3947215249266854E-2</v>
      </c>
      <c r="I314" s="218">
        <f t="shared" si="252"/>
        <v>6.8238377712610002E-2</v>
      </c>
      <c r="J314" s="218">
        <f t="shared" si="252"/>
        <v>8.4561625806451601E-2</v>
      </c>
      <c r="K314" s="218">
        <f t="shared" si="252"/>
        <v>7.1743610263929627E-2</v>
      </c>
      <c r="L314" s="218">
        <f t="shared" si="252"/>
        <v>9.6960639296187645E-2</v>
      </c>
      <c r="M314" s="218">
        <f t="shared" si="252"/>
        <v>9.1735350439882721E-2</v>
      </c>
      <c r="N314" s="218">
        <f t="shared" si="252"/>
        <v>8.2053009384164183E-2</v>
      </c>
      <c r="O314" s="218">
        <f t="shared" si="252"/>
        <v>8.9902882697947203E-2</v>
      </c>
      <c r="P314" s="514">
        <f t="shared" si="248"/>
        <v>0.99999999999999989</v>
      </c>
      <c r="Q314" s="550">
        <f t="shared" si="249"/>
        <v>-5.0139275766016622E-2</v>
      </c>
      <c r="R314" s="161"/>
      <c r="S314" s="161"/>
      <c r="T314" s="75"/>
      <c r="U314" s="79">
        <v>2</v>
      </c>
    </row>
    <row r="315" spans="1:21" s="57" customFormat="1" ht="15.75" hidden="1" customHeight="1" thickBot="1">
      <c r="A315" s="57" t="s">
        <v>1043</v>
      </c>
      <c r="B315" s="516"/>
      <c r="C315" s="216" t="s">
        <v>1040</v>
      </c>
      <c r="D315" s="219">
        <f t="shared" ref="D315:O315" si="253">D334/$P334</f>
        <v>8.2095716221306458E-2</v>
      </c>
      <c r="E315" s="220">
        <f t="shared" si="253"/>
        <v>8.2954212258460933E-2</v>
      </c>
      <c r="F315" s="220">
        <f t="shared" si="253"/>
        <v>9.4882832414548868E-2</v>
      </c>
      <c r="G315" s="220">
        <f t="shared" si="253"/>
        <v>7.8986338243579007E-2</v>
      </c>
      <c r="H315" s="220">
        <f t="shared" si="253"/>
        <v>7.3469342993917816E-2</v>
      </c>
      <c r="I315" s="220">
        <f t="shared" si="253"/>
        <v>7.8588354812970884E-2</v>
      </c>
      <c r="J315" s="220">
        <f t="shared" si="253"/>
        <v>7.0609856466698831E-2</v>
      </c>
      <c r="K315" s="220">
        <f t="shared" si="253"/>
        <v>7.7477765092132236E-2</v>
      </c>
      <c r="L315" s="220">
        <f t="shared" si="253"/>
        <v>9.0930900768332532E-2</v>
      </c>
      <c r="M315" s="220">
        <f t="shared" si="253"/>
        <v>9.989106118893204E-2</v>
      </c>
      <c r="N315" s="220">
        <f t="shared" si="253"/>
        <v>8.1074057168671707E-2</v>
      </c>
      <c r="O315" s="220">
        <f t="shared" si="253"/>
        <v>8.9039562370448688E-2</v>
      </c>
      <c r="P315" s="460">
        <f t="shared" si="248"/>
        <v>1</v>
      </c>
      <c r="Q315" s="551">
        <f t="shared" si="249"/>
        <v>-6.1336715835777267E-2</v>
      </c>
      <c r="R315" s="161"/>
      <c r="S315" s="161"/>
      <c r="T315" s="75"/>
      <c r="U315" s="79">
        <v>2</v>
      </c>
    </row>
    <row r="316" spans="1:21" s="57" customFormat="1" ht="15.6" hidden="1" customHeight="1" thickBot="1">
      <c r="A316" s="57" t="s">
        <v>1043</v>
      </c>
      <c r="B316" s="516"/>
      <c r="C316" s="216" t="s">
        <v>1041</v>
      </c>
      <c r="D316" s="219">
        <f t="shared" ref="D316:O316" si="254">D335/$P335</f>
        <v>9.0554128404708847E-2</v>
      </c>
      <c r="E316" s="220">
        <f t="shared" si="254"/>
        <v>8.7587958177458694E-2</v>
      </c>
      <c r="F316" s="220">
        <f t="shared" si="254"/>
        <v>8.6221417516195567E-2</v>
      </c>
      <c r="G316" s="220">
        <f t="shared" si="254"/>
        <v>6.5736435201028773E-2</v>
      </c>
      <c r="H316" s="220">
        <f t="shared" si="254"/>
        <v>8.0453536304553888E-2</v>
      </c>
      <c r="I316" s="220">
        <f t="shared" si="254"/>
        <v>7.9156658572870298E-2</v>
      </c>
      <c r="J316" s="220">
        <f t="shared" si="254"/>
        <v>6.992821506571982E-2</v>
      </c>
      <c r="K316" s="220">
        <f t="shared" si="254"/>
        <v>8.0529829453133708E-2</v>
      </c>
      <c r="L316" s="220">
        <f t="shared" si="254"/>
        <v>8.9788830576983392E-2</v>
      </c>
      <c r="M316" s="220">
        <f t="shared" si="254"/>
        <v>9.6321565821614191E-2</v>
      </c>
      <c r="N316" s="220">
        <f t="shared" si="254"/>
        <v>8.8184885757836798E-2</v>
      </c>
      <c r="O316" s="220">
        <f t="shared" si="254"/>
        <v>8.5536539147896024E-2</v>
      </c>
      <c r="P316" s="460">
        <f t="shared" si="248"/>
        <v>1</v>
      </c>
      <c r="Q316" s="551">
        <f t="shared" si="249"/>
        <v>-7.5688472349895064E-2</v>
      </c>
      <c r="R316" s="161"/>
      <c r="S316" s="161"/>
      <c r="T316" s="75"/>
      <c r="U316" s="79">
        <v>2</v>
      </c>
    </row>
    <row r="317" spans="1:21" s="57" customFormat="1" ht="15.6" hidden="1" customHeight="1" thickBot="1">
      <c r="A317" s="57" t="s">
        <v>1043</v>
      </c>
      <c r="B317" s="516"/>
      <c r="C317" s="216" t="s">
        <v>1093</v>
      </c>
      <c r="D317" s="219">
        <f t="shared" ref="D317:O317" si="255">D337/$P337</f>
        <v>7.9422644500940012E-2</v>
      </c>
      <c r="E317" s="220">
        <f t="shared" si="255"/>
        <v>9.3994154079053899E-2</v>
      </c>
      <c r="F317" s="220">
        <f t="shared" si="255"/>
        <v>8.9107996490857017E-2</v>
      </c>
      <c r="G317" s="220">
        <f t="shared" si="255"/>
        <v>6.8448530423417253E-2</v>
      </c>
      <c r="H317" s="220">
        <f t="shared" si="255"/>
        <v>8.3579225601672358E-2</v>
      </c>
      <c r="I317" s="220">
        <f t="shared" si="255"/>
        <v>7.3309755854453401E-2</v>
      </c>
      <c r="J317" s="220">
        <f t="shared" si="255"/>
        <v>7.4173936239331037E-2</v>
      </c>
      <c r="K317" s="220">
        <f t="shared" si="255"/>
        <v>7.1954197825056326E-2</v>
      </c>
      <c r="L317" s="220">
        <f t="shared" si="255"/>
        <v>9.5114514305521619E-2</v>
      </c>
      <c r="M317" s="220">
        <f t="shared" si="255"/>
        <v>9.6602288054699059E-2</v>
      </c>
      <c r="N317" s="220">
        <f t="shared" si="255"/>
        <v>8.7499145905088491E-2</v>
      </c>
      <c r="O317" s="220">
        <f t="shared" si="255"/>
        <v>8.6793610719909556E-2</v>
      </c>
      <c r="P317" s="460">
        <f>SUM(D317:O317)</f>
        <v>0.99999999999999989</v>
      </c>
      <c r="Q317" s="551">
        <f>(P337/P335-1)</f>
        <v>4.3021701718424232E-3</v>
      </c>
      <c r="R317" s="161"/>
      <c r="S317" s="161"/>
      <c r="T317" s="75"/>
      <c r="U317" s="79">
        <v>2</v>
      </c>
    </row>
    <row r="318" spans="1:21" s="57" customFormat="1" ht="15.6" customHeight="1" thickBot="1">
      <c r="A318" s="57" t="s">
        <v>1043</v>
      </c>
      <c r="B318" s="516">
        <f>+B300+1</f>
        <v>64</v>
      </c>
      <c r="C318" s="216" t="s">
        <v>1269</v>
      </c>
      <c r="D318" s="219">
        <f t="shared" ref="D318:O318" si="256">D338/$P338</f>
        <v>8.9148922888552987E-2</v>
      </c>
      <c r="E318" s="220">
        <f t="shared" si="256"/>
        <v>0.10260652904602025</v>
      </c>
      <c r="F318" s="220">
        <f t="shared" si="256"/>
        <v>8.6520104847270365E-2</v>
      </c>
      <c r="G318" s="220">
        <f t="shared" si="256"/>
        <v>8.3121389917910515E-2</v>
      </c>
      <c r="H318" s="220">
        <f t="shared" si="256"/>
        <v>9.2801203279431796E-2</v>
      </c>
      <c r="I318" s="220">
        <f t="shared" si="256"/>
        <v>8.2724563310767871E-2</v>
      </c>
      <c r="J318" s="220">
        <f t="shared" si="256"/>
        <v>8.6159441598997105E-2</v>
      </c>
      <c r="K318" s="220">
        <f t="shared" si="256"/>
        <v>8.2013896589381463E-2</v>
      </c>
      <c r="L318" s="220">
        <f t="shared" si="256"/>
        <v>9.513581689916252E-2</v>
      </c>
      <c r="M318" s="220">
        <f t="shared" si="256"/>
        <v>9.1603991251211631E-2</v>
      </c>
      <c r="N318" s="220">
        <f t="shared" si="256"/>
        <v>5.500190992115684E-2</v>
      </c>
      <c r="O318" s="220">
        <f t="shared" si="256"/>
        <v>5.3162230450136683E-2</v>
      </c>
      <c r="P318" s="460">
        <f t="shared" ref="P318:P327" si="257">SUM(D318:O318)</f>
        <v>1</v>
      </c>
      <c r="Q318" s="551">
        <f>(P338/P337-1)</f>
        <v>-6.0411046914657152E-2</v>
      </c>
      <c r="R318" s="161"/>
      <c r="S318" s="161"/>
      <c r="T318" s="75"/>
      <c r="U318" s="79">
        <v>1</v>
      </c>
    </row>
    <row r="319" spans="1:21" s="57" customFormat="1" ht="15.6" customHeight="1" thickBot="1">
      <c r="A319" s="57" t="s">
        <v>1043</v>
      </c>
      <c r="B319" s="516">
        <f>+B318+1</f>
        <v>65</v>
      </c>
      <c r="C319" s="216" t="s">
        <v>1270</v>
      </c>
      <c r="D319" s="347">
        <f t="shared" ref="D319:O319" si="258">D339/$P339</f>
        <v>8.1445219849486605E-2</v>
      </c>
      <c r="E319" s="264">
        <f t="shared" si="258"/>
        <v>6.7404513776323755E-2</v>
      </c>
      <c r="F319" s="264">
        <f t="shared" si="258"/>
        <v>7.1718230388198467E-2</v>
      </c>
      <c r="G319" s="264">
        <f t="shared" si="258"/>
        <v>7.7265754977098866E-2</v>
      </c>
      <c r="H319" s="264">
        <f t="shared" si="258"/>
        <v>8.0280292560945099E-2</v>
      </c>
      <c r="I319" s="264">
        <f t="shared" si="258"/>
        <v>7.3332114956184968E-2</v>
      </c>
      <c r="J319" s="264">
        <f t="shared" si="258"/>
        <v>7.9595327111584291E-2</v>
      </c>
      <c r="K319" s="264">
        <f t="shared" si="258"/>
        <v>7.3319367932677071E-2</v>
      </c>
      <c r="L319" s="264">
        <f t="shared" si="258"/>
        <v>9.0031800849718707E-2</v>
      </c>
      <c r="M319" s="264">
        <f t="shared" si="258"/>
        <v>0.11084570917689185</v>
      </c>
      <c r="N319" s="264">
        <f t="shared" si="258"/>
        <v>0.1024469809644637</v>
      </c>
      <c r="O319" s="264">
        <f t="shared" si="258"/>
        <v>9.2314687456426639E-2</v>
      </c>
      <c r="P319" s="552">
        <f t="shared" si="257"/>
        <v>1</v>
      </c>
      <c r="Q319" s="553">
        <f t="shared" ref="Q319:Q327" si="259">(P339/P338-1)</f>
        <v>-5.7376748431697822E-3</v>
      </c>
      <c r="R319" s="161"/>
      <c r="S319" s="161"/>
      <c r="T319" s="75"/>
      <c r="U319" s="79">
        <v>1</v>
      </c>
    </row>
    <row r="320" spans="1:21" s="57" customFormat="1" ht="15.6" customHeight="1" thickBot="1">
      <c r="A320" s="57" t="s">
        <v>1043</v>
      </c>
      <c r="B320" s="516">
        <f>+B319+1</f>
        <v>66</v>
      </c>
      <c r="C320" s="157" t="s">
        <v>1271</v>
      </c>
      <c r="D320" s="175">
        <f t="shared" ref="D320:O320" si="260">D340/$P340</f>
        <v>0.10217728893182335</v>
      </c>
      <c r="E320" s="340">
        <f t="shared" si="260"/>
        <v>6.8869415107587234E-2</v>
      </c>
      <c r="F320" s="340">
        <f t="shared" si="260"/>
        <v>6.8805339884678782E-2</v>
      </c>
      <c r="G320" s="340">
        <f t="shared" si="260"/>
        <v>9.035361378812555E-2</v>
      </c>
      <c r="H320" s="340">
        <f t="shared" si="260"/>
        <v>6.7496814654565251E-2</v>
      </c>
      <c r="I320" s="340">
        <f t="shared" si="260"/>
        <v>8.8050468927550155E-2</v>
      </c>
      <c r="J320" s="340">
        <f t="shared" si="260"/>
        <v>7.1267619385708483E-2</v>
      </c>
      <c r="K320" s="340">
        <f t="shared" si="260"/>
        <v>9.7023529795409194E-2</v>
      </c>
      <c r="L320" s="340">
        <f t="shared" si="260"/>
        <v>7.8678482695522176E-2</v>
      </c>
      <c r="M320" s="340">
        <f t="shared" si="260"/>
        <v>9.8012799701336736E-2</v>
      </c>
      <c r="N320" s="340">
        <f t="shared" si="260"/>
        <v>8.5839602915493307E-2</v>
      </c>
      <c r="O320" s="340">
        <f t="shared" si="260"/>
        <v>8.3425024212199786E-2</v>
      </c>
      <c r="P320" s="229">
        <f t="shared" si="257"/>
        <v>0.99999999999999989</v>
      </c>
      <c r="Q320" s="498">
        <f t="shared" si="259"/>
        <v>8.5477459356336549E-2</v>
      </c>
      <c r="R320" s="161"/>
      <c r="S320" s="161"/>
      <c r="T320" s="75"/>
      <c r="U320" s="79">
        <v>1</v>
      </c>
    </row>
    <row r="321" spans="1:21" s="57" customFormat="1" ht="15.6" customHeight="1" thickBot="1">
      <c r="A321" s="57" t="s">
        <v>1043</v>
      </c>
      <c r="B321" s="516">
        <f>+B320+1</f>
        <v>67</v>
      </c>
      <c r="C321" s="157" t="s">
        <v>1272</v>
      </c>
      <c r="D321" s="219">
        <f t="shared" ref="D321:O321" si="261">D341/$P341</f>
        <v>8.1784162980219136E-2</v>
      </c>
      <c r="E321" s="220">
        <f t="shared" si="261"/>
        <v>7.344266696442335E-2</v>
      </c>
      <c r="F321" s="220">
        <f t="shared" si="261"/>
        <v>8.8269128407272912E-2</v>
      </c>
      <c r="G321" s="220">
        <f t="shared" si="261"/>
        <v>7.3123463754777462E-2</v>
      </c>
      <c r="H321" s="220">
        <f t="shared" si="261"/>
        <v>8.034927321765821E-2</v>
      </c>
      <c r="I321" s="220">
        <f t="shared" si="261"/>
        <v>7.2940636463037861E-2</v>
      </c>
      <c r="J321" s="220">
        <f t="shared" si="261"/>
        <v>7.3205290191044312E-2</v>
      </c>
      <c r="K321" s="220">
        <f t="shared" si="261"/>
        <v>8.0691709071901457E-2</v>
      </c>
      <c r="L321" s="220">
        <f t="shared" si="261"/>
        <v>7.8865826117822571E-2</v>
      </c>
      <c r="M321" s="220">
        <f t="shared" si="261"/>
        <v>0.13056807554528757</v>
      </c>
      <c r="N321" s="220">
        <f t="shared" si="261"/>
        <v>7.8858903858052887E-2</v>
      </c>
      <c r="O321" s="220">
        <f t="shared" si="261"/>
        <v>8.7900863428502285E-2</v>
      </c>
      <c r="P321" s="229">
        <f t="shared" si="257"/>
        <v>1</v>
      </c>
      <c r="Q321" s="492">
        <f t="shared" si="259"/>
        <v>4.9425256000407369E-2</v>
      </c>
      <c r="R321" s="161"/>
      <c r="S321" s="161"/>
      <c r="T321" s="75"/>
      <c r="U321" s="79">
        <v>1</v>
      </c>
    </row>
    <row r="322" spans="1:21" s="57" customFormat="1" ht="15.75" customHeight="1" thickBot="1">
      <c r="A322" s="57" t="s">
        <v>1043</v>
      </c>
      <c r="B322" s="516">
        <f>+B321+1</f>
        <v>68</v>
      </c>
      <c r="C322" s="157" t="s">
        <v>1273</v>
      </c>
      <c r="D322" s="219">
        <f t="shared" ref="D322:O322" si="262">D342/$P342</f>
        <v>8.4935779299363037E-2</v>
      </c>
      <c r="E322" s="220">
        <f t="shared" si="262"/>
        <v>8.2802547770700646E-2</v>
      </c>
      <c r="F322" s="220">
        <f t="shared" si="262"/>
        <v>8.2802547770700646E-2</v>
      </c>
      <c r="G322" s="220">
        <f t="shared" si="262"/>
        <v>7.6433121019108277E-2</v>
      </c>
      <c r="H322" s="220">
        <f t="shared" si="262"/>
        <v>7.9617834394904469E-2</v>
      </c>
      <c r="I322" s="220">
        <f t="shared" si="262"/>
        <v>7.32484076433121E-2</v>
      </c>
      <c r="J322" s="220">
        <f t="shared" si="262"/>
        <v>7.6433121019108277E-2</v>
      </c>
      <c r="K322" s="220">
        <f t="shared" si="262"/>
        <v>7.9617834394904469E-2</v>
      </c>
      <c r="L322" s="220">
        <f t="shared" si="262"/>
        <v>8.9171974522292988E-2</v>
      </c>
      <c r="M322" s="220">
        <f t="shared" si="262"/>
        <v>9.5541401273885357E-2</v>
      </c>
      <c r="N322" s="220">
        <f t="shared" si="262"/>
        <v>8.5987261146496824E-2</v>
      </c>
      <c r="O322" s="220">
        <f t="shared" si="262"/>
        <v>9.3408169745222924E-2</v>
      </c>
      <c r="P322" s="229">
        <f t="shared" si="257"/>
        <v>0.99999999999999989</v>
      </c>
      <c r="Q322" s="492">
        <f t="shared" si="259"/>
        <v>-6.9492106621632521E-3</v>
      </c>
      <c r="R322" s="161"/>
      <c r="S322" s="161"/>
      <c r="T322" s="75"/>
      <c r="U322" s="79">
        <v>1</v>
      </c>
    </row>
    <row r="323" spans="1:21" s="57" customFormat="1" ht="15.75" customHeight="1" thickBot="1">
      <c r="A323" s="57" t="s">
        <v>1043</v>
      </c>
      <c r="B323" s="516">
        <f>+B322+1</f>
        <v>69</v>
      </c>
      <c r="C323" s="157" t="s">
        <v>1274</v>
      </c>
      <c r="D323" s="219">
        <f t="shared" ref="D323:O323" si="263">D343/$P343</f>
        <v>8.5443037974683542E-2</v>
      </c>
      <c r="E323" s="220">
        <f t="shared" si="263"/>
        <v>8.2278481012658222E-2</v>
      </c>
      <c r="F323" s="220">
        <f t="shared" si="263"/>
        <v>8.5443037974683542E-2</v>
      </c>
      <c r="G323" s="220">
        <f t="shared" si="263"/>
        <v>7.5949367088607583E-2</v>
      </c>
      <c r="H323" s="220">
        <f t="shared" si="263"/>
        <v>7.9113924050632903E-2</v>
      </c>
      <c r="I323" s="220">
        <f t="shared" si="263"/>
        <v>7.2784810126582264E-2</v>
      </c>
      <c r="J323" s="220">
        <f t="shared" si="263"/>
        <v>7.5949367088607583E-2</v>
      </c>
      <c r="K323" s="220">
        <f t="shared" si="263"/>
        <v>7.9113924050632903E-2</v>
      </c>
      <c r="L323" s="220">
        <f t="shared" si="263"/>
        <v>9.1772151898734167E-2</v>
      </c>
      <c r="M323" s="220">
        <f t="shared" si="263"/>
        <v>9.8101265822784806E-2</v>
      </c>
      <c r="N323" s="220">
        <f t="shared" si="263"/>
        <v>8.5443037974683542E-2</v>
      </c>
      <c r="O323" s="220">
        <f t="shared" si="263"/>
        <v>8.8607594936708986E-2</v>
      </c>
      <c r="P323" s="229">
        <f t="shared" si="257"/>
        <v>1</v>
      </c>
      <c r="Q323" s="492">
        <f t="shared" si="259"/>
        <v>6.3694267515923553E-3</v>
      </c>
      <c r="R323" s="161"/>
      <c r="S323" s="161"/>
      <c r="T323" s="75"/>
      <c r="U323" s="79">
        <v>1</v>
      </c>
    </row>
    <row r="324" spans="1:21" s="57" customFormat="1" ht="15.75" hidden="1" customHeight="1" thickBot="1">
      <c r="A324" s="57" t="s">
        <v>1043</v>
      </c>
      <c r="B324" s="69"/>
      <c r="C324" s="157" t="s">
        <v>1275</v>
      </c>
      <c r="D324" s="219" t="e">
        <f t="shared" ref="D324:O324" si="264">D344/$P344</f>
        <v>#DIV/0!</v>
      </c>
      <c r="E324" s="220" t="e">
        <f t="shared" si="264"/>
        <v>#DIV/0!</v>
      </c>
      <c r="F324" s="220" t="e">
        <f t="shared" si="264"/>
        <v>#DIV/0!</v>
      </c>
      <c r="G324" s="220" t="e">
        <f t="shared" si="264"/>
        <v>#DIV/0!</v>
      </c>
      <c r="H324" s="220" t="e">
        <f t="shared" si="264"/>
        <v>#DIV/0!</v>
      </c>
      <c r="I324" s="220" t="e">
        <f t="shared" si="264"/>
        <v>#DIV/0!</v>
      </c>
      <c r="J324" s="220" t="e">
        <f t="shared" si="264"/>
        <v>#DIV/0!</v>
      </c>
      <c r="K324" s="220" t="e">
        <f t="shared" si="264"/>
        <v>#DIV/0!</v>
      </c>
      <c r="L324" s="220" t="e">
        <f t="shared" si="264"/>
        <v>#DIV/0!</v>
      </c>
      <c r="M324" s="220" t="e">
        <f t="shared" si="264"/>
        <v>#DIV/0!</v>
      </c>
      <c r="N324" s="220" t="e">
        <f t="shared" si="264"/>
        <v>#DIV/0!</v>
      </c>
      <c r="O324" s="220" t="e">
        <f t="shared" si="264"/>
        <v>#DIV/0!</v>
      </c>
      <c r="P324" s="229" t="e">
        <f t="shared" si="257"/>
        <v>#DIV/0!</v>
      </c>
      <c r="Q324" s="492">
        <f t="shared" si="259"/>
        <v>-1</v>
      </c>
      <c r="R324" s="161"/>
      <c r="S324" s="161"/>
      <c r="T324" s="75"/>
      <c r="U324" s="79">
        <v>2</v>
      </c>
    </row>
    <row r="325" spans="1:21" s="57" customFormat="1" ht="15.75" hidden="1" customHeight="1" thickBot="1">
      <c r="A325" s="57" t="s">
        <v>1043</v>
      </c>
      <c r="B325" s="69"/>
      <c r="C325" s="157" t="s">
        <v>1276</v>
      </c>
      <c r="D325" s="219" t="e">
        <f t="shared" ref="D325:O325" si="265">D345/$P345</f>
        <v>#DIV/0!</v>
      </c>
      <c r="E325" s="220" t="e">
        <f t="shared" si="265"/>
        <v>#DIV/0!</v>
      </c>
      <c r="F325" s="220" t="e">
        <f t="shared" si="265"/>
        <v>#DIV/0!</v>
      </c>
      <c r="G325" s="220" t="e">
        <f t="shared" si="265"/>
        <v>#DIV/0!</v>
      </c>
      <c r="H325" s="220" t="e">
        <f t="shared" si="265"/>
        <v>#DIV/0!</v>
      </c>
      <c r="I325" s="220" t="e">
        <f t="shared" si="265"/>
        <v>#DIV/0!</v>
      </c>
      <c r="J325" s="220" t="e">
        <f t="shared" si="265"/>
        <v>#DIV/0!</v>
      </c>
      <c r="K325" s="220" t="e">
        <f t="shared" si="265"/>
        <v>#DIV/0!</v>
      </c>
      <c r="L325" s="220" t="e">
        <f t="shared" si="265"/>
        <v>#DIV/0!</v>
      </c>
      <c r="M325" s="220" t="e">
        <f t="shared" si="265"/>
        <v>#DIV/0!</v>
      </c>
      <c r="N325" s="220" t="e">
        <f t="shared" si="265"/>
        <v>#DIV/0!</v>
      </c>
      <c r="O325" s="220" t="e">
        <f t="shared" si="265"/>
        <v>#DIV/0!</v>
      </c>
      <c r="P325" s="229" t="e">
        <f t="shared" si="257"/>
        <v>#DIV/0!</v>
      </c>
      <c r="Q325" s="492" t="e">
        <f t="shared" si="259"/>
        <v>#DIV/0!</v>
      </c>
      <c r="R325" s="161"/>
      <c r="S325" s="161"/>
      <c r="T325" s="75"/>
      <c r="U325" s="79">
        <v>2</v>
      </c>
    </row>
    <row r="326" spans="1:21" s="57" customFormat="1" ht="15.75" hidden="1" customHeight="1" thickBot="1">
      <c r="A326" s="57" t="s">
        <v>1043</v>
      </c>
      <c r="B326" s="69"/>
      <c r="C326" s="157" t="s">
        <v>1277</v>
      </c>
      <c r="D326" s="219" t="e">
        <f t="shared" ref="D326:O326" si="266">D346/$P346</f>
        <v>#DIV/0!</v>
      </c>
      <c r="E326" s="220" t="e">
        <f t="shared" si="266"/>
        <v>#DIV/0!</v>
      </c>
      <c r="F326" s="220" t="e">
        <f t="shared" si="266"/>
        <v>#DIV/0!</v>
      </c>
      <c r="G326" s="220" t="e">
        <f t="shared" si="266"/>
        <v>#DIV/0!</v>
      </c>
      <c r="H326" s="220" t="e">
        <f t="shared" si="266"/>
        <v>#DIV/0!</v>
      </c>
      <c r="I326" s="220" t="e">
        <f t="shared" si="266"/>
        <v>#DIV/0!</v>
      </c>
      <c r="J326" s="220" t="e">
        <f t="shared" si="266"/>
        <v>#DIV/0!</v>
      </c>
      <c r="K326" s="220" t="e">
        <f t="shared" si="266"/>
        <v>#DIV/0!</v>
      </c>
      <c r="L326" s="220" t="e">
        <f t="shared" si="266"/>
        <v>#DIV/0!</v>
      </c>
      <c r="M326" s="220" t="e">
        <f t="shared" si="266"/>
        <v>#DIV/0!</v>
      </c>
      <c r="N326" s="220" t="e">
        <f t="shared" si="266"/>
        <v>#DIV/0!</v>
      </c>
      <c r="O326" s="220" t="e">
        <f t="shared" si="266"/>
        <v>#DIV/0!</v>
      </c>
      <c r="P326" s="229" t="e">
        <f t="shared" si="257"/>
        <v>#DIV/0!</v>
      </c>
      <c r="Q326" s="492" t="e">
        <f t="shared" si="259"/>
        <v>#DIV/0!</v>
      </c>
      <c r="R326" s="161"/>
      <c r="S326" s="161"/>
      <c r="T326" s="75"/>
      <c r="U326" s="79">
        <v>2</v>
      </c>
    </row>
    <row r="327" spans="1:21" s="57" customFormat="1" ht="15.75" hidden="1" customHeight="1" thickBot="1">
      <c r="A327" s="57" t="s">
        <v>1043</v>
      </c>
      <c r="B327" s="69"/>
      <c r="C327" s="157" t="s">
        <v>1278</v>
      </c>
      <c r="D327" s="219" t="e">
        <f t="shared" ref="D327:O327" si="267">D347/$P347</f>
        <v>#DIV/0!</v>
      </c>
      <c r="E327" s="220" t="e">
        <f t="shared" si="267"/>
        <v>#DIV/0!</v>
      </c>
      <c r="F327" s="220" t="e">
        <f t="shared" si="267"/>
        <v>#DIV/0!</v>
      </c>
      <c r="G327" s="220" t="e">
        <f t="shared" si="267"/>
        <v>#DIV/0!</v>
      </c>
      <c r="H327" s="220" t="e">
        <f t="shared" si="267"/>
        <v>#DIV/0!</v>
      </c>
      <c r="I327" s="220" t="e">
        <f t="shared" si="267"/>
        <v>#DIV/0!</v>
      </c>
      <c r="J327" s="220" t="e">
        <f t="shared" si="267"/>
        <v>#DIV/0!</v>
      </c>
      <c r="K327" s="220" t="e">
        <f t="shared" si="267"/>
        <v>#DIV/0!</v>
      </c>
      <c r="L327" s="220" t="e">
        <f t="shared" si="267"/>
        <v>#DIV/0!</v>
      </c>
      <c r="M327" s="220" t="e">
        <f t="shared" si="267"/>
        <v>#DIV/0!</v>
      </c>
      <c r="N327" s="220" t="e">
        <f t="shared" si="267"/>
        <v>#DIV/0!</v>
      </c>
      <c r="O327" s="220" t="e">
        <f t="shared" si="267"/>
        <v>#DIV/0!</v>
      </c>
      <c r="P327" s="229" t="e">
        <f t="shared" si="257"/>
        <v>#DIV/0!</v>
      </c>
      <c r="Q327" s="492" t="e">
        <f t="shared" si="259"/>
        <v>#DIV/0!</v>
      </c>
      <c r="R327" s="161"/>
      <c r="S327" s="161"/>
      <c r="T327" s="75"/>
      <c r="U327" s="79">
        <v>2</v>
      </c>
    </row>
    <row r="328" spans="1:21" s="80" customFormat="1" ht="15.75" hidden="1" customHeight="1" thickBot="1">
      <c r="A328" s="57" t="s">
        <v>1043</v>
      </c>
      <c r="B328" s="69"/>
      <c r="C328" s="216" t="s">
        <v>1267</v>
      </c>
      <c r="D328" s="230"/>
      <c r="E328" s="231"/>
      <c r="F328" s="231"/>
      <c r="G328" s="231"/>
      <c r="H328" s="231"/>
      <c r="I328" s="231"/>
      <c r="J328" s="231"/>
      <c r="K328" s="231"/>
      <c r="L328" s="231"/>
      <c r="M328" s="231"/>
      <c r="N328" s="231"/>
      <c r="O328" s="231"/>
      <c r="P328" s="214">
        <v>0</v>
      </c>
      <c r="Q328" s="198"/>
      <c r="R328" s="232"/>
      <c r="S328" s="212"/>
      <c r="T328" s="142">
        <v>-2</v>
      </c>
      <c r="U328" s="79">
        <v>2</v>
      </c>
    </row>
    <row r="329" spans="1:21" s="80" customFormat="1" ht="15.75" hidden="1" customHeight="1" thickBot="1">
      <c r="A329" s="57" t="s">
        <v>1043</v>
      </c>
      <c r="B329" s="69"/>
      <c r="C329" s="216" t="s">
        <v>1268</v>
      </c>
      <c r="D329" s="230"/>
      <c r="E329" s="231"/>
      <c r="F329" s="231"/>
      <c r="G329" s="231"/>
      <c r="H329" s="231"/>
      <c r="I329" s="231"/>
      <c r="J329" s="231"/>
      <c r="K329" s="231"/>
      <c r="L329" s="231"/>
      <c r="M329" s="231"/>
      <c r="N329" s="231"/>
      <c r="O329" s="231"/>
      <c r="P329" s="214">
        <v>0</v>
      </c>
      <c r="Q329" s="502"/>
      <c r="R329" s="232"/>
      <c r="S329" s="212"/>
      <c r="T329" s="142">
        <v>-1</v>
      </c>
      <c r="U329" s="79">
        <v>2</v>
      </c>
    </row>
    <row r="330" spans="1:21" s="80" customFormat="1" ht="15.75" hidden="1" customHeight="1" thickBot="1">
      <c r="A330" s="57" t="s">
        <v>1043</v>
      </c>
      <c r="B330" s="69"/>
      <c r="C330" s="216" t="s">
        <v>1036</v>
      </c>
      <c r="D330" s="230"/>
      <c r="E330" s="231"/>
      <c r="F330" s="231"/>
      <c r="G330" s="231"/>
      <c r="H330" s="231"/>
      <c r="I330" s="231"/>
      <c r="J330" s="231"/>
      <c r="K330" s="231"/>
      <c r="L330" s="231"/>
      <c r="M330" s="231"/>
      <c r="N330" s="231"/>
      <c r="O330" s="231"/>
      <c r="P330" s="214">
        <v>0</v>
      </c>
      <c r="Q330" s="503"/>
      <c r="R330" s="232"/>
      <c r="S330" s="212"/>
      <c r="T330" s="142">
        <v>0</v>
      </c>
      <c r="U330" s="79">
        <v>2</v>
      </c>
    </row>
    <row r="331" spans="1:21" s="57" customFormat="1" ht="15.75" hidden="1" customHeight="1" thickBot="1">
      <c r="A331" s="57" t="s">
        <v>1043</v>
      </c>
      <c r="B331" s="69"/>
      <c r="C331" s="216" t="s">
        <v>1037</v>
      </c>
      <c r="D331" s="225">
        <v>3.2061768799999997</v>
      </c>
      <c r="E331" s="226">
        <v>3.4868300799999998</v>
      </c>
      <c r="F331" s="226">
        <v>2.9624954800000003</v>
      </c>
      <c r="G331" s="226">
        <v>3.397950390000001</v>
      </c>
      <c r="H331" s="226">
        <v>2.8868618199999991</v>
      </c>
      <c r="I331" s="226">
        <v>2.7250839700000005</v>
      </c>
      <c r="J331" s="226">
        <v>3.1475417699999992</v>
      </c>
      <c r="K331" s="226">
        <v>2.7745918000000009</v>
      </c>
      <c r="L331" s="226">
        <v>3.6742926599999981</v>
      </c>
      <c r="M331" s="226">
        <v>3.426284390000002</v>
      </c>
      <c r="N331" s="226">
        <v>3.2309097599999985</v>
      </c>
      <c r="O331" s="226">
        <f>3.12182913-0.64084813</f>
        <v>2.4809809999999999</v>
      </c>
      <c r="P331" s="227">
        <f t="shared" ref="P331:P337" si="268">SUM(D331:O331)</f>
        <v>37.4</v>
      </c>
      <c r="Q331" s="503"/>
      <c r="R331" s="224"/>
      <c r="S331" s="225"/>
      <c r="T331" s="105">
        <f>R331-S331</f>
        <v>0</v>
      </c>
      <c r="U331" s="79">
        <v>2</v>
      </c>
    </row>
    <row r="332" spans="1:21" s="57" customFormat="1" ht="15.75" hidden="1" customHeight="1" thickBot="1">
      <c r="A332" s="57" t="s">
        <v>1043</v>
      </c>
      <c r="B332" s="69"/>
      <c r="C332" s="216" t="s">
        <v>1038</v>
      </c>
      <c r="D332" s="225">
        <v>3.3857556200000012</v>
      </c>
      <c r="E332" s="226">
        <v>3.1300813700000001</v>
      </c>
      <c r="F332" s="226">
        <v>2.9032631799999993</v>
      </c>
      <c r="G332" s="226">
        <v>3.0700151200000008</v>
      </c>
      <c r="H332" s="226">
        <v>2.8381182800000007</v>
      </c>
      <c r="I332" s="226">
        <v>2.4499127000000001</v>
      </c>
      <c r="J332" s="226">
        <v>2.8755089900000015</v>
      </c>
      <c r="K332" s="226">
        <v>2.8086176400000005</v>
      </c>
      <c r="L332" s="226">
        <v>3.2593963599999989</v>
      </c>
      <c r="M332" s="226">
        <v>3.4193636500000015</v>
      </c>
      <c r="N332" s="226">
        <v>3.0974721100000018</v>
      </c>
      <c r="O332" s="226">
        <f>2.68700172+0.01549326-0.04</f>
        <v>2.66249498</v>
      </c>
      <c r="P332" s="227">
        <f t="shared" si="268"/>
        <v>35.9</v>
      </c>
      <c r="Q332" s="503"/>
      <c r="R332" s="224"/>
      <c r="S332" s="225"/>
      <c r="T332" s="105">
        <f>R332-S332</f>
        <v>0</v>
      </c>
      <c r="U332" s="79">
        <v>2</v>
      </c>
    </row>
    <row r="333" spans="1:21" s="57" customFormat="1" ht="15.75" hidden="1" customHeight="1" thickBot="1">
      <c r="A333" s="57" t="s">
        <v>1043</v>
      </c>
      <c r="B333" s="69"/>
      <c r="C333" s="216" t="s">
        <v>1039</v>
      </c>
      <c r="D333" s="225">
        <v>3.3482716299999993</v>
      </c>
      <c r="E333" s="226">
        <v>2.8524809400000004</v>
      </c>
      <c r="F333" s="226">
        <v>2.6221392300000002</v>
      </c>
      <c r="G333" s="226">
        <v>2.8003417600000011</v>
      </c>
      <c r="H333" s="226">
        <v>2.5216000399999996</v>
      </c>
      <c r="I333" s="226">
        <v>2.3269286800000013</v>
      </c>
      <c r="J333" s="226">
        <v>2.8835514399999997</v>
      </c>
      <c r="K333" s="226">
        <v>2.4464571100000003</v>
      </c>
      <c r="L333" s="226">
        <v>3.3063577999999989</v>
      </c>
      <c r="M333" s="226">
        <v>3.128175450000001</v>
      </c>
      <c r="N333" s="226">
        <v>2.7980076199999986</v>
      </c>
      <c r="O333" s="226">
        <f>2.72823022+0.33745808</f>
        <v>3.0656882999999997</v>
      </c>
      <c r="P333" s="227">
        <f t="shared" si="268"/>
        <v>34.1</v>
      </c>
      <c r="Q333" s="503"/>
      <c r="R333" s="224"/>
      <c r="S333" s="225"/>
      <c r="T333" s="105">
        <f>R333-S333</f>
        <v>0</v>
      </c>
      <c r="U333" s="79">
        <v>2</v>
      </c>
    </row>
    <row r="334" spans="1:21" s="57" customFormat="1" ht="15.75" hidden="1" customHeight="1" thickBot="1">
      <c r="A334" s="57" t="s">
        <v>1043</v>
      </c>
      <c r="B334" s="69"/>
      <c r="C334" s="216" t="s">
        <v>1040</v>
      </c>
      <c r="D334" s="422">
        <v>2.6277540000000004</v>
      </c>
      <c r="E334" s="423">
        <v>2.6552330999999993</v>
      </c>
      <c r="F334" s="423">
        <v>3.037049360000001</v>
      </c>
      <c r="G334" s="423">
        <v>2.5282277299999993</v>
      </c>
      <c r="H334" s="423">
        <v>2.3516374399999993</v>
      </c>
      <c r="I334" s="423">
        <v>2.5154889100000002</v>
      </c>
      <c r="J334" s="423">
        <v>2.2601098000000004</v>
      </c>
      <c r="K334" s="423">
        <v>2.4799406899999994</v>
      </c>
      <c r="L334" s="423">
        <v>2.9105542799999995</v>
      </c>
      <c r="M334" s="423">
        <v>3.1973548400000027</v>
      </c>
      <c r="N334" s="423">
        <v>2.5950523099999998</v>
      </c>
      <c r="O334" s="432">
        <v>2.8500155299999967</v>
      </c>
      <c r="P334" s="436">
        <f t="shared" si="268"/>
        <v>32.008417989999998</v>
      </c>
      <c r="Q334" s="503"/>
      <c r="R334" s="182"/>
      <c r="S334" s="191"/>
      <c r="T334" s="192">
        <f>S334-R334</f>
        <v>0</v>
      </c>
      <c r="U334" s="79">
        <v>2</v>
      </c>
    </row>
    <row r="335" spans="1:21" s="57" customFormat="1" ht="15.75" hidden="1" customHeight="1" thickBot="1">
      <c r="A335" s="57" t="s">
        <v>1043</v>
      </c>
      <c r="B335" s="69"/>
      <c r="C335" s="216" t="s">
        <v>1041</v>
      </c>
      <c r="D335" s="182">
        <v>2.6791117799999999</v>
      </c>
      <c r="E335" s="183">
        <v>2.5913554099999998</v>
      </c>
      <c r="F335" s="183">
        <v>2.5509252800000004</v>
      </c>
      <c r="G335" s="183">
        <v>1.9448617199999996</v>
      </c>
      <c r="H335" s="183">
        <v>2.3802781900000003</v>
      </c>
      <c r="I335" s="183">
        <v>2.3419090899999997</v>
      </c>
      <c r="J335" s="183">
        <v>2.0688786700000019</v>
      </c>
      <c r="K335" s="183">
        <v>2.3825353799999966</v>
      </c>
      <c r="L335" s="183">
        <v>2.6564698700000022</v>
      </c>
      <c r="M335" s="183">
        <v>2.8497457399999995</v>
      </c>
      <c r="N335" s="183">
        <v>2.6090159600000007</v>
      </c>
      <c r="O335" s="228">
        <v>2.5306626399999992</v>
      </c>
      <c r="P335" s="227">
        <f t="shared" si="268"/>
        <v>29.58574973</v>
      </c>
      <c r="Q335" s="503"/>
      <c r="R335" s="187">
        <v>30.5</v>
      </c>
      <c r="S335" s="187">
        <v>30.5</v>
      </c>
      <c r="T335" s="105">
        <f>R335-S335</f>
        <v>0</v>
      </c>
      <c r="U335" s="79">
        <v>2</v>
      </c>
    </row>
    <row r="336" spans="1:21" s="57" customFormat="1" ht="15.6" customHeight="1" thickBot="1">
      <c r="A336" s="57" t="s">
        <v>1043</v>
      </c>
      <c r="B336" s="516">
        <f>+B323+1</f>
        <v>70</v>
      </c>
      <c r="C336" s="216" t="s">
        <v>2538</v>
      </c>
      <c r="D336" s="182">
        <v>2.8</v>
      </c>
      <c r="E336" s="183">
        <v>2.6</v>
      </c>
      <c r="F336" s="183">
        <v>2.7</v>
      </c>
      <c r="G336" s="183">
        <v>2.5</v>
      </c>
      <c r="H336" s="183">
        <v>2.6</v>
      </c>
      <c r="I336" s="183">
        <v>2.2999999999999998</v>
      </c>
      <c r="J336" s="183">
        <v>2.5</v>
      </c>
      <c r="K336" s="183">
        <v>2.5</v>
      </c>
      <c r="L336" s="183">
        <v>2.9</v>
      </c>
      <c r="M336" s="183">
        <v>3.1</v>
      </c>
      <c r="N336" s="183">
        <v>2.7</v>
      </c>
      <c r="O336" s="228">
        <f>(R336)-SUM(D336:N336)</f>
        <v>2.8000000000000007</v>
      </c>
      <c r="P336" s="227">
        <f>SUM(D336:O336)</f>
        <v>32</v>
      </c>
      <c r="Q336" s="584"/>
      <c r="R336" s="182">
        <v>32</v>
      </c>
      <c r="S336" s="225">
        <v>32</v>
      </c>
      <c r="T336" s="105">
        <f>R336-S336</f>
        <v>0</v>
      </c>
      <c r="U336" s="79">
        <v>1</v>
      </c>
    </row>
    <row r="337" spans="1:21" s="57" customFormat="1" ht="15.75" hidden="1" customHeight="1" thickBot="1">
      <c r="A337" s="57" t="s">
        <v>1043</v>
      </c>
      <c r="B337" s="69"/>
      <c r="C337" s="216" t="s">
        <v>1093</v>
      </c>
      <c r="D337" s="182">
        <v>2.3598876299999998</v>
      </c>
      <c r="E337" s="183">
        <v>2.7928513700000006</v>
      </c>
      <c r="F337" s="183">
        <v>2.6476688099999999</v>
      </c>
      <c r="G337" s="183">
        <v>2.0338134200000004</v>
      </c>
      <c r="H337" s="183">
        <v>2.4833922599999987</v>
      </c>
      <c r="I337" s="183">
        <v>2.1782551699999999</v>
      </c>
      <c r="J337" s="183">
        <v>2.2039325900000009</v>
      </c>
      <c r="K337" s="183">
        <v>2.1379774299999994</v>
      </c>
      <c r="L337" s="183">
        <v>2.8261406700000009</v>
      </c>
      <c r="M337" s="183">
        <v>2.870346940000001</v>
      </c>
      <c r="N337" s="183">
        <v>2.5998649799999995</v>
      </c>
      <c r="O337" s="228">
        <v>2.5789013899999986</v>
      </c>
      <c r="P337" s="227">
        <f t="shared" si="268"/>
        <v>29.71303266</v>
      </c>
      <c r="Q337" s="351"/>
      <c r="R337" s="199">
        <v>30.4</v>
      </c>
      <c r="S337" s="187">
        <v>30.4</v>
      </c>
      <c r="T337" s="481">
        <f>R337-S337</f>
        <v>0</v>
      </c>
      <c r="U337" s="79">
        <v>2</v>
      </c>
    </row>
    <row r="338" spans="1:21" s="57" customFormat="1" ht="15.75" hidden="1" customHeight="1" thickBot="1">
      <c r="A338" s="57" t="s">
        <v>1043</v>
      </c>
      <c r="B338" s="516"/>
      <c r="C338" s="216" t="s">
        <v>1269</v>
      </c>
      <c r="D338" s="182">
        <v>2.4888629500000001</v>
      </c>
      <c r="E338" s="183">
        <v>2.8645729000000002</v>
      </c>
      <c r="F338" s="183">
        <v>2.4154715099999997</v>
      </c>
      <c r="G338" s="183">
        <v>2.3205860600000001</v>
      </c>
      <c r="H338" s="183">
        <v>2.590827449999999</v>
      </c>
      <c r="I338" s="183">
        <v>2.3095074400000009</v>
      </c>
      <c r="J338" s="183">
        <v>2.405402500000001</v>
      </c>
      <c r="K338" s="183">
        <v>2.2896670199999996</v>
      </c>
      <c r="L338" s="183">
        <v>2.6560052799999987</v>
      </c>
      <c r="M338" s="183">
        <v>2.5574036400000004</v>
      </c>
      <c r="N338" s="183">
        <v>1.5355453700000012</v>
      </c>
      <c r="O338" s="228">
        <v>1.4841851300000002</v>
      </c>
      <c r="P338" s="227">
        <f t="shared" ref="P338:P347" si="269">SUM(D338:O338)</f>
        <v>27.918037250000001</v>
      </c>
      <c r="Q338" s="351"/>
      <c r="R338" s="589">
        <v>30.9</v>
      </c>
      <c r="S338" s="183">
        <v>30.9</v>
      </c>
      <c r="T338" s="481">
        <f t="shared" ref="T338:T347" si="270">R338-S338</f>
        <v>0</v>
      </c>
      <c r="U338" s="79">
        <v>2</v>
      </c>
    </row>
    <row r="339" spans="1:21" s="57" customFormat="1" ht="15.75" hidden="1" customHeight="1" thickBot="1">
      <c r="A339" s="57" t="s">
        <v>1043</v>
      </c>
      <c r="B339" s="516"/>
      <c r="C339" s="216" t="s">
        <v>1270</v>
      </c>
      <c r="D339" s="583">
        <v>2.26074441</v>
      </c>
      <c r="E339" s="301">
        <v>1.8710045599999994</v>
      </c>
      <c r="F339" s="301">
        <v>1.9907440700000008</v>
      </c>
      <c r="G339" s="301">
        <v>2.1447314399999993</v>
      </c>
      <c r="H339" s="301">
        <v>2.2284085299999994</v>
      </c>
      <c r="I339" s="301">
        <v>2.0355420400000011</v>
      </c>
      <c r="J339" s="301">
        <v>2.2093953600000003</v>
      </c>
      <c r="K339" s="301">
        <v>2.0351882099999976</v>
      </c>
      <c r="L339" s="301">
        <v>2.4990894600000004</v>
      </c>
      <c r="M339" s="301">
        <v>3.0768388600000023</v>
      </c>
      <c r="N339" s="301">
        <v>2.8437081999999982</v>
      </c>
      <c r="O339" s="433">
        <v>2.5624574899999999</v>
      </c>
      <c r="P339" s="223">
        <f t="shared" si="269"/>
        <v>27.757852629999999</v>
      </c>
      <c r="Q339" s="557"/>
      <c r="R339" s="182">
        <v>27.3</v>
      </c>
      <c r="S339" s="224">
        <v>27.3</v>
      </c>
      <c r="T339" s="105">
        <f t="shared" si="270"/>
        <v>0</v>
      </c>
      <c r="U339" s="79">
        <v>2</v>
      </c>
    </row>
    <row r="340" spans="1:21" s="57" customFormat="1" ht="15.6" hidden="1" customHeight="1" thickBot="1">
      <c r="A340" s="57" t="s">
        <v>1043</v>
      </c>
      <c r="B340" s="516"/>
      <c r="C340" s="216" t="s">
        <v>1271</v>
      </c>
      <c r="D340" s="182">
        <v>3.0786551900000001</v>
      </c>
      <c r="E340" s="183">
        <v>2.0750715199999998</v>
      </c>
      <c r="F340" s="183">
        <v>2.0731409000000003</v>
      </c>
      <c r="G340" s="183">
        <v>2.7224016699999991</v>
      </c>
      <c r="H340" s="183">
        <v>2.0337143500000003</v>
      </c>
      <c r="I340" s="183">
        <v>2.6530067099999997</v>
      </c>
      <c r="J340" s="183">
        <v>2.1473306700000023</v>
      </c>
      <c r="K340" s="183">
        <v>2.9233697299999974</v>
      </c>
      <c r="L340" s="183">
        <v>2.370623860000002</v>
      </c>
      <c r="M340" s="183">
        <v>2.9531769499999996</v>
      </c>
      <c r="N340" s="183">
        <v>2.5863921599999991</v>
      </c>
      <c r="O340" s="228">
        <v>2.513639640000001</v>
      </c>
      <c r="P340" s="227">
        <f t="shared" si="269"/>
        <v>30.130523350000001</v>
      </c>
      <c r="Q340" s="584"/>
      <c r="R340" s="182">
        <v>31.7</v>
      </c>
      <c r="S340" s="225">
        <v>31.7</v>
      </c>
      <c r="T340" s="105">
        <f t="shared" si="270"/>
        <v>0</v>
      </c>
      <c r="U340" s="79">
        <v>2</v>
      </c>
    </row>
    <row r="341" spans="1:21" s="57" customFormat="1" ht="15.6" hidden="1" customHeight="1" thickBot="1">
      <c r="A341" s="57" t="s">
        <v>1043</v>
      </c>
      <c r="B341" s="516"/>
      <c r="C341" s="216" t="s">
        <v>1272</v>
      </c>
      <c r="D341" s="182">
        <v>2.5859933299999995</v>
      </c>
      <c r="E341" s="183">
        <v>2.3222374599999998</v>
      </c>
      <c r="F341" s="183">
        <v>2.7910461999999994</v>
      </c>
      <c r="G341" s="183">
        <v>2.3121443400000006</v>
      </c>
      <c r="H341" s="183">
        <v>2.5406224999999996</v>
      </c>
      <c r="I341" s="183">
        <v>2.3063633899999996</v>
      </c>
      <c r="J341" s="183">
        <v>2.3147316700000022</v>
      </c>
      <c r="K341" s="183">
        <v>2.5514502300000004</v>
      </c>
      <c r="L341" s="183">
        <v>2.4937162999999987</v>
      </c>
      <c r="M341" s="183">
        <v>4.1285275800000001</v>
      </c>
      <c r="N341" s="183">
        <v>2.4934974200000011</v>
      </c>
      <c r="O341" s="228">
        <v>2.7794017599999989</v>
      </c>
      <c r="P341" s="227">
        <f t="shared" si="269"/>
        <v>31.61973218</v>
      </c>
      <c r="Q341" s="638"/>
      <c r="R341" s="182">
        <v>32.1</v>
      </c>
      <c r="S341" s="225">
        <v>32.1</v>
      </c>
      <c r="T341" s="105">
        <f t="shared" si="270"/>
        <v>0</v>
      </c>
      <c r="U341" s="79">
        <v>2</v>
      </c>
    </row>
    <row r="342" spans="1:21" s="57" customFormat="1" ht="15.75" customHeight="1" thickBot="1">
      <c r="A342" s="57" t="s">
        <v>1043</v>
      </c>
      <c r="B342" s="516">
        <f>+B336+1</f>
        <v>71</v>
      </c>
      <c r="C342" s="216" t="s">
        <v>1273</v>
      </c>
      <c r="D342" s="182">
        <v>2.6669834699999995</v>
      </c>
      <c r="E342" s="611">
        <v>2.6</v>
      </c>
      <c r="F342" s="611">
        <v>2.6</v>
      </c>
      <c r="G342" s="611">
        <v>2.4</v>
      </c>
      <c r="H342" s="611">
        <v>2.5</v>
      </c>
      <c r="I342" s="611">
        <v>2.2999999999999998</v>
      </c>
      <c r="J342" s="611">
        <v>2.4</v>
      </c>
      <c r="K342" s="611">
        <v>2.5</v>
      </c>
      <c r="L342" s="611">
        <v>2.8</v>
      </c>
      <c r="M342" s="611">
        <v>3</v>
      </c>
      <c r="N342" s="611">
        <v>2.7</v>
      </c>
      <c r="O342" s="228">
        <f t="shared" ref="O342:O347" si="271">(R342)-SUM(D342:N342)</f>
        <v>2.9330165299999997</v>
      </c>
      <c r="P342" s="227">
        <f t="shared" si="269"/>
        <v>31.4</v>
      </c>
      <c r="Q342" s="557"/>
      <c r="R342" s="419">
        <v>31.4</v>
      </c>
      <c r="S342" s="225">
        <v>31.4</v>
      </c>
      <c r="T342" s="105">
        <f t="shared" si="270"/>
        <v>0</v>
      </c>
      <c r="U342" s="79">
        <v>1</v>
      </c>
    </row>
    <row r="343" spans="1:21" s="57" customFormat="1" ht="15.75" customHeight="1" thickBot="1">
      <c r="A343" s="57" t="s">
        <v>1043</v>
      </c>
      <c r="B343" s="516">
        <f>+B342+1</f>
        <v>72</v>
      </c>
      <c r="C343" s="216" t="s">
        <v>1274</v>
      </c>
      <c r="D343" s="195">
        <v>2.7</v>
      </c>
      <c r="E343" s="193">
        <v>2.6</v>
      </c>
      <c r="F343" s="193">
        <v>2.7</v>
      </c>
      <c r="G343" s="193">
        <v>2.4</v>
      </c>
      <c r="H343" s="193">
        <v>2.5</v>
      </c>
      <c r="I343" s="193">
        <v>2.2999999999999998</v>
      </c>
      <c r="J343" s="193">
        <v>2.4</v>
      </c>
      <c r="K343" s="193">
        <v>2.5</v>
      </c>
      <c r="L343" s="193">
        <v>2.9</v>
      </c>
      <c r="M343" s="193">
        <v>3.1</v>
      </c>
      <c r="N343" s="193">
        <v>2.7</v>
      </c>
      <c r="O343" s="228">
        <f t="shared" si="271"/>
        <v>2.8000000000000043</v>
      </c>
      <c r="P343" s="227">
        <f t="shared" si="269"/>
        <v>31.6</v>
      </c>
      <c r="Q343" s="542"/>
      <c r="R343" s="194">
        <v>31.6</v>
      </c>
      <c r="S343" s="225">
        <v>31.6</v>
      </c>
      <c r="T343" s="105">
        <f t="shared" si="270"/>
        <v>0</v>
      </c>
      <c r="U343" s="79">
        <v>1</v>
      </c>
    </row>
    <row r="344" spans="1:21" s="57" customFormat="1" ht="15.75" hidden="1" customHeight="1" thickBot="1">
      <c r="A344" s="57" t="s">
        <v>1043</v>
      </c>
      <c r="B344" s="69"/>
      <c r="C344" s="216" t="s">
        <v>1275</v>
      </c>
      <c r="D344" s="195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228">
        <f t="shared" si="271"/>
        <v>0</v>
      </c>
      <c r="P344" s="227">
        <f t="shared" si="269"/>
        <v>0</v>
      </c>
      <c r="Q344" s="503"/>
      <c r="R344" s="194"/>
      <c r="S344" s="434"/>
      <c r="T344" s="105">
        <f t="shared" si="270"/>
        <v>0</v>
      </c>
      <c r="U344" s="79">
        <v>2</v>
      </c>
    </row>
    <row r="345" spans="1:21" s="57" customFormat="1" ht="15.75" hidden="1" customHeight="1" thickBot="1">
      <c r="A345" s="57" t="s">
        <v>1043</v>
      </c>
      <c r="B345" s="69"/>
      <c r="C345" s="216" t="s">
        <v>1276</v>
      </c>
      <c r="D345" s="195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228">
        <f t="shared" si="271"/>
        <v>0</v>
      </c>
      <c r="P345" s="227">
        <f t="shared" si="269"/>
        <v>0</v>
      </c>
      <c r="Q345" s="503"/>
      <c r="R345" s="194"/>
      <c r="S345" s="434"/>
      <c r="T345" s="105">
        <f t="shared" si="270"/>
        <v>0</v>
      </c>
      <c r="U345" s="79">
        <v>2</v>
      </c>
    </row>
    <row r="346" spans="1:21" s="57" customFormat="1" ht="15.75" hidden="1" customHeight="1" thickBot="1">
      <c r="A346" s="57" t="s">
        <v>1043</v>
      </c>
      <c r="B346" s="69"/>
      <c r="C346" s="216" t="s">
        <v>1277</v>
      </c>
      <c r="D346" s="195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228">
        <f t="shared" si="271"/>
        <v>0</v>
      </c>
      <c r="P346" s="227">
        <f t="shared" si="269"/>
        <v>0</v>
      </c>
      <c r="Q346" s="503"/>
      <c r="R346" s="194"/>
      <c r="S346" s="434"/>
      <c r="T346" s="105">
        <f t="shared" si="270"/>
        <v>0</v>
      </c>
      <c r="U346" s="79">
        <v>2</v>
      </c>
    </row>
    <row r="347" spans="1:21" s="57" customFormat="1" ht="15.75" hidden="1" customHeight="1" thickBot="1">
      <c r="A347" s="57" t="s">
        <v>1043</v>
      </c>
      <c r="B347" s="69"/>
      <c r="C347" s="216" t="s">
        <v>1278</v>
      </c>
      <c r="D347" s="195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228">
        <f t="shared" si="271"/>
        <v>0</v>
      </c>
      <c r="P347" s="227">
        <f t="shared" si="269"/>
        <v>0</v>
      </c>
      <c r="Q347" s="503"/>
      <c r="R347" s="194"/>
      <c r="S347" s="434"/>
      <c r="T347" s="105">
        <f t="shared" si="270"/>
        <v>0</v>
      </c>
      <c r="U347" s="79">
        <v>2</v>
      </c>
    </row>
    <row r="348" spans="1:21" s="196" customFormat="1" ht="15.6" customHeight="1" thickBot="1">
      <c r="B348" s="549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97"/>
      <c r="P348" s="117"/>
      <c r="Q348" s="198"/>
      <c r="R348" s="161"/>
      <c r="S348" s="161"/>
      <c r="T348" s="75"/>
      <c r="U348" s="79">
        <v>1</v>
      </c>
    </row>
    <row r="349" spans="1:21" s="57" customFormat="1" ht="15.75" hidden="1" customHeight="1" thickBot="1">
      <c r="A349" s="57" t="s">
        <v>19</v>
      </c>
      <c r="B349" s="69"/>
      <c r="C349" s="233" t="s">
        <v>1289</v>
      </c>
      <c r="D349" s="218">
        <v>8.1844255543479322E-2</v>
      </c>
      <c r="E349" s="218">
        <v>7.7607331627704376E-2</v>
      </c>
      <c r="F349" s="218">
        <v>7.6605227405480175E-2</v>
      </c>
      <c r="G349" s="218">
        <v>6.7105694283858347E-2</v>
      </c>
      <c r="H349" s="218">
        <v>8.8898877341653693E-2</v>
      </c>
      <c r="I349" s="218">
        <v>8.8685791671241174E-2</v>
      </c>
      <c r="J349" s="218">
        <v>0.11003110281590578</v>
      </c>
      <c r="K349" s="218">
        <v>6.8255618665828716E-2</v>
      </c>
      <c r="L349" s="218">
        <v>7.9947499831009891E-2</v>
      </c>
      <c r="M349" s="218">
        <v>8.6792280507997172E-2</v>
      </c>
      <c r="N349" s="218">
        <v>8.9139052215438691E-2</v>
      </c>
      <c r="O349" s="218">
        <v>8.5087268090402651E-2</v>
      </c>
      <c r="P349" s="160">
        <f t="shared" ref="P349:P376" si="272">SUM(D349:O349)</f>
        <v>1</v>
      </c>
      <c r="Q349" s="484"/>
      <c r="R349" s="234"/>
      <c r="S349" s="234"/>
      <c r="T349" s="75"/>
      <c r="U349" s="79">
        <v>2</v>
      </c>
    </row>
    <row r="350" spans="1:21" s="57" customFormat="1" ht="15.75" hidden="1" customHeight="1" thickBot="1">
      <c r="A350" s="57" t="s">
        <v>19</v>
      </c>
      <c r="B350" s="69"/>
      <c r="C350" s="233" t="s">
        <v>1290</v>
      </c>
      <c r="D350" s="220">
        <v>8.1529922224796145E-2</v>
      </c>
      <c r="E350" s="220">
        <v>7.7945211312857907E-2</v>
      </c>
      <c r="F350" s="220">
        <v>7.4899715806176645E-2</v>
      </c>
      <c r="G350" s="220">
        <v>7.2401695876552222E-2</v>
      </c>
      <c r="H350" s="220">
        <v>8.5678393011732357E-2</v>
      </c>
      <c r="I350" s="220">
        <v>8.3362254276416747E-2</v>
      </c>
      <c r="J350" s="220">
        <v>0.11300650190264791</v>
      </c>
      <c r="K350" s="220">
        <v>7.0916556494264205E-2</v>
      </c>
      <c r="L350" s="220">
        <v>7.7950347029331402E-2</v>
      </c>
      <c r="M350" s="220">
        <v>9.3233283152383509E-2</v>
      </c>
      <c r="N350" s="220">
        <v>8.9309144933346574E-2</v>
      </c>
      <c r="O350" s="220">
        <v>7.9766973979494393E-2</v>
      </c>
      <c r="P350" s="164">
        <f t="shared" si="272"/>
        <v>1</v>
      </c>
      <c r="Q350" s="484"/>
      <c r="R350" s="234"/>
      <c r="S350" s="234"/>
      <c r="T350" s="75"/>
      <c r="U350" s="79">
        <v>2</v>
      </c>
    </row>
    <row r="351" spans="1:21" s="57" customFormat="1" ht="15.75" hidden="1" customHeight="1" thickBot="1">
      <c r="A351" s="57" t="s">
        <v>19</v>
      </c>
      <c r="B351" s="69"/>
      <c r="C351" s="233" t="s">
        <v>1291</v>
      </c>
      <c r="D351" s="235">
        <v>8.7728078702515047E-2</v>
      </c>
      <c r="E351" s="235">
        <v>7.5704448164987712E-2</v>
      </c>
      <c r="F351" s="235">
        <v>7.0657822427934683E-2</v>
      </c>
      <c r="G351" s="235">
        <v>7.9154114413679366E-2</v>
      </c>
      <c r="H351" s="235">
        <v>8.1021633845706389E-2</v>
      </c>
      <c r="I351" s="235">
        <v>8.4656282451146161E-2</v>
      </c>
      <c r="J351" s="235">
        <v>0.11473804437658285</v>
      </c>
      <c r="K351" s="235">
        <v>6.4539500012254142E-2</v>
      </c>
      <c r="L351" s="235">
        <v>7.7072385463590132E-2</v>
      </c>
      <c r="M351" s="235">
        <v>9.8664643295849772E-2</v>
      </c>
      <c r="N351" s="235">
        <v>8.6462707629625851E-2</v>
      </c>
      <c r="O351" s="235">
        <v>7.9600339216127899E-2</v>
      </c>
      <c r="P351" s="167">
        <f t="shared" si="272"/>
        <v>0.99999999999999989</v>
      </c>
      <c r="Q351" s="484"/>
      <c r="R351" s="234"/>
      <c r="S351" s="234"/>
      <c r="T351" s="75"/>
      <c r="U351" s="79">
        <v>2</v>
      </c>
    </row>
    <row r="352" spans="1:21" s="57" customFormat="1" ht="15.75" hidden="1" customHeight="1" thickBot="1">
      <c r="A352" s="57" t="s">
        <v>19</v>
      </c>
      <c r="B352" s="69"/>
      <c r="C352" s="233" t="s">
        <v>1292</v>
      </c>
      <c r="D352" s="168">
        <f t="shared" ref="D352:D359" si="273">D371/$P371</f>
        <v>9.6529227040023535E-2</v>
      </c>
      <c r="E352" s="169">
        <f t="shared" ref="E352:O352" si="274">E371/$P371</f>
        <v>7.114765907034111E-2</v>
      </c>
      <c r="F352" s="169">
        <f t="shared" si="274"/>
        <v>6.5194972720279451E-2</v>
      </c>
      <c r="G352" s="169">
        <f t="shared" si="274"/>
        <v>7.2555112262363941E-2</v>
      </c>
      <c r="H352" s="169">
        <f t="shared" si="274"/>
        <v>7.9112184971542113E-2</v>
      </c>
      <c r="I352" s="169">
        <f t="shared" si="274"/>
        <v>8.6883028026117304E-2</v>
      </c>
      <c r="J352" s="169">
        <f t="shared" si="274"/>
        <v>0.10939547851563322</v>
      </c>
      <c r="K352" s="169">
        <f t="shared" si="274"/>
        <v>6.3014767878807054E-2</v>
      </c>
      <c r="L352" s="169">
        <f t="shared" si="274"/>
        <v>8.0816406387177117E-2</v>
      </c>
      <c r="M352" s="169">
        <f t="shared" si="274"/>
        <v>0.10163934374240167</v>
      </c>
      <c r="N352" s="169">
        <f t="shared" si="274"/>
        <v>8.9649073611108909E-2</v>
      </c>
      <c r="O352" s="169">
        <f t="shared" si="274"/>
        <v>8.406274577420457E-2</v>
      </c>
      <c r="P352" s="171">
        <f t="shared" si="272"/>
        <v>1</v>
      </c>
      <c r="Q352" s="484"/>
      <c r="R352" s="234"/>
      <c r="S352" s="234"/>
      <c r="T352" s="75"/>
      <c r="U352" s="79">
        <v>2</v>
      </c>
    </row>
    <row r="353" spans="1:21" s="57" customFormat="1" ht="15.75" hidden="1" customHeight="1" thickBot="1">
      <c r="A353" s="57" t="s">
        <v>19</v>
      </c>
      <c r="B353" s="69"/>
      <c r="C353" s="236" t="s">
        <v>1293</v>
      </c>
      <c r="D353" s="168">
        <f t="shared" si="273"/>
        <v>8.510680961592558E-2</v>
      </c>
      <c r="E353" s="169">
        <f t="shared" ref="E353:O354" si="275">E372/$P372</f>
        <v>5.1282825849277694E-2</v>
      </c>
      <c r="F353" s="169">
        <f t="shared" si="275"/>
        <v>5.97179101404227E-2</v>
      </c>
      <c r="G353" s="169">
        <f t="shared" si="275"/>
        <v>7.7845531377402674E-2</v>
      </c>
      <c r="H353" s="169">
        <f t="shared" si="275"/>
        <v>7.8346449883199332E-2</v>
      </c>
      <c r="I353" s="169">
        <f t="shared" si="275"/>
        <v>9.4205912904944039E-2</v>
      </c>
      <c r="J353" s="169">
        <f t="shared" si="275"/>
        <v>0.1150469367655803</v>
      </c>
      <c r="K353" s="169">
        <f t="shared" si="275"/>
        <v>7.0967549336559341E-2</v>
      </c>
      <c r="L353" s="169">
        <f t="shared" si="275"/>
        <v>8.6372196472041696E-2</v>
      </c>
      <c r="M353" s="169">
        <f t="shared" si="275"/>
        <v>0.10209408037425378</v>
      </c>
      <c r="N353" s="169">
        <f t="shared" si="275"/>
        <v>8.3774279813670777E-2</v>
      </c>
      <c r="O353" s="169">
        <f t="shared" si="275"/>
        <v>9.5239517466722198E-2</v>
      </c>
      <c r="P353" s="171">
        <f t="shared" si="272"/>
        <v>1.0000000000000002</v>
      </c>
      <c r="Q353" s="496">
        <f>(P372/P371-1)</f>
        <v>-5.9087671670481456E-2</v>
      </c>
      <c r="R353" s="234"/>
      <c r="S353" s="234"/>
      <c r="T353" s="75"/>
      <c r="U353" s="79">
        <v>2</v>
      </c>
    </row>
    <row r="354" spans="1:21" s="57" customFormat="1" ht="15.75" hidden="1" customHeight="1" thickBot="1">
      <c r="A354" s="57" t="s">
        <v>19</v>
      </c>
      <c r="B354" s="69"/>
      <c r="C354" s="233" t="s">
        <v>1294</v>
      </c>
      <c r="D354" s="168">
        <f t="shared" si="273"/>
        <v>9.3689203315291972E-2</v>
      </c>
      <c r="E354" s="169">
        <f t="shared" si="275"/>
        <v>5.9245926032625101E-2</v>
      </c>
      <c r="F354" s="169">
        <f t="shared" si="275"/>
        <v>6.7648286859972886E-2</v>
      </c>
      <c r="G354" s="169">
        <f t="shared" si="275"/>
        <v>5.6942778914252964E-2</v>
      </c>
      <c r="H354" s="169">
        <f t="shared" si="275"/>
        <v>6.8846807231177781E-2</v>
      </c>
      <c r="I354" s="169">
        <f t="shared" si="275"/>
        <v>8.5326360729296141E-2</v>
      </c>
      <c r="J354" s="169">
        <f t="shared" si="275"/>
        <v>0.10521185650215512</v>
      </c>
      <c r="K354" s="169">
        <f t="shared" si="275"/>
        <v>7.4087583633617712E-2</v>
      </c>
      <c r="L354" s="169">
        <f t="shared" si="275"/>
        <v>8.3369991162172752E-2</v>
      </c>
      <c r="M354" s="169">
        <f t="shared" si="275"/>
        <v>0.10684303917809226</v>
      </c>
      <c r="N354" s="169">
        <f t="shared" si="275"/>
        <v>9.9887830838897795E-2</v>
      </c>
      <c r="O354" s="169">
        <f t="shared" si="275"/>
        <v>9.8900335602447445E-2</v>
      </c>
      <c r="P354" s="171">
        <f t="shared" si="272"/>
        <v>0.99999999999999989</v>
      </c>
      <c r="Q354" s="496">
        <f t="shared" ref="Q354:Q359" si="276">(P373/P372-1)</f>
        <v>-7.7161121691381673E-2</v>
      </c>
      <c r="R354" s="234"/>
      <c r="S354" s="234"/>
      <c r="T354" s="75"/>
      <c r="U354" s="79">
        <v>2</v>
      </c>
    </row>
    <row r="355" spans="1:21" s="57" customFormat="1" ht="15.75" hidden="1" customHeight="1" thickBot="1">
      <c r="A355" s="57" t="s">
        <v>19</v>
      </c>
      <c r="B355" s="69"/>
      <c r="C355" s="233" t="s">
        <v>1295</v>
      </c>
      <c r="D355" s="168">
        <f t="shared" si="273"/>
        <v>8.9219842333144408E-2</v>
      </c>
      <c r="E355" s="169">
        <f t="shared" ref="E355:O355" si="277">E374/$P374</f>
        <v>5.911738712168027E-2</v>
      </c>
      <c r="F355" s="169">
        <f t="shared" si="277"/>
        <v>6.2015792065768675E-2</v>
      </c>
      <c r="G355" s="169">
        <f t="shared" si="277"/>
        <v>5.3465939214124514E-2</v>
      </c>
      <c r="H355" s="169">
        <f t="shared" si="277"/>
        <v>7.2093637735234056E-2</v>
      </c>
      <c r="I355" s="169">
        <f t="shared" si="277"/>
        <v>7.3175054313633747E-2</v>
      </c>
      <c r="J355" s="169">
        <f t="shared" si="277"/>
        <v>0.12103103019593475</v>
      </c>
      <c r="K355" s="169">
        <f t="shared" si="277"/>
        <v>7.2361369316505816E-2</v>
      </c>
      <c r="L355" s="169">
        <f t="shared" si="277"/>
        <v>8.475821361401964E-2</v>
      </c>
      <c r="M355" s="169">
        <f t="shared" si="277"/>
        <v>0.10578822826090713</v>
      </c>
      <c r="N355" s="169">
        <f t="shared" si="277"/>
        <v>0.10622271587170475</v>
      </c>
      <c r="O355" s="169">
        <f t="shared" si="277"/>
        <v>0.10075078995734241</v>
      </c>
      <c r="P355" s="171">
        <f t="shared" si="272"/>
        <v>1</v>
      </c>
      <c r="Q355" s="497">
        <f t="shared" si="276"/>
        <v>-7.0423051231701006E-2</v>
      </c>
      <c r="R355" s="234"/>
      <c r="S355" s="234"/>
      <c r="T355" s="75"/>
      <c r="U355" s="79">
        <v>2</v>
      </c>
    </row>
    <row r="356" spans="1:21" s="57" customFormat="1" ht="15.75" hidden="1" customHeight="1" thickBot="1">
      <c r="A356" s="57" t="s">
        <v>19</v>
      </c>
      <c r="B356" s="69"/>
      <c r="C356" s="244" t="s">
        <v>1296</v>
      </c>
      <c r="D356" s="168">
        <f t="shared" si="273"/>
        <v>9.2185569716768292E-2</v>
      </c>
      <c r="E356" s="217">
        <f t="shared" ref="E356:O359" si="278">E375/$P375</f>
        <v>5.5124660602145513E-2</v>
      </c>
      <c r="F356" s="217">
        <f t="shared" si="278"/>
        <v>5.6928991667683372E-2</v>
      </c>
      <c r="G356" s="217">
        <f t="shared" si="278"/>
        <v>5.3182306296343636E-2</v>
      </c>
      <c r="H356" s="217">
        <f t="shared" si="278"/>
        <v>6.9900595898329296E-2</v>
      </c>
      <c r="I356" s="217">
        <f t="shared" si="278"/>
        <v>6.8984775656301303E-2</v>
      </c>
      <c r="J356" s="217">
        <f t="shared" si="278"/>
        <v>0.1283048131565977</v>
      </c>
      <c r="K356" s="217">
        <f t="shared" si="278"/>
        <v>7.1941276477595309E-2</v>
      </c>
      <c r="L356" s="217">
        <f t="shared" si="278"/>
        <v>8.7810122244098052E-2</v>
      </c>
      <c r="M356" s="217">
        <f t="shared" si="278"/>
        <v>0.11128966007242565</v>
      </c>
      <c r="N356" s="217">
        <f t="shared" si="278"/>
        <v>0.10446088949455029</v>
      </c>
      <c r="O356" s="217">
        <f t="shared" si="278"/>
        <v>9.9886338717161821E-2</v>
      </c>
      <c r="P356" s="171">
        <f t="shared" si="272"/>
        <v>1.0000000000000002</v>
      </c>
      <c r="Q356" s="497">
        <f t="shared" si="276"/>
        <v>1.5016129706348025E-2</v>
      </c>
      <c r="R356" s="234"/>
      <c r="S356" s="234"/>
      <c r="T356" s="477"/>
      <c r="U356" s="79">
        <v>2</v>
      </c>
    </row>
    <row r="357" spans="1:21" s="57" customFormat="1" ht="15.75" hidden="1" customHeight="1" thickBot="1">
      <c r="A357" s="57" t="s">
        <v>19</v>
      </c>
      <c r="B357" s="516"/>
      <c r="C357" s="244" t="s">
        <v>1297</v>
      </c>
      <c r="D357" s="173">
        <f t="shared" si="273"/>
        <v>0.11065455192915653</v>
      </c>
      <c r="E357" s="218">
        <f t="shared" si="278"/>
        <v>6.8605842779908055E-2</v>
      </c>
      <c r="F357" s="218">
        <f t="shared" si="278"/>
        <v>6.132044308338417E-2</v>
      </c>
      <c r="G357" s="218">
        <f t="shared" si="278"/>
        <v>7.1331572965107601E-2</v>
      </c>
      <c r="H357" s="218">
        <f t="shared" si="278"/>
        <v>6.590407519441048E-2</v>
      </c>
      <c r="I357" s="218">
        <f t="shared" si="278"/>
        <v>7.3862087999433446E-2</v>
      </c>
      <c r="J357" s="218">
        <f t="shared" si="278"/>
        <v>9.2616590960047734E-2</v>
      </c>
      <c r="K357" s="218">
        <f t="shared" si="278"/>
        <v>5.795916784189762E-2</v>
      </c>
      <c r="L357" s="218">
        <f t="shared" si="278"/>
        <v>7.0084241897799979E-2</v>
      </c>
      <c r="M357" s="218">
        <f t="shared" si="278"/>
        <v>9.4075403939578098E-2</v>
      </c>
      <c r="N357" s="218">
        <f t="shared" si="278"/>
        <v>0.10895464600018177</v>
      </c>
      <c r="O357" s="218">
        <f t="shared" si="278"/>
        <v>0.12463137540909451</v>
      </c>
      <c r="P357" s="514">
        <f t="shared" si="272"/>
        <v>1</v>
      </c>
      <c r="Q357" s="550">
        <f t="shared" si="276"/>
        <v>-0.20218543427874236</v>
      </c>
      <c r="R357" s="234"/>
      <c r="S357" s="234"/>
      <c r="T357" s="75"/>
      <c r="U357" s="79">
        <v>2</v>
      </c>
    </row>
    <row r="358" spans="1:21" s="57" customFormat="1" ht="15.75" hidden="1" customHeight="1" thickBot="1">
      <c r="A358" s="57" t="s">
        <v>19</v>
      </c>
      <c r="B358" s="516"/>
      <c r="C358" s="244" t="s">
        <v>1298</v>
      </c>
      <c r="D358" s="219">
        <f t="shared" si="273"/>
        <v>0.12641815267029008</v>
      </c>
      <c r="E358" s="220">
        <f t="shared" si="278"/>
        <v>5.5747843360943704E-2</v>
      </c>
      <c r="F358" s="220">
        <f t="shared" si="278"/>
        <v>6.9475508621802753E-2</v>
      </c>
      <c r="G358" s="220">
        <f t="shared" si="278"/>
        <v>5.530868324319578E-2</v>
      </c>
      <c r="H358" s="220">
        <f t="shared" si="278"/>
        <v>6.1401926685890194E-2</v>
      </c>
      <c r="I358" s="220">
        <f t="shared" si="278"/>
        <v>8.1263609092781686E-2</v>
      </c>
      <c r="J358" s="220">
        <f t="shared" si="278"/>
        <v>8.1769471731482732E-2</v>
      </c>
      <c r="K358" s="220">
        <f t="shared" si="278"/>
        <v>5.3995582928288176E-2</v>
      </c>
      <c r="L358" s="220">
        <f t="shared" si="278"/>
        <v>6.4848922355034283E-2</v>
      </c>
      <c r="M358" s="220">
        <f t="shared" si="278"/>
        <v>9.2775371979691129E-2</v>
      </c>
      <c r="N358" s="220">
        <f t="shared" si="278"/>
        <v>0.10236405705162413</v>
      </c>
      <c r="O358" s="220">
        <f t="shared" si="278"/>
        <v>0.15463087027897535</v>
      </c>
      <c r="P358" s="460">
        <f>SUM(D358:O358)</f>
        <v>0.99999999999999989</v>
      </c>
      <c r="Q358" s="551">
        <f t="shared" si="276"/>
        <v>-0.11655372204356951</v>
      </c>
      <c r="R358" s="234"/>
      <c r="S358" s="234"/>
      <c r="T358" s="75"/>
      <c r="U358" s="79">
        <v>2</v>
      </c>
    </row>
    <row r="359" spans="1:21" s="57" customFormat="1" ht="15.6" hidden="1" customHeight="1" thickBot="1">
      <c r="A359" s="57" t="s">
        <v>19</v>
      </c>
      <c r="B359" s="516"/>
      <c r="C359" s="244" t="s">
        <v>1299</v>
      </c>
      <c r="D359" s="219">
        <f t="shared" si="273"/>
        <v>0.14039306628514539</v>
      </c>
      <c r="E359" s="220">
        <f t="shared" si="278"/>
        <v>5.0993490229072555E-2</v>
      </c>
      <c r="F359" s="220">
        <f t="shared" si="278"/>
        <v>6.8020426100090001E-2</v>
      </c>
      <c r="G359" s="220">
        <f t="shared" si="278"/>
        <v>4.8707957646250223E-2</v>
      </c>
      <c r="H359" s="220">
        <f t="shared" si="278"/>
        <v>7.5413809950488478E-2</v>
      </c>
      <c r="I359" s="220">
        <f t="shared" si="278"/>
        <v>7.3189572416791776E-2</v>
      </c>
      <c r="J359" s="220">
        <f t="shared" si="278"/>
        <v>7.6038842787222449E-2</v>
      </c>
      <c r="K359" s="220">
        <f t="shared" si="278"/>
        <v>6.2445835857571755E-2</v>
      </c>
      <c r="L359" s="220">
        <f t="shared" si="278"/>
        <v>6.0462763753484014E-2</v>
      </c>
      <c r="M359" s="220">
        <f t="shared" si="278"/>
        <v>8.6192517492903492E-2</v>
      </c>
      <c r="N359" s="220">
        <f t="shared" si="278"/>
        <v>8.6140278163488099E-2</v>
      </c>
      <c r="O359" s="220">
        <f t="shared" si="278"/>
        <v>0.17200143931749176</v>
      </c>
      <c r="P359" s="460">
        <f>SUM(D359:O359)</f>
        <v>1</v>
      </c>
      <c r="Q359" s="551">
        <f t="shared" si="276"/>
        <v>-9.3713638829590717E-2</v>
      </c>
      <c r="R359" s="234"/>
      <c r="S359" s="234"/>
      <c r="T359" s="75"/>
      <c r="U359" s="79">
        <v>2</v>
      </c>
    </row>
    <row r="360" spans="1:21" s="57" customFormat="1" ht="15.6" hidden="1" customHeight="1" thickBot="1">
      <c r="A360" s="57" t="s">
        <v>19</v>
      </c>
      <c r="B360" s="516"/>
      <c r="C360" s="244" t="s">
        <v>1300</v>
      </c>
      <c r="D360" s="219">
        <f t="shared" ref="D360:O360" si="279">D380/$P380</f>
        <v>0.12685721253690485</v>
      </c>
      <c r="E360" s="220">
        <f t="shared" si="279"/>
        <v>5.453065512685696E-2</v>
      </c>
      <c r="F360" s="220">
        <f t="shared" si="279"/>
        <v>6.1404123505698537E-2</v>
      </c>
      <c r="G360" s="220">
        <f t="shared" si="279"/>
        <v>4.6506159680533198E-2</v>
      </c>
      <c r="H360" s="220">
        <f t="shared" si="279"/>
        <v>6.129056149285373E-2</v>
      </c>
      <c r="I360" s="220">
        <f t="shared" si="279"/>
        <v>5.2480840346513957E-2</v>
      </c>
      <c r="J360" s="220">
        <f t="shared" si="279"/>
        <v>8.3970763751830754E-2</v>
      </c>
      <c r="K360" s="220">
        <f t="shared" si="279"/>
        <v>7.5837441266767655E-2</v>
      </c>
      <c r="L360" s="220">
        <f t="shared" si="279"/>
        <v>7.0982044139535461E-2</v>
      </c>
      <c r="M360" s="220">
        <f t="shared" si="279"/>
        <v>0.10439103923898053</v>
      </c>
      <c r="N360" s="220">
        <f t="shared" si="279"/>
        <v>0.11492994953115031</v>
      </c>
      <c r="O360" s="220">
        <f t="shared" si="279"/>
        <v>0.14681920938237406</v>
      </c>
      <c r="P360" s="460">
        <f>SUM(D360:O360)</f>
        <v>1</v>
      </c>
      <c r="Q360" s="551">
        <f>(P380/P378-1)</f>
        <v>5.407119767272528E-2</v>
      </c>
      <c r="R360" s="234"/>
      <c r="S360" s="234"/>
      <c r="T360" s="75"/>
      <c r="U360" s="79">
        <v>2</v>
      </c>
    </row>
    <row r="361" spans="1:21" s="57" customFormat="1" ht="15.6" customHeight="1" thickBot="1">
      <c r="A361" s="57" t="s">
        <v>19</v>
      </c>
      <c r="B361" s="516">
        <f>+B343+1</f>
        <v>73</v>
      </c>
      <c r="C361" s="244" t="s">
        <v>1301</v>
      </c>
      <c r="D361" s="219">
        <f t="shared" ref="D361:D367" si="280">D381/$P381</f>
        <v>7.4706332632354863E-2</v>
      </c>
      <c r="E361" s="220">
        <f t="shared" ref="E361:O361" si="281">E381/$P381</f>
        <v>0.11899597328795379</v>
      </c>
      <c r="F361" s="220">
        <f t="shared" si="281"/>
        <v>5.5175349073023489E-2</v>
      </c>
      <c r="G361" s="220">
        <f t="shared" si="281"/>
        <v>5.2339738038682866E-2</v>
      </c>
      <c r="H361" s="220">
        <f t="shared" si="281"/>
        <v>6.7880859032759866E-2</v>
      </c>
      <c r="I361" s="220">
        <f t="shared" si="281"/>
        <v>6.9087793466063752E-2</v>
      </c>
      <c r="J361" s="220">
        <f t="shared" si="281"/>
        <v>7.8182013541906251E-2</v>
      </c>
      <c r="K361" s="220">
        <f t="shared" si="281"/>
        <v>6.3499435147840261E-2</v>
      </c>
      <c r="L361" s="220">
        <f t="shared" si="281"/>
        <v>7.5583181006046704E-2</v>
      </c>
      <c r="M361" s="220">
        <f t="shared" si="281"/>
        <v>0.11701957727324855</v>
      </c>
      <c r="N361" s="220">
        <f t="shared" si="281"/>
        <v>9.4492870937861989E-2</v>
      </c>
      <c r="O361" s="220">
        <f t="shared" si="281"/>
        <v>0.13303687656225763</v>
      </c>
      <c r="P361" s="460">
        <f t="shared" ref="P361:P370" si="282">SUM(D361:O361)</f>
        <v>0.99999999999999989</v>
      </c>
      <c r="Q361" s="551">
        <f>(P381/P380-1)</f>
        <v>-2.7659313654333606E-2</v>
      </c>
      <c r="R361" s="234"/>
      <c r="S361" s="234"/>
      <c r="T361" s="75"/>
      <c r="U361" s="79">
        <v>1</v>
      </c>
    </row>
    <row r="362" spans="1:21" s="57" customFormat="1" ht="15.6" customHeight="1" thickBot="1">
      <c r="A362" s="57" t="s">
        <v>19</v>
      </c>
      <c r="B362" s="516">
        <f>+B361+1</f>
        <v>74</v>
      </c>
      <c r="C362" s="244" t="s">
        <v>1302</v>
      </c>
      <c r="D362" s="347">
        <f t="shared" si="280"/>
        <v>9.89608477848022E-2</v>
      </c>
      <c r="E362" s="264">
        <f t="shared" ref="E362:O362" si="283">E382/$P382</f>
        <v>6.3360249589495835E-2</v>
      </c>
      <c r="F362" s="264">
        <f t="shared" si="283"/>
        <v>5.3759998250028446E-2</v>
      </c>
      <c r="G362" s="264">
        <f t="shared" si="283"/>
        <v>6.4912249253522236E-2</v>
      </c>
      <c r="H362" s="264">
        <f t="shared" si="283"/>
        <v>5.8271258207407368E-2</v>
      </c>
      <c r="I362" s="264">
        <f t="shared" si="283"/>
        <v>5.9458527390277474E-2</v>
      </c>
      <c r="J362" s="264">
        <f t="shared" si="283"/>
        <v>7.4066190729161499E-2</v>
      </c>
      <c r="K362" s="264">
        <f t="shared" si="283"/>
        <v>5.5786843994189171E-2</v>
      </c>
      <c r="L362" s="264">
        <f t="shared" si="283"/>
        <v>8.4588013524767053E-2</v>
      </c>
      <c r="M362" s="264">
        <f t="shared" si="283"/>
        <v>0.11457621753629124</v>
      </c>
      <c r="N362" s="264">
        <f t="shared" si="283"/>
        <v>0.12928098705399221</v>
      </c>
      <c r="O362" s="264">
        <f t="shared" si="283"/>
        <v>0.14297861668606526</v>
      </c>
      <c r="P362" s="552">
        <f t="shared" si="282"/>
        <v>0.99999999999999989</v>
      </c>
      <c r="Q362" s="553">
        <f t="shared" ref="Q362:Q370" si="284">(P382/P381-1)</f>
        <v>0.12738751362445155</v>
      </c>
      <c r="R362" s="234"/>
      <c r="S362" s="234"/>
      <c r="T362" s="75"/>
      <c r="U362" s="79">
        <v>1</v>
      </c>
    </row>
    <row r="363" spans="1:21" s="57" customFormat="1" ht="15.6" customHeight="1" thickBot="1">
      <c r="A363" s="57" t="s">
        <v>19</v>
      </c>
      <c r="B363" s="516">
        <f>+B362+1</f>
        <v>75</v>
      </c>
      <c r="C363" s="233" t="s">
        <v>1303</v>
      </c>
      <c r="D363" s="237">
        <f t="shared" si="280"/>
        <v>0.12287376505692617</v>
      </c>
      <c r="E363" s="238">
        <f t="shared" ref="E363:O363" si="285">E383/$P383</f>
        <v>6.6844181623747986E-2</v>
      </c>
      <c r="F363" s="238">
        <f t="shared" si="285"/>
        <v>6.630789692405728E-2</v>
      </c>
      <c r="G363" s="238">
        <f t="shared" si="285"/>
        <v>6.2134422936307228E-2</v>
      </c>
      <c r="H363" s="238">
        <f t="shared" si="285"/>
        <v>5.9099716916937647E-2</v>
      </c>
      <c r="I363" s="238">
        <f t="shared" si="285"/>
        <v>7.8253156827109399E-2</v>
      </c>
      <c r="J363" s="238">
        <f t="shared" si="285"/>
        <v>6.7420611761850324E-2</v>
      </c>
      <c r="K363" s="238">
        <f t="shared" si="285"/>
        <v>5.7430103683312042E-2</v>
      </c>
      <c r="L363" s="238">
        <f t="shared" si="285"/>
        <v>7.2524478115088081E-2</v>
      </c>
      <c r="M363" s="238">
        <f t="shared" si="285"/>
        <v>0.11676633758854557</v>
      </c>
      <c r="N363" s="238">
        <f t="shared" si="285"/>
        <v>9.8037187659527E-2</v>
      </c>
      <c r="O363" s="238">
        <f t="shared" si="285"/>
        <v>0.13230814090659129</v>
      </c>
      <c r="P363" s="329">
        <f t="shared" si="282"/>
        <v>1</v>
      </c>
      <c r="Q363" s="498">
        <f t="shared" si="284"/>
        <v>6.0138998105747632E-2</v>
      </c>
      <c r="R363" s="234"/>
      <c r="S363" s="234"/>
      <c r="T363" s="75"/>
      <c r="U363" s="79">
        <v>1</v>
      </c>
    </row>
    <row r="364" spans="1:21" s="57" customFormat="1" ht="15.6" customHeight="1" thickBot="1">
      <c r="A364" s="57" t="s">
        <v>19</v>
      </c>
      <c r="B364" s="516">
        <f>+B363+1</f>
        <v>76</v>
      </c>
      <c r="C364" s="233" t="s">
        <v>1304</v>
      </c>
      <c r="D364" s="237">
        <f t="shared" si="280"/>
        <v>0.11034655407352184</v>
      </c>
      <c r="E364" s="238">
        <f t="shared" ref="E364:O364" si="286">E384/$P384</f>
        <v>5.546682562957371E-2</v>
      </c>
      <c r="F364" s="238">
        <f t="shared" si="286"/>
        <v>7.092292863234563E-2</v>
      </c>
      <c r="G364" s="238">
        <f t="shared" si="286"/>
        <v>5.8155620602944734E-2</v>
      </c>
      <c r="H364" s="238">
        <f t="shared" si="286"/>
        <v>7.921694323744026E-2</v>
      </c>
      <c r="I364" s="238">
        <f t="shared" si="286"/>
        <v>7.4907637627278159E-2</v>
      </c>
      <c r="J364" s="238">
        <f t="shared" si="286"/>
        <v>8.2475962639436615E-2</v>
      </c>
      <c r="K364" s="238">
        <f t="shared" si="286"/>
        <v>6.3934907332197741E-2</v>
      </c>
      <c r="L364" s="238">
        <f t="shared" si="286"/>
        <v>7.798313156249001E-2</v>
      </c>
      <c r="M364" s="238">
        <f t="shared" si="286"/>
        <v>9.8394188498534083E-2</v>
      </c>
      <c r="N364" s="238">
        <f t="shared" si="286"/>
        <v>9.1248459609594407E-2</v>
      </c>
      <c r="O364" s="238">
        <f t="shared" si="286"/>
        <v>0.13694684055464282</v>
      </c>
      <c r="P364" s="239">
        <f t="shared" si="282"/>
        <v>1</v>
      </c>
      <c r="Q364" s="492">
        <f t="shared" si="284"/>
        <v>-0.11597832002418074</v>
      </c>
      <c r="R364" s="234"/>
      <c r="S364" s="234"/>
      <c r="T364" s="75"/>
      <c r="U364" s="79">
        <v>1</v>
      </c>
    </row>
    <row r="365" spans="1:21" s="57" customFormat="1" ht="15.75" customHeight="1" thickBot="1">
      <c r="A365" s="57" t="s">
        <v>19</v>
      </c>
      <c r="B365" s="516">
        <f>+B364+1</f>
        <v>77</v>
      </c>
      <c r="C365" s="233" t="s">
        <v>1305</v>
      </c>
      <c r="D365" s="237">
        <f t="shared" si="280"/>
        <v>0.16195943832373638</v>
      </c>
      <c r="E365" s="238">
        <f t="shared" ref="E365:O365" si="287">E385/$P385</f>
        <v>5.8221369161868194E-2</v>
      </c>
      <c r="F365" s="238">
        <f t="shared" si="287"/>
        <v>5.6621880998080611E-2</v>
      </c>
      <c r="G365" s="238">
        <f t="shared" si="287"/>
        <v>5.3742802303262956E-2</v>
      </c>
      <c r="H365" s="238">
        <f t="shared" si="287"/>
        <v>5.4382597568777988E-2</v>
      </c>
      <c r="I365" s="238">
        <f t="shared" si="287"/>
        <v>5.9500959692898273E-2</v>
      </c>
      <c r="J365" s="238">
        <f t="shared" si="287"/>
        <v>6.3339731285988479E-2</v>
      </c>
      <c r="K365" s="238">
        <f t="shared" si="287"/>
        <v>4.9904030710172742E-2</v>
      </c>
      <c r="L365" s="238">
        <f t="shared" si="287"/>
        <v>7.3896353166986561E-2</v>
      </c>
      <c r="M365" s="238">
        <f t="shared" si="287"/>
        <v>0.11100447856685861</v>
      </c>
      <c r="N365" s="238">
        <f t="shared" si="287"/>
        <v>0.11292386436340369</v>
      </c>
      <c r="O365" s="238">
        <f t="shared" si="287"/>
        <v>0.14450249385796538</v>
      </c>
      <c r="P365" s="239">
        <f t="shared" si="282"/>
        <v>0.99999999999999978</v>
      </c>
      <c r="Q365" s="492">
        <f t="shared" si="284"/>
        <v>-1.5032187539430253E-2</v>
      </c>
      <c r="R365" s="234"/>
      <c r="S365" s="234"/>
      <c r="T365" s="75"/>
      <c r="U365" s="79">
        <v>1</v>
      </c>
    </row>
    <row r="366" spans="1:21" s="57" customFormat="1" ht="15.75" customHeight="1" thickBot="1">
      <c r="A366" s="57" t="s">
        <v>19</v>
      </c>
      <c r="B366" s="516">
        <f>+B365+1</f>
        <v>78</v>
      </c>
      <c r="C366" s="233" t="s">
        <v>1306</v>
      </c>
      <c r="D366" s="237">
        <f t="shared" si="280"/>
        <v>0.11268472906403941</v>
      </c>
      <c r="E366" s="238">
        <f t="shared" ref="E366:O366" si="288">E386/$P386</f>
        <v>6.25E-2</v>
      </c>
      <c r="F366" s="238">
        <f t="shared" si="288"/>
        <v>6.1268472906403935E-2</v>
      </c>
      <c r="G366" s="238">
        <f t="shared" si="288"/>
        <v>5.8497536945812806E-2</v>
      </c>
      <c r="H366" s="238">
        <f t="shared" si="288"/>
        <v>5.9421182266009849E-2</v>
      </c>
      <c r="I366" s="238">
        <f t="shared" si="288"/>
        <v>6.4655172413793108E-2</v>
      </c>
      <c r="J366" s="238">
        <f t="shared" si="288"/>
        <v>6.9581280788177338E-2</v>
      </c>
      <c r="K366" s="238">
        <f t="shared" si="288"/>
        <v>5.4187192118226604E-2</v>
      </c>
      <c r="L366" s="238">
        <f t="shared" si="288"/>
        <v>7.8201970443349741E-2</v>
      </c>
      <c r="M366" s="238">
        <f t="shared" si="288"/>
        <v>0.11607142857142858</v>
      </c>
      <c r="N366" s="238">
        <f t="shared" si="288"/>
        <v>0.11607142857142858</v>
      </c>
      <c r="O366" s="238">
        <f t="shared" si="288"/>
        <v>0.14685960591133002</v>
      </c>
      <c r="P366" s="239">
        <f t="shared" si="282"/>
        <v>1</v>
      </c>
      <c r="Q366" s="492">
        <f t="shared" si="284"/>
        <v>3.902751119641712E-2</v>
      </c>
      <c r="R366" s="234"/>
      <c r="S366" s="234"/>
      <c r="T366" s="75"/>
      <c r="U366" s="79">
        <v>1</v>
      </c>
    </row>
    <row r="367" spans="1:21" s="57" customFormat="1" ht="15.75" hidden="1" customHeight="1" thickBot="1">
      <c r="A367" s="57" t="s">
        <v>19</v>
      </c>
      <c r="B367" s="69"/>
      <c r="C367" s="233" t="s">
        <v>1307</v>
      </c>
      <c r="D367" s="237" t="e">
        <f t="shared" si="280"/>
        <v>#DIV/0!</v>
      </c>
      <c r="E367" s="238" t="e">
        <f t="shared" ref="E367:O367" si="289">E387/$P387</f>
        <v>#DIV/0!</v>
      </c>
      <c r="F367" s="238" t="e">
        <f t="shared" si="289"/>
        <v>#DIV/0!</v>
      </c>
      <c r="G367" s="238" t="e">
        <f t="shared" si="289"/>
        <v>#DIV/0!</v>
      </c>
      <c r="H367" s="238" t="e">
        <f t="shared" si="289"/>
        <v>#DIV/0!</v>
      </c>
      <c r="I367" s="238" t="e">
        <f t="shared" si="289"/>
        <v>#DIV/0!</v>
      </c>
      <c r="J367" s="238" t="e">
        <f t="shared" si="289"/>
        <v>#DIV/0!</v>
      </c>
      <c r="K367" s="238" t="e">
        <f t="shared" si="289"/>
        <v>#DIV/0!</v>
      </c>
      <c r="L367" s="238" t="e">
        <f t="shared" si="289"/>
        <v>#DIV/0!</v>
      </c>
      <c r="M367" s="238" t="e">
        <f t="shared" si="289"/>
        <v>#DIV/0!</v>
      </c>
      <c r="N367" s="238" t="e">
        <f t="shared" si="289"/>
        <v>#DIV/0!</v>
      </c>
      <c r="O367" s="238" t="e">
        <f t="shared" si="289"/>
        <v>#DIV/0!</v>
      </c>
      <c r="P367" s="239" t="e">
        <f t="shared" si="282"/>
        <v>#DIV/0!</v>
      </c>
      <c r="Q367" s="492">
        <f t="shared" si="284"/>
        <v>-1</v>
      </c>
      <c r="R367" s="234"/>
      <c r="S367" s="234"/>
      <c r="T367" s="75"/>
      <c r="U367" s="79">
        <v>2</v>
      </c>
    </row>
    <row r="368" spans="1:21" s="57" customFormat="1" ht="15.75" hidden="1" customHeight="1" thickBot="1">
      <c r="A368" s="57" t="s">
        <v>19</v>
      </c>
      <c r="B368" s="69"/>
      <c r="C368" s="233" t="s">
        <v>1308</v>
      </c>
      <c r="D368" s="237" t="e">
        <f t="shared" ref="D368:O370" si="290">D388/$P388</f>
        <v>#DIV/0!</v>
      </c>
      <c r="E368" s="238" t="e">
        <f t="shared" si="290"/>
        <v>#DIV/0!</v>
      </c>
      <c r="F368" s="238" t="e">
        <f t="shared" si="290"/>
        <v>#DIV/0!</v>
      </c>
      <c r="G368" s="238" t="e">
        <f t="shared" si="290"/>
        <v>#DIV/0!</v>
      </c>
      <c r="H368" s="238" t="e">
        <f t="shared" si="290"/>
        <v>#DIV/0!</v>
      </c>
      <c r="I368" s="238" t="e">
        <f t="shared" si="290"/>
        <v>#DIV/0!</v>
      </c>
      <c r="J368" s="238" t="e">
        <f t="shared" si="290"/>
        <v>#DIV/0!</v>
      </c>
      <c r="K368" s="238" t="e">
        <f t="shared" si="290"/>
        <v>#DIV/0!</v>
      </c>
      <c r="L368" s="238" t="e">
        <f t="shared" si="290"/>
        <v>#DIV/0!</v>
      </c>
      <c r="M368" s="238" t="e">
        <f t="shared" si="290"/>
        <v>#DIV/0!</v>
      </c>
      <c r="N368" s="238" t="e">
        <f t="shared" si="290"/>
        <v>#DIV/0!</v>
      </c>
      <c r="O368" s="238" t="e">
        <f t="shared" si="290"/>
        <v>#DIV/0!</v>
      </c>
      <c r="P368" s="239" t="e">
        <f t="shared" si="282"/>
        <v>#DIV/0!</v>
      </c>
      <c r="Q368" s="492" t="e">
        <f t="shared" si="284"/>
        <v>#DIV/0!</v>
      </c>
      <c r="R368" s="234"/>
      <c r="S368" s="234"/>
      <c r="T368" s="75"/>
      <c r="U368" s="79">
        <v>2</v>
      </c>
    </row>
    <row r="369" spans="1:21" s="57" customFormat="1" ht="15.75" hidden="1" customHeight="1" thickBot="1">
      <c r="A369" s="57" t="s">
        <v>19</v>
      </c>
      <c r="B369" s="69"/>
      <c r="C369" s="233" t="s">
        <v>1309</v>
      </c>
      <c r="D369" s="237" t="e">
        <f t="shared" si="290"/>
        <v>#DIV/0!</v>
      </c>
      <c r="E369" s="238" t="e">
        <f t="shared" si="290"/>
        <v>#DIV/0!</v>
      </c>
      <c r="F369" s="238" t="e">
        <f t="shared" si="290"/>
        <v>#DIV/0!</v>
      </c>
      <c r="G369" s="238" t="e">
        <f t="shared" si="290"/>
        <v>#DIV/0!</v>
      </c>
      <c r="H369" s="238" t="e">
        <f t="shared" si="290"/>
        <v>#DIV/0!</v>
      </c>
      <c r="I369" s="238" t="e">
        <f t="shared" si="290"/>
        <v>#DIV/0!</v>
      </c>
      <c r="J369" s="238" t="e">
        <f t="shared" si="290"/>
        <v>#DIV/0!</v>
      </c>
      <c r="K369" s="238" t="e">
        <f t="shared" si="290"/>
        <v>#DIV/0!</v>
      </c>
      <c r="L369" s="238" t="e">
        <f t="shared" si="290"/>
        <v>#DIV/0!</v>
      </c>
      <c r="M369" s="238" t="e">
        <f t="shared" si="290"/>
        <v>#DIV/0!</v>
      </c>
      <c r="N369" s="238" t="e">
        <f t="shared" si="290"/>
        <v>#DIV/0!</v>
      </c>
      <c r="O369" s="238" t="e">
        <f t="shared" si="290"/>
        <v>#DIV/0!</v>
      </c>
      <c r="P369" s="239" t="e">
        <f t="shared" si="282"/>
        <v>#DIV/0!</v>
      </c>
      <c r="Q369" s="492" t="e">
        <f t="shared" si="284"/>
        <v>#DIV/0!</v>
      </c>
      <c r="R369" s="234"/>
      <c r="S369" s="234"/>
      <c r="T369" s="75"/>
      <c r="U369" s="79">
        <v>2</v>
      </c>
    </row>
    <row r="370" spans="1:21" s="57" customFormat="1" ht="15.75" hidden="1" customHeight="1" thickBot="1">
      <c r="A370" s="57" t="s">
        <v>19</v>
      </c>
      <c r="B370" s="69"/>
      <c r="C370" s="233" t="s">
        <v>1310</v>
      </c>
      <c r="D370" s="237" t="e">
        <f t="shared" si="290"/>
        <v>#DIV/0!</v>
      </c>
      <c r="E370" s="238" t="e">
        <f t="shared" si="290"/>
        <v>#DIV/0!</v>
      </c>
      <c r="F370" s="238" t="e">
        <f t="shared" si="290"/>
        <v>#DIV/0!</v>
      </c>
      <c r="G370" s="238" t="e">
        <f t="shared" si="290"/>
        <v>#DIV/0!</v>
      </c>
      <c r="H370" s="238" t="e">
        <f t="shared" si="290"/>
        <v>#DIV/0!</v>
      </c>
      <c r="I370" s="238" t="e">
        <f t="shared" si="290"/>
        <v>#DIV/0!</v>
      </c>
      <c r="J370" s="238" t="e">
        <f t="shared" si="290"/>
        <v>#DIV/0!</v>
      </c>
      <c r="K370" s="238" t="e">
        <f t="shared" si="290"/>
        <v>#DIV/0!</v>
      </c>
      <c r="L370" s="238" t="e">
        <f t="shared" si="290"/>
        <v>#DIV/0!</v>
      </c>
      <c r="M370" s="238" t="e">
        <f t="shared" si="290"/>
        <v>#DIV/0!</v>
      </c>
      <c r="N370" s="238" t="e">
        <f t="shared" si="290"/>
        <v>#DIV/0!</v>
      </c>
      <c r="O370" s="238" t="e">
        <f t="shared" si="290"/>
        <v>#DIV/0!</v>
      </c>
      <c r="P370" s="239" t="e">
        <f t="shared" si="282"/>
        <v>#DIV/0!</v>
      </c>
      <c r="Q370" s="492" t="e">
        <f t="shared" si="284"/>
        <v>#DIV/0!</v>
      </c>
      <c r="R370" s="234"/>
      <c r="S370" s="234"/>
      <c r="T370" s="75"/>
      <c r="U370" s="79">
        <v>2</v>
      </c>
    </row>
    <row r="371" spans="1:21" s="57" customFormat="1" ht="15.75" hidden="1" customHeight="1" thickBot="1">
      <c r="A371" s="57" t="s">
        <v>19</v>
      </c>
      <c r="B371" s="69"/>
      <c r="C371" s="236" t="s">
        <v>1292</v>
      </c>
      <c r="D371" s="240">
        <v>54.057695790000004</v>
      </c>
      <c r="E371" s="241">
        <v>39.843668369999996</v>
      </c>
      <c r="F371" s="241">
        <v>36.510082080000004</v>
      </c>
      <c r="G371" s="241">
        <v>40.631861530000009</v>
      </c>
      <c r="H371" s="241">
        <v>44.303912499999967</v>
      </c>
      <c r="I371" s="241">
        <v>48.655691570000045</v>
      </c>
      <c r="J371" s="241">
        <v>61.262973709999983</v>
      </c>
      <c r="K371" s="241">
        <v>35.289137359999984</v>
      </c>
      <c r="L371" s="241">
        <v>45.25829994999998</v>
      </c>
      <c r="M371" s="241">
        <v>56.919431480000071</v>
      </c>
      <c r="N371" s="241">
        <v>50.204715169999986</v>
      </c>
      <c r="O371" s="197">
        <v>47.076294689999941</v>
      </c>
      <c r="P371" s="242">
        <f t="shared" si="272"/>
        <v>560.01376419999997</v>
      </c>
      <c r="Q371" s="198"/>
      <c r="R371" s="161"/>
      <c r="S371" s="161"/>
      <c r="T371" s="75"/>
      <c r="U371" s="79">
        <v>2</v>
      </c>
    </row>
    <row r="372" spans="1:21" s="57" customFormat="1" ht="15.75" hidden="1" customHeight="1" thickBot="1">
      <c r="A372" s="57" t="s">
        <v>19</v>
      </c>
      <c r="B372" s="69"/>
      <c r="C372" s="233" t="s">
        <v>1293</v>
      </c>
      <c r="D372" s="182">
        <v>44.844808190000002</v>
      </c>
      <c r="E372" s="183">
        <v>27.022144279999999</v>
      </c>
      <c r="F372" s="183">
        <v>31.466791409999999</v>
      </c>
      <c r="G372" s="183">
        <v>41.018667469999997</v>
      </c>
      <c r="H372" s="183">
        <v>41.282613380000001</v>
      </c>
      <c r="I372" s="183">
        <v>49.639342769999999</v>
      </c>
      <c r="J372" s="183">
        <v>60.620975399999999</v>
      </c>
      <c r="K372" s="183">
        <v>37.394494659999999</v>
      </c>
      <c r="L372" s="183">
        <v>45.511570710000001</v>
      </c>
      <c r="M372" s="183">
        <v>53.795806380000002</v>
      </c>
      <c r="N372" s="183">
        <v>44.14266645</v>
      </c>
      <c r="O372" s="184">
        <v>50.18397367</v>
      </c>
      <c r="P372" s="185">
        <f t="shared" si="272"/>
        <v>526.92385476999993</v>
      </c>
      <c r="Q372" s="502"/>
      <c r="R372" s="186"/>
      <c r="S372" s="186"/>
      <c r="T372" s="103"/>
      <c r="U372" s="79">
        <v>2</v>
      </c>
    </row>
    <row r="373" spans="1:21" s="57" customFormat="1" ht="15.75" hidden="1" customHeight="1" thickBot="1">
      <c r="A373" s="57" t="s">
        <v>19</v>
      </c>
      <c r="B373" s="69"/>
      <c r="C373" s="233" t="s">
        <v>1294</v>
      </c>
      <c r="D373" s="182">
        <v>45.55785719</v>
      </c>
      <c r="E373" s="183">
        <v>28.809268750000001</v>
      </c>
      <c r="F373" s="183">
        <v>32.895049620000002</v>
      </c>
      <c r="G373" s="183">
        <v>27.689327030000001</v>
      </c>
      <c r="H373" s="183">
        <v>33.477849110000001</v>
      </c>
      <c r="I373" s="183">
        <v>41.491292690000002</v>
      </c>
      <c r="J373" s="183">
        <v>51.160929580000001</v>
      </c>
      <c r="K373" s="183">
        <v>36.026259539999998</v>
      </c>
      <c r="L373" s="183">
        <v>40.539977039999997</v>
      </c>
      <c r="M373" s="183">
        <v>51.954117959999998</v>
      </c>
      <c r="N373" s="183">
        <v>48.572037880000003</v>
      </c>
      <c r="O373" s="184">
        <v>48.091852699999997</v>
      </c>
      <c r="P373" s="185">
        <f t="shared" si="272"/>
        <v>486.26581909000004</v>
      </c>
      <c r="Q373" s="503"/>
      <c r="R373" s="187"/>
      <c r="S373" s="187"/>
      <c r="T373" s="105">
        <f t="shared" ref="T373:T379" si="291">R373-S373</f>
        <v>0</v>
      </c>
      <c r="U373" s="79">
        <v>2</v>
      </c>
    </row>
    <row r="374" spans="1:21" s="57" customFormat="1" ht="15.75" hidden="1" customHeight="1" thickBot="1">
      <c r="A374" s="57" t="s">
        <v>19</v>
      </c>
      <c r="B374" s="69"/>
      <c r="C374" s="233" t="s">
        <v>1295</v>
      </c>
      <c r="D374" s="182">
        <v>40.329286639999999</v>
      </c>
      <c r="E374" s="183">
        <v>26.72232979</v>
      </c>
      <c r="F374" s="183">
        <v>28.032471130000001</v>
      </c>
      <c r="G374" s="183">
        <v>24.16775385</v>
      </c>
      <c r="H374" s="183">
        <v>32.58787401</v>
      </c>
      <c r="I374" s="183">
        <v>33.076697549999999</v>
      </c>
      <c r="J374" s="183">
        <v>54.708627380000003</v>
      </c>
      <c r="K374" s="183">
        <v>32.708894440000002</v>
      </c>
      <c r="L374" s="183">
        <v>38.312534550000002</v>
      </c>
      <c r="M374" s="183">
        <v>47.81855324</v>
      </c>
      <c r="N374" s="183">
        <v>48.014950980000002</v>
      </c>
      <c r="O374" s="184">
        <v>45.541522839999999</v>
      </c>
      <c r="P374" s="185">
        <f t="shared" si="272"/>
        <v>452.02149639999993</v>
      </c>
      <c r="Q374" s="503"/>
      <c r="R374" s="187"/>
      <c r="S374" s="187"/>
      <c r="T374" s="105">
        <f t="shared" si="291"/>
        <v>0</v>
      </c>
      <c r="U374" s="79">
        <v>2</v>
      </c>
    </row>
    <row r="375" spans="1:21" s="57" customFormat="1" ht="15.75" hidden="1" customHeight="1" thickBot="1">
      <c r="A375" s="57" t="s">
        <v>19</v>
      </c>
      <c r="B375" s="69"/>
      <c r="C375" s="233" t="s">
        <v>1296</v>
      </c>
      <c r="D375" s="182">
        <v>42.295579179999997</v>
      </c>
      <c r="E375" s="183">
        <v>25.291696460000001</v>
      </c>
      <c r="F375" s="183">
        <v>26.11953999</v>
      </c>
      <c r="G375" s="183">
        <v>24.40052661</v>
      </c>
      <c r="H375" s="183">
        <v>32.071030180000001</v>
      </c>
      <c r="I375" s="183">
        <v>31.650843510000001</v>
      </c>
      <c r="J375" s="183">
        <v>58.867417109999998</v>
      </c>
      <c r="K375" s="183">
        <v>33.007313019999998</v>
      </c>
      <c r="L375" s="183">
        <v>40.288084019999999</v>
      </c>
      <c r="M375" s="183">
        <v>51.060709869999997</v>
      </c>
      <c r="N375" s="183">
        <v>47.927607719999997</v>
      </c>
      <c r="O375" s="184">
        <v>45.828762150000003</v>
      </c>
      <c r="P375" s="185">
        <f t="shared" si="272"/>
        <v>458.80910981999989</v>
      </c>
      <c r="Q375" s="503"/>
      <c r="R375" s="187"/>
      <c r="S375" s="187"/>
      <c r="T375" s="105">
        <f t="shared" si="291"/>
        <v>0</v>
      </c>
      <c r="U375" s="79">
        <v>2</v>
      </c>
    </row>
    <row r="376" spans="1:21" s="57" customFormat="1" ht="15.75" hidden="1" customHeight="1" thickBot="1">
      <c r="A376" s="57" t="s">
        <v>19</v>
      </c>
      <c r="B376" s="69"/>
      <c r="C376" s="233" t="s">
        <v>1297</v>
      </c>
      <c r="D376" s="243">
        <v>40.50450017</v>
      </c>
      <c r="E376" s="243">
        <v>25.112797639999997</v>
      </c>
      <c r="F376" s="243">
        <v>22.446016490000005</v>
      </c>
      <c r="G376" s="243">
        <v>26.110536429999996</v>
      </c>
      <c r="H376" s="243">
        <v>24.12383023000001</v>
      </c>
      <c r="I376" s="243">
        <v>27.036817769999999</v>
      </c>
      <c r="J376" s="243">
        <v>33.901802129999993</v>
      </c>
      <c r="K376" s="243">
        <v>21.215639870000018</v>
      </c>
      <c r="L376" s="243">
        <v>25.653957639999987</v>
      </c>
      <c r="M376" s="243">
        <v>34.435792730000031</v>
      </c>
      <c r="N376" s="243">
        <v>39.882258799999931</v>
      </c>
      <c r="O376" s="184">
        <v>45.620640800000047</v>
      </c>
      <c r="P376" s="185">
        <f t="shared" si="272"/>
        <v>366.04459070000001</v>
      </c>
      <c r="Q376" s="503"/>
      <c r="R376" s="187"/>
      <c r="S376" s="187"/>
      <c r="T376" s="105">
        <f t="shared" si="291"/>
        <v>0</v>
      </c>
      <c r="U376" s="79">
        <v>2</v>
      </c>
    </row>
    <row r="377" spans="1:21" s="57" customFormat="1" ht="15.75" hidden="1" customHeight="1" thickBot="1">
      <c r="A377" s="57" t="s">
        <v>19</v>
      </c>
      <c r="B377" s="69"/>
      <c r="C377" s="244" t="s">
        <v>1298</v>
      </c>
      <c r="D377" s="422">
        <v>40.881194650000005</v>
      </c>
      <c r="E377" s="423">
        <v>18.027778349999998</v>
      </c>
      <c r="F377" s="423">
        <v>22.467040779999991</v>
      </c>
      <c r="G377" s="423">
        <v>17.885762430000014</v>
      </c>
      <c r="H377" s="423">
        <v>19.856199950000004</v>
      </c>
      <c r="I377" s="423">
        <v>26.279085329999987</v>
      </c>
      <c r="J377" s="423">
        <v>26.442671560000008</v>
      </c>
      <c r="K377" s="423">
        <v>17.461131089999981</v>
      </c>
      <c r="L377" s="423">
        <v>20.970891929999993</v>
      </c>
      <c r="M377" s="423">
        <v>30.001767630000018</v>
      </c>
      <c r="N377" s="423">
        <v>33.102563620000012</v>
      </c>
      <c r="O377" s="424">
        <v>50.004643900000019</v>
      </c>
      <c r="P377" s="425">
        <f>SUM(D377:O377)</f>
        <v>323.38073122000003</v>
      </c>
      <c r="Q377" s="503"/>
      <c r="R377" s="182"/>
      <c r="S377" s="191"/>
      <c r="T377" s="192">
        <f>S377-R377</f>
        <v>0</v>
      </c>
      <c r="U377" s="79">
        <v>2</v>
      </c>
    </row>
    <row r="378" spans="1:21" s="57" customFormat="1" ht="15.75" hidden="1" customHeight="1" thickBot="1">
      <c r="A378" s="57" t="s">
        <v>19</v>
      </c>
      <c r="B378" s="69"/>
      <c r="C378" s="244" t="s">
        <v>1299</v>
      </c>
      <c r="D378" s="182">
        <v>41.145774580000001</v>
      </c>
      <c r="E378" s="183">
        <v>14.944944999999997</v>
      </c>
      <c r="F378" s="183">
        <v>19.935123529999998</v>
      </c>
      <c r="G378" s="183">
        <v>14.275111290000012</v>
      </c>
      <c r="H378" s="183">
        <v>22.10194353999999</v>
      </c>
      <c r="I378" s="183">
        <v>21.450073910000015</v>
      </c>
      <c r="J378" s="183">
        <v>22.285125379999982</v>
      </c>
      <c r="K378" s="183">
        <v>18.301347450000012</v>
      </c>
      <c r="L378" s="183">
        <v>17.720157510000007</v>
      </c>
      <c r="M378" s="183">
        <v>25.26091913999997</v>
      </c>
      <c r="N378" s="183">
        <v>25.24560907</v>
      </c>
      <c r="O378" s="184">
        <v>50.40941577000001</v>
      </c>
      <c r="P378" s="185">
        <f>SUM(D378:O378)</f>
        <v>293.07554617</v>
      </c>
      <c r="Q378" s="503"/>
      <c r="R378" s="183">
        <v>291.3</v>
      </c>
      <c r="S378" s="187">
        <v>291.3</v>
      </c>
      <c r="T378" s="105">
        <f t="shared" si="291"/>
        <v>0</v>
      </c>
      <c r="U378" s="79">
        <v>2</v>
      </c>
    </row>
    <row r="379" spans="1:21" s="57" customFormat="1" ht="15.6" customHeight="1" thickBot="1">
      <c r="A379" s="57" t="s">
        <v>19</v>
      </c>
      <c r="B379" s="516">
        <f>+B366+1</f>
        <v>79</v>
      </c>
      <c r="C379" s="244" t="s">
        <v>2538</v>
      </c>
      <c r="D379" s="182">
        <v>35.299999999999997</v>
      </c>
      <c r="E379" s="183">
        <v>19.7</v>
      </c>
      <c r="F379" s="183">
        <v>22.1</v>
      </c>
      <c r="G379" s="183">
        <v>18.399999999999999</v>
      </c>
      <c r="H379" s="183">
        <v>22.2</v>
      </c>
      <c r="I379" s="183">
        <v>21.6</v>
      </c>
      <c r="J379" s="183">
        <v>25</v>
      </c>
      <c r="K379" s="183">
        <v>20.6</v>
      </c>
      <c r="L379" s="183">
        <v>24.8</v>
      </c>
      <c r="M379" s="183">
        <v>37.299999999999997</v>
      </c>
      <c r="N379" s="183">
        <v>36.200000000000003</v>
      </c>
      <c r="O379" s="184">
        <f>(R379)-SUM(D379:N379)</f>
        <v>47.400000000000034</v>
      </c>
      <c r="P379" s="185">
        <f>SUM(D379:O379)</f>
        <v>330.6</v>
      </c>
      <c r="Q379" s="584"/>
      <c r="R379" s="183">
        <v>330.6</v>
      </c>
      <c r="S379" s="187">
        <f>828.6-489.5-8.5</f>
        <v>330.6</v>
      </c>
      <c r="T379" s="105">
        <f t="shared" si="291"/>
        <v>0</v>
      </c>
      <c r="U379" s="79">
        <v>1</v>
      </c>
    </row>
    <row r="380" spans="1:21" s="57" customFormat="1" ht="15.75" hidden="1" customHeight="1" thickBot="1">
      <c r="A380" s="57" t="s">
        <v>19</v>
      </c>
      <c r="B380" s="69"/>
      <c r="C380" s="244" t="s">
        <v>1300</v>
      </c>
      <c r="D380" s="182">
        <v>39.189046220000002</v>
      </c>
      <c r="E380" s="183">
        <v>16.845745870000002</v>
      </c>
      <c r="F380" s="183">
        <v>18.969114850000004</v>
      </c>
      <c r="G380" s="183">
        <v>14.366798739999993</v>
      </c>
      <c r="H380" s="183">
        <v>18.934032989999992</v>
      </c>
      <c r="I380" s="183">
        <v>16.212511980000002</v>
      </c>
      <c r="J380" s="183">
        <v>25.940457589999994</v>
      </c>
      <c r="K380" s="183">
        <v>23.427891340000002</v>
      </c>
      <c r="L380" s="183">
        <v>21.92794996000001</v>
      </c>
      <c r="M380" s="183">
        <v>32.248739980000011</v>
      </c>
      <c r="N380" s="183">
        <v>35.504446409999986</v>
      </c>
      <c r="O380" s="184">
        <v>45.355756030000009</v>
      </c>
      <c r="P380" s="185">
        <f>SUM(D380:O380)</f>
        <v>308.92249196</v>
      </c>
      <c r="Q380" s="351"/>
      <c r="R380" s="194">
        <v>312.5</v>
      </c>
      <c r="S380" s="187">
        <f>729.1-416.6</f>
        <v>312.5</v>
      </c>
      <c r="T380" s="481">
        <f>R380-S380</f>
        <v>0</v>
      </c>
      <c r="U380" s="79">
        <v>2</v>
      </c>
    </row>
    <row r="381" spans="1:21" s="57" customFormat="1" ht="15.75" hidden="1" customHeight="1" thickBot="1">
      <c r="A381" s="57" t="s">
        <v>19</v>
      </c>
      <c r="B381" s="516"/>
      <c r="C381" s="244" t="s">
        <v>1301</v>
      </c>
      <c r="D381" s="182">
        <v>22.440131900000001</v>
      </c>
      <c r="E381" s="183">
        <v>35.743761500000005</v>
      </c>
      <c r="F381" s="183">
        <v>16.573455919999986</v>
      </c>
      <c r="G381" s="183">
        <v>15.721701010000018</v>
      </c>
      <c r="H381" s="183">
        <v>20.389910419999993</v>
      </c>
      <c r="I381" s="183">
        <v>20.752446860000006</v>
      </c>
      <c r="J381" s="183">
        <v>23.484149659999986</v>
      </c>
      <c r="K381" s="183">
        <v>19.073827480000006</v>
      </c>
      <c r="L381" s="183">
        <v>22.703517779999999</v>
      </c>
      <c r="M381" s="183">
        <v>35.150095800000003</v>
      </c>
      <c r="N381" s="183">
        <v>28.383570879999979</v>
      </c>
      <c r="O381" s="184">
        <v>39.961338650000016</v>
      </c>
      <c r="P381" s="185">
        <f t="shared" ref="P381:P390" si="292">SUM(D381:O381)</f>
        <v>300.37790785999999</v>
      </c>
      <c r="Q381" s="351"/>
      <c r="R381" s="589">
        <v>303.89999999999998</v>
      </c>
      <c r="S381" s="183">
        <f>738.9-435</f>
        <v>303.89999999999998</v>
      </c>
      <c r="T381" s="481">
        <f t="shared" ref="T381:T390" si="293">R381-S381</f>
        <v>0</v>
      </c>
      <c r="U381" s="79">
        <v>2</v>
      </c>
    </row>
    <row r="382" spans="1:21" s="57" customFormat="1" ht="15.75" hidden="1" customHeight="1" thickBot="1">
      <c r="A382" s="57" t="s">
        <v>19</v>
      </c>
      <c r="B382" s="516"/>
      <c r="C382" s="244" t="s">
        <v>1302</v>
      </c>
      <c r="D382" s="583">
        <v>33.512329370000003</v>
      </c>
      <c r="E382" s="301">
        <v>21.456460819999997</v>
      </c>
      <c r="F382" s="301">
        <v>18.205409600000003</v>
      </c>
      <c r="G382" s="301">
        <v>21.982033560000005</v>
      </c>
      <c r="H382" s="301">
        <v>19.733113059999994</v>
      </c>
      <c r="I382" s="301">
        <v>20.13517263</v>
      </c>
      <c r="J382" s="301">
        <v>25.081945379999979</v>
      </c>
      <c r="K382" s="301">
        <v>18.891785310000017</v>
      </c>
      <c r="L382" s="301">
        <v>28.645079679999981</v>
      </c>
      <c r="M382" s="301">
        <v>38.800354140000024</v>
      </c>
      <c r="N382" s="301">
        <v>43.780011150000007</v>
      </c>
      <c r="O382" s="332">
        <v>48.418607989999998</v>
      </c>
      <c r="P382" s="333">
        <f t="shared" si="292"/>
        <v>338.64230269000001</v>
      </c>
      <c r="Q382" s="557"/>
      <c r="R382" s="182">
        <v>298.89999999999998</v>
      </c>
      <c r="S382" s="183">
        <f>763.9-465</f>
        <v>298.89999999999998</v>
      </c>
      <c r="T382" s="105">
        <f t="shared" si="293"/>
        <v>0</v>
      </c>
      <c r="U382" s="79">
        <v>2</v>
      </c>
    </row>
    <row r="383" spans="1:21" s="57" customFormat="1" ht="15.6" hidden="1" customHeight="1" thickBot="1">
      <c r="A383" s="57" t="s">
        <v>19</v>
      </c>
      <c r="B383" s="516"/>
      <c r="C383" s="233" t="s">
        <v>1303</v>
      </c>
      <c r="D383" s="182">
        <v>44.112653770000001</v>
      </c>
      <c r="E383" s="183">
        <v>23.997590039999999</v>
      </c>
      <c r="F383" s="183">
        <v>23.805059589999999</v>
      </c>
      <c r="G383" s="183">
        <v>22.306749410000009</v>
      </c>
      <c r="H383" s="183">
        <v>21.217265940000004</v>
      </c>
      <c r="I383" s="183">
        <v>28.093502399999977</v>
      </c>
      <c r="J383" s="183">
        <v>24.204533020000014</v>
      </c>
      <c r="K383" s="183">
        <v>20.61786158000001</v>
      </c>
      <c r="L383" s="183">
        <v>26.03686141999998</v>
      </c>
      <c r="M383" s="183">
        <v>41.920038990000023</v>
      </c>
      <c r="N383" s="183">
        <v>35.196125989999985</v>
      </c>
      <c r="O383" s="184">
        <v>47.499669339999969</v>
      </c>
      <c r="P383" s="185">
        <f t="shared" si="292"/>
        <v>359.00791148999997</v>
      </c>
      <c r="Q383" s="584"/>
      <c r="R383" s="182">
        <v>344.5</v>
      </c>
      <c r="S383" s="187">
        <f>819.5-475</f>
        <v>344.5</v>
      </c>
      <c r="T383" s="105">
        <f t="shared" si="293"/>
        <v>0</v>
      </c>
      <c r="U383" s="79">
        <v>2</v>
      </c>
    </row>
    <row r="384" spans="1:21" s="57" customFormat="1" ht="15.6" hidden="1" customHeight="1" thickBot="1">
      <c r="A384" s="57" t="s">
        <v>19</v>
      </c>
      <c r="B384" s="516"/>
      <c r="C384" s="244" t="s">
        <v>1304</v>
      </c>
      <c r="D384" s="182">
        <v>35.020771610000004</v>
      </c>
      <c r="E384" s="183">
        <v>17.603549549999997</v>
      </c>
      <c r="F384" s="183">
        <v>22.508864969999998</v>
      </c>
      <c r="G384" s="183">
        <v>18.456894500000004</v>
      </c>
      <c r="H384" s="183">
        <v>25.141142829999989</v>
      </c>
      <c r="I384" s="183">
        <v>23.77349516000001</v>
      </c>
      <c r="J384" s="183">
        <v>26.175460350000009</v>
      </c>
      <c r="K384" s="183">
        <v>20.291071219999992</v>
      </c>
      <c r="L384" s="183">
        <v>24.749567060000004</v>
      </c>
      <c r="M384" s="183">
        <v>31.227440059999992</v>
      </c>
      <c r="N384" s="183">
        <v>28.959594530000032</v>
      </c>
      <c r="O384" s="184">
        <v>43.462925199999972</v>
      </c>
      <c r="P384" s="185">
        <f t="shared" si="292"/>
        <v>317.37077704000001</v>
      </c>
      <c r="Q384" s="638"/>
      <c r="R384" s="182">
        <v>329.6</v>
      </c>
      <c r="S384" s="187">
        <f>817.6-488</f>
        <v>329.6</v>
      </c>
      <c r="T384" s="105">
        <f t="shared" si="293"/>
        <v>0</v>
      </c>
      <c r="U384" s="79">
        <v>2</v>
      </c>
    </row>
    <row r="385" spans="1:21" s="57" customFormat="1" ht="15.75" customHeight="1" thickBot="1">
      <c r="A385" s="57" t="s">
        <v>19</v>
      </c>
      <c r="B385" s="516">
        <f>+B379+1</f>
        <v>80</v>
      </c>
      <c r="C385" s="244" t="s">
        <v>1305</v>
      </c>
      <c r="D385" s="182">
        <v>50.628520420000001</v>
      </c>
      <c r="E385" s="193">
        <v>18.2</v>
      </c>
      <c r="F385" s="193">
        <v>17.7</v>
      </c>
      <c r="G385" s="193">
        <v>16.8</v>
      </c>
      <c r="H385" s="193">
        <v>17</v>
      </c>
      <c r="I385" s="193">
        <v>18.600000000000001</v>
      </c>
      <c r="J385" s="193">
        <v>19.8</v>
      </c>
      <c r="K385" s="193">
        <v>15.6</v>
      </c>
      <c r="L385" s="193">
        <v>23.1</v>
      </c>
      <c r="M385" s="193">
        <v>34.700000000000003</v>
      </c>
      <c r="N385" s="193">
        <v>35.299999999999997</v>
      </c>
      <c r="O385" s="184">
        <f t="shared" ref="O385:O390" si="294">(R385)-SUM(D385:N385)</f>
        <v>45.171479579999982</v>
      </c>
      <c r="P385" s="185">
        <f t="shared" si="292"/>
        <v>312.60000000000002</v>
      </c>
      <c r="Q385" s="557"/>
      <c r="R385" s="194">
        <v>312.60000000000002</v>
      </c>
      <c r="S385" s="187">
        <f>826.9-514.3</f>
        <v>312.60000000000002</v>
      </c>
      <c r="T385" s="105">
        <f t="shared" si="293"/>
        <v>0</v>
      </c>
      <c r="U385" s="79">
        <v>1</v>
      </c>
    </row>
    <row r="386" spans="1:21" s="57" customFormat="1" ht="15.75" customHeight="1" thickBot="1">
      <c r="A386" s="57" t="s">
        <v>19</v>
      </c>
      <c r="B386" s="516">
        <f>+B385+1</f>
        <v>81</v>
      </c>
      <c r="C386" s="244" t="s">
        <v>1306</v>
      </c>
      <c r="D386" s="195">
        <v>36.6</v>
      </c>
      <c r="E386" s="193">
        <v>20.3</v>
      </c>
      <c r="F386" s="193">
        <v>19.899999999999999</v>
      </c>
      <c r="G386" s="193">
        <v>19</v>
      </c>
      <c r="H386" s="193">
        <v>19.3</v>
      </c>
      <c r="I386" s="193">
        <v>21</v>
      </c>
      <c r="J386" s="193">
        <v>22.6</v>
      </c>
      <c r="K386" s="193">
        <v>17.600000000000001</v>
      </c>
      <c r="L386" s="193">
        <v>25.4</v>
      </c>
      <c r="M386" s="193">
        <v>37.700000000000003</v>
      </c>
      <c r="N386" s="193">
        <v>37.700000000000003</v>
      </c>
      <c r="O386" s="184">
        <f t="shared" si="294"/>
        <v>47.699999999999989</v>
      </c>
      <c r="P386" s="185">
        <f t="shared" si="292"/>
        <v>324.8</v>
      </c>
      <c r="Q386" s="542"/>
      <c r="R386" s="199">
        <v>324.8</v>
      </c>
      <c r="S386" s="187">
        <f>839.1-514.3</f>
        <v>324.80000000000007</v>
      </c>
      <c r="T386" s="105">
        <f t="shared" si="293"/>
        <v>0</v>
      </c>
      <c r="U386" s="79">
        <v>1</v>
      </c>
    </row>
    <row r="387" spans="1:21" s="57" customFormat="1" ht="15.75" hidden="1" customHeight="1" thickBot="1">
      <c r="A387" s="57" t="s">
        <v>19</v>
      </c>
      <c r="B387" s="69"/>
      <c r="C387" s="244" t="s">
        <v>1307</v>
      </c>
      <c r="D387" s="195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84">
        <f t="shared" si="294"/>
        <v>0</v>
      </c>
      <c r="P387" s="185">
        <f t="shared" si="292"/>
        <v>0</v>
      </c>
      <c r="Q387" s="503"/>
      <c r="R387" s="199"/>
      <c r="S387" s="199"/>
      <c r="T387" s="105">
        <f t="shared" si="293"/>
        <v>0</v>
      </c>
      <c r="U387" s="79">
        <v>2</v>
      </c>
    </row>
    <row r="388" spans="1:21" s="57" customFormat="1" ht="15.75" hidden="1" customHeight="1" thickBot="1">
      <c r="A388" s="57" t="s">
        <v>19</v>
      </c>
      <c r="B388" s="69"/>
      <c r="C388" s="244" t="s">
        <v>1308</v>
      </c>
      <c r="D388" s="195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84">
        <f t="shared" si="294"/>
        <v>0</v>
      </c>
      <c r="P388" s="185">
        <f t="shared" si="292"/>
        <v>0</v>
      </c>
      <c r="Q388" s="503"/>
      <c r="R388" s="199"/>
      <c r="S388" s="199"/>
      <c r="T388" s="105">
        <f t="shared" si="293"/>
        <v>0</v>
      </c>
      <c r="U388" s="79">
        <v>2</v>
      </c>
    </row>
    <row r="389" spans="1:21" s="57" customFormat="1" ht="15.75" hidden="1" customHeight="1" thickBot="1">
      <c r="A389" s="57" t="s">
        <v>19</v>
      </c>
      <c r="B389" s="69"/>
      <c r="C389" s="244" t="s">
        <v>1309</v>
      </c>
      <c r="D389" s="195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84">
        <f t="shared" si="294"/>
        <v>0</v>
      </c>
      <c r="P389" s="185">
        <f t="shared" si="292"/>
        <v>0</v>
      </c>
      <c r="Q389" s="503"/>
      <c r="R389" s="199"/>
      <c r="S389" s="199"/>
      <c r="T389" s="105">
        <f t="shared" si="293"/>
        <v>0</v>
      </c>
      <c r="U389" s="79">
        <v>2</v>
      </c>
    </row>
    <row r="390" spans="1:21" s="57" customFormat="1" ht="15.75" hidden="1" customHeight="1" thickBot="1">
      <c r="A390" s="57" t="s">
        <v>19</v>
      </c>
      <c r="B390" s="69"/>
      <c r="C390" s="244" t="s">
        <v>1310</v>
      </c>
      <c r="D390" s="195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84">
        <f t="shared" si="294"/>
        <v>0</v>
      </c>
      <c r="P390" s="185">
        <f t="shared" si="292"/>
        <v>0</v>
      </c>
      <c r="Q390" s="503"/>
      <c r="R390" s="199"/>
      <c r="S390" s="199"/>
      <c r="T390" s="105">
        <f t="shared" si="293"/>
        <v>0</v>
      </c>
      <c r="U390" s="79">
        <v>2</v>
      </c>
    </row>
    <row r="391" spans="1:21" s="196" customFormat="1" ht="15.6" customHeight="1" thickBot="1">
      <c r="B391" s="549"/>
      <c r="C391" s="468"/>
      <c r="D391" s="161">
        <f>ROUND(D386,1)</f>
        <v>36.6</v>
      </c>
      <c r="E391" s="161">
        <f t="shared" ref="E391:N391" si="295">ROUND(E386,1)</f>
        <v>20.3</v>
      </c>
      <c r="F391" s="161">
        <f t="shared" si="295"/>
        <v>19.899999999999999</v>
      </c>
      <c r="G391" s="161">
        <f t="shared" si="295"/>
        <v>19</v>
      </c>
      <c r="H391" s="161">
        <f t="shared" si="295"/>
        <v>19.3</v>
      </c>
      <c r="I391" s="161">
        <f t="shared" si="295"/>
        <v>21</v>
      </c>
      <c r="J391" s="161">
        <f t="shared" si="295"/>
        <v>22.6</v>
      </c>
      <c r="K391" s="161">
        <f t="shared" si="295"/>
        <v>17.600000000000001</v>
      </c>
      <c r="L391" s="161">
        <f t="shared" si="295"/>
        <v>25.4</v>
      </c>
      <c r="M391" s="161">
        <f t="shared" si="295"/>
        <v>37.700000000000003</v>
      </c>
      <c r="N391" s="161">
        <f t="shared" si="295"/>
        <v>37.700000000000003</v>
      </c>
      <c r="O391" s="197"/>
      <c r="P391" s="198"/>
      <c r="Q391" s="198"/>
      <c r="R391" s="161"/>
      <c r="S391" s="161"/>
      <c r="T391" s="75"/>
      <c r="U391" s="79">
        <v>1</v>
      </c>
    </row>
    <row r="392" spans="1:21" s="57" customFormat="1" ht="15.75" hidden="1" customHeight="1" thickBot="1">
      <c r="A392" s="57" t="s">
        <v>20</v>
      </c>
      <c r="B392" s="69"/>
      <c r="C392" s="233" t="s">
        <v>1311</v>
      </c>
      <c r="D392" s="218">
        <v>7.9027384766352765E-2</v>
      </c>
      <c r="E392" s="218">
        <v>8.2065704960453095E-2</v>
      </c>
      <c r="F392" s="218">
        <v>7.457449042569117E-2</v>
      </c>
      <c r="G392" s="218">
        <v>7.3106530126620745E-2</v>
      </c>
      <c r="H392" s="218">
        <v>8.6387275870136532E-2</v>
      </c>
      <c r="I392" s="218">
        <v>8.6285382433205243E-2</v>
      </c>
      <c r="J392" s="218">
        <v>0.10697574422589316</v>
      </c>
      <c r="K392" s="218">
        <v>6.6606215918070408E-2</v>
      </c>
      <c r="L392" s="218">
        <v>7.8222418529905469E-2</v>
      </c>
      <c r="M392" s="218">
        <v>9.6966466401822909E-2</v>
      </c>
      <c r="N392" s="218">
        <v>8.6645595839011325E-2</v>
      </c>
      <c r="O392" s="218">
        <v>8.3136790502837177E-2</v>
      </c>
      <c r="P392" s="160">
        <f t="shared" ref="P392:P419" si="296">SUM(D392:O392)</f>
        <v>1</v>
      </c>
      <c r="Q392" s="484"/>
      <c r="R392" s="234"/>
      <c r="S392" s="234"/>
      <c r="T392" s="75"/>
      <c r="U392" s="79">
        <v>2</v>
      </c>
    </row>
    <row r="393" spans="1:21" s="57" customFormat="1" ht="15.75" hidden="1" customHeight="1" thickBot="1">
      <c r="A393" s="57" t="s">
        <v>20</v>
      </c>
      <c r="B393" s="69"/>
      <c r="C393" s="233" t="s">
        <v>1312</v>
      </c>
      <c r="D393" s="220">
        <v>8.1508655303730929E-2</v>
      </c>
      <c r="E393" s="220">
        <v>7.7567822340801312E-2</v>
      </c>
      <c r="F393" s="220">
        <v>7.445203531280907E-2</v>
      </c>
      <c r="G393" s="220">
        <v>7.2015536431554422E-2</v>
      </c>
      <c r="H393" s="220">
        <v>8.509195658821557E-2</v>
      </c>
      <c r="I393" s="220">
        <v>8.2838817823833844E-2</v>
      </c>
      <c r="J393" s="220">
        <v>0.11223100562271139</v>
      </c>
      <c r="K393" s="220">
        <v>7.0449844748980153E-2</v>
      </c>
      <c r="L393" s="220">
        <v>7.7439809873043358E-2</v>
      </c>
      <c r="M393" s="220">
        <v>9.5964529105698512E-2</v>
      </c>
      <c r="N393" s="220">
        <v>8.8638048632708383E-2</v>
      </c>
      <c r="O393" s="220">
        <v>8.1801938215913056E-2</v>
      </c>
      <c r="P393" s="164">
        <f t="shared" si="296"/>
        <v>1</v>
      </c>
      <c r="Q393" s="484"/>
      <c r="R393" s="234"/>
      <c r="S393" s="234"/>
      <c r="T393" s="75"/>
      <c r="U393" s="79">
        <v>2</v>
      </c>
    </row>
    <row r="394" spans="1:21" s="57" customFormat="1" ht="15.75" hidden="1" customHeight="1" thickBot="1">
      <c r="A394" s="57" t="s">
        <v>20</v>
      </c>
      <c r="B394" s="69"/>
      <c r="C394" s="233" t="s">
        <v>1313</v>
      </c>
      <c r="D394" s="235">
        <v>8.6598232430338762E-2</v>
      </c>
      <c r="E394" s="235">
        <v>7.4734488591378739E-2</v>
      </c>
      <c r="F394" s="235">
        <v>6.9759561979728116E-2</v>
      </c>
      <c r="G394" s="235">
        <v>7.8142269553632696E-2</v>
      </c>
      <c r="H394" s="235">
        <v>8.2546480561671354E-2</v>
      </c>
      <c r="I394" s="235">
        <v>8.3571628155747868E-2</v>
      </c>
      <c r="J394" s="235">
        <v>0.11668276915108888</v>
      </c>
      <c r="K394" s="235">
        <v>6.3712856115186317E-2</v>
      </c>
      <c r="L394" s="235">
        <v>7.6085078056812291E-2</v>
      </c>
      <c r="M394" s="235">
        <v>9.7402994885349078E-2</v>
      </c>
      <c r="N394" s="235">
        <v>8.5354908705198143E-2</v>
      </c>
      <c r="O394" s="235">
        <v>8.5408731813867753E-2</v>
      </c>
      <c r="P394" s="167">
        <f t="shared" si="296"/>
        <v>1</v>
      </c>
      <c r="Q394" s="484"/>
      <c r="R394" s="234"/>
      <c r="S394" s="234"/>
      <c r="T394" s="75"/>
      <c r="U394" s="79">
        <v>2</v>
      </c>
    </row>
    <row r="395" spans="1:21" s="57" customFormat="1" ht="15.75" hidden="1" customHeight="1" thickBot="1">
      <c r="A395" s="57" t="s">
        <v>20</v>
      </c>
      <c r="B395" s="69"/>
      <c r="C395" s="233" t="s">
        <v>1314</v>
      </c>
      <c r="D395" s="168">
        <f t="shared" ref="D395:D402" si="297">D414/$P414</f>
        <v>9.6174623532950768E-2</v>
      </c>
      <c r="E395" s="169">
        <f t="shared" ref="E395:O395" si="298">E414/$P414</f>
        <v>7.0893641126468648E-2</v>
      </c>
      <c r="F395" s="169">
        <f t="shared" si="298"/>
        <v>6.495767344741217E-2</v>
      </c>
      <c r="G395" s="169">
        <f t="shared" si="298"/>
        <v>7.2291000453898732E-2</v>
      </c>
      <c r="H395" s="169">
        <f t="shared" si="298"/>
        <v>7.8824158265342448E-2</v>
      </c>
      <c r="I395" s="169">
        <f t="shared" si="298"/>
        <v>8.6568263093950243E-2</v>
      </c>
      <c r="J395" s="169">
        <f t="shared" si="298"/>
        <v>0.11262956127288429</v>
      </c>
      <c r="K395" s="169">
        <f t="shared" si="298"/>
        <v>6.277632842975385E-2</v>
      </c>
      <c r="L395" s="169">
        <f t="shared" si="298"/>
        <v>8.0522174643478328E-2</v>
      </c>
      <c r="M395" s="169">
        <f t="shared" si="298"/>
        <v>0.10127785893562492</v>
      </c>
      <c r="N395" s="169">
        <f t="shared" si="298"/>
        <v>8.9328021817893816E-2</v>
      </c>
      <c r="O395" s="169">
        <f t="shared" si="298"/>
        <v>8.3756694980341787E-2</v>
      </c>
      <c r="P395" s="171">
        <f t="shared" si="296"/>
        <v>1</v>
      </c>
      <c r="Q395" s="484"/>
      <c r="R395" s="234"/>
      <c r="S395" s="234"/>
      <c r="T395" s="75"/>
      <c r="U395" s="79">
        <v>2</v>
      </c>
    </row>
    <row r="396" spans="1:21" s="57" customFormat="1" ht="15.75" hidden="1" customHeight="1" thickBot="1">
      <c r="A396" s="57" t="s">
        <v>20</v>
      </c>
      <c r="B396" s="69"/>
      <c r="C396" s="236" t="s">
        <v>1315</v>
      </c>
      <c r="D396" s="168">
        <f t="shared" si="297"/>
        <v>8.4432839015716632E-2</v>
      </c>
      <c r="E396" s="169">
        <f t="shared" ref="E396:O397" si="299">E415/$P415</f>
        <v>5.0884369727796391E-2</v>
      </c>
      <c r="F396" s="169">
        <f t="shared" si="299"/>
        <v>5.9258881709154672E-2</v>
      </c>
      <c r="G396" s="169">
        <f t="shared" si="299"/>
        <v>8.1090797696430794E-2</v>
      </c>
      <c r="H396" s="169">
        <f t="shared" si="299"/>
        <v>7.7746451008776585E-2</v>
      </c>
      <c r="I396" s="169">
        <f t="shared" si="299"/>
        <v>9.3483336971861744E-2</v>
      </c>
      <c r="J396" s="169">
        <f t="shared" si="299"/>
        <v>0.11417336953951404</v>
      </c>
      <c r="K396" s="169">
        <f t="shared" si="299"/>
        <v>7.0454196713790926E-2</v>
      </c>
      <c r="L396" s="169">
        <f t="shared" si="299"/>
        <v>8.5680546641516087E-2</v>
      </c>
      <c r="M396" s="169">
        <f t="shared" si="299"/>
        <v>0.10131708989367195</v>
      </c>
      <c r="N396" s="169">
        <f t="shared" si="299"/>
        <v>8.3127363818006908E-2</v>
      </c>
      <c r="O396" s="169">
        <f t="shared" si="299"/>
        <v>9.8350757263763175E-2</v>
      </c>
      <c r="P396" s="171">
        <f t="shared" si="296"/>
        <v>0.99999999999999989</v>
      </c>
      <c r="Q396" s="496">
        <f>(P415/P414-1)</f>
        <v>-5.5251370083474027E-2</v>
      </c>
      <c r="R396" s="234"/>
      <c r="S396" s="234"/>
      <c r="T396" s="75"/>
      <c r="U396" s="79">
        <v>2</v>
      </c>
    </row>
    <row r="397" spans="1:21" s="57" customFormat="1" ht="15.75" hidden="1" customHeight="1" thickBot="1">
      <c r="A397" s="57" t="s">
        <v>20</v>
      </c>
      <c r="B397" s="69"/>
      <c r="C397" s="233" t="s">
        <v>1316</v>
      </c>
      <c r="D397" s="168">
        <f t="shared" si="297"/>
        <v>9.2716381978395046E-2</v>
      </c>
      <c r="E397" s="169">
        <f t="shared" si="299"/>
        <v>5.8630746428695722E-2</v>
      </c>
      <c r="F397" s="169">
        <f t="shared" si="299"/>
        <v>6.6766497486122428E-2</v>
      </c>
      <c r="G397" s="169">
        <f t="shared" si="299"/>
        <v>5.8428182212668642E-2</v>
      </c>
      <c r="H397" s="169">
        <f t="shared" si="299"/>
        <v>6.8131936823533121E-2</v>
      </c>
      <c r="I397" s="169">
        <f t="shared" si="299"/>
        <v>8.4430708706616273E-2</v>
      </c>
      <c r="J397" s="169">
        <f t="shared" si="299"/>
        <v>0.10411945366573883</v>
      </c>
      <c r="K397" s="169">
        <f t="shared" si="299"/>
        <v>7.3318295597007796E-2</v>
      </c>
      <c r="L397" s="169">
        <f t="shared" si="299"/>
        <v>8.2504319199228349E-2</v>
      </c>
      <c r="M397" s="169">
        <f t="shared" si="299"/>
        <v>0.10781030360683561</v>
      </c>
      <c r="N397" s="169">
        <f t="shared" si="299"/>
        <v>9.8850645869941481E-2</v>
      </c>
      <c r="O397" s="169">
        <f t="shared" si="299"/>
        <v>0.10429252842521664</v>
      </c>
      <c r="P397" s="171">
        <f t="shared" si="296"/>
        <v>1</v>
      </c>
      <c r="Q397" s="496">
        <f t="shared" ref="Q397:Q402" si="300">(P416/P415-1)</f>
        <v>-7.4646221996775064E-2</v>
      </c>
      <c r="R397" s="234"/>
      <c r="S397" s="234"/>
      <c r="T397" s="75"/>
      <c r="U397" s="79">
        <v>2</v>
      </c>
    </row>
    <row r="398" spans="1:21" s="57" customFormat="1" ht="15.75" hidden="1" customHeight="1" thickBot="1">
      <c r="A398" s="57" t="s">
        <v>20</v>
      </c>
      <c r="B398" s="69"/>
      <c r="C398" s="233" t="s">
        <v>1317</v>
      </c>
      <c r="D398" s="168">
        <f t="shared" si="297"/>
        <v>8.9058836981122352E-2</v>
      </c>
      <c r="E398" s="169">
        <f t="shared" ref="E398:O398" si="301">E417/$P417</f>
        <v>5.9010704673133837E-2</v>
      </c>
      <c r="F398" s="169">
        <f t="shared" si="301"/>
        <v>6.19038787240688E-2</v>
      </c>
      <c r="G398" s="169">
        <f t="shared" si="301"/>
        <v>5.3369527246003426E-2</v>
      </c>
      <c r="H398" s="169">
        <f t="shared" si="301"/>
        <v>7.1963537673026892E-2</v>
      </c>
      <c r="I398" s="169">
        <f t="shared" si="301"/>
        <v>7.304299856155963E-2</v>
      </c>
      <c r="J398" s="169">
        <f t="shared" si="301"/>
        <v>0.12269582450628011</v>
      </c>
      <c r="K398" s="169">
        <f t="shared" si="301"/>
        <v>7.2381874121254561E-2</v>
      </c>
      <c r="L398" s="169">
        <f t="shared" si="301"/>
        <v>8.3153204365301436E-2</v>
      </c>
      <c r="M398" s="169">
        <f t="shared" si="301"/>
        <v>0.10732543695004926</v>
      </c>
      <c r="N398" s="169">
        <f t="shared" si="301"/>
        <v>0.10595610386139459</v>
      </c>
      <c r="O398" s="169">
        <f t="shared" si="301"/>
        <v>0.10013807233680512</v>
      </c>
      <c r="P398" s="171">
        <f t="shared" si="296"/>
        <v>1</v>
      </c>
      <c r="Q398" s="497">
        <f t="shared" si="300"/>
        <v>-7.8412217986339683E-2</v>
      </c>
      <c r="R398" s="234"/>
      <c r="S398" s="234"/>
      <c r="T398" s="75"/>
      <c r="U398" s="79">
        <v>2</v>
      </c>
    </row>
    <row r="399" spans="1:21" s="57" customFormat="1" ht="15.75" hidden="1" customHeight="1" thickBot="1">
      <c r="A399" s="57" t="s">
        <v>20</v>
      </c>
      <c r="B399" s="69"/>
      <c r="C399" s="233" t="s">
        <v>1318</v>
      </c>
      <c r="D399" s="168">
        <f t="shared" si="297"/>
        <v>9.1821274609948711E-2</v>
      </c>
      <c r="E399" s="169">
        <f t="shared" ref="E399:O402" si="302">E418/$P418</f>
        <v>5.4906821987356427E-2</v>
      </c>
      <c r="F399" s="169">
        <f t="shared" si="302"/>
        <v>5.6704021986002155E-2</v>
      </c>
      <c r="G399" s="169">
        <f t="shared" si="302"/>
        <v>5.9617885424302547E-2</v>
      </c>
      <c r="H399" s="169">
        <f t="shared" si="302"/>
        <v>6.9624365777635061E-2</v>
      </c>
      <c r="I399" s="169">
        <f t="shared" si="302"/>
        <v>6.4723449889423079E-2</v>
      </c>
      <c r="J399" s="169">
        <f t="shared" si="302"/>
        <v>0.13001625084879326</v>
      </c>
      <c r="K399" s="169">
        <f t="shared" si="302"/>
        <v>7.1656981571767447E-2</v>
      </c>
      <c r="L399" s="169">
        <f t="shared" si="302"/>
        <v>8.7463117982422622E-2</v>
      </c>
      <c r="M399" s="169">
        <f t="shared" si="302"/>
        <v>0.11085038356499903</v>
      </c>
      <c r="N399" s="169">
        <f t="shared" si="302"/>
        <v>0.10729190901232409</v>
      </c>
      <c r="O399" s="169">
        <f t="shared" si="302"/>
        <v>9.5323537345025466E-2</v>
      </c>
      <c r="P399" s="171">
        <f t="shared" si="296"/>
        <v>0.99999999999999978</v>
      </c>
      <c r="Q399" s="497">
        <f t="shared" si="300"/>
        <v>1.7204185110772485E-2</v>
      </c>
      <c r="R399" s="234"/>
      <c r="S399" s="234"/>
      <c r="T399" s="477"/>
      <c r="U399" s="79">
        <v>2</v>
      </c>
    </row>
    <row r="400" spans="1:21" s="57" customFormat="1" ht="15.75" hidden="1" customHeight="1" thickBot="1">
      <c r="A400" s="57" t="s">
        <v>20</v>
      </c>
      <c r="B400" s="516"/>
      <c r="C400" s="244" t="s">
        <v>1319</v>
      </c>
      <c r="D400" s="173">
        <f t="shared" si="297"/>
        <v>0.11095905171766468</v>
      </c>
      <c r="E400" s="218">
        <f t="shared" si="302"/>
        <v>6.8794633373767219E-2</v>
      </c>
      <c r="F400" s="218">
        <f t="shared" si="302"/>
        <v>6.1489185141649076E-2</v>
      </c>
      <c r="G400" s="218">
        <f t="shared" si="302"/>
        <v>8.5504523153531076E-2</v>
      </c>
      <c r="H400" s="218">
        <f t="shared" si="302"/>
        <v>6.6085430480290225E-2</v>
      </c>
      <c r="I400" s="218">
        <f t="shared" si="302"/>
        <v>7.4065342935621531E-2</v>
      </c>
      <c r="J400" s="218">
        <f t="shared" si="302"/>
        <v>9.2871454040029056E-2</v>
      </c>
      <c r="K400" s="218">
        <f t="shared" si="302"/>
        <v>5.8118661228324951E-2</v>
      </c>
      <c r="L400" s="218">
        <f t="shared" si="302"/>
        <v>5.8788376322397494E-2</v>
      </c>
      <c r="M400" s="218">
        <f t="shared" si="302"/>
        <v>9.4334281611386211E-2</v>
      </c>
      <c r="N400" s="218">
        <f t="shared" si="302"/>
        <v>0.1092534489273965</v>
      </c>
      <c r="O400" s="218">
        <f t="shared" si="302"/>
        <v>0.11973561106794198</v>
      </c>
      <c r="P400" s="514">
        <f t="shared" si="296"/>
        <v>1.0000000000000002</v>
      </c>
      <c r="Q400" s="550">
        <f t="shared" si="300"/>
        <v>-0.20751896008849868</v>
      </c>
      <c r="R400" s="234"/>
      <c r="S400" s="234"/>
      <c r="T400" s="75"/>
      <c r="U400" s="79">
        <v>2</v>
      </c>
    </row>
    <row r="401" spans="1:21" s="57" customFormat="1" ht="15.75" hidden="1" customHeight="1" thickBot="1">
      <c r="A401" s="57" t="s">
        <v>20</v>
      </c>
      <c r="B401" s="516"/>
      <c r="C401" s="244" t="s">
        <v>1320</v>
      </c>
      <c r="D401" s="219">
        <f t="shared" si="297"/>
        <v>0.12731106502608971</v>
      </c>
      <c r="E401" s="220">
        <f t="shared" si="302"/>
        <v>5.6685156709917243E-2</v>
      </c>
      <c r="F401" s="220">
        <f t="shared" si="302"/>
        <v>6.995455585614796E-2</v>
      </c>
      <c r="G401" s="220">
        <f t="shared" si="302"/>
        <v>5.5711006969207465E-2</v>
      </c>
      <c r="H401" s="220">
        <f t="shared" si="302"/>
        <v>7.7724250205624304E-2</v>
      </c>
      <c r="I401" s="220">
        <f t="shared" si="302"/>
        <v>8.1837588122441893E-2</v>
      </c>
      <c r="J401" s="220">
        <f t="shared" si="302"/>
        <v>8.234702242863072E-2</v>
      </c>
      <c r="K401" s="220">
        <f t="shared" si="302"/>
        <v>5.4325914198645971E-2</v>
      </c>
      <c r="L401" s="220">
        <f t="shared" si="302"/>
        <v>6.531743095547575E-2</v>
      </c>
      <c r="M401" s="220">
        <f t="shared" si="302"/>
        <v>9.3428521781754453E-2</v>
      </c>
      <c r="N401" s="220">
        <f t="shared" si="302"/>
        <v>8.1867649953815361E-2</v>
      </c>
      <c r="O401" s="220">
        <f t="shared" si="302"/>
        <v>0.15348983779224917</v>
      </c>
      <c r="P401" s="460">
        <f>SUM(D401:O401)</f>
        <v>0.99999999999999978</v>
      </c>
      <c r="Q401" s="551">
        <f t="shared" si="300"/>
        <v>-0.12033586034719934</v>
      </c>
      <c r="R401" s="234"/>
      <c r="S401" s="234"/>
      <c r="T401" s="75"/>
      <c r="U401" s="79">
        <v>2</v>
      </c>
    </row>
    <row r="402" spans="1:21" s="57" customFormat="1" ht="15.6" hidden="1" customHeight="1" thickBot="1">
      <c r="A402" s="57" t="s">
        <v>20</v>
      </c>
      <c r="B402" s="516"/>
      <c r="C402" s="244" t="s">
        <v>1321</v>
      </c>
      <c r="D402" s="219">
        <f t="shared" si="297"/>
        <v>0.13942106743851224</v>
      </c>
      <c r="E402" s="220">
        <f t="shared" si="302"/>
        <v>5.0640255226040272E-2</v>
      </c>
      <c r="F402" s="220">
        <f t="shared" si="302"/>
        <v>6.7549245229524449E-2</v>
      </c>
      <c r="G402" s="220">
        <f t="shared" si="302"/>
        <v>4.8370555215734669E-2</v>
      </c>
      <c r="H402" s="220">
        <f t="shared" si="302"/>
        <v>7.4891415629386518E-2</v>
      </c>
      <c r="I402" s="220">
        <f t="shared" si="302"/>
        <v>7.2682583762324837E-2</v>
      </c>
      <c r="J402" s="220">
        <f t="shared" si="302"/>
        <v>7.5517831571827315E-2</v>
      </c>
      <c r="K402" s="220">
        <f t="shared" si="302"/>
        <v>6.2072883530756635E-2</v>
      </c>
      <c r="L402" s="220">
        <f t="shared" si="302"/>
        <v>6.0623271896473298E-2</v>
      </c>
      <c r="M402" s="220">
        <f t="shared" si="302"/>
        <v>8.5595456602572034E-2</v>
      </c>
      <c r="N402" s="220">
        <f t="shared" si="302"/>
        <v>8.5466797497609132E-2</v>
      </c>
      <c r="O402" s="220">
        <f t="shared" si="302"/>
        <v>0.1771686363992386</v>
      </c>
      <c r="P402" s="460">
        <f>SUM(D402:O402)</f>
        <v>1</v>
      </c>
      <c r="Q402" s="551">
        <f t="shared" si="300"/>
        <v>-8.0946048589366715E-2</v>
      </c>
      <c r="R402" s="234"/>
      <c r="S402" s="234"/>
      <c r="T402" s="75"/>
      <c r="U402" s="79">
        <v>2</v>
      </c>
    </row>
    <row r="403" spans="1:21" s="57" customFormat="1" ht="15.6" hidden="1" customHeight="1" thickBot="1">
      <c r="A403" s="57" t="s">
        <v>20</v>
      </c>
      <c r="B403" s="516"/>
      <c r="C403" s="244" t="s">
        <v>1322</v>
      </c>
      <c r="D403" s="219">
        <f t="shared" ref="D403:O403" si="303">D423/$P423</f>
        <v>0.12579744028482084</v>
      </c>
      <c r="E403" s="220">
        <f t="shared" si="303"/>
        <v>5.40751630156509E-2</v>
      </c>
      <c r="F403" s="220">
        <f t="shared" si="303"/>
        <v>6.0892619430074187E-2</v>
      </c>
      <c r="G403" s="220">
        <f t="shared" si="303"/>
        <v>6.2495273559521031E-2</v>
      </c>
      <c r="H403" s="220">
        <f t="shared" si="303"/>
        <v>6.0778536763037141E-2</v>
      </c>
      <c r="I403" s="220">
        <f t="shared" si="303"/>
        <v>5.2042412526836689E-2</v>
      </c>
      <c r="J403" s="220">
        <f t="shared" si="303"/>
        <v>8.3269267208838371E-2</v>
      </c>
      <c r="K403" s="220">
        <f t="shared" si="303"/>
        <v>6.8105096562988784E-2</v>
      </c>
      <c r="L403" s="220">
        <f t="shared" si="303"/>
        <v>7.0389056201471192E-2</v>
      </c>
      <c r="M403" s="220">
        <f t="shared" si="303"/>
        <v>9.4203580063751111E-2</v>
      </c>
      <c r="N403" s="220">
        <f t="shared" si="303"/>
        <v>0.11396980581356835</v>
      </c>
      <c r="O403" s="220">
        <f t="shared" si="303"/>
        <v>0.15398174856944138</v>
      </c>
      <c r="P403" s="460">
        <f>SUM(D403:O403)</f>
        <v>0.99999999999999978</v>
      </c>
      <c r="Q403" s="551">
        <f>(P423/P421-1)</f>
        <v>5.5588031623894585E-2</v>
      </c>
      <c r="R403" s="234"/>
      <c r="S403" s="234"/>
      <c r="T403" s="75"/>
      <c r="U403" s="79">
        <v>2</v>
      </c>
    </row>
    <row r="404" spans="1:21" s="57" customFormat="1" ht="15.6" customHeight="1" thickBot="1">
      <c r="A404" s="57" t="s">
        <v>20</v>
      </c>
      <c r="B404" s="516">
        <f>+B386+1</f>
        <v>82</v>
      </c>
      <c r="C404" s="244" t="s">
        <v>1323</v>
      </c>
      <c r="D404" s="219">
        <f t="shared" ref="D404:D410" si="304">D424/$P424</f>
        <v>7.4202269667352355E-2</v>
      </c>
      <c r="E404" s="220">
        <f t="shared" ref="E404:O404" si="305">E424/$P424</f>
        <v>0.11819324605813694</v>
      </c>
      <c r="F404" s="220">
        <f t="shared" si="305"/>
        <v>8.8544668699175461E-2</v>
      </c>
      <c r="G404" s="220">
        <f t="shared" si="305"/>
        <v>5.1984475585006275E-2</v>
      </c>
      <c r="H404" s="220">
        <f t="shared" si="305"/>
        <v>6.7422848245172765E-2</v>
      </c>
      <c r="I404" s="220">
        <f t="shared" si="305"/>
        <v>5.4720837820487263E-2</v>
      </c>
      <c r="J404" s="220">
        <f t="shared" si="305"/>
        <v>7.7654498387651066E-2</v>
      </c>
      <c r="K404" s="220">
        <f t="shared" si="305"/>
        <v>6.3070987131476172E-2</v>
      </c>
      <c r="L404" s="220">
        <f t="shared" si="305"/>
        <v>7.5073201217880067E-2</v>
      </c>
      <c r="M404" s="220">
        <f t="shared" si="305"/>
        <v>0.11623001452992744</v>
      </c>
      <c r="N404" s="220">
        <f t="shared" si="305"/>
        <v>9.3854553364489821E-2</v>
      </c>
      <c r="O404" s="220">
        <f t="shared" si="305"/>
        <v>0.11904839929324439</v>
      </c>
      <c r="P404" s="460">
        <f t="shared" ref="P404:P413" si="306">SUM(D404:O404)</f>
        <v>1</v>
      </c>
      <c r="Q404" s="551">
        <f>(P424/P423-1)</f>
        <v>-2.9232270816775152E-2</v>
      </c>
      <c r="R404" s="234"/>
      <c r="S404" s="234"/>
      <c r="T404" s="75"/>
      <c r="U404" s="79">
        <v>1</v>
      </c>
    </row>
    <row r="405" spans="1:21" s="57" customFormat="1" ht="15.6" customHeight="1" thickBot="1">
      <c r="A405" s="57" t="s">
        <v>20</v>
      </c>
      <c r="B405" s="516">
        <f>+B404+1</f>
        <v>83</v>
      </c>
      <c r="C405" s="244" t="s">
        <v>1324</v>
      </c>
      <c r="D405" s="347">
        <f t="shared" si="304"/>
        <v>9.8350182338317702E-2</v>
      </c>
      <c r="E405" s="264">
        <f t="shared" ref="E405:O405" si="307">E425/$P425</f>
        <v>6.2969268022653749E-2</v>
      </c>
      <c r="F405" s="264">
        <f t="shared" si="307"/>
        <v>7.4390730166770738E-2</v>
      </c>
      <c r="G405" s="264">
        <f t="shared" si="307"/>
        <v>6.4526842325271089E-2</v>
      </c>
      <c r="H405" s="264">
        <f t="shared" si="307"/>
        <v>5.7911679650428781E-2</v>
      </c>
      <c r="I405" s="264">
        <f t="shared" si="307"/>
        <v>6.8064541890356337E-2</v>
      </c>
      <c r="J405" s="264">
        <f t="shared" si="307"/>
        <v>7.3608904400186928E-2</v>
      </c>
      <c r="K405" s="264">
        <f t="shared" si="307"/>
        <v>5.5441240587055546E-2</v>
      </c>
      <c r="L405" s="264">
        <f t="shared" si="307"/>
        <v>6.3210207543054411E-2</v>
      </c>
      <c r="M405" s="264">
        <f t="shared" si="307"/>
        <v>0.11386856215602828</v>
      </c>
      <c r="N405" s="264">
        <f t="shared" si="307"/>
        <v>0.12556163838697912</v>
      </c>
      <c r="O405" s="264">
        <f t="shared" si="307"/>
        <v>0.14209620253289734</v>
      </c>
      <c r="P405" s="552">
        <f t="shared" si="306"/>
        <v>0.99999999999999989</v>
      </c>
      <c r="Q405" s="553">
        <f t="shared" ref="Q405:Q413" si="308">(P425/P424-1)</f>
        <v>0.12673353968892731</v>
      </c>
      <c r="R405" s="234"/>
      <c r="S405" s="234"/>
      <c r="T405" s="75"/>
      <c r="U405" s="79">
        <v>1</v>
      </c>
    </row>
    <row r="406" spans="1:21" s="57" customFormat="1" ht="15.6" customHeight="1" thickBot="1">
      <c r="A406" s="57" t="s">
        <v>20</v>
      </c>
      <c r="B406" s="516">
        <f>+B405+1</f>
        <v>84</v>
      </c>
      <c r="C406" s="233" t="s">
        <v>1325</v>
      </c>
      <c r="D406" s="175">
        <f t="shared" si="304"/>
        <v>0.12040331897261664</v>
      </c>
      <c r="E406" s="176">
        <f t="shared" ref="E406:O406" si="309">E426/$P426</f>
        <v>6.6741510287445655E-2</v>
      </c>
      <c r="F406" s="176">
        <f t="shared" si="309"/>
        <v>8.8909390830098675E-2</v>
      </c>
      <c r="G406" s="176">
        <f t="shared" si="309"/>
        <v>5.7643544208276491E-2</v>
      </c>
      <c r="H406" s="176">
        <f t="shared" si="309"/>
        <v>5.9022355988522096E-2</v>
      </c>
      <c r="I406" s="176">
        <f t="shared" si="309"/>
        <v>7.9119148224256156E-2</v>
      </c>
      <c r="J406" s="176">
        <f t="shared" si="309"/>
        <v>6.7305575576914259E-2</v>
      </c>
      <c r="K406" s="176">
        <f t="shared" si="309"/>
        <v>4.9276440619816883E-2</v>
      </c>
      <c r="L406" s="176">
        <f t="shared" si="309"/>
        <v>7.2406929877265394E-2</v>
      </c>
      <c r="M406" s="176">
        <f t="shared" si="309"/>
        <v>0.11192511510180259</v>
      </c>
      <c r="N406" s="176">
        <f t="shared" si="309"/>
        <v>9.5983811979753253E-2</v>
      </c>
      <c r="O406" s="176">
        <f t="shared" si="309"/>
        <v>0.1312628583332319</v>
      </c>
      <c r="P406" s="229">
        <f t="shared" si="306"/>
        <v>1</v>
      </c>
      <c r="Q406" s="498">
        <f t="shared" si="308"/>
        <v>5.521969171354546E-2</v>
      </c>
      <c r="R406" s="234"/>
      <c r="S406" s="234"/>
      <c r="T406" s="75"/>
      <c r="U406" s="79">
        <v>1</v>
      </c>
    </row>
    <row r="407" spans="1:21" s="57" customFormat="1" ht="15.6" customHeight="1" thickBot="1">
      <c r="A407" s="57" t="s">
        <v>20</v>
      </c>
      <c r="B407" s="516">
        <f>+B406+1</f>
        <v>85</v>
      </c>
      <c r="C407" s="233" t="s">
        <v>1326</v>
      </c>
      <c r="D407" s="175">
        <f t="shared" si="304"/>
        <v>0.10827037449232814</v>
      </c>
      <c r="E407" s="176">
        <f t="shared" ref="E407:O407" si="310">E427/$P427</f>
        <v>5.2745948320732497E-2</v>
      </c>
      <c r="F407" s="176">
        <f t="shared" si="310"/>
        <v>6.7820393820212307E-2</v>
      </c>
      <c r="G407" s="176">
        <f t="shared" si="310"/>
        <v>9.0120963000161328E-2</v>
      </c>
      <c r="H407" s="176">
        <f t="shared" si="310"/>
        <v>7.6418641727829473E-2</v>
      </c>
      <c r="I407" s="176">
        <f t="shared" si="310"/>
        <v>6.9784905953438087E-2</v>
      </c>
      <c r="J407" s="176">
        <f t="shared" si="310"/>
        <v>8.2239843500130944E-2</v>
      </c>
      <c r="K407" s="176">
        <f t="shared" si="310"/>
        <v>6.0338392586654813E-2</v>
      </c>
      <c r="L407" s="176">
        <f t="shared" si="310"/>
        <v>7.5120576669736774E-2</v>
      </c>
      <c r="M407" s="176">
        <f t="shared" si="310"/>
        <v>9.5510233563255373E-2</v>
      </c>
      <c r="N407" s="176">
        <f t="shared" si="310"/>
        <v>8.6156591576865504E-2</v>
      </c>
      <c r="O407" s="176">
        <f t="shared" si="310"/>
        <v>0.13547313478865478</v>
      </c>
      <c r="P407" s="164">
        <f t="shared" si="306"/>
        <v>1</v>
      </c>
      <c r="Q407" s="492">
        <f t="shared" si="308"/>
        <v>-0.11487375903842745</v>
      </c>
      <c r="R407" s="234"/>
      <c r="S407" s="234"/>
      <c r="T407" s="75"/>
      <c r="U407" s="79">
        <v>1</v>
      </c>
    </row>
    <row r="408" spans="1:21" s="57" customFormat="1" ht="15.75" customHeight="1" thickBot="1">
      <c r="A408" s="57" t="s">
        <v>20</v>
      </c>
      <c r="B408" s="516">
        <f>+B407+1</f>
        <v>86</v>
      </c>
      <c r="C408" s="233" t="s">
        <v>1327</v>
      </c>
      <c r="D408" s="175">
        <f t="shared" si="304"/>
        <v>0.16172082835723597</v>
      </c>
      <c r="E408" s="176">
        <f t="shared" ref="E408:O408" si="311">E428/$P428</f>
        <v>5.5410691003911342E-2</v>
      </c>
      <c r="F408" s="176">
        <f t="shared" si="311"/>
        <v>5.3455019556714466E-2</v>
      </c>
      <c r="G408" s="176">
        <f t="shared" si="311"/>
        <v>8.344198174706649E-2</v>
      </c>
      <c r="H408" s="176">
        <f t="shared" si="311"/>
        <v>5.1173402868318119E-2</v>
      </c>
      <c r="I408" s="176">
        <f t="shared" si="311"/>
        <v>5.6062581486310298E-2</v>
      </c>
      <c r="J408" s="176">
        <f t="shared" si="311"/>
        <v>5.9322033898305079E-2</v>
      </c>
      <c r="K408" s="176">
        <f t="shared" si="311"/>
        <v>4.6936114732724903E-2</v>
      </c>
      <c r="L408" s="176">
        <f t="shared" si="311"/>
        <v>7.1056062581486307E-2</v>
      </c>
      <c r="M408" s="176">
        <f t="shared" si="311"/>
        <v>0.10788787483702739</v>
      </c>
      <c r="N408" s="176">
        <f t="shared" si="311"/>
        <v>0.1104954367666232</v>
      </c>
      <c r="O408" s="176">
        <f t="shared" si="311"/>
        <v>0.14303797216427641</v>
      </c>
      <c r="P408" s="164">
        <f t="shared" si="306"/>
        <v>1</v>
      </c>
      <c r="Q408" s="492">
        <f t="shared" si="308"/>
        <v>-1.6324786310558226E-2</v>
      </c>
      <c r="R408" s="234"/>
      <c r="S408" s="234"/>
      <c r="T408" s="75"/>
      <c r="U408" s="79">
        <v>1</v>
      </c>
    </row>
    <row r="409" spans="1:21" s="57" customFormat="1" ht="15.75" customHeight="1" thickBot="1">
      <c r="A409" s="57" t="s">
        <v>20</v>
      </c>
      <c r="B409" s="516">
        <f>+B408+1</f>
        <v>87</v>
      </c>
      <c r="C409" s="233" t="s">
        <v>1328</v>
      </c>
      <c r="D409" s="175">
        <f t="shared" si="304"/>
        <v>0.11041405269761606</v>
      </c>
      <c r="E409" s="176">
        <f t="shared" ref="E409:O409" si="312">E429/$P429</f>
        <v>6.0225846925972396E-2</v>
      </c>
      <c r="F409" s="176">
        <f t="shared" si="312"/>
        <v>5.8343789209535764E-2</v>
      </c>
      <c r="G409" s="176">
        <f t="shared" si="312"/>
        <v>8.720200752823086E-2</v>
      </c>
      <c r="H409" s="176">
        <f t="shared" si="312"/>
        <v>5.6775407779171894E-2</v>
      </c>
      <c r="I409" s="176">
        <f t="shared" si="312"/>
        <v>6.148055207026349E-2</v>
      </c>
      <c r="J409" s="176">
        <f t="shared" si="312"/>
        <v>6.5872020075282312E-2</v>
      </c>
      <c r="K409" s="176">
        <f t="shared" si="312"/>
        <v>5.1756587202007528E-2</v>
      </c>
      <c r="L409" s="176">
        <f t="shared" si="312"/>
        <v>7.5595984943538266E-2</v>
      </c>
      <c r="M409" s="176">
        <f t="shared" si="312"/>
        <v>0.11292346298619824</v>
      </c>
      <c r="N409" s="176">
        <f t="shared" si="312"/>
        <v>0.11386449184441655</v>
      </c>
      <c r="O409" s="176">
        <f t="shared" si="312"/>
        <v>0.14554579673776671</v>
      </c>
      <c r="P409" s="164">
        <f t="shared" si="306"/>
        <v>1</v>
      </c>
      <c r="Q409" s="492">
        <f t="shared" si="308"/>
        <v>3.9113428943937434E-2</v>
      </c>
      <c r="R409" s="234"/>
      <c r="S409" s="234"/>
      <c r="T409" s="75"/>
      <c r="U409" s="79">
        <v>1</v>
      </c>
    </row>
    <row r="410" spans="1:21" s="57" customFormat="1" ht="15.75" hidden="1" customHeight="1" thickBot="1">
      <c r="A410" s="57" t="s">
        <v>20</v>
      </c>
      <c r="B410" s="69"/>
      <c r="C410" s="233" t="s">
        <v>1329</v>
      </c>
      <c r="D410" s="175" t="e">
        <f t="shared" si="304"/>
        <v>#DIV/0!</v>
      </c>
      <c r="E410" s="176" t="e">
        <f t="shared" ref="E410:O410" si="313">E430/$P430</f>
        <v>#DIV/0!</v>
      </c>
      <c r="F410" s="176" t="e">
        <f t="shared" si="313"/>
        <v>#DIV/0!</v>
      </c>
      <c r="G410" s="176" t="e">
        <f t="shared" si="313"/>
        <v>#DIV/0!</v>
      </c>
      <c r="H410" s="176" t="e">
        <f t="shared" si="313"/>
        <v>#DIV/0!</v>
      </c>
      <c r="I410" s="176" t="e">
        <f t="shared" si="313"/>
        <v>#DIV/0!</v>
      </c>
      <c r="J410" s="176" t="e">
        <f t="shared" si="313"/>
        <v>#DIV/0!</v>
      </c>
      <c r="K410" s="176" t="e">
        <f t="shared" si="313"/>
        <v>#DIV/0!</v>
      </c>
      <c r="L410" s="176" t="e">
        <f t="shared" si="313"/>
        <v>#DIV/0!</v>
      </c>
      <c r="M410" s="176" t="e">
        <f t="shared" si="313"/>
        <v>#DIV/0!</v>
      </c>
      <c r="N410" s="176" t="e">
        <f t="shared" si="313"/>
        <v>#DIV/0!</v>
      </c>
      <c r="O410" s="176" t="e">
        <f t="shared" si="313"/>
        <v>#DIV/0!</v>
      </c>
      <c r="P410" s="164" t="e">
        <f t="shared" si="306"/>
        <v>#DIV/0!</v>
      </c>
      <c r="Q410" s="492">
        <f t="shared" si="308"/>
        <v>-1</v>
      </c>
      <c r="R410" s="234"/>
      <c r="S410" s="234"/>
      <c r="T410" s="75"/>
      <c r="U410" s="79">
        <v>2</v>
      </c>
    </row>
    <row r="411" spans="1:21" s="57" customFormat="1" ht="15.75" hidden="1" customHeight="1" thickBot="1">
      <c r="A411" s="57" t="s">
        <v>20</v>
      </c>
      <c r="B411" s="69"/>
      <c r="C411" s="233" t="s">
        <v>1330</v>
      </c>
      <c r="D411" s="175" t="e">
        <f t="shared" ref="D411:O413" si="314">D431/$P431</f>
        <v>#DIV/0!</v>
      </c>
      <c r="E411" s="176" t="e">
        <f t="shared" si="314"/>
        <v>#DIV/0!</v>
      </c>
      <c r="F411" s="176" t="e">
        <f t="shared" si="314"/>
        <v>#DIV/0!</v>
      </c>
      <c r="G411" s="176" t="e">
        <f t="shared" si="314"/>
        <v>#DIV/0!</v>
      </c>
      <c r="H411" s="176" t="e">
        <f t="shared" si="314"/>
        <v>#DIV/0!</v>
      </c>
      <c r="I411" s="176" t="e">
        <f t="shared" si="314"/>
        <v>#DIV/0!</v>
      </c>
      <c r="J411" s="176" t="e">
        <f t="shared" si="314"/>
        <v>#DIV/0!</v>
      </c>
      <c r="K411" s="176" t="e">
        <f t="shared" si="314"/>
        <v>#DIV/0!</v>
      </c>
      <c r="L411" s="176" t="e">
        <f t="shared" si="314"/>
        <v>#DIV/0!</v>
      </c>
      <c r="M411" s="176" t="e">
        <f t="shared" si="314"/>
        <v>#DIV/0!</v>
      </c>
      <c r="N411" s="176" t="e">
        <f t="shared" si="314"/>
        <v>#DIV/0!</v>
      </c>
      <c r="O411" s="176" t="e">
        <f t="shared" si="314"/>
        <v>#DIV/0!</v>
      </c>
      <c r="P411" s="164" t="e">
        <f t="shared" si="306"/>
        <v>#DIV/0!</v>
      </c>
      <c r="Q411" s="492" t="e">
        <f t="shared" si="308"/>
        <v>#DIV/0!</v>
      </c>
      <c r="R411" s="234"/>
      <c r="S411" s="234"/>
      <c r="T411" s="75"/>
      <c r="U411" s="79">
        <v>2</v>
      </c>
    </row>
    <row r="412" spans="1:21" s="57" customFormat="1" ht="15.75" hidden="1" customHeight="1" thickBot="1">
      <c r="A412" s="57" t="s">
        <v>20</v>
      </c>
      <c r="B412" s="69"/>
      <c r="C412" s="233" t="s">
        <v>1331</v>
      </c>
      <c r="D412" s="175" t="e">
        <f t="shared" si="314"/>
        <v>#DIV/0!</v>
      </c>
      <c r="E412" s="176" t="e">
        <f t="shared" si="314"/>
        <v>#DIV/0!</v>
      </c>
      <c r="F412" s="176" t="e">
        <f t="shared" si="314"/>
        <v>#DIV/0!</v>
      </c>
      <c r="G412" s="176" t="e">
        <f t="shared" si="314"/>
        <v>#DIV/0!</v>
      </c>
      <c r="H412" s="176" t="e">
        <f t="shared" si="314"/>
        <v>#DIV/0!</v>
      </c>
      <c r="I412" s="176" t="e">
        <f t="shared" si="314"/>
        <v>#DIV/0!</v>
      </c>
      <c r="J412" s="176" t="e">
        <f t="shared" si="314"/>
        <v>#DIV/0!</v>
      </c>
      <c r="K412" s="176" t="e">
        <f t="shared" si="314"/>
        <v>#DIV/0!</v>
      </c>
      <c r="L412" s="176" t="e">
        <f t="shared" si="314"/>
        <v>#DIV/0!</v>
      </c>
      <c r="M412" s="176" t="e">
        <f t="shared" si="314"/>
        <v>#DIV/0!</v>
      </c>
      <c r="N412" s="176" t="e">
        <f t="shared" si="314"/>
        <v>#DIV/0!</v>
      </c>
      <c r="O412" s="176" t="e">
        <f t="shared" si="314"/>
        <v>#DIV/0!</v>
      </c>
      <c r="P412" s="164" t="e">
        <f t="shared" si="306"/>
        <v>#DIV/0!</v>
      </c>
      <c r="Q412" s="492" t="e">
        <f t="shared" si="308"/>
        <v>#DIV/0!</v>
      </c>
      <c r="R412" s="234"/>
      <c r="S412" s="234"/>
      <c r="T412" s="75"/>
      <c r="U412" s="79">
        <v>2</v>
      </c>
    </row>
    <row r="413" spans="1:21" s="57" customFormat="1" ht="15.75" hidden="1" customHeight="1" thickBot="1">
      <c r="A413" s="57" t="s">
        <v>20</v>
      </c>
      <c r="B413" s="69"/>
      <c r="C413" s="233" t="s">
        <v>1332</v>
      </c>
      <c r="D413" s="175" t="e">
        <f t="shared" si="314"/>
        <v>#DIV/0!</v>
      </c>
      <c r="E413" s="176" t="e">
        <f t="shared" si="314"/>
        <v>#DIV/0!</v>
      </c>
      <c r="F413" s="176" t="e">
        <f t="shared" si="314"/>
        <v>#DIV/0!</v>
      </c>
      <c r="G413" s="176" t="e">
        <f t="shared" si="314"/>
        <v>#DIV/0!</v>
      </c>
      <c r="H413" s="176" t="e">
        <f t="shared" si="314"/>
        <v>#DIV/0!</v>
      </c>
      <c r="I413" s="176" t="e">
        <f t="shared" si="314"/>
        <v>#DIV/0!</v>
      </c>
      <c r="J413" s="176" t="e">
        <f t="shared" si="314"/>
        <v>#DIV/0!</v>
      </c>
      <c r="K413" s="176" t="e">
        <f t="shared" si="314"/>
        <v>#DIV/0!</v>
      </c>
      <c r="L413" s="176" t="e">
        <f t="shared" si="314"/>
        <v>#DIV/0!</v>
      </c>
      <c r="M413" s="176" t="e">
        <f t="shared" si="314"/>
        <v>#DIV/0!</v>
      </c>
      <c r="N413" s="176" t="e">
        <f t="shared" si="314"/>
        <v>#DIV/0!</v>
      </c>
      <c r="O413" s="176" t="e">
        <f t="shared" si="314"/>
        <v>#DIV/0!</v>
      </c>
      <c r="P413" s="164" t="e">
        <f t="shared" si="306"/>
        <v>#DIV/0!</v>
      </c>
      <c r="Q413" s="492" t="e">
        <f t="shared" si="308"/>
        <v>#DIV/0!</v>
      </c>
      <c r="R413" s="234"/>
      <c r="S413" s="234"/>
      <c r="T413" s="75"/>
      <c r="U413" s="79">
        <v>2</v>
      </c>
    </row>
    <row r="414" spans="1:21" s="57" customFormat="1" ht="15.75" hidden="1" customHeight="1" thickBot="1">
      <c r="A414" s="57" t="s">
        <v>20</v>
      </c>
      <c r="B414" s="69"/>
      <c r="C414" s="236" t="s">
        <v>1314</v>
      </c>
      <c r="D414" s="245">
        <v>52.974798440000001</v>
      </c>
      <c r="E414" s="246">
        <v>39.049556019999997</v>
      </c>
      <c r="F414" s="246">
        <v>35.779912949999996</v>
      </c>
      <c r="G414" s="246">
        <v>39.819247920000009</v>
      </c>
      <c r="H414" s="246">
        <v>43.417834589999984</v>
      </c>
      <c r="I414" s="246">
        <v>47.683433740000027</v>
      </c>
      <c r="J414" s="246">
        <v>62.038488819999998</v>
      </c>
      <c r="K414" s="246">
        <v>34.578386929999965</v>
      </c>
      <c r="L414" s="246">
        <v>44.35313407000001</v>
      </c>
      <c r="M414" s="246">
        <v>55.785756850000041</v>
      </c>
      <c r="N414" s="246">
        <v>49.203560949999996</v>
      </c>
      <c r="O414" s="197">
        <v>46.134768939999958</v>
      </c>
      <c r="P414" s="181">
        <f t="shared" si="296"/>
        <v>550.81888021999998</v>
      </c>
      <c r="Q414" s="198"/>
      <c r="R414" s="161"/>
      <c r="S414" s="161"/>
      <c r="T414" s="75"/>
      <c r="U414" s="79">
        <v>2</v>
      </c>
    </row>
    <row r="415" spans="1:21" s="57" customFormat="1" ht="15.75" hidden="1" customHeight="1" thickBot="1">
      <c r="A415" s="57" t="s">
        <v>20</v>
      </c>
      <c r="B415" s="69"/>
      <c r="C415" s="233" t="s">
        <v>1315</v>
      </c>
      <c r="D415" s="182">
        <v>43.937615219999998</v>
      </c>
      <c r="E415" s="183">
        <v>26.4794822</v>
      </c>
      <c r="F415" s="183">
        <v>30.837455819999999</v>
      </c>
      <c r="G415" s="183">
        <v>42.198465769999999</v>
      </c>
      <c r="H415" s="183">
        <v>40.45811664</v>
      </c>
      <c r="I415" s="183">
        <v>48.647362059999999</v>
      </c>
      <c r="J415" s="183">
        <v>59.414152569999999</v>
      </c>
      <c r="K415" s="183">
        <v>36.6633341</v>
      </c>
      <c r="L415" s="183">
        <v>44.586904029999999</v>
      </c>
      <c r="M415" s="183">
        <v>52.723932570000002</v>
      </c>
      <c r="N415" s="183">
        <v>43.258265010000002</v>
      </c>
      <c r="O415" s="184">
        <v>51.180296429999999</v>
      </c>
      <c r="P415" s="185">
        <f t="shared" si="296"/>
        <v>520.38538242000004</v>
      </c>
      <c r="Q415" s="502"/>
      <c r="R415" s="186"/>
      <c r="S415" s="186"/>
      <c r="T415" s="103"/>
      <c r="U415" s="79">
        <v>2</v>
      </c>
    </row>
    <row r="416" spans="1:21" s="57" customFormat="1" ht="15.75" hidden="1" customHeight="1" thickBot="1">
      <c r="A416" s="57" t="s">
        <v>20</v>
      </c>
      <c r="B416" s="69"/>
      <c r="C416" s="233" t="s">
        <v>1316</v>
      </c>
      <c r="D416" s="182">
        <v>44.646700320000001</v>
      </c>
      <c r="E416" s="183">
        <v>28.233083619999999</v>
      </c>
      <c r="F416" s="183">
        <v>32.150777900000001</v>
      </c>
      <c r="G416" s="183">
        <v>28.135540729999999</v>
      </c>
      <c r="H416" s="183">
        <v>32.808292350000002</v>
      </c>
      <c r="I416" s="183">
        <v>40.656812410000001</v>
      </c>
      <c r="J416" s="183">
        <v>50.137742070000002</v>
      </c>
      <c r="K416" s="183">
        <v>35.305734559999998</v>
      </c>
      <c r="L416" s="183">
        <v>39.72917769</v>
      </c>
      <c r="M416" s="183">
        <v>51.915036090000001</v>
      </c>
      <c r="N416" s="183">
        <v>47.600597309999998</v>
      </c>
      <c r="O416" s="184">
        <v>50.221084589999997</v>
      </c>
      <c r="P416" s="185">
        <f t="shared" si="296"/>
        <v>481.54057964000003</v>
      </c>
      <c r="Q416" s="503"/>
      <c r="R416" s="187"/>
      <c r="S416" s="187"/>
      <c r="T416" s="105">
        <f t="shared" ref="T416:T422" si="315">R416-S416</f>
        <v>0</v>
      </c>
      <c r="U416" s="79">
        <v>2</v>
      </c>
    </row>
    <row r="417" spans="1:21" s="57" customFormat="1" ht="15.75" hidden="1" customHeight="1" thickBot="1">
      <c r="A417" s="57" t="s">
        <v>20</v>
      </c>
      <c r="B417" s="69"/>
      <c r="C417" s="233" t="s">
        <v>1317</v>
      </c>
      <c r="D417" s="182">
        <v>39.5227012</v>
      </c>
      <c r="E417" s="183">
        <v>26.187883509999999</v>
      </c>
      <c r="F417" s="183">
        <v>27.47182183</v>
      </c>
      <c r="G417" s="183">
        <v>23.684430989999999</v>
      </c>
      <c r="H417" s="183">
        <v>31.93611654</v>
      </c>
      <c r="I417" s="183">
        <v>32.415161759999997</v>
      </c>
      <c r="J417" s="183">
        <v>54.450187929999998</v>
      </c>
      <c r="K417" s="183">
        <v>32.121766690000001</v>
      </c>
      <c r="L417" s="183">
        <v>36.901888249999999</v>
      </c>
      <c r="M417" s="183">
        <v>47.629087910000003</v>
      </c>
      <c r="N417" s="183">
        <v>47.021402649999999</v>
      </c>
      <c r="O417" s="184">
        <v>44.439465480000003</v>
      </c>
      <c r="P417" s="185">
        <f t="shared" si="296"/>
        <v>443.78191473999999</v>
      </c>
      <c r="Q417" s="503"/>
      <c r="R417" s="187"/>
      <c r="S417" s="187"/>
      <c r="T417" s="105">
        <f t="shared" si="315"/>
        <v>0</v>
      </c>
      <c r="U417" s="79">
        <v>2</v>
      </c>
    </row>
    <row r="418" spans="1:21" s="57" customFormat="1" ht="15.75" hidden="1" customHeight="1" thickBot="1">
      <c r="A418" s="57" t="s">
        <v>20</v>
      </c>
      <c r="B418" s="69"/>
      <c r="C418" s="233" t="s">
        <v>1318</v>
      </c>
      <c r="D418" s="182">
        <v>41.44966788</v>
      </c>
      <c r="E418" s="183">
        <v>24.785863030000002</v>
      </c>
      <c r="F418" s="183">
        <v>25.597149340000001</v>
      </c>
      <c r="G418" s="183">
        <v>26.912516310000001</v>
      </c>
      <c r="H418" s="183">
        <v>31.429609859999999</v>
      </c>
      <c r="I418" s="183">
        <v>29.21725399</v>
      </c>
      <c r="J418" s="183">
        <v>58.691522630000001</v>
      </c>
      <c r="K418" s="183">
        <v>32.347166819999998</v>
      </c>
      <c r="L418" s="183">
        <v>39.482322670000002</v>
      </c>
      <c r="M418" s="183">
        <v>50.039727749999997</v>
      </c>
      <c r="N418" s="183">
        <v>48.433372480000003</v>
      </c>
      <c r="O418" s="184">
        <v>43.030648190000001</v>
      </c>
      <c r="P418" s="185">
        <f t="shared" si="296"/>
        <v>451.41682095000004</v>
      </c>
      <c r="Q418" s="503"/>
      <c r="R418" s="187"/>
      <c r="S418" s="187"/>
      <c r="T418" s="105">
        <f t="shared" si="315"/>
        <v>0</v>
      </c>
      <c r="U418" s="79">
        <v>2</v>
      </c>
    </row>
    <row r="419" spans="1:21" s="57" customFormat="1" ht="15.75" hidden="1" customHeight="1" thickBot="1">
      <c r="A419" s="57" t="s">
        <v>20</v>
      </c>
      <c r="B419" s="69"/>
      <c r="C419" s="233" t="s">
        <v>1319</v>
      </c>
      <c r="D419" s="247">
        <v>39.694410349999998</v>
      </c>
      <c r="E419" s="243">
        <v>24.610542039999999</v>
      </c>
      <c r="F419" s="243">
        <v>21.997096310000003</v>
      </c>
      <c r="G419" s="243">
        <v>30.588325839999996</v>
      </c>
      <c r="H419" s="243">
        <v>23.641353770000009</v>
      </c>
      <c r="I419" s="243">
        <v>26.496081839999988</v>
      </c>
      <c r="J419" s="243">
        <v>33.223766330000018</v>
      </c>
      <c r="K419" s="243">
        <v>20.791327539999997</v>
      </c>
      <c r="L419" s="243">
        <v>21.030910930000005</v>
      </c>
      <c r="M419" s="243">
        <v>33.747077200000007</v>
      </c>
      <c r="N419" s="243">
        <v>39.084249249999971</v>
      </c>
      <c r="O419" s="184">
        <v>42.834130300000027</v>
      </c>
      <c r="P419" s="185">
        <f t="shared" si="296"/>
        <v>357.73927170000002</v>
      </c>
      <c r="Q419" s="503"/>
      <c r="R419" s="187"/>
      <c r="S419" s="187"/>
      <c r="T419" s="105">
        <f t="shared" si="315"/>
        <v>0</v>
      </c>
      <c r="U419" s="79">
        <v>2</v>
      </c>
    </row>
    <row r="420" spans="1:21" s="57" customFormat="1" ht="15.75" hidden="1" customHeight="1" thickBot="1">
      <c r="A420" s="57" t="s">
        <v>20</v>
      </c>
      <c r="B420" s="69"/>
      <c r="C420" s="244" t="s">
        <v>1320</v>
      </c>
      <c r="D420" s="422">
        <v>40.063571080000003</v>
      </c>
      <c r="E420" s="423">
        <v>17.83827513</v>
      </c>
      <c r="F420" s="423">
        <v>22.014027769999998</v>
      </c>
      <c r="G420" s="423">
        <v>17.531719550000005</v>
      </c>
      <c r="H420" s="423">
        <v>24.459076060000001</v>
      </c>
      <c r="I420" s="423">
        <v>25.753504050000004</v>
      </c>
      <c r="J420" s="423">
        <v>25.913818139999989</v>
      </c>
      <c r="K420" s="423">
        <v>17.095844139999997</v>
      </c>
      <c r="L420" s="423">
        <v>20.554769039999996</v>
      </c>
      <c r="M420" s="423">
        <v>29.401059700000019</v>
      </c>
      <c r="N420" s="423">
        <v>25.762964219999986</v>
      </c>
      <c r="O420" s="424">
        <v>48.301779780000004</v>
      </c>
      <c r="P420" s="425">
        <f>SUM(D420:O420)</f>
        <v>314.69040866</v>
      </c>
      <c r="Q420" s="503"/>
      <c r="R420" s="182"/>
      <c r="S420" s="191"/>
      <c r="T420" s="192">
        <f>S420-R420</f>
        <v>0</v>
      </c>
      <c r="U420" s="79">
        <v>2</v>
      </c>
    </row>
    <row r="421" spans="1:21" s="57" customFormat="1" ht="15.75" hidden="1" customHeight="1" thickBot="1">
      <c r="A421" s="57" t="s">
        <v>20</v>
      </c>
      <c r="B421" s="69"/>
      <c r="C421" s="244" t="s">
        <v>1321</v>
      </c>
      <c r="D421" s="182">
        <v>40.323007490000002</v>
      </c>
      <c r="E421" s="183">
        <v>14.646046169999998</v>
      </c>
      <c r="F421" s="183">
        <v>19.536421369999999</v>
      </c>
      <c r="G421" s="183">
        <v>13.989609290000004</v>
      </c>
      <c r="H421" s="183">
        <v>21.659905269999996</v>
      </c>
      <c r="I421" s="183">
        <v>21.021072520000004</v>
      </c>
      <c r="J421" s="183">
        <v>21.841075700000005</v>
      </c>
      <c r="K421" s="183">
        <v>17.952561930000002</v>
      </c>
      <c r="L421" s="183">
        <v>17.533308930000004</v>
      </c>
      <c r="M421" s="183">
        <v>24.755700849999982</v>
      </c>
      <c r="N421" s="183">
        <v>24.718490389999999</v>
      </c>
      <c r="O421" s="184">
        <v>51.240263639999995</v>
      </c>
      <c r="P421" s="185">
        <f>SUM(D421:O421)</f>
        <v>289.21746354999999</v>
      </c>
      <c r="Q421" s="503"/>
      <c r="R421" s="187">
        <v>283.10000000000002</v>
      </c>
      <c r="S421" s="187">
        <v>283.10000000000002</v>
      </c>
      <c r="T421" s="105">
        <f t="shared" si="315"/>
        <v>0</v>
      </c>
      <c r="U421" s="79">
        <v>2</v>
      </c>
    </row>
    <row r="422" spans="1:21" s="57" customFormat="1" ht="15.6" customHeight="1" thickBot="1">
      <c r="A422" s="57" t="s">
        <v>20</v>
      </c>
      <c r="B422" s="516">
        <f>+B409+1</f>
        <v>88</v>
      </c>
      <c r="C422" s="244" t="s">
        <v>2538</v>
      </c>
      <c r="D422" s="182">
        <v>34.299999999999997</v>
      </c>
      <c r="E422" s="183">
        <v>18.899999999999999</v>
      </c>
      <c r="F422" s="183">
        <v>24.5</v>
      </c>
      <c r="G422" s="183">
        <v>23.4</v>
      </c>
      <c r="H422" s="183">
        <v>20.399999999999999</v>
      </c>
      <c r="I422" s="183">
        <v>20.5</v>
      </c>
      <c r="J422" s="183">
        <v>24.4</v>
      </c>
      <c r="K422" s="183">
        <v>18.899999999999999</v>
      </c>
      <c r="L422" s="183">
        <v>22.6</v>
      </c>
      <c r="M422" s="183">
        <v>35.299999999999997</v>
      </c>
      <c r="N422" s="183">
        <v>35</v>
      </c>
      <c r="O422" s="184">
        <f>(R422)-SUM(D422:N422)</f>
        <v>46.600000000000023</v>
      </c>
      <c r="P422" s="185">
        <f>SUM(D422:O422)</f>
        <v>324.8</v>
      </c>
      <c r="Q422" s="584"/>
      <c r="R422" s="183">
        <v>324.8</v>
      </c>
      <c r="S422" s="187">
        <f>333.3-8.5</f>
        <v>324.8</v>
      </c>
      <c r="T422" s="105">
        <f t="shared" si="315"/>
        <v>0</v>
      </c>
      <c r="U422" s="79">
        <v>1</v>
      </c>
    </row>
    <row r="423" spans="1:21" s="57" customFormat="1" ht="15.75" hidden="1" customHeight="1" thickBot="1">
      <c r="A423" s="57" t="s">
        <v>20</v>
      </c>
      <c r="B423" s="69"/>
      <c r="C423" s="244" t="s">
        <v>1322</v>
      </c>
      <c r="D423" s="182">
        <v>38.405265759999999</v>
      </c>
      <c r="E423" s="183">
        <v>16.508849480000002</v>
      </c>
      <c r="F423" s="183">
        <v>18.590181380000004</v>
      </c>
      <c r="G423" s="183">
        <v>19.079462859999992</v>
      </c>
      <c r="H423" s="183">
        <v>18.555352569999997</v>
      </c>
      <c r="I423" s="183">
        <v>15.88826195</v>
      </c>
      <c r="J423" s="183">
        <v>25.42164871999999</v>
      </c>
      <c r="K423" s="183">
        <v>20.792110930000007</v>
      </c>
      <c r="L423" s="183">
        <v>21.489391229999995</v>
      </c>
      <c r="M423" s="183">
        <v>28.759834220000016</v>
      </c>
      <c r="N423" s="183">
        <v>34.794354089999985</v>
      </c>
      <c r="O423" s="184">
        <v>47.009779869999988</v>
      </c>
      <c r="P423" s="185">
        <f>SUM(D423:O423)</f>
        <v>305.29449305999998</v>
      </c>
      <c r="Q423" s="351"/>
      <c r="R423" s="199">
        <v>308.2</v>
      </c>
      <c r="S423" s="187">
        <v>308.2</v>
      </c>
      <c r="T423" s="481">
        <f>R423-S423</f>
        <v>0</v>
      </c>
      <c r="U423" s="79">
        <v>2</v>
      </c>
    </row>
    <row r="424" spans="1:21" s="57" customFormat="1" ht="15.75" hidden="1" customHeight="1" thickBot="1">
      <c r="A424" s="57" t="s">
        <v>20</v>
      </c>
      <c r="B424" s="516"/>
      <c r="C424" s="244" t="s">
        <v>1323</v>
      </c>
      <c r="D424" s="182">
        <v>21.991329759999999</v>
      </c>
      <c r="E424" s="183">
        <v>35.02893727</v>
      </c>
      <c r="F424" s="183">
        <v>26.241987159999994</v>
      </c>
      <c r="G424" s="183">
        <v>15.40664120000001</v>
      </c>
      <c r="H424" s="183">
        <v>19.982112349999994</v>
      </c>
      <c r="I424" s="183">
        <v>16.217616989999996</v>
      </c>
      <c r="J424" s="183">
        <v>23.014466929999998</v>
      </c>
      <c r="K424" s="183">
        <v>18.692351090000017</v>
      </c>
      <c r="L424" s="183">
        <v>22.249447779999997</v>
      </c>
      <c r="M424" s="183">
        <v>34.44709426</v>
      </c>
      <c r="N424" s="183">
        <v>27.815677899999997</v>
      </c>
      <c r="O424" s="184">
        <v>35.28237906999999</v>
      </c>
      <c r="P424" s="185">
        <f t="shared" ref="P424:P433" si="316">SUM(D424:O424)</f>
        <v>296.37004175999999</v>
      </c>
      <c r="Q424" s="351"/>
      <c r="R424" s="182">
        <v>300</v>
      </c>
      <c r="S424" s="187">
        <v>300</v>
      </c>
      <c r="T424" s="481">
        <f t="shared" ref="T424:T433" si="317">R424-S424</f>
        <v>0</v>
      </c>
      <c r="U424" s="79">
        <v>2</v>
      </c>
    </row>
    <row r="425" spans="1:21" s="57" customFormat="1" ht="15.75" hidden="1" customHeight="1" thickBot="1">
      <c r="A425" s="57" t="s">
        <v>20</v>
      </c>
      <c r="B425" s="516"/>
      <c r="C425" s="244" t="s">
        <v>1324</v>
      </c>
      <c r="D425" s="583">
        <v>32.842082900000001</v>
      </c>
      <c r="E425" s="301">
        <v>21.027331840000002</v>
      </c>
      <c r="F425" s="301">
        <v>24.841301449999996</v>
      </c>
      <c r="G425" s="301">
        <v>21.547452730000003</v>
      </c>
      <c r="H425" s="301">
        <v>19.338451019999994</v>
      </c>
      <c r="I425" s="301">
        <v>22.728796980000013</v>
      </c>
      <c r="J425" s="301">
        <v>24.58022631999998</v>
      </c>
      <c r="K425" s="301">
        <v>18.513497139999998</v>
      </c>
      <c r="L425" s="301">
        <v>21.107788790000001</v>
      </c>
      <c r="M425" s="301">
        <v>38.024136500000026</v>
      </c>
      <c r="N425" s="301">
        <v>41.928806220000013</v>
      </c>
      <c r="O425" s="332">
        <v>47.45019431999998</v>
      </c>
      <c r="P425" s="333">
        <f t="shared" si="316"/>
        <v>333.93006621000001</v>
      </c>
      <c r="Q425" s="557"/>
      <c r="R425" s="182">
        <v>294.3</v>
      </c>
      <c r="S425" s="187">
        <v>294.3</v>
      </c>
      <c r="T425" s="105">
        <f t="shared" si="317"/>
        <v>0</v>
      </c>
      <c r="U425" s="79">
        <v>2</v>
      </c>
    </row>
    <row r="426" spans="1:21" s="57" customFormat="1" ht="15.6" hidden="1" customHeight="1" thickBot="1">
      <c r="A426" s="57" t="s">
        <v>20</v>
      </c>
      <c r="B426" s="516"/>
      <c r="C426" s="244" t="s">
        <v>1325</v>
      </c>
      <c r="D426" s="182">
        <v>42.426467119999998</v>
      </c>
      <c r="E426" s="183">
        <v>23.517678050000001</v>
      </c>
      <c r="F426" s="183">
        <v>31.328964839999998</v>
      </c>
      <c r="G426" s="183">
        <v>20.311831550000008</v>
      </c>
      <c r="H426" s="183">
        <v>20.797682879999996</v>
      </c>
      <c r="I426" s="183">
        <v>27.879181149999994</v>
      </c>
      <c r="J426" s="183">
        <v>23.716437500000012</v>
      </c>
      <c r="K426" s="183">
        <v>17.363518760000005</v>
      </c>
      <c r="L426" s="183">
        <v>25.513999579999989</v>
      </c>
      <c r="M426" s="183">
        <v>39.439005970000011</v>
      </c>
      <c r="N426" s="183">
        <v>33.821775660000014</v>
      </c>
      <c r="O426" s="184">
        <v>46.253038459999971</v>
      </c>
      <c r="P426" s="185">
        <f t="shared" si="316"/>
        <v>352.36958152</v>
      </c>
      <c r="Q426" s="584"/>
      <c r="R426" s="182">
        <v>338.9</v>
      </c>
      <c r="S426" s="187">
        <v>338.9</v>
      </c>
      <c r="T426" s="105">
        <f t="shared" si="317"/>
        <v>0</v>
      </c>
      <c r="U426" s="79">
        <v>2</v>
      </c>
    </row>
    <row r="427" spans="1:21" s="57" customFormat="1" ht="15.6" hidden="1" customHeight="1" thickBot="1">
      <c r="A427" s="57" t="s">
        <v>20</v>
      </c>
      <c r="B427" s="516"/>
      <c r="C427" s="244" t="s">
        <v>1326</v>
      </c>
      <c r="D427" s="182">
        <v>33.768616340000001</v>
      </c>
      <c r="E427" s="183">
        <v>16.451016269999997</v>
      </c>
      <c r="F427" s="183">
        <v>21.152608640000004</v>
      </c>
      <c r="G427" s="183">
        <v>28.107968020000001</v>
      </c>
      <c r="H427" s="183">
        <v>23.834329619999991</v>
      </c>
      <c r="I427" s="183">
        <v>21.7653234</v>
      </c>
      <c r="J427" s="183">
        <v>25.649913340000012</v>
      </c>
      <c r="K427" s="183">
        <v>18.819035579999991</v>
      </c>
      <c r="L427" s="183">
        <v>23.429474080000006</v>
      </c>
      <c r="M427" s="183">
        <v>29.788836040000007</v>
      </c>
      <c r="N427" s="183">
        <v>26.871514020000006</v>
      </c>
      <c r="O427" s="184">
        <v>42.252927769999985</v>
      </c>
      <c r="P427" s="185">
        <f t="shared" si="316"/>
        <v>311.89156312</v>
      </c>
      <c r="Q427" s="638"/>
      <c r="R427" s="182">
        <v>324</v>
      </c>
      <c r="S427" s="187">
        <v>324</v>
      </c>
      <c r="T427" s="105">
        <f t="shared" si="317"/>
        <v>0</v>
      </c>
      <c r="U427" s="79">
        <v>2</v>
      </c>
    </row>
    <row r="428" spans="1:21" s="57" customFormat="1" ht="15.75" customHeight="1" thickBot="1">
      <c r="A428" s="57" t="s">
        <v>20</v>
      </c>
      <c r="B428" s="516">
        <f>+B422+1</f>
        <v>89</v>
      </c>
      <c r="C428" s="244" t="s">
        <v>1327</v>
      </c>
      <c r="D428" s="182">
        <v>49.615950140000002</v>
      </c>
      <c r="E428" s="193">
        <v>17</v>
      </c>
      <c r="F428" s="193">
        <v>16.399999999999999</v>
      </c>
      <c r="G428" s="193">
        <v>25.6</v>
      </c>
      <c r="H428" s="193">
        <v>15.7</v>
      </c>
      <c r="I428" s="193">
        <v>17.2</v>
      </c>
      <c r="J428" s="193">
        <v>18.2</v>
      </c>
      <c r="K428" s="193">
        <v>14.4</v>
      </c>
      <c r="L428" s="193">
        <v>21.8</v>
      </c>
      <c r="M428" s="193">
        <v>33.1</v>
      </c>
      <c r="N428" s="193">
        <v>33.9</v>
      </c>
      <c r="O428" s="184">
        <f t="shared" ref="O428:O433" si="318">(R428)-SUM(D428:N428)</f>
        <v>43.884049860000005</v>
      </c>
      <c r="P428" s="185">
        <f t="shared" si="316"/>
        <v>306.8</v>
      </c>
      <c r="Q428" s="557"/>
      <c r="R428" s="194">
        <v>306.8</v>
      </c>
      <c r="S428" s="187">
        <v>306.8</v>
      </c>
      <c r="T428" s="105">
        <f t="shared" si="317"/>
        <v>0</v>
      </c>
      <c r="U428" s="79">
        <v>1</v>
      </c>
    </row>
    <row r="429" spans="1:21" s="57" customFormat="1" ht="15.75" customHeight="1" thickBot="1">
      <c r="A429" s="57" t="s">
        <v>20</v>
      </c>
      <c r="B429" s="516">
        <f>+B428+1</f>
        <v>90</v>
      </c>
      <c r="C429" s="244" t="s">
        <v>1328</v>
      </c>
      <c r="D429" s="195">
        <v>35.200000000000003</v>
      </c>
      <c r="E429" s="193">
        <v>19.2</v>
      </c>
      <c r="F429" s="193">
        <v>18.600000000000001</v>
      </c>
      <c r="G429" s="193">
        <v>27.8</v>
      </c>
      <c r="H429" s="193">
        <v>18.100000000000001</v>
      </c>
      <c r="I429" s="193">
        <v>19.600000000000001</v>
      </c>
      <c r="J429" s="193">
        <v>21</v>
      </c>
      <c r="K429" s="193">
        <v>16.5</v>
      </c>
      <c r="L429" s="193">
        <v>24.1</v>
      </c>
      <c r="M429" s="193">
        <v>36</v>
      </c>
      <c r="N429" s="193">
        <v>36.299999999999997</v>
      </c>
      <c r="O429" s="184">
        <f t="shared" si="318"/>
        <v>46.400000000000034</v>
      </c>
      <c r="P429" s="185">
        <f t="shared" si="316"/>
        <v>318.8</v>
      </c>
      <c r="Q429" s="542"/>
      <c r="R429" s="199">
        <v>318.8</v>
      </c>
      <c r="S429" s="187">
        <v>318.8</v>
      </c>
      <c r="T429" s="105">
        <f t="shared" si="317"/>
        <v>0</v>
      </c>
      <c r="U429" s="79">
        <v>1</v>
      </c>
    </row>
    <row r="430" spans="1:21" s="57" customFormat="1" ht="15.75" hidden="1" customHeight="1" thickBot="1">
      <c r="A430" s="57" t="s">
        <v>20</v>
      </c>
      <c r="B430" s="69"/>
      <c r="C430" s="244" t="s">
        <v>1329</v>
      </c>
      <c r="D430" s="195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84">
        <f t="shared" si="318"/>
        <v>0</v>
      </c>
      <c r="P430" s="185">
        <f t="shared" si="316"/>
        <v>0</v>
      </c>
      <c r="Q430" s="503"/>
      <c r="R430" s="199"/>
      <c r="S430" s="187"/>
      <c r="T430" s="105">
        <f t="shared" si="317"/>
        <v>0</v>
      </c>
      <c r="U430" s="79">
        <v>2</v>
      </c>
    </row>
    <row r="431" spans="1:21" s="57" customFormat="1" ht="15.75" hidden="1" customHeight="1" thickBot="1">
      <c r="A431" s="57" t="s">
        <v>20</v>
      </c>
      <c r="B431" s="69"/>
      <c r="C431" s="244" t="s">
        <v>1330</v>
      </c>
      <c r="D431" s="195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84">
        <f t="shared" si="318"/>
        <v>0</v>
      </c>
      <c r="P431" s="185">
        <f t="shared" si="316"/>
        <v>0</v>
      </c>
      <c r="Q431" s="503"/>
      <c r="R431" s="199"/>
      <c r="S431" s="187"/>
      <c r="T431" s="105">
        <f t="shared" si="317"/>
        <v>0</v>
      </c>
      <c r="U431" s="79">
        <v>2</v>
      </c>
    </row>
    <row r="432" spans="1:21" s="57" customFormat="1" ht="15.75" hidden="1" customHeight="1" thickBot="1">
      <c r="A432" s="57" t="s">
        <v>20</v>
      </c>
      <c r="B432" s="69"/>
      <c r="C432" s="244" t="s">
        <v>1331</v>
      </c>
      <c r="D432" s="195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84">
        <f t="shared" si="318"/>
        <v>0</v>
      </c>
      <c r="P432" s="185">
        <f t="shared" si="316"/>
        <v>0</v>
      </c>
      <c r="Q432" s="503"/>
      <c r="R432" s="199"/>
      <c r="S432" s="187"/>
      <c r="T432" s="105">
        <f t="shared" si="317"/>
        <v>0</v>
      </c>
      <c r="U432" s="79">
        <v>2</v>
      </c>
    </row>
    <row r="433" spans="1:21" s="57" customFormat="1" ht="15.75" hidden="1" customHeight="1" thickBot="1">
      <c r="A433" s="57" t="s">
        <v>20</v>
      </c>
      <c r="B433" s="69"/>
      <c r="C433" s="244" t="s">
        <v>1332</v>
      </c>
      <c r="D433" s="195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84">
        <f t="shared" si="318"/>
        <v>0</v>
      </c>
      <c r="P433" s="185">
        <f t="shared" si="316"/>
        <v>0</v>
      </c>
      <c r="Q433" s="503"/>
      <c r="R433" s="199"/>
      <c r="S433" s="187"/>
      <c r="T433" s="105">
        <f t="shared" si="317"/>
        <v>0</v>
      </c>
      <c r="U433" s="79">
        <v>2</v>
      </c>
    </row>
    <row r="434" spans="1:21" s="196" customFormat="1" ht="15.6" customHeight="1" thickBot="1">
      <c r="B434" s="549"/>
      <c r="C434" s="468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97"/>
      <c r="P434" s="198"/>
      <c r="Q434" s="198"/>
      <c r="R434" s="161"/>
      <c r="S434" s="161"/>
      <c r="T434" s="75"/>
      <c r="U434" s="79">
        <v>1</v>
      </c>
    </row>
    <row r="435" spans="1:21" s="57" customFormat="1" ht="15.75" hidden="1" customHeight="1" thickBot="1">
      <c r="A435" s="57" t="s">
        <v>21</v>
      </c>
      <c r="B435" s="69"/>
      <c r="C435" s="233" t="s">
        <v>114</v>
      </c>
      <c r="D435" s="218">
        <v>8.5330767994860376E-2</v>
      </c>
      <c r="E435" s="218">
        <v>8.3529436949462077E-2</v>
      </c>
      <c r="F435" s="218">
        <v>8.4372593617366792E-2</v>
      </c>
      <c r="G435" s="218">
        <v>7.7592050422160261E-2</v>
      </c>
      <c r="H435" s="218">
        <v>7.9322512139410412E-2</v>
      </c>
      <c r="I435" s="218">
        <v>8.3341011409286375E-2</v>
      </c>
      <c r="J435" s="218">
        <v>8.8498257000984459E-2</v>
      </c>
      <c r="K435" s="218">
        <v>7.4865456223498814E-2</v>
      </c>
      <c r="L435" s="218">
        <v>8.9802568528597096E-2</v>
      </c>
      <c r="M435" s="218">
        <v>7.6383053588750319E-2</v>
      </c>
      <c r="N435" s="218">
        <v>9.0162028173939091E-2</v>
      </c>
      <c r="O435" s="218">
        <v>8.6800263951683956E-2</v>
      </c>
      <c r="P435" s="160">
        <f t="shared" ref="P435:P462" si="319">SUM(D435:O435)</f>
        <v>1.0000000000000002</v>
      </c>
      <c r="Q435" s="484"/>
      <c r="R435" s="234"/>
      <c r="S435" s="234"/>
      <c r="T435" s="75"/>
      <c r="U435" s="79">
        <v>2</v>
      </c>
    </row>
    <row r="436" spans="1:21" s="57" customFormat="1" ht="15.75" hidden="1" customHeight="1" thickBot="1">
      <c r="A436" s="57" t="s">
        <v>21</v>
      </c>
      <c r="B436" s="69"/>
      <c r="C436" s="233" t="s">
        <v>115</v>
      </c>
      <c r="D436" s="220">
        <v>6.882305695066275E-2</v>
      </c>
      <c r="E436" s="220">
        <v>7.8720651584444593E-2</v>
      </c>
      <c r="F436" s="220">
        <v>8.365811652517656E-2</v>
      </c>
      <c r="G436" s="220">
        <v>8.4764811275279489E-2</v>
      </c>
      <c r="H436" s="220">
        <v>7.0484400211683021E-2</v>
      </c>
      <c r="I436" s="220">
        <v>7.7044711022099963E-2</v>
      </c>
      <c r="J436" s="220">
        <v>0.10245471900565546</v>
      </c>
      <c r="K436" s="220">
        <v>8.5110139824093864E-2</v>
      </c>
      <c r="L436" s="220">
        <v>9.2183573317620296E-2</v>
      </c>
      <c r="M436" s="220">
        <v>9.0445743402618323E-2</v>
      </c>
      <c r="N436" s="220">
        <v>8.2015567597573447E-2</v>
      </c>
      <c r="O436" s="220">
        <v>8.4294509283092234E-2</v>
      </c>
      <c r="P436" s="164">
        <f t="shared" si="319"/>
        <v>1</v>
      </c>
      <c r="Q436" s="484"/>
      <c r="R436" s="234"/>
      <c r="S436" s="234"/>
      <c r="T436" s="75"/>
      <c r="U436" s="79">
        <v>2</v>
      </c>
    </row>
    <row r="437" spans="1:21" s="57" customFormat="1" ht="15.75" hidden="1" customHeight="1" thickBot="1">
      <c r="A437" s="57" t="s">
        <v>21</v>
      </c>
      <c r="B437" s="69"/>
      <c r="C437" s="233" t="s">
        <v>116</v>
      </c>
      <c r="D437" s="235">
        <v>0.10974682069742524</v>
      </c>
      <c r="E437" s="235">
        <v>3.0572720438430581E-2</v>
      </c>
      <c r="F437" s="235">
        <v>5.915857391676322E-2</v>
      </c>
      <c r="G437" s="235">
        <v>9.5776892222942431E-2</v>
      </c>
      <c r="H437" s="235">
        <v>0.10385636575090294</v>
      </c>
      <c r="I437" s="235">
        <v>8.8187631400771904E-2</v>
      </c>
      <c r="J437" s="235">
        <v>8.6841716667271251E-2</v>
      </c>
      <c r="K437" s="235">
        <v>7.9700189155800599E-2</v>
      </c>
      <c r="L437" s="235">
        <v>8.4034024519315575E-2</v>
      </c>
      <c r="M437" s="235">
        <v>8.5206830336766307E-2</v>
      </c>
      <c r="N437" s="235">
        <v>8.3454737566490578E-2</v>
      </c>
      <c r="O437" s="235">
        <v>9.3463497327119394E-2</v>
      </c>
      <c r="P437" s="167">
        <f t="shared" si="319"/>
        <v>1</v>
      </c>
      <c r="Q437" s="484"/>
      <c r="R437" s="234"/>
      <c r="S437" s="234"/>
      <c r="T437" s="75"/>
      <c r="U437" s="79">
        <v>2</v>
      </c>
    </row>
    <row r="438" spans="1:21" s="57" customFormat="1" ht="15.75" hidden="1" customHeight="1" thickBot="1">
      <c r="A438" s="57" t="s">
        <v>21</v>
      </c>
      <c r="B438" s="69"/>
      <c r="C438" s="233" t="s">
        <v>117</v>
      </c>
      <c r="D438" s="168">
        <f t="shared" ref="D438:D445" si="320">D457/$P457</f>
        <v>9.4985261456932618E-2</v>
      </c>
      <c r="E438" s="169">
        <f t="shared" ref="E438:O440" si="321">E457/$P457</f>
        <v>8.3158103430990601E-2</v>
      </c>
      <c r="F438" s="169">
        <f t="shared" si="321"/>
        <v>8.2984365020427581E-2</v>
      </c>
      <c r="G438" s="169">
        <f t="shared" si="321"/>
        <v>7.9582108878844204E-2</v>
      </c>
      <c r="H438" s="169">
        <f t="shared" si="321"/>
        <v>8.4388501734734347E-2</v>
      </c>
      <c r="I438" s="169">
        <f t="shared" si="321"/>
        <v>8.8547096748397183E-2</v>
      </c>
      <c r="J438" s="169">
        <f t="shared" si="321"/>
        <v>9.6516595787335041E-2</v>
      </c>
      <c r="K438" s="169">
        <f t="shared" si="321"/>
        <v>6.7890987154527044E-2</v>
      </c>
      <c r="L438" s="169">
        <f t="shared" si="321"/>
        <v>6.8885521200059197E-2</v>
      </c>
      <c r="M438" s="169">
        <f t="shared" si="321"/>
        <v>7.6958274014574959E-2</v>
      </c>
      <c r="N438" s="169">
        <f t="shared" si="321"/>
        <v>8.6467138887013878E-2</v>
      </c>
      <c r="O438" s="169">
        <f t="shared" si="321"/>
        <v>8.9636045686163346E-2</v>
      </c>
      <c r="P438" s="171">
        <f t="shared" si="319"/>
        <v>1</v>
      </c>
      <c r="Q438" s="484"/>
      <c r="R438" s="234"/>
      <c r="S438" s="234"/>
      <c r="T438" s="75"/>
      <c r="U438" s="79">
        <v>2</v>
      </c>
    </row>
    <row r="439" spans="1:21" s="57" customFormat="1" ht="15.75" hidden="1" customHeight="1" thickBot="1">
      <c r="A439" s="57" t="s">
        <v>21</v>
      </c>
      <c r="B439" s="69"/>
      <c r="C439" s="236" t="s">
        <v>118</v>
      </c>
      <c r="D439" s="168">
        <f t="shared" si="320"/>
        <v>8.8953869728868068E-2</v>
      </c>
      <c r="E439" s="169">
        <f t="shared" si="321"/>
        <v>8.3730947491551605E-2</v>
      </c>
      <c r="F439" s="169">
        <f t="shared" si="321"/>
        <v>8.0057062682459615E-2</v>
      </c>
      <c r="G439" s="169">
        <f t="shared" si="321"/>
        <v>8.7088216709645755E-2</v>
      </c>
      <c r="H439" s="169">
        <f t="shared" si="321"/>
        <v>3.8257141373326899E-2</v>
      </c>
      <c r="I439" s="169">
        <f t="shared" si="321"/>
        <v>0.12143319184394206</v>
      </c>
      <c r="J439" s="169">
        <f t="shared" si="321"/>
        <v>0.10271979585053949</v>
      </c>
      <c r="K439" s="169">
        <f t="shared" si="321"/>
        <v>6.1840588962587643E-2</v>
      </c>
      <c r="L439" s="169">
        <f t="shared" si="321"/>
        <v>8.1004862918131082E-2</v>
      </c>
      <c r="M439" s="169">
        <f t="shared" si="321"/>
        <v>8.6085981178970969E-2</v>
      </c>
      <c r="N439" s="169">
        <f t="shared" si="321"/>
        <v>8.6264212359816253E-2</v>
      </c>
      <c r="O439" s="169">
        <f t="shared" si="321"/>
        <v>8.2564128900160669E-2</v>
      </c>
      <c r="P439" s="171">
        <f t="shared" si="319"/>
        <v>1</v>
      </c>
      <c r="Q439" s="496">
        <f>(P458/P457-1)</f>
        <v>-5.0687717134556998E-2</v>
      </c>
      <c r="R439" s="234"/>
      <c r="S439" s="234"/>
      <c r="T439" s="75"/>
      <c r="U439" s="79">
        <v>2</v>
      </c>
    </row>
    <row r="440" spans="1:21" s="57" customFormat="1" ht="15.75" hidden="1" customHeight="1" thickBot="1">
      <c r="A440" s="57" t="s">
        <v>21</v>
      </c>
      <c r="B440" s="69"/>
      <c r="C440" s="233" t="s">
        <v>446</v>
      </c>
      <c r="D440" s="168">
        <f t="shared" si="320"/>
        <v>9.2518249071338973E-2</v>
      </c>
      <c r="E440" s="169">
        <f t="shared" si="321"/>
        <v>8.0266635076032766E-2</v>
      </c>
      <c r="F440" s="169">
        <f t="shared" si="321"/>
        <v>8.4017830401390242E-2</v>
      </c>
      <c r="G440" s="169">
        <f t="shared" si="321"/>
        <v>7.8555454098138702E-2</v>
      </c>
      <c r="H440" s="169">
        <f t="shared" si="321"/>
        <v>9.0544398170457771E-2</v>
      </c>
      <c r="I440" s="169">
        <f t="shared" si="321"/>
        <v>7.7877976525925527E-2</v>
      </c>
      <c r="J440" s="169">
        <f t="shared" si="321"/>
        <v>0.11044347283211736</v>
      </c>
      <c r="K440" s="169">
        <f t="shared" si="321"/>
        <v>4.8846158011979571E-2</v>
      </c>
      <c r="L440" s="169">
        <f t="shared" si="321"/>
        <v>6.8556335312487796E-2</v>
      </c>
      <c r="M440" s="169">
        <f t="shared" si="321"/>
        <v>9.8127761215439507E-2</v>
      </c>
      <c r="N440" s="169">
        <f t="shared" si="321"/>
        <v>8.5074010278810036E-2</v>
      </c>
      <c r="O440" s="169">
        <f t="shared" si="321"/>
        <v>8.5171719005881719E-2</v>
      </c>
      <c r="P440" s="171">
        <f t="shared" si="319"/>
        <v>1</v>
      </c>
      <c r="Q440" s="496">
        <f t="shared" ref="Q440:Q445" si="322">(P459/P458-1)</f>
        <v>-1.0597507240407533E-2</v>
      </c>
      <c r="R440" s="234"/>
      <c r="S440" s="234"/>
      <c r="T440" s="75"/>
      <c r="U440" s="79">
        <v>2</v>
      </c>
    </row>
    <row r="441" spans="1:21" s="57" customFormat="1" ht="15.75" hidden="1" customHeight="1" thickBot="1">
      <c r="A441" s="57" t="s">
        <v>21</v>
      </c>
      <c r="B441" s="69"/>
      <c r="C441" s="233" t="s">
        <v>569</v>
      </c>
      <c r="D441" s="168">
        <f t="shared" si="320"/>
        <v>7.9946018666009921E-2</v>
      </c>
      <c r="E441" s="169">
        <f t="shared" ref="E441:O441" si="323">E460/$P460</f>
        <v>8.2790428556250781E-2</v>
      </c>
      <c r="F441" s="169">
        <f t="shared" si="323"/>
        <v>8.8214392165136685E-2</v>
      </c>
      <c r="G441" s="169">
        <f t="shared" si="323"/>
        <v>8.0450221856452647E-2</v>
      </c>
      <c r="H441" s="169">
        <f t="shared" si="323"/>
        <v>8.3055804441384523E-2</v>
      </c>
      <c r="I441" s="169">
        <f t="shared" si="323"/>
        <v>8.9793063175626756E-2</v>
      </c>
      <c r="J441" s="169">
        <f t="shared" si="323"/>
        <v>0.11297597517287161</v>
      </c>
      <c r="K441" s="169">
        <f t="shared" si="323"/>
        <v>5.8581407775170964E-2</v>
      </c>
      <c r="L441" s="169">
        <f t="shared" si="323"/>
        <v>7.1407359176616156E-2</v>
      </c>
      <c r="M441" s="169">
        <f t="shared" si="323"/>
        <v>8.4765819036983381E-2</v>
      </c>
      <c r="N441" s="169">
        <f t="shared" si="323"/>
        <v>8.437679263497648E-2</v>
      </c>
      <c r="O441" s="169">
        <f t="shared" si="323"/>
        <v>8.3642717342520101E-2</v>
      </c>
      <c r="P441" s="171">
        <f t="shared" si="319"/>
        <v>1</v>
      </c>
      <c r="Q441" s="497">
        <f t="shared" si="322"/>
        <v>-4.991507978332288E-2</v>
      </c>
      <c r="R441" s="234"/>
      <c r="S441" s="234"/>
      <c r="T441" s="75"/>
      <c r="U441" s="79">
        <v>2</v>
      </c>
    </row>
    <row r="442" spans="1:21" s="57" customFormat="1" ht="15.75" hidden="1" customHeight="1" thickBot="1">
      <c r="A442" s="57" t="s">
        <v>21</v>
      </c>
      <c r="B442" s="69"/>
      <c r="C442" s="233" t="s">
        <v>671</v>
      </c>
      <c r="D442" s="168">
        <f t="shared" si="320"/>
        <v>8.8254486069457364E-2</v>
      </c>
      <c r="E442" s="169">
        <f t="shared" ref="E442:O445" si="324">E461/$P461</f>
        <v>8.2049494098283798E-2</v>
      </c>
      <c r="F442" s="169">
        <f t="shared" si="324"/>
        <v>8.391416593563579E-2</v>
      </c>
      <c r="G442" s="169">
        <f t="shared" si="324"/>
        <v>7.8453533763350444E-2</v>
      </c>
      <c r="H442" s="169">
        <f t="shared" si="324"/>
        <v>7.5748245761294589E-2</v>
      </c>
      <c r="I442" s="169">
        <f t="shared" si="324"/>
        <v>0.10164673995377396</v>
      </c>
      <c r="J442" s="169">
        <f t="shared" si="324"/>
        <v>0.10539152917499929</v>
      </c>
      <c r="K442" s="169">
        <f t="shared" si="324"/>
        <v>3.461802646224435E-2</v>
      </c>
      <c r="L442" s="169">
        <f t="shared" si="324"/>
        <v>8.8473921407339534E-2</v>
      </c>
      <c r="M442" s="169">
        <f t="shared" si="324"/>
        <v>8.5022424838412325E-2</v>
      </c>
      <c r="N442" s="169">
        <f t="shared" si="324"/>
        <v>8.8854714362673393E-2</v>
      </c>
      <c r="O442" s="169">
        <f t="shared" si="324"/>
        <v>8.7572718172535161E-2</v>
      </c>
      <c r="P442" s="171">
        <f t="shared" si="319"/>
        <v>1</v>
      </c>
      <c r="Q442" s="497">
        <f t="shared" si="322"/>
        <v>1.2983618456932078E-2</v>
      </c>
      <c r="R442" s="234"/>
      <c r="S442" s="234"/>
      <c r="T442" s="477"/>
      <c r="U442" s="79">
        <v>2</v>
      </c>
    </row>
    <row r="443" spans="1:21" s="57" customFormat="1" ht="15.75" hidden="1" customHeight="1" thickBot="1">
      <c r="A443" s="57" t="s">
        <v>21</v>
      </c>
      <c r="B443" s="516"/>
      <c r="C443" s="244" t="s">
        <v>767</v>
      </c>
      <c r="D443" s="173">
        <f t="shared" si="320"/>
        <v>9.0557639213176194E-2</v>
      </c>
      <c r="E443" s="218">
        <f t="shared" si="324"/>
        <v>8.3795809375598093E-2</v>
      </c>
      <c r="F443" s="218">
        <f t="shared" si="324"/>
        <v>8.3326995043100219E-2</v>
      </c>
      <c r="G443" s="218">
        <f t="shared" si="324"/>
        <v>7.2971002758534909E-2</v>
      </c>
      <c r="H443" s="218">
        <f t="shared" si="324"/>
        <v>8.4961481192575614E-2</v>
      </c>
      <c r="I443" s="218">
        <f t="shared" si="324"/>
        <v>9.0422348795348495E-2</v>
      </c>
      <c r="J443" s="218">
        <f t="shared" si="324"/>
        <v>9.5930070262007741E-2</v>
      </c>
      <c r="K443" s="218">
        <f t="shared" si="324"/>
        <v>6.6065123514109772E-2</v>
      </c>
      <c r="L443" s="218">
        <f t="shared" si="324"/>
        <v>7.9381294818696213E-2</v>
      </c>
      <c r="M443" s="218">
        <f t="shared" si="324"/>
        <v>8.3326623147404313E-2</v>
      </c>
      <c r="N443" s="218">
        <f t="shared" si="324"/>
        <v>8.8918627571772713E-2</v>
      </c>
      <c r="O443" s="218">
        <f t="shared" si="324"/>
        <v>8.0342984307675711E-2</v>
      </c>
      <c r="P443" s="514">
        <f t="shared" si="319"/>
        <v>1</v>
      </c>
      <c r="Q443" s="550">
        <f t="shared" si="322"/>
        <v>2.2484395074196195E-2</v>
      </c>
      <c r="R443" s="234"/>
      <c r="S443" s="234"/>
      <c r="T443" s="75"/>
      <c r="U443" s="79">
        <v>2</v>
      </c>
    </row>
    <row r="444" spans="1:21" s="57" customFormat="1" ht="15.75" hidden="1" customHeight="1" thickBot="1">
      <c r="A444" s="57" t="s">
        <v>21</v>
      </c>
      <c r="B444" s="516"/>
      <c r="C444" s="244" t="s">
        <v>852</v>
      </c>
      <c r="D444" s="219">
        <f t="shared" si="320"/>
        <v>8.8106032388423919E-2</v>
      </c>
      <c r="E444" s="220">
        <f t="shared" si="324"/>
        <v>7.7525094618815071E-2</v>
      </c>
      <c r="F444" s="220">
        <f t="shared" si="324"/>
        <v>9.508878976650513E-2</v>
      </c>
      <c r="G444" s="220">
        <f t="shared" si="324"/>
        <v>7.2113466349007879E-2</v>
      </c>
      <c r="H444" s="220">
        <f t="shared" si="324"/>
        <v>8.9655566649747179E-2</v>
      </c>
      <c r="I444" s="220">
        <f t="shared" si="324"/>
        <v>8.7253166348079919E-2</v>
      </c>
      <c r="J444" s="220">
        <f t="shared" si="324"/>
        <v>9.270479563995343E-2</v>
      </c>
      <c r="K444" s="220">
        <f t="shared" si="324"/>
        <v>5.8442708071000327E-2</v>
      </c>
      <c r="L444" s="220">
        <f t="shared" si="324"/>
        <v>8.1621888591506001E-2</v>
      </c>
      <c r="M444" s="220">
        <f t="shared" si="324"/>
        <v>8.832251972459508E-2</v>
      </c>
      <c r="N444" s="220">
        <f t="shared" si="324"/>
        <v>8.1144279795941673E-2</v>
      </c>
      <c r="O444" s="220">
        <f t="shared" si="324"/>
        <v>8.8021692056424378E-2</v>
      </c>
      <c r="P444" s="460">
        <f>SUM(D444:O444)</f>
        <v>0.99999999999999989</v>
      </c>
      <c r="Q444" s="551">
        <f t="shared" si="322"/>
        <v>-1.5488729601700335E-2</v>
      </c>
      <c r="R444" s="234"/>
      <c r="S444" s="234"/>
      <c r="T444" s="75"/>
      <c r="U444" s="79">
        <v>2</v>
      </c>
    </row>
    <row r="445" spans="1:21" s="57" customFormat="1" ht="15.6" hidden="1" customHeight="1" thickBot="1">
      <c r="A445" s="57" t="s">
        <v>21</v>
      </c>
      <c r="B445" s="516"/>
      <c r="C445" s="244" t="s">
        <v>946</v>
      </c>
      <c r="D445" s="219">
        <f t="shared" si="320"/>
        <v>8.5726102494984913E-2</v>
      </c>
      <c r="E445" s="220">
        <f t="shared" si="324"/>
        <v>7.8687652530106858E-2</v>
      </c>
      <c r="F445" s="220">
        <f t="shared" si="324"/>
        <v>9.1231213219394244E-2</v>
      </c>
      <c r="G445" s="220">
        <f t="shared" si="324"/>
        <v>7.8934817535704055E-2</v>
      </c>
      <c r="H445" s="220">
        <f t="shared" si="324"/>
        <v>8.6331610065416314E-2</v>
      </c>
      <c r="I445" s="220">
        <f t="shared" si="324"/>
        <v>8.6089949832717352E-2</v>
      </c>
      <c r="J445" s="220">
        <f t="shared" si="324"/>
        <v>8.9116394026887022E-2</v>
      </c>
      <c r="K445" s="220">
        <f t="shared" si="324"/>
        <v>7.5838938107031476E-2</v>
      </c>
      <c r="L445" s="220">
        <f t="shared" si="324"/>
        <v>8.0577954554316281E-2</v>
      </c>
      <c r="M445" s="220">
        <f t="shared" si="324"/>
        <v>8.9556674416471513E-2</v>
      </c>
      <c r="N445" s="220">
        <f t="shared" si="324"/>
        <v>7.8045006588366175E-2</v>
      </c>
      <c r="O445" s="220">
        <f t="shared" si="324"/>
        <v>7.9863686628603797E-2</v>
      </c>
      <c r="P445" s="460">
        <f>SUM(D445:O445)</f>
        <v>1</v>
      </c>
      <c r="Q445" s="551">
        <f t="shared" si="322"/>
        <v>-4.066613816403486E-2</v>
      </c>
      <c r="R445" s="234"/>
      <c r="S445" s="234"/>
      <c r="T445" s="75"/>
      <c r="U445" s="79">
        <v>2</v>
      </c>
    </row>
    <row r="446" spans="1:21" s="57" customFormat="1" ht="15.6" hidden="1" customHeight="1" thickBot="1">
      <c r="A446" s="57" t="s">
        <v>21</v>
      </c>
      <c r="B446" s="516"/>
      <c r="C446" s="244" t="s">
        <v>1094</v>
      </c>
      <c r="D446" s="219">
        <f t="shared" ref="D446:O446" si="325">D466/$P466</f>
        <v>8.4341884303373901E-2</v>
      </c>
      <c r="E446" s="220">
        <f t="shared" si="325"/>
        <v>7.7799897525465248E-2</v>
      </c>
      <c r="F446" s="220">
        <f t="shared" si="325"/>
        <v>9.575163238634829E-2</v>
      </c>
      <c r="G446" s="220">
        <f t="shared" si="325"/>
        <v>7.5410285197384158E-2</v>
      </c>
      <c r="H446" s="220">
        <f t="shared" si="325"/>
        <v>7.5879913368389659E-2</v>
      </c>
      <c r="I446" s="220">
        <f t="shared" si="325"/>
        <v>8.2272542117824463E-2</v>
      </c>
      <c r="J446" s="220">
        <f t="shared" si="325"/>
        <v>8.8283016592198629E-2</v>
      </c>
      <c r="K446" s="220">
        <f t="shared" si="325"/>
        <v>6.5639919431659796E-2</v>
      </c>
      <c r="L446" s="220">
        <f t="shared" si="325"/>
        <v>7.9402124213646744E-2</v>
      </c>
      <c r="M446" s="220">
        <f t="shared" si="325"/>
        <v>9.799471222700655E-2</v>
      </c>
      <c r="N446" s="220">
        <f t="shared" si="325"/>
        <v>8.4777766560167861E-2</v>
      </c>
      <c r="O446" s="220">
        <f t="shared" si="325"/>
        <v>9.2446306076534715E-2</v>
      </c>
      <c r="P446" s="460">
        <f>SUM(D446:O446)</f>
        <v>1</v>
      </c>
      <c r="Q446" s="551">
        <f>(P466/P464-1)</f>
        <v>-6.7766605788760481E-3</v>
      </c>
      <c r="R446" s="234"/>
      <c r="S446" s="234"/>
      <c r="T446" s="75"/>
      <c r="U446" s="79">
        <v>2</v>
      </c>
    </row>
    <row r="447" spans="1:21" s="57" customFormat="1" ht="15.6" customHeight="1" thickBot="1">
      <c r="A447" s="57" t="s">
        <v>21</v>
      </c>
      <c r="B447" s="516">
        <f>+B429+1</f>
        <v>91</v>
      </c>
      <c r="C447" s="244" t="s">
        <v>1279</v>
      </c>
      <c r="D447" s="219">
        <f t="shared" ref="D447:D453" si="326">D467/$P467</f>
        <v>4.918696261706252E-2</v>
      </c>
      <c r="E447" s="220">
        <f t="shared" ref="E447:O447" si="327">E467/$P467</f>
        <v>8.793569614395691E-2</v>
      </c>
      <c r="F447" s="220">
        <f t="shared" si="327"/>
        <v>0.10247948376149606</v>
      </c>
      <c r="G447" s="220">
        <f t="shared" si="327"/>
        <v>6.7721151154607334E-2</v>
      </c>
      <c r="H447" s="220">
        <f t="shared" si="327"/>
        <v>8.896766431255751E-2</v>
      </c>
      <c r="I447" s="220">
        <f t="shared" si="327"/>
        <v>8.4686372897148671E-2</v>
      </c>
      <c r="J447" s="220">
        <f t="shared" si="327"/>
        <v>0.1007860404303689</v>
      </c>
      <c r="K447" s="220">
        <f t="shared" si="327"/>
        <v>7.1735001971021006E-2</v>
      </c>
      <c r="L447" s="220">
        <f t="shared" si="327"/>
        <v>8.9965130115355785E-2</v>
      </c>
      <c r="M447" s="220">
        <f t="shared" si="327"/>
        <v>0.10554819875796671</v>
      </c>
      <c r="N447" s="220">
        <f t="shared" si="327"/>
        <v>7.7372239528631856E-2</v>
      </c>
      <c r="O447" s="220">
        <f t="shared" si="327"/>
        <v>7.3616058309826746E-2</v>
      </c>
      <c r="P447" s="460">
        <f t="shared" ref="P447:P456" si="328">SUM(D447:O447)</f>
        <v>1</v>
      </c>
      <c r="Q447" s="551">
        <f>(P467/P466-1)</f>
        <v>-8.4861699441890481E-2</v>
      </c>
      <c r="R447" s="234"/>
      <c r="S447" s="234"/>
      <c r="T447" s="75"/>
      <c r="U447" s="79">
        <v>1</v>
      </c>
    </row>
    <row r="448" spans="1:21" s="57" customFormat="1" ht="15.6" customHeight="1" thickBot="1">
      <c r="A448" s="57" t="s">
        <v>21</v>
      </c>
      <c r="B448" s="516">
        <f>+B447+1</f>
        <v>92</v>
      </c>
      <c r="C448" s="244" t="s">
        <v>1280</v>
      </c>
      <c r="D448" s="347">
        <f t="shared" si="326"/>
        <v>9.3721265609497256E-2</v>
      </c>
      <c r="E448" s="264">
        <f t="shared" ref="E448:O448" si="329">E468/$P468</f>
        <v>8.1585554455348971E-2</v>
      </c>
      <c r="F448" s="264">
        <f t="shared" si="329"/>
        <v>9.4884993566962755E-2</v>
      </c>
      <c r="G448" s="264">
        <f t="shared" si="329"/>
        <v>7.5510960930378526E-2</v>
      </c>
      <c r="H448" s="264">
        <f t="shared" si="329"/>
        <v>8.726886126313739E-2</v>
      </c>
      <c r="I448" s="264">
        <f t="shared" si="329"/>
        <v>8.7827712593559315E-2</v>
      </c>
      <c r="J448" s="264">
        <f t="shared" si="329"/>
        <v>9.9496812340579263E-2</v>
      </c>
      <c r="K448" s="264">
        <f t="shared" si="329"/>
        <v>5.3096205434051476E-2</v>
      </c>
      <c r="L448" s="264">
        <f t="shared" si="329"/>
        <v>7.8214472511446934E-2</v>
      </c>
      <c r="M448" s="264">
        <f t="shared" si="329"/>
        <v>8.2141830723578155E-2</v>
      </c>
      <c r="N448" s="264">
        <f t="shared" si="329"/>
        <v>9.3429423891924199E-2</v>
      </c>
      <c r="O448" s="264">
        <f t="shared" si="329"/>
        <v>7.2821906679535739E-2</v>
      </c>
      <c r="P448" s="552">
        <f t="shared" si="328"/>
        <v>1</v>
      </c>
      <c r="Q448" s="553">
        <f t="shared" ref="Q448:Q456" si="330">(P468/P467-1)</f>
        <v>5.795350914967301E-3</v>
      </c>
      <c r="R448" s="234"/>
      <c r="S448" s="234"/>
      <c r="T448" s="75"/>
      <c r="U448" s="79">
        <v>1</v>
      </c>
    </row>
    <row r="449" spans="1:21" s="57" customFormat="1" ht="15.6" customHeight="1" thickBot="1">
      <c r="A449" s="57" t="s">
        <v>21</v>
      </c>
      <c r="B449" s="516">
        <f>+B448+1</f>
        <v>93</v>
      </c>
      <c r="C449" s="233" t="s">
        <v>1281</v>
      </c>
      <c r="D449" s="175">
        <f t="shared" si="326"/>
        <v>0.10074599531198829</v>
      </c>
      <c r="E449" s="176">
        <f t="shared" ref="E449:O449" si="331">E469/$P469</f>
        <v>7.5702319252934872E-2</v>
      </c>
      <c r="F449" s="176">
        <f t="shared" si="331"/>
        <v>8.330483528223144E-2</v>
      </c>
      <c r="G449" s="176">
        <f t="shared" si="331"/>
        <v>8.3625698208542404E-2</v>
      </c>
      <c r="H449" s="176">
        <f t="shared" si="331"/>
        <v>8.8600964681514377E-2</v>
      </c>
      <c r="I449" s="176">
        <f t="shared" si="331"/>
        <v>9.0807987822630096E-2</v>
      </c>
      <c r="J449" s="176">
        <f t="shared" si="331"/>
        <v>8.6459914286189113E-2</v>
      </c>
      <c r="K449" s="176">
        <f t="shared" si="331"/>
        <v>6.9397121678323112E-2</v>
      </c>
      <c r="L449" s="176">
        <f t="shared" si="331"/>
        <v>6.546051596538871E-2</v>
      </c>
      <c r="M449" s="176">
        <f t="shared" si="331"/>
        <v>8.4601005269246549E-2</v>
      </c>
      <c r="N449" s="176">
        <f t="shared" si="331"/>
        <v>8.0403233446223688E-2</v>
      </c>
      <c r="O449" s="176">
        <f t="shared" si="331"/>
        <v>9.0890408794787339E-2</v>
      </c>
      <c r="P449" s="229">
        <f t="shared" si="328"/>
        <v>1</v>
      </c>
      <c r="Q449" s="498">
        <f t="shared" si="330"/>
        <v>-4.5548985220042137E-2</v>
      </c>
      <c r="R449" s="234"/>
      <c r="S449" s="234"/>
      <c r="T449" s="75"/>
      <c r="U449" s="79">
        <v>1</v>
      </c>
    </row>
    <row r="450" spans="1:21" s="57" customFormat="1" ht="15.6" customHeight="1" thickBot="1">
      <c r="A450" s="57" t="s">
        <v>21</v>
      </c>
      <c r="B450" s="516">
        <f>+B449+1</f>
        <v>94</v>
      </c>
      <c r="C450" s="233" t="s">
        <v>1282</v>
      </c>
      <c r="D450" s="175">
        <f t="shared" si="326"/>
        <v>9.0054735131046101E-2</v>
      </c>
      <c r="E450" s="176">
        <f t="shared" ref="E450:O450" si="332">E470/$P470</f>
        <v>7.8008801355897869E-2</v>
      </c>
      <c r="F450" s="176">
        <f t="shared" si="332"/>
        <v>8.084875101785903E-2</v>
      </c>
      <c r="G450" s="176">
        <f t="shared" si="332"/>
        <v>8.3557093046187234E-2</v>
      </c>
      <c r="H450" s="176">
        <f t="shared" si="332"/>
        <v>8.601985618514349E-2</v>
      </c>
      <c r="I450" s="176">
        <f t="shared" si="332"/>
        <v>0.11149447165192089</v>
      </c>
      <c r="J450" s="176">
        <f t="shared" si="332"/>
        <v>6.5142084512944065E-2</v>
      </c>
      <c r="K450" s="176">
        <f t="shared" si="332"/>
        <v>7.9397440650736187E-2</v>
      </c>
      <c r="L450" s="176">
        <f t="shared" si="332"/>
        <v>7.5972412319388116E-2</v>
      </c>
      <c r="M450" s="176">
        <f t="shared" si="332"/>
        <v>9.5590453231535574E-2</v>
      </c>
      <c r="N450" s="176">
        <f t="shared" si="332"/>
        <v>6.4940960205890727E-2</v>
      </c>
      <c r="O450" s="176">
        <f t="shared" si="332"/>
        <v>8.8972940691450716E-2</v>
      </c>
      <c r="P450" s="164">
        <f t="shared" si="328"/>
        <v>0.99999999999999978</v>
      </c>
      <c r="Q450" s="492">
        <f t="shared" si="330"/>
        <v>-3.7067584772087825E-2</v>
      </c>
      <c r="R450" s="234"/>
      <c r="S450" s="234"/>
      <c r="T450" s="75"/>
      <c r="U450" s="79">
        <v>1</v>
      </c>
    </row>
    <row r="451" spans="1:21" s="57" customFormat="1" ht="15.75" customHeight="1" thickBot="1">
      <c r="A451" s="57" t="s">
        <v>21</v>
      </c>
      <c r="B451" s="516">
        <f>+B450+1</f>
        <v>95</v>
      </c>
      <c r="C451" s="233" t="s">
        <v>1283</v>
      </c>
      <c r="D451" s="175">
        <f t="shared" si="326"/>
        <v>9.3288910042836751E-2</v>
      </c>
      <c r="E451" s="176">
        <f t="shared" ref="E451:O451" si="333">E471/$P471</f>
        <v>7.8534031413612565E-2</v>
      </c>
      <c r="F451" s="176">
        <f t="shared" si="333"/>
        <v>8.9957163255592568E-2</v>
      </c>
      <c r="G451" s="176">
        <f t="shared" si="333"/>
        <v>7.9485959067110895E-2</v>
      </c>
      <c r="H451" s="176">
        <f t="shared" si="333"/>
        <v>8.7577344121846729E-2</v>
      </c>
      <c r="I451" s="176">
        <f t="shared" si="333"/>
        <v>8.8053307948595907E-2</v>
      </c>
      <c r="J451" s="176">
        <f t="shared" si="333"/>
        <v>9.1861018562589256E-2</v>
      </c>
      <c r="K451" s="176">
        <f t="shared" si="333"/>
        <v>6.6158971918134218E-2</v>
      </c>
      <c r="L451" s="176">
        <f t="shared" si="333"/>
        <v>7.4726320799619231E-2</v>
      </c>
      <c r="M451" s="176">
        <f t="shared" si="333"/>
        <v>8.5197524988100903E-2</v>
      </c>
      <c r="N451" s="176">
        <f t="shared" si="333"/>
        <v>8.3769633507853408E-2</v>
      </c>
      <c r="O451" s="176">
        <f t="shared" si="333"/>
        <v>8.138981437410768E-2</v>
      </c>
      <c r="P451" s="164">
        <f t="shared" si="328"/>
        <v>1.0000000000000002</v>
      </c>
      <c r="Q451" s="492">
        <f t="shared" si="330"/>
        <v>-5.562105711267662E-2</v>
      </c>
      <c r="R451" s="234"/>
      <c r="S451" s="234"/>
      <c r="T451" s="75"/>
      <c r="U451" s="79">
        <v>1</v>
      </c>
    </row>
    <row r="452" spans="1:21" s="57" customFormat="1" ht="15.75" customHeight="1" thickBot="1">
      <c r="A452" s="57" t="s">
        <v>21</v>
      </c>
      <c r="B452" s="516">
        <f>+B451+1</f>
        <v>96</v>
      </c>
      <c r="C452" s="233" t="s">
        <v>1284</v>
      </c>
      <c r="D452" s="175">
        <f t="shared" si="326"/>
        <v>9.3471810089020765E-2</v>
      </c>
      <c r="E452" s="176">
        <f t="shared" ref="E452:O452" si="334">E472/$P472</f>
        <v>7.8635014836795261E-2</v>
      </c>
      <c r="F452" s="176">
        <f t="shared" si="334"/>
        <v>9.0009891196834821E-2</v>
      </c>
      <c r="G452" s="176">
        <f t="shared" si="334"/>
        <v>7.912957467853611E-2</v>
      </c>
      <c r="H452" s="176">
        <f t="shared" si="334"/>
        <v>8.7537091988130561E-2</v>
      </c>
      <c r="I452" s="176">
        <f t="shared" si="334"/>
        <v>8.8031651829871424E-2</v>
      </c>
      <c r="J452" s="176">
        <f t="shared" si="334"/>
        <v>9.1493570722057369E-2</v>
      </c>
      <c r="K452" s="176">
        <f t="shared" si="334"/>
        <v>6.6271018793273989E-2</v>
      </c>
      <c r="L452" s="176">
        <f t="shared" si="334"/>
        <v>7.4678536102868454E-2</v>
      </c>
      <c r="M452" s="176">
        <f t="shared" si="334"/>
        <v>8.5558852621167164E-2</v>
      </c>
      <c r="N452" s="176">
        <f t="shared" si="334"/>
        <v>8.4075173095944616E-2</v>
      </c>
      <c r="O452" s="176">
        <f t="shared" si="334"/>
        <v>8.1107814045499396E-2</v>
      </c>
      <c r="P452" s="164">
        <f t="shared" si="328"/>
        <v>0.99999999999999978</v>
      </c>
      <c r="Q452" s="492">
        <f t="shared" si="330"/>
        <v>-3.7601142313184233E-2</v>
      </c>
      <c r="R452" s="234"/>
      <c r="S452" s="234"/>
      <c r="T452" s="75"/>
      <c r="U452" s="79">
        <v>1</v>
      </c>
    </row>
    <row r="453" spans="1:21" s="57" customFormat="1" ht="15.75" hidden="1" customHeight="1" thickBot="1">
      <c r="A453" s="57" t="s">
        <v>21</v>
      </c>
      <c r="B453" s="69"/>
      <c r="C453" s="233" t="s">
        <v>1285</v>
      </c>
      <c r="D453" s="175" t="e">
        <f t="shared" si="326"/>
        <v>#DIV/0!</v>
      </c>
      <c r="E453" s="176" t="e">
        <f t="shared" ref="E453:O453" si="335">E473/$P473</f>
        <v>#DIV/0!</v>
      </c>
      <c r="F453" s="176" t="e">
        <f t="shared" si="335"/>
        <v>#DIV/0!</v>
      </c>
      <c r="G453" s="176" t="e">
        <f t="shared" si="335"/>
        <v>#DIV/0!</v>
      </c>
      <c r="H453" s="176" t="e">
        <f t="shared" si="335"/>
        <v>#DIV/0!</v>
      </c>
      <c r="I453" s="176" t="e">
        <f t="shared" si="335"/>
        <v>#DIV/0!</v>
      </c>
      <c r="J453" s="176" t="e">
        <f t="shared" si="335"/>
        <v>#DIV/0!</v>
      </c>
      <c r="K453" s="176" t="e">
        <f t="shared" si="335"/>
        <v>#DIV/0!</v>
      </c>
      <c r="L453" s="176" t="e">
        <f t="shared" si="335"/>
        <v>#DIV/0!</v>
      </c>
      <c r="M453" s="176" t="e">
        <f t="shared" si="335"/>
        <v>#DIV/0!</v>
      </c>
      <c r="N453" s="176" t="e">
        <f t="shared" si="335"/>
        <v>#DIV/0!</v>
      </c>
      <c r="O453" s="176" t="e">
        <f t="shared" si="335"/>
        <v>#DIV/0!</v>
      </c>
      <c r="P453" s="164" t="e">
        <f t="shared" si="328"/>
        <v>#DIV/0!</v>
      </c>
      <c r="Q453" s="492">
        <f t="shared" si="330"/>
        <v>-1</v>
      </c>
      <c r="R453" s="234"/>
      <c r="S453" s="234"/>
      <c r="T453" s="75"/>
      <c r="U453" s="79">
        <v>2</v>
      </c>
    </row>
    <row r="454" spans="1:21" s="57" customFormat="1" ht="15.75" hidden="1" customHeight="1" thickBot="1">
      <c r="A454" s="57" t="s">
        <v>21</v>
      </c>
      <c r="B454" s="69"/>
      <c r="C454" s="233" t="s">
        <v>1286</v>
      </c>
      <c r="D454" s="175" t="e">
        <f t="shared" ref="D454:O456" si="336">D474/$P474</f>
        <v>#DIV/0!</v>
      </c>
      <c r="E454" s="176" t="e">
        <f t="shared" si="336"/>
        <v>#DIV/0!</v>
      </c>
      <c r="F454" s="176" t="e">
        <f t="shared" si="336"/>
        <v>#DIV/0!</v>
      </c>
      <c r="G454" s="176" t="e">
        <f t="shared" si="336"/>
        <v>#DIV/0!</v>
      </c>
      <c r="H454" s="176" t="e">
        <f t="shared" si="336"/>
        <v>#DIV/0!</v>
      </c>
      <c r="I454" s="176" t="e">
        <f t="shared" si="336"/>
        <v>#DIV/0!</v>
      </c>
      <c r="J454" s="176" t="e">
        <f t="shared" si="336"/>
        <v>#DIV/0!</v>
      </c>
      <c r="K454" s="176" t="e">
        <f t="shared" si="336"/>
        <v>#DIV/0!</v>
      </c>
      <c r="L454" s="176" t="e">
        <f t="shared" si="336"/>
        <v>#DIV/0!</v>
      </c>
      <c r="M454" s="176" t="e">
        <f t="shared" si="336"/>
        <v>#DIV/0!</v>
      </c>
      <c r="N454" s="176" t="e">
        <f t="shared" si="336"/>
        <v>#DIV/0!</v>
      </c>
      <c r="O454" s="176" t="e">
        <f t="shared" si="336"/>
        <v>#DIV/0!</v>
      </c>
      <c r="P454" s="164" t="e">
        <f t="shared" si="328"/>
        <v>#DIV/0!</v>
      </c>
      <c r="Q454" s="492" t="e">
        <f t="shared" si="330"/>
        <v>#DIV/0!</v>
      </c>
      <c r="R454" s="234"/>
      <c r="S454" s="234"/>
      <c r="T454" s="75"/>
      <c r="U454" s="79">
        <v>2</v>
      </c>
    </row>
    <row r="455" spans="1:21" s="57" customFormat="1" ht="15.75" hidden="1" customHeight="1" thickBot="1">
      <c r="A455" s="57" t="s">
        <v>21</v>
      </c>
      <c r="B455" s="69"/>
      <c r="C455" s="233" t="s">
        <v>1287</v>
      </c>
      <c r="D455" s="175" t="e">
        <f t="shared" si="336"/>
        <v>#DIV/0!</v>
      </c>
      <c r="E455" s="176" t="e">
        <f t="shared" si="336"/>
        <v>#DIV/0!</v>
      </c>
      <c r="F455" s="176" t="e">
        <f t="shared" si="336"/>
        <v>#DIV/0!</v>
      </c>
      <c r="G455" s="176" t="e">
        <f t="shared" si="336"/>
        <v>#DIV/0!</v>
      </c>
      <c r="H455" s="176" t="e">
        <f t="shared" si="336"/>
        <v>#DIV/0!</v>
      </c>
      <c r="I455" s="176" t="e">
        <f t="shared" si="336"/>
        <v>#DIV/0!</v>
      </c>
      <c r="J455" s="176" t="e">
        <f t="shared" si="336"/>
        <v>#DIV/0!</v>
      </c>
      <c r="K455" s="176" t="e">
        <f t="shared" si="336"/>
        <v>#DIV/0!</v>
      </c>
      <c r="L455" s="176" t="e">
        <f t="shared" si="336"/>
        <v>#DIV/0!</v>
      </c>
      <c r="M455" s="176" t="e">
        <f t="shared" si="336"/>
        <v>#DIV/0!</v>
      </c>
      <c r="N455" s="176" t="e">
        <f t="shared" si="336"/>
        <v>#DIV/0!</v>
      </c>
      <c r="O455" s="176" t="e">
        <f t="shared" si="336"/>
        <v>#DIV/0!</v>
      </c>
      <c r="P455" s="164" t="e">
        <f t="shared" si="328"/>
        <v>#DIV/0!</v>
      </c>
      <c r="Q455" s="492" t="e">
        <f t="shared" si="330"/>
        <v>#DIV/0!</v>
      </c>
      <c r="R455" s="234"/>
      <c r="S455" s="234"/>
      <c r="T455" s="75"/>
      <c r="U455" s="79">
        <v>2</v>
      </c>
    </row>
    <row r="456" spans="1:21" s="57" customFormat="1" ht="15.75" hidden="1" customHeight="1" thickBot="1">
      <c r="A456" s="57" t="s">
        <v>21</v>
      </c>
      <c r="B456" s="69"/>
      <c r="C456" s="233" t="s">
        <v>1288</v>
      </c>
      <c r="D456" s="175" t="e">
        <f t="shared" si="336"/>
        <v>#DIV/0!</v>
      </c>
      <c r="E456" s="176" t="e">
        <f t="shared" si="336"/>
        <v>#DIV/0!</v>
      </c>
      <c r="F456" s="176" t="e">
        <f t="shared" si="336"/>
        <v>#DIV/0!</v>
      </c>
      <c r="G456" s="176" t="e">
        <f t="shared" si="336"/>
        <v>#DIV/0!</v>
      </c>
      <c r="H456" s="176" t="e">
        <f t="shared" si="336"/>
        <v>#DIV/0!</v>
      </c>
      <c r="I456" s="176" t="e">
        <f t="shared" si="336"/>
        <v>#DIV/0!</v>
      </c>
      <c r="J456" s="176" t="e">
        <f t="shared" si="336"/>
        <v>#DIV/0!</v>
      </c>
      <c r="K456" s="176" t="e">
        <f t="shared" si="336"/>
        <v>#DIV/0!</v>
      </c>
      <c r="L456" s="176" t="e">
        <f t="shared" si="336"/>
        <v>#DIV/0!</v>
      </c>
      <c r="M456" s="176" t="e">
        <f t="shared" si="336"/>
        <v>#DIV/0!</v>
      </c>
      <c r="N456" s="176" t="e">
        <f t="shared" si="336"/>
        <v>#DIV/0!</v>
      </c>
      <c r="O456" s="176" t="e">
        <f t="shared" si="336"/>
        <v>#DIV/0!</v>
      </c>
      <c r="P456" s="164" t="e">
        <f t="shared" si="328"/>
        <v>#DIV/0!</v>
      </c>
      <c r="Q456" s="492" t="e">
        <f t="shared" si="330"/>
        <v>#DIV/0!</v>
      </c>
      <c r="R456" s="234"/>
      <c r="S456" s="234"/>
      <c r="T456" s="75"/>
      <c r="U456" s="79">
        <v>2</v>
      </c>
    </row>
    <row r="457" spans="1:21" s="57" customFormat="1" ht="15.75" hidden="1" customHeight="1" thickBot="1">
      <c r="A457" s="57" t="s">
        <v>21</v>
      </c>
      <c r="B457" s="69"/>
      <c r="C457" s="236" t="s">
        <v>117</v>
      </c>
      <c r="D457" s="245">
        <v>28.810391160000002</v>
      </c>
      <c r="E457" s="246">
        <v>25.223044619999996</v>
      </c>
      <c r="F457" s="246">
        <v>25.170347270000001</v>
      </c>
      <c r="G457" s="246">
        <v>24.138394219999995</v>
      </c>
      <c r="H457" s="246">
        <v>25.596242059999994</v>
      </c>
      <c r="I457" s="246">
        <v>26.857603530000006</v>
      </c>
      <c r="J457" s="246">
        <v>29.27486681000002</v>
      </c>
      <c r="K457" s="246">
        <v>20.59230943999998</v>
      </c>
      <c r="L457" s="246">
        <v>20.893965870000017</v>
      </c>
      <c r="M457" s="246">
        <v>23.342547499999995</v>
      </c>
      <c r="N457" s="246">
        <v>26.226722499999994</v>
      </c>
      <c r="O457" s="197">
        <v>27.187897350000014</v>
      </c>
      <c r="P457" s="181">
        <f t="shared" si="319"/>
        <v>303.31433233000001</v>
      </c>
      <c r="Q457" s="198"/>
      <c r="R457" s="161"/>
      <c r="S457" s="161"/>
      <c r="T457" s="75"/>
      <c r="U457" s="79">
        <v>2</v>
      </c>
    </row>
    <row r="458" spans="1:21" s="57" customFormat="1" ht="15.75" hidden="1" customHeight="1" thickBot="1">
      <c r="A458" s="57" t="s">
        <v>21</v>
      </c>
      <c r="B458" s="69"/>
      <c r="C458" s="233" t="s">
        <v>118</v>
      </c>
      <c r="D458" s="182">
        <v>25.613379139999999</v>
      </c>
      <c r="E458" s="183">
        <v>24.1094908</v>
      </c>
      <c r="F458" s="183">
        <v>23.05163233</v>
      </c>
      <c r="G458" s="183">
        <v>25.076182970000001</v>
      </c>
      <c r="H458" s="183">
        <v>11.0157621</v>
      </c>
      <c r="I458" s="183">
        <v>34.965475840000003</v>
      </c>
      <c r="J458" s="183">
        <v>29.577140199999999</v>
      </c>
      <c r="K458" s="183">
        <v>17.8063805</v>
      </c>
      <c r="L458" s="183">
        <v>23.32454195</v>
      </c>
      <c r="M458" s="183">
        <v>24.78759925</v>
      </c>
      <c r="N458" s="183">
        <v>24.838919140000002</v>
      </c>
      <c r="O458" s="184">
        <v>23.773517030000001</v>
      </c>
      <c r="P458" s="185">
        <f t="shared" si="319"/>
        <v>287.94002124999997</v>
      </c>
      <c r="Q458" s="502"/>
      <c r="R458" s="186"/>
      <c r="S458" s="186"/>
      <c r="T458" s="103"/>
      <c r="U458" s="79">
        <v>2</v>
      </c>
    </row>
    <row r="459" spans="1:21" s="57" customFormat="1" ht="15.75" hidden="1" customHeight="1" thickBot="1">
      <c r="A459" s="57" t="s">
        <v>21</v>
      </c>
      <c r="B459" s="69"/>
      <c r="C459" s="233" t="s">
        <v>446</v>
      </c>
      <c r="D459" s="182">
        <v>26.35739212</v>
      </c>
      <c r="E459" s="183">
        <v>22.86704727</v>
      </c>
      <c r="F459" s="183">
        <v>23.93571996</v>
      </c>
      <c r="G459" s="183">
        <v>22.379551360000001</v>
      </c>
      <c r="H459" s="183">
        <v>25.795064549999999</v>
      </c>
      <c r="I459" s="183">
        <v>22.18654574</v>
      </c>
      <c r="J459" s="183">
        <v>31.46408357</v>
      </c>
      <c r="K459" s="183">
        <v>13.915712340000001</v>
      </c>
      <c r="L459" s="183">
        <v>19.530916659999999</v>
      </c>
      <c r="M459" s="183">
        <v>27.955478039999999</v>
      </c>
      <c r="N459" s="183">
        <v>24.23661354</v>
      </c>
      <c r="O459" s="184">
        <v>24.264449639999999</v>
      </c>
      <c r="P459" s="185">
        <f t="shared" si="319"/>
        <v>284.88857479000001</v>
      </c>
      <c r="Q459" s="503"/>
      <c r="R459" s="187"/>
      <c r="S459" s="187"/>
      <c r="T459" s="105">
        <f t="shared" ref="T459:T465" si="337">R459-S459</f>
        <v>0</v>
      </c>
      <c r="U459" s="79">
        <v>2</v>
      </c>
    </row>
    <row r="460" spans="1:21" s="57" customFormat="1" ht="15.75" hidden="1" customHeight="1" thickBot="1">
      <c r="A460" s="57" t="s">
        <v>21</v>
      </c>
      <c r="B460" s="69"/>
      <c r="C460" s="233" t="s">
        <v>569</v>
      </c>
      <c r="D460" s="182">
        <v>21.638856069999999</v>
      </c>
      <c r="E460" s="183">
        <v>22.408747770000002</v>
      </c>
      <c r="F460" s="183">
        <v>23.87684299</v>
      </c>
      <c r="G460" s="183">
        <v>21.775327910000001</v>
      </c>
      <c r="H460" s="183">
        <v>22.480576620000001</v>
      </c>
      <c r="I460" s="183">
        <v>24.304139249999999</v>
      </c>
      <c r="J460" s="183">
        <v>30.57901953</v>
      </c>
      <c r="K460" s="183">
        <v>15.856132329999999</v>
      </c>
      <c r="L460" s="183">
        <v>19.32771129</v>
      </c>
      <c r="M460" s="183">
        <v>22.943423429999999</v>
      </c>
      <c r="N460" s="183">
        <v>22.838126299999999</v>
      </c>
      <c r="O460" s="184">
        <v>22.63943536</v>
      </c>
      <c r="P460" s="185">
        <f t="shared" si="319"/>
        <v>270.66833885</v>
      </c>
      <c r="Q460" s="503"/>
      <c r="R460" s="187"/>
      <c r="S460" s="187"/>
      <c r="T460" s="105">
        <f t="shared" si="337"/>
        <v>0</v>
      </c>
      <c r="U460" s="79">
        <v>2</v>
      </c>
    </row>
    <row r="461" spans="1:21" s="57" customFormat="1" ht="15.75" hidden="1" customHeight="1" thickBot="1">
      <c r="A461" s="57" t="s">
        <v>21</v>
      </c>
      <c r="B461" s="69"/>
      <c r="C461" s="233" t="s">
        <v>671</v>
      </c>
      <c r="D461" s="182">
        <v>24.197843859999999</v>
      </c>
      <c r="E461" s="183">
        <v>22.496543070000001</v>
      </c>
      <c r="F461" s="183">
        <v>23.007803630000002</v>
      </c>
      <c r="G461" s="183">
        <v>21.51059334</v>
      </c>
      <c r="H461" s="183">
        <v>20.768850459999999</v>
      </c>
      <c r="I461" s="183">
        <v>27.869766760000001</v>
      </c>
      <c r="J461" s="183">
        <v>28.896522780000002</v>
      </c>
      <c r="K461" s="183">
        <v>9.4916602700000006</v>
      </c>
      <c r="L461" s="183">
        <v>24.258009210000001</v>
      </c>
      <c r="M461" s="183">
        <v>23.31166893</v>
      </c>
      <c r="N461" s="183">
        <v>24.36241601</v>
      </c>
      <c r="O461" s="184">
        <v>24.010914970000002</v>
      </c>
      <c r="P461" s="185">
        <f t="shared" si="319"/>
        <v>274.18259329</v>
      </c>
      <c r="Q461" s="503"/>
      <c r="R461" s="187"/>
      <c r="S461" s="187"/>
      <c r="T461" s="105">
        <f t="shared" si="337"/>
        <v>0</v>
      </c>
      <c r="U461" s="79">
        <v>2</v>
      </c>
    </row>
    <row r="462" spans="1:21" s="57" customFormat="1" ht="15.75" hidden="1" customHeight="1" thickBot="1">
      <c r="A462" s="57" t="s">
        <v>21</v>
      </c>
      <c r="B462" s="69"/>
      <c r="C462" s="233" t="s">
        <v>767</v>
      </c>
      <c r="D462" s="189">
        <v>25.38760079</v>
      </c>
      <c r="E462" s="190">
        <v>23.491939219999999</v>
      </c>
      <c r="F462" s="190">
        <v>23.360508330000002</v>
      </c>
      <c r="G462" s="190">
        <v>20.457232579999996</v>
      </c>
      <c r="H462" s="190">
        <v>23.818732310000001</v>
      </c>
      <c r="I462" s="190">
        <v>25.349672470000002</v>
      </c>
      <c r="J462" s="190">
        <v>26.893747990000008</v>
      </c>
      <c r="K462" s="190">
        <v>18.521187129999987</v>
      </c>
      <c r="L462" s="190">
        <v>22.25434143999999</v>
      </c>
      <c r="M462" s="190">
        <v>23.360404070000016</v>
      </c>
      <c r="N462" s="190">
        <v>24.928108099999974</v>
      </c>
      <c r="O462" s="184">
        <v>22.523948610000048</v>
      </c>
      <c r="P462" s="185">
        <f t="shared" si="319"/>
        <v>280.34742304000002</v>
      </c>
      <c r="Q462" s="503"/>
      <c r="R462" s="187"/>
      <c r="S462" s="187"/>
      <c r="T462" s="105">
        <f t="shared" si="337"/>
        <v>0</v>
      </c>
      <c r="U462" s="79">
        <v>2</v>
      </c>
    </row>
    <row r="463" spans="1:21" s="57" customFormat="1" ht="15.75" hidden="1" customHeight="1" thickBot="1">
      <c r="A463" s="57" t="s">
        <v>21</v>
      </c>
      <c r="B463" s="69"/>
      <c r="C463" s="233" t="s">
        <v>852</v>
      </c>
      <c r="D463" s="422">
        <v>24.317722880000002</v>
      </c>
      <c r="E463" s="423">
        <v>21.397329060000001</v>
      </c>
      <c r="F463" s="423">
        <v>26.245000209999994</v>
      </c>
      <c r="G463" s="423">
        <v>19.903691530000003</v>
      </c>
      <c r="H463" s="423">
        <v>24.745402389999995</v>
      </c>
      <c r="I463" s="423">
        <v>24.082327419999999</v>
      </c>
      <c r="J463" s="423">
        <v>25.587005440000013</v>
      </c>
      <c r="K463" s="423">
        <v>16.130491189999987</v>
      </c>
      <c r="L463" s="423">
        <v>22.528065490000017</v>
      </c>
      <c r="M463" s="423">
        <v>24.377474509999985</v>
      </c>
      <c r="N463" s="423">
        <v>22.396242980000011</v>
      </c>
      <c r="O463" s="424">
        <v>24.294444509999977</v>
      </c>
      <c r="P463" s="425">
        <f>SUM(D463:O463)</f>
        <v>276.00519760999998</v>
      </c>
      <c r="Q463" s="503"/>
      <c r="R463" s="248"/>
      <c r="S463" s="191"/>
      <c r="T463" s="192">
        <f>S463-R463</f>
        <v>0</v>
      </c>
      <c r="U463" s="79">
        <v>2</v>
      </c>
    </row>
    <row r="464" spans="1:21" s="57" customFormat="1" ht="15.75" hidden="1" customHeight="1" thickBot="1">
      <c r="A464" s="57" t="s">
        <v>21</v>
      </c>
      <c r="B464" s="69"/>
      <c r="C464" s="233" t="s">
        <v>946</v>
      </c>
      <c r="D464" s="182">
        <v>22.698654470000001</v>
      </c>
      <c r="E464" s="183">
        <v>20.835005719999998</v>
      </c>
      <c r="F464" s="183">
        <v>24.156303920000006</v>
      </c>
      <c r="G464" s="183">
        <v>20.90045035</v>
      </c>
      <c r="H464" s="183">
        <v>22.858981450000002</v>
      </c>
      <c r="I464" s="183">
        <v>22.794994380000006</v>
      </c>
      <c r="J464" s="183">
        <v>23.596339699999987</v>
      </c>
      <c r="K464" s="183">
        <v>20.080719890000012</v>
      </c>
      <c r="L464" s="183">
        <v>21.335522029999993</v>
      </c>
      <c r="M464" s="183">
        <v>23.712917640000001</v>
      </c>
      <c r="N464" s="183">
        <v>20.664845200000002</v>
      </c>
      <c r="O464" s="184">
        <v>21.14639735999998</v>
      </c>
      <c r="P464" s="185">
        <f>SUM(D464:O464)</f>
        <v>264.78113210999999</v>
      </c>
      <c r="Q464" s="503"/>
      <c r="R464" s="187">
        <v>268.39999999999998</v>
      </c>
      <c r="S464" s="187">
        <v>268.39999999999998</v>
      </c>
      <c r="T464" s="105">
        <f t="shared" si="337"/>
        <v>0</v>
      </c>
      <c r="U464" s="79">
        <v>2</v>
      </c>
    </row>
    <row r="465" spans="1:21" s="57" customFormat="1" ht="15.6" customHeight="1" thickBot="1">
      <c r="A465" s="57" t="s">
        <v>21</v>
      </c>
      <c r="B465" s="516">
        <f>+B452+1</f>
        <v>97</v>
      </c>
      <c r="C465" s="233" t="s">
        <v>2538</v>
      </c>
      <c r="D465" s="182">
        <v>19.8</v>
      </c>
      <c r="E465" s="183">
        <v>16.7</v>
      </c>
      <c r="F465" s="183">
        <v>19</v>
      </c>
      <c r="G465" s="183">
        <v>16.8</v>
      </c>
      <c r="H465" s="183">
        <v>18.5</v>
      </c>
      <c r="I465" s="183">
        <v>18.7</v>
      </c>
      <c r="J465" s="183">
        <v>19.399999999999999</v>
      </c>
      <c r="K465" s="183">
        <v>14</v>
      </c>
      <c r="L465" s="183">
        <v>15.9</v>
      </c>
      <c r="M465" s="183">
        <v>18.100000000000001</v>
      </c>
      <c r="N465" s="183">
        <v>17.8</v>
      </c>
      <c r="O465" s="184">
        <f>(R465)-SUM(D465:N465)</f>
        <v>17.400000000000006</v>
      </c>
      <c r="P465" s="185">
        <f>SUM(D465:O465)</f>
        <v>212.10000000000002</v>
      </c>
      <c r="Q465" s="584"/>
      <c r="R465" s="182">
        <v>212.10000000000002</v>
      </c>
      <c r="S465" s="187">
        <f>211.8+0.3</f>
        <v>212.10000000000002</v>
      </c>
      <c r="T465" s="105">
        <f t="shared" si="337"/>
        <v>0</v>
      </c>
      <c r="U465" s="79">
        <v>1</v>
      </c>
    </row>
    <row r="466" spans="1:21" s="57" customFormat="1" ht="15.75" hidden="1" customHeight="1" thickBot="1">
      <c r="A466" s="57" t="s">
        <v>21</v>
      </c>
      <c r="B466" s="69"/>
      <c r="C466" s="233" t="s">
        <v>1094</v>
      </c>
      <c r="D466" s="182">
        <v>22.180802280000002</v>
      </c>
      <c r="E466" s="183">
        <v>20.460346109999996</v>
      </c>
      <c r="F466" s="183">
        <v>25.181415420000008</v>
      </c>
      <c r="G466" s="183">
        <v>19.831909609999997</v>
      </c>
      <c r="H466" s="183">
        <v>19.955415619999997</v>
      </c>
      <c r="I466" s="183">
        <v>21.636592600000014</v>
      </c>
      <c r="J466" s="183">
        <v>23.217268049999976</v>
      </c>
      <c r="K466" s="190">
        <v>17.262432380000007</v>
      </c>
      <c r="L466" s="190">
        <v>20.881710580000004</v>
      </c>
      <c r="M466" s="190">
        <v>25.771315810000004</v>
      </c>
      <c r="N466" s="190">
        <v>22.295433559999992</v>
      </c>
      <c r="O466" s="184">
        <v>24.312158229999994</v>
      </c>
      <c r="P466" s="185">
        <f>SUM(D466:O466)</f>
        <v>262.98680024999999</v>
      </c>
      <c r="Q466" s="351"/>
      <c r="R466" s="199">
        <v>255</v>
      </c>
      <c r="S466" s="187">
        <v>255</v>
      </c>
      <c r="T466" s="481">
        <f>R466-S466</f>
        <v>0</v>
      </c>
      <c r="U466" s="79">
        <v>2</v>
      </c>
    </row>
    <row r="467" spans="1:21" s="57" customFormat="1" ht="15.75" hidden="1" customHeight="1" thickBot="1">
      <c r="A467" s="57" t="s">
        <v>21</v>
      </c>
      <c r="B467" s="516"/>
      <c r="C467" s="233" t="s">
        <v>1279</v>
      </c>
      <c r="D467" s="182">
        <v>11.83779154</v>
      </c>
      <c r="E467" s="183">
        <v>21.16342186</v>
      </c>
      <c r="F467" s="183">
        <v>24.663664950000005</v>
      </c>
      <c r="G467" s="183">
        <v>16.298401599999998</v>
      </c>
      <c r="H467" s="183">
        <v>21.411784909999994</v>
      </c>
      <c r="I467" s="183">
        <v>20.381409529999999</v>
      </c>
      <c r="J467" s="183">
        <v>24.256105140000017</v>
      </c>
      <c r="K467" s="190">
        <v>17.264412239999984</v>
      </c>
      <c r="L467" s="190">
        <v>21.651844299999993</v>
      </c>
      <c r="M467" s="190">
        <v>25.402210420000017</v>
      </c>
      <c r="N467" s="190">
        <v>18.62112221999999</v>
      </c>
      <c r="O467" s="184">
        <v>17.717124740000003</v>
      </c>
      <c r="P467" s="185">
        <f t="shared" ref="P467:P476" si="338">SUM(D467:O467)</f>
        <v>240.66929345</v>
      </c>
      <c r="Q467" s="351"/>
      <c r="R467" s="182">
        <v>243.6</v>
      </c>
      <c r="S467" s="187">
        <v>243.6</v>
      </c>
      <c r="T467" s="481">
        <f t="shared" ref="T467:T476" si="339">R467-S467</f>
        <v>0</v>
      </c>
      <c r="U467" s="79">
        <v>2</v>
      </c>
    </row>
    <row r="468" spans="1:21" s="57" customFormat="1" ht="15.75" hidden="1" customHeight="1" thickBot="1">
      <c r="A468" s="57" t="s">
        <v>21</v>
      </c>
      <c r="B468" s="516"/>
      <c r="C468" s="233" t="s">
        <v>1280</v>
      </c>
      <c r="D468" s="583">
        <v>22.686549729999999</v>
      </c>
      <c r="E468" s="301">
        <v>19.748930259999998</v>
      </c>
      <c r="F468" s="301">
        <v>22.968246440000009</v>
      </c>
      <c r="G468" s="301">
        <v>18.27848951</v>
      </c>
      <c r="H468" s="301">
        <v>21.124654559999996</v>
      </c>
      <c r="I468" s="301">
        <v>21.259932379999995</v>
      </c>
      <c r="J468" s="301">
        <v>24.084602000000004</v>
      </c>
      <c r="K468" s="301">
        <v>12.852682869999995</v>
      </c>
      <c r="L468" s="301">
        <v>18.932912490000007</v>
      </c>
      <c r="M468" s="301">
        <v>19.883584749999983</v>
      </c>
      <c r="N468" s="301">
        <v>22.615905340000012</v>
      </c>
      <c r="O468" s="332">
        <v>17.627566129999991</v>
      </c>
      <c r="P468" s="333">
        <f t="shared" si="338"/>
        <v>242.06405645999999</v>
      </c>
      <c r="Q468" s="557"/>
      <c r="R468" s="182">
        <v>246</v>
      </c>
      <c r="S468" s="187">
        <v>246</v>
      </c>
      <c r="T468" s="105">
        <f t="shared" si="339"/>
        <v>0</v>
      </c>
      <c r="U468" s="79">
        <v>2</v>
      </c>
    </row>
    <row r="469" spans="1:21" s="57" customFormat="1" ht="15.6" hidden="1" customHeight="1" thickBot="1">
      <c r="A469" s="57" t="s">
        <v>21</v>
      </c>
      <c r="B469" s="516"/>
      <c r="C469" s="233" t="s">
        <v>1281</v>
      </c>
      <c r="D469" s="189">
        <v>23.276181909999998</v>
      </c>
      <c r="E469" s="190">
        <v>17.490133960000001</v>
      </c>
      <c r="F469" s="190">
        <v>19.246606220000004</v>
      </c>
      <c r="G469" s="190">
        <v>19.320737839999993</v>
      </c>
      <c r="H469" s="190">
        <v>20.470214870000007</v>
      </c>
      <c r="I469" s="190">
        <v>20.980121709999992</v>
      </c>
      <c r="J469" s="190">
        <v>19.975550259999991</v>
      </c>
      <c r="K469" s="190">
        <v>16.033391930000022</v>
      </c>
      <c r="L469" s="190">
        <v>15.123885299999984</v>
      </c>
      <c r="M469" s="190">
        <v>19.546071110000014</v>
      </c>
      <c r="N469" s="190">
        <v>18.576225109999996</v>
      </c>
      <c r="O469" s="184">
        <v>20.999164110000009</v>
      </c>
      <c r="P469" s="185">
        <f t="shared" si="338"/>
        <v>231.03828433000001</v>
      </c>
      <c r="Q469" s="584"/>
      <c r="R469" s="182">
        <v>233.6</v>
      </c>
      <c r="S469" s="187">
        <f>233.3+0.3</f>
        <v>233.60000000000002</v>
      </c>
      <c r="T469" s="105">
        <f t="shared" si="339"/>
        <v>0</v>
      </c>
      <c r="U469" s="79">
        <v>2</v>
      </c>
    </row>
    <row r="470" spans="1:21" s="57" customFormat="1" ht="15.6" hidden="1" customHeight="1" thickBot="1">
      <c r="A470" s="57" t="s">
        <v>21</v>
      </c>
      <c r="B470" s="516"/>
      <c r="C470" s="233" t="s">
        <v>1282</v>
      </c>
      <c r="D470" s="189">
        <v>20.03485994</v>
      </c>
      <c r="E470" s="190">
        <v>17.354949819999998</v>
      </c>
      <c r="F470" s="190">
        <v>17.986765500000004</v>
      </c>
      <c r="G470" s="190">
        <v>18.589301869999993</v>
      </c>
      <c r="H470" s="190">
        <v>19.137203260000007</v>
      </c>
      <c r="I470" s="190">
        <v>24.804649310000002</v>
      </c>
      <c r="J470" s="190">
        <v>14.492436599999991</v>
      </c>
      <c r="K470" s="190">
        <v>17.663886310000009</v>
      </c>
      <c r="L470" s="190">
        <v>16.901905690000007</v>
      </c>
      <c r="M470" s="190">
        <v>21.266414689999976</v>
      </c>
      <c r="N470" s="190">
        <v>14.447691620000001</v>
      </c>
      <c r="O470" s="184">
        <v>19.794188530000014</v>
      </c>
      <c r="P470" s="185">
        <f t="shared" si="338"/>
        <v>222.47425314</v>
      </c>
      <c r="Q470" s="638"/>
      <c r="R470" s="182">
        <v>218.70000000000002</v>
      </c>
      <c r="S470" s="187">
        <f>218.4+0.3</f>
        <v>218.70000000000002</v>
      </c>
      <c r="T470" s="105">
        <f t="shared" si="339"/>
        <v>0</v>
      </c>
      <c r="U470" s="79">
        <v>2</v>
      </c>
    </row>
    <row r="471" spans="1:21" s="57" customFormat="1" ht="15.75" customHeight="1" thickBot="1">
      <c r="A471" s="57" t="s">
        <v>21</v>
      </c>
      <c r="B471" s="516">
        <f>+B465+1</f>
        <v>98</v>
      </c>
      <c r="C471" s="233" t="s">
        <v>1283</v>
      </c>
      <c r="D471" s="662">
        <v>19.600000000000001</v>
      </c>
      <c r="E471" s="661">
        <v>16.5</v>
      </c>
      <c r="F471" s="661">
        <v>18.899999999999999</v>
      </c>
      <c r="G471" s="661">
        <v>16.7</v>
      </c>
      <c r="H471" s="661">
        <v>18.399999999999999</v>
      </c>
      <c r="I471" s="661">
        <v>18.5</v>
      </c>
      <c r="J471" s="661">
        <v>19.3</v>
      </c>
      <c r="K471" s="661">
        <v>13.9</v>
      </c>
      <c r="L471" s="661">
        <v>15.7</v>
      </c>
      <c r="M471" s="661">
        <v>17.899999999999999</v>
      </c>
      <c r="N471" s="661">
        <v>17.600000000000001</v>
      </c>
      <c r="O471" s="184">
        <f t="shared" ref="O471:O476" si="340">(R471)-SUM(D471:N471)</f>
        <v>17.100000000000023</v>
      </c>
      <c r="P471" s="185">
        <f t="shared" si="338"/>
        <v>210.1</v>
      </c>
      <c r="Q471" s="557"/>
      <c r="R471" s="194">
        <v>210.1</v>
      </c>
      <c r="S471" s="187">
        <f>209.8+0.3</f>
        <v>210.10000000000002</v>
      </c>
      <c r="T471" s="105">
        <f t="shared" si="339"/>
        <v>0</v>
      </c>
      <c r="U471" s="79">
        <v>1</v>
      </c>
    </row>
    <row r="472" spans="1:21" s="57" customFormat="1" ht="15.75" customHeight="1" thickBot="1">
      <c r="A472" s="57" t="s">
        <v>21</v>
      </c>
      <c r="B472" s="516">
        <f>+B471+1</f>
        <v>99</v>
      </c>
      <c r="C472" s="233" t="s">
        <v>1284</v>
      </c>
      <c r="D472" s="662">
        <v>18.899999999999999</v>
      </c>
      <c r="E472" s="661">
        <v>15.9</v>
      </c>
      <c r="F472" s="661">
        <v>18.2</v>
      </c>
      <c r="G472" s="661">
        <v>16</v>
      </c>
      <c r="H472" s="661">
        <v>17.7</v>
      </c>
      <c r="I472" s="661">
        <v>17.8</v>
      </c>
      <c r="J472" s="661">
        <v>18.5</v>
      </c>
      <c r="K472" s="661">
        <v>13.4</v>
      </c>
      <c r="L472" s="661">
        <v>15.1</v>
      </c>
      <c r="M472" s="661">
        <v>17.3</v>
      </c>
      <c r="N472" s="661">
        <v>17</v>
      </c>
      <c r="O472" s="184">
        <f t="shared" si="340"/>
        <v>16.399999999999977</v>
      </c>
      <c r="P472" s="185">
        <f t="shared" si="338"/>
        <v>202.2</v>
      </c>
      <c r="Q472" s="542"/>
      <c r="R472" s="199">
        <v>202.2</v>
      </c>
      <c r="S472" s="187">
        <f>201.9+0.3</f>
        <v>202.20000000000002</v>
      </c>
      <c r="T472" s="105">
        <f t="shared" si="339"/>
        <v>0</v>
      </c>
      <c r="U472" s="79">
        <v>1</v>
      </c>
    </row>
    <row r="473" spans="1:21" s="57" customFormat="1" ht="15.75" hidden="1" customHeight="1" thickBot="1">
      <c r="A473" s="57" t="s">
        <v>21</v>
      </c>
      <c r="B473" s="69"/>
      <c r="C473" s="233" t="s">
        <v>1285</v>
      </c>
      <c r="D473" s="195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84">
        <f t="shared" si="340"/>
        <v>0</v>
      </c>
      <c r="P473" s="185">
        <f t="shared" si="338"/>
        <v>0</v>
      </c>
      <c r="Q473" s="503"/>
      <c r="R473" s="199"/>
      <c r="S473" s="187"/>
      <c r="T473" s="105">
        <f t="shared" si="339"/>
        <v>0</v>
      </c>
      <c r="U473" s="79">
        <v>2</v>
      </c>
    </row>
    <row r="474" spans="1:21" s="57" customFormat="1" ht="15.75" hidden="1" customHeight="1" thickBot="1">
      <c r="A474" s="57" t="s">
        <v>21</v>
      </c>
      <c r="B474" s="69"/>
      <c r="C474" s="233" t="s">
        <v>1286</v>
      </c>
      <c r="D474" s="195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84">
        <f t="shared" si="340"/>
        <v>0</v>
      </c>
      <c r="P474" s="185">
        <f t="shared" si="338"/>
        <v>0</v>
      </c>
      <c r="Q474" s="503"/>
      <c r="R474" s="199"/>
      <c r="S474" s="187"/>
      <c r="T474" s="105">
        <f t="shared" si="339"/>
        <v>0</v>
      </c>
      <c r="U474" s="79">
        <v>2</v>
      </c>
    </row>
    <row r="475" spans="1:21" s="57" customFormat="1" ht="15.75" hidden="1" customHeight="1" thickBot="1">
      <c r="A475" s="57" t="s">
        <v>21</v>
      </c>
      <c r="B475" s="69"/>
      <c r="C475" s="233" t="s">
        <v>1287</v>
      </c>
      <c r="D475" s="195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84">
        <f t="shared" si="340"/>
        <v>0</v>
      </c>
      <c r="P475" s="185">
        <f t="shared" si="338"/>
        <v>0</v>
      </c>
      <c r="Q475" s="503"/>
      <c r="R475" s="199"/>
      <c r="S475" s="187"/>
      <c r="T475" s="105">
        <f t="shared" si="339"/>
        <v>0</v>
      </c>
      <c r="U475" s="79">
        <v>2</v>
      </c>
    </row>
    <row r="476" spans="1:21" s="57" customFormat="1" ht="15.75" hidden="1" customHeight="1" thickBot="1">
      <c r="A476" s="57" t="s">
        <v>21</v>
      </c>
      <c r="B476" s="69"/>
      <c r="C476" s="233" t="s">
        <v>1288</v>
      </c>
      <c r="D476" s="195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84">
        <f t="shared" si="340"/>
        <v>0</v>
      </c>
      <c r="P476" s="185">
        <f t="shared" si="338"/>
        <v>0</v>
      </c>
      <c r="Q476" s="503"/>
      <c r="R476" s="199"/>
      <c r="S476" s="187"/>
      <c r="T476" s="105">
        <f t="shared" si="339"/>
        <v>0</v>
      </c>
      <c r="U476" s="79">
        <v>2</v>
      </c>
    </row>
    <row r="477" spans="1:21" s="196" customFormat="1" ht="15.6" customHeight="1" thickBot="1">
      <c r="B477" s="549"/>
      <c r="C477" s="468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97"/>
      <c r="P477" s="198"/>
      <c r="Q477" s="198"/>
      <c r="R477" s="161"/>
      <c r="S477" s="161"/>
      <c r="T477" s="75"/>
      <c r="U477" s="79">
        <v>1</v>
      </c>
    </row>
    <row r="478" spans="1:21" s="57" customFormat="1" ht="15.75" hidden="1" customHeight="1" thickBot="1">
      <c r="A478" s="57" t="s">
        <v>22</v>
      </c>
      <c r="B478" s="69"/>
      <c r="C478" s="233" t="s">
        <v>119</v>
      </c>
      <c r="D478" s="218">
        <v>1.764286425281268E-3</v>
      </c>
      <c r="E478" s="218">
        <v>8.5975168834513255E-2</v>
      </c>
      <c r="F478" s="218">
        <v>8.3573723579154033E-2</v>
      </c>
      <c r="G478" s="218">
        <v>8.5562561702136455E-2</v>
      </c>
      <c r="H478" s="218">
        <v>7.6166309859790032E-2</v>
      </c>
      <c r="I478" s="218">
        <v>7.9434944516602157E-2</v>
      </c>
      <c r="J478" s="218">
        <v>8.382380677133669E-2</v>
      </c>
      <c r="K478" s="218">
        <v>8.901218968193117E-2</v>
      </c>
      <c r="L478" s="218">
        <v>7.5203373446401212E-2</v>
      </c>
      <c r="M478" s="218">
        <v>8.9972854445700232E-2</v>
      </c>
      <c r="N478" s="218">
        <v>7.6579655011863854E-2</v>
      </c>
      <c r="O478" s="218">
        <v>0.17293112572528965</v>
      </c>
      <c r="P478" s="160">
        <f t="shared" ref="P478:P505" si="341">SUM(D478:O478)</f>
        <v>1</v>
      </c>
      <c r="Q478" s="484"/>
      <c r="R478" s="234"/>
      <c r="S478" s="234"/>
      <c r="T478" s="75"/>
      <c r="U478" s="79">
        <v>2</v>
      </c>
    </row>
    <row r="479" spans="1:21" s="57" customFormat="1" ht="15.75" hidden="1" customHeight="1" thickBot="1">
      <c r="A479" s="57" t="s">
        <v>22</v>
      </c>
      <c r="B479" s="69"/>
      <c r="C479" s="233" t="s">
        <v>120</v>
      </c>
      <c r="D479" s="220">
        <v>4.9316693128542031E-3</v>
      </c>
      <c r="E479" s="220">
        <v>6.6372401800931416E-2</v>
      </c>
      <c r="F479" s="220">
        <v>7.6146246638287923E-2</v>
      </c>
      <c r="G479" s="220">
        <v>8.1564927514668359E-2</v>
      </c>
      <c r="H479" s="220">
        <v>8.8308156483841466E-2</v>
      </c>
      <c r="I479" s="220">
        <v>6.8029347588422995E-2</v>
      </c>
      <c r="J479" s="220">
        <v>7.5963253907277609E-2</v>
      </c>
      <c r="K479" s="220">
        <v>9.9979294387410725E-2</v>
      </c>
      <c r="L479" s="220">
        <v>9.0167841492180878E-2</v>
      </c>
      <c r="M479" s="220">
        <v>9.3834653832933268E-2</v>
      </c>
      <c r="N479" s="220">
        <v>9.2324606422969177E-2</v>
      </c>
      <c r="O479" s="220">
        <v>0.16237760061822198</v>
      </c>
      <c r="P479" s="164">
        <f t="shared" si="341"/>
        <v>1</v>
      </c>
      <c r="Q479" s="484"/>
      <c r="R479" s="234"/>
      <c r="S479" s="234"/>
      <c r="T479" s="75"/>
      <c r="U479" s="79">
        <v>2</v>
      </c>
    </row>
    <row r="480" spans="1:21" s="57" customFormat="1" ht="15.75" hidden="1" customHeight="1" thickBot="1">
      <c r="A480" s="57" t="s">
        <v>22</v>
      </c>
      <c r="B480" s="69"/>
      <c r="C480" s="233" t="s">
        <v>121</v>
      </c>
      <c r="D480" s="235">
        <v>9.2782462037659143E-3</v>
      </c>
      <c r="E480" s="235">
        <v>0.11036633556577242</v>
      </c>
      <c r="F480" s="235">
        <v>2.9311583866153842E-2</v>
      </c>
      <c r="G480" s="235">
        <v>5.9315982693727586E-2</v>
      </c>
      <c r="H480" s="235">
        <v>9.4599996833625133E-2</v>
      </c>
      <c r="I480" s="235">
        <v>0.10426731166170528</v>
      </c>
      <c r="J480" s="235">
        <v>8.943845097907506E-2</v>
      </c>
      <c r="K480" s="235">
        <v>8.5881945367911522E-2</v>
      </c>
      <c r="L480" s="235">
        <v>7.8987439422992189E-2</v>
      </c>
      <c r="M480" s="235">
        <v>8.4073801892559086E-2</v>
      </c>
      <c r="N480" s="235">
        <v>8.4153507830039095E-2</v>
      </c>
      <c r="O480" s="235">
        <v>0.17032539768267285</v>
      </c>
      <c r="P480" s="167">
        <f t="shared" si="341"/>
        <v>1</v>
      </c>
      <c r="Q480" s="484"/>
      <c r="R480" s="234"/>
      <c r="S480" s="234"/>
      <c r="T480" s="75"/>
      <c r="U480" s="79">
        <v>2</v>
      </c>
    </row>
    <row r="481" spans="1:21" s="57" customFormat="1" ht="15.75" hidden="1" customHeight="1" thickBot="1">
      <c r="A481" s="57" t="s">
        <v>22</v>
      </c>
      <c r="B481" s="69"/>
      <c r="C481" s="233" t="s">
        <v>122</v>
      </c>
      <c r="D481" s="168">
        <f t="shared" ref="D481:O481" si="342">D500/$P500</f>
        <v>5.1284183836093978E-3</v>
      </c>
      <c r="E481" s="169">
        <f t="shared" si="342"/>
        <v>9.3223637333142012E-2</v>
      </c>
      <c r="F481" s="169">
        <f t="shared" si="342"/>
        <v>8.1305903378371749E-2</v>
      </c>
      <c r="G481" s="169">
        <f t="shared" si="342"/>
        <v>8.0496803163249919E-2</v>
      </c>
      <c r="H481" s="169">
        <f t="shared" si="342"/>
        <v>7.7976187973144054E-2</v>
      </c>
      <c r="I481" s="169">
        <f t="shared" si="342"/>
        <v>8.4141920626341321E-2</v>
      </c>
      <c r="J481" s="169">
        <f t="shared" si="342"/>
        <v>8.456060774510564E-2</v>
      </c>
      <c r="K481" s="169">
        <f t="shared" si="342"/>
        <v>9.5238296018983634E-2</v>
      </c>
      <c r="L481" s="169">
        <f t="shared" si="342"/>
        <v>6.5208444658878734E-2</v>
      </c>
      <c r="M481" s="169">
        <f t="shared" si="342"/>
        <v>6.971190237656659E-2</v>
      </c>
      <c r="N481" s="169">
        <f t="shared" si="342"/>
        <v>7.4859333606791659E-2</v>
      </c>
      <c r="O481" s="169">
        <f t="shared" si="342"/>
        <v>0.1881485447358153</v>
      </c>
      <c r="P481" s="171">
        <f t="shared" si="341"/>
        <v>1</v>
      </c>
      <c r="Q481" s="484"/>
      <c r="R481" s="234"/>
      <c r="S481" s="234"/>
      <c r="T481" s="75"/>
      <c r="U481" s="79">
        <v>2</v>
      </c>
    </row>
    <row r="482" spans="1:21" s="57" customFormat="1" ht="15.75" hidden="1" customHeight="1" thickBot="1">
      <c r="A482" s="57" t="s">
        <v>22</v>
      </c>
      <c r="B482" s="69"/>
      <c r="C482" s="236" t="s">
        <v>123</v>
      </c>
      <c r="D482" s="168">
        <f t="shared" ref="D482:D488" si="343">D501/$P501</f>
        <v>4.2208071835026836E-3</v>
      </c>
      <c r="E482" s="169">
        <f t="shared" ref="E482:O483" si="344">E501/$P501</f>
        <v>8.8743171212931626E-2</v>
      </c>
      <c r="F482" s="169">
        <f t="shared" si="344"/>
        <v>8.3622790409521724E-2</v>
      </c>
      <c r="G482" s="169">
        <f t="shared" si="344"/>
        <v>8.0609105931477618E-2</v>
      </c>
      <c r="H482" s="169">
        <f t="shared" si="344"/>
        <v>8.6767060675376956E-2</v>
      </c>
      <c r="I482" s="169">
        <f t="shared" si="344"/>
        <v>7.2884263565541951E-2</v>
      </c>
      <c r="J482" s="169">
        <f t="shared" si="344"/>
        <v>8.6719285334632065E-2</v>
      </c>
      <c r="K482" s="169">
        <f t="shared" si="344"/>
        <v>0.10296947299478676</v>
      </c>
      <c r="L482" s="169">
        <f t="shared" si="344"/>
        <v>6.0852312483956089E-2</v>
      </c>
      <c r="M482" s="169">
        <f t="shared" si="344"/>
        <v>8.1617984182726158E-2</v>
      </c>
      <c r="N482" s="169">
        <f t="shared" si="344"/>
        <v>8.6849049115513291E-2</v>
      </c>
      <c r="O482" s="169">
        <f t="shared" si="344"/>
        <v>0.16414469691003317</v>
      </c>
      <c r="P482" s="171">
        <f t="shared" si="341"/>
        <v>1</v>
      </c>
      <c r="Q482" s="496">
        <f>(P501/P500-1)</f>
        <v>-7.7006800846367685E-2</v>
      </c>
      <c r="R482" s="234"/>
      <c r="S482" s="234"/>
      <c r="T482" s="75"/>
      <c r="U482" s="79">
        <v>2</v>
      </c>
    </row>
    <row r="483" spans="1:21" s="57" customFormat="1" ht="15.75" hidden="1" customHeight="1" thickBot="1">
      <c r="A483" s="57" t="s">
        <v>22</v>
      </c>
      <c r="B483" s="69"/>
      <c r="C483" s="233" t="s">
        <v>447</v>
      </c>
      <c r="D483" s="168">
        <f t="shared" si="343"/>
        <v>7.4721362307161365E-2</v>
      </c>
      <c r="E483" s="169">
        <f t="shared" si="344"/>
        <v>1.9684608568401377E-2</v>
      </c>
      <c r="F483" s="169">
        <f t="shared" si="344"/>
        <v>7.8341620720791996E-2</v>
      </c>
      <c r="G483" s="169">
        <f t="shared" si="344"/>
        <v>8.2735524503888311E-2</v>
      </c>
      <c r="H483" s="169">
        <f t="shared" si="344"/>
        <v>7.5722936693524368E-2</v>
      </c>
      <c r="I483" s="169">
        <f t="shared" si="344"/>
        <v>8.9059246489055763E-2</v>
      </c>
      <c r="J483" s="169">
        <f t="shared" si="344"/>
        <v>7.7325221489166415E-2</v>
      </c>
      <c r="K483" s="169">
        <f t="shared" si="344"/>
        <v>0.10795406285083879</v>
      </c>
      <c r="L483" s="169">
        <f t="shared" si="344"/>
        <v>4.6279044010571958E-2</v>
      </c>
      <c r="M483" s="169">
        <f t="shared" si="344"/>
        <v>6.7383753249135286E-2</v>
      </c>
      <c r="N483" s="169">
        <f t="shared" si="344"/>
        <v>9.5958262905824834E-2</v>
      </c>
      <c r="O483" s="169">
        <f t="shared" si="344"/>
        <v>0.18483435621163966</v>
      </c>
      <c r="P483" s="171">
        <f t="shared" si="341"/>
        <v>1</v>
      </c>
      <c r="Q483" s="496">
        <f t="shared" ref="Q483:Q488" si="345">(P502/P501-1)</f>
        <v>1.1009947665735709E-2</v>
      </c>
      <c r="R483" s="234"/>
      <c r="S483" s="234"/>
      <c r="T483" s="75"/>
      <c r="U483" s="79">
        <v>2</v>
      </c>
    </row>
    <row r="484" spans="1:21" s="57" customFormat="1" ht="15.75" hidden="1" customHeight="1" thickBot="1">
      <c r="A484" s="57" t="s">
        <v>22</v>
      </c>
      <c r="B484" s="69"/>
      <c r="C484" s="233" t="s">
        <v>570</v>
      </c>
      <c r="D484" s="168">
        <f t="shared" si="343"/>
        <v>7.2929312456704032E-2</v>
      </c>
      <c r="E484" s="169">
        <f t="shared" ref="E484:O484" si="346">E503/$P503</f>
        <v>9.6902789623460849E-3</v>
      </c>
      <c r="F484" s="169">
        <f t="shared" si="346"/>
        <v>6.2697433454505833E-2</v>
      </c>
      <c r="G484" s="169">
        <f t="shared" si="346"/>
        <v>9.2843864199818465E-2</v>
      </c>
      <c r="H484" s="169">
        <f t="shared" si="346"/>
        <v>7.9848180789603179E-2</v>
      </c>
      <c r="I484" s="169">
        <f t="shared" si="346"/>
        <v>8.6975607168819927E-2</v>
      </c>
      <c r="J484" s="169">
        <f t="shared" si="346"/>
        <v>9.056065928091539E-2</v>
      </c>
      <c r="K484" s="169">
        <f t="shared" si="346"/>
        <v>0.11792267579430395</v>
      </c>
      <c r="L484" s="169">
        <f t="shared" si="346"/>
        <v>5.8799672511690736E-2</v>
      </c>
      <c r="M484" s="169">
        <f t="shared" si="346"/>
        <v>7.163296064114448E-2</v>
      </c>
      <c r="N484" s="169">
        <f t="shared" si="346"/>
        <v>8.6609246800951653E-2</v>
      </c>
      <c r="O484" s="169">
        <f t="shared" si="346"/>
        <v>0.16949010793919631</v>
      </c>
      <c r="P484" s="171">
        <f t="shared" si="341"/>
        <v>0.99999999999999989</v>
      </c>
      <c r="Q484" s="497">
        <f t="shared" si="345"/>
        <v>-0.13296275316154615</v>
      </c>
      <c r="R484" s="234"/>
      <c r="S484" s="234"/>
      <c r="T484" s="75"/>
      <c r="U484" s="79">
        <v>2</v>
      </c>
    </row>
    <row r="485" spans="1:21" s="57" customFormat="1" ht="15.75" hidden="1" customHeight="1" thickBot="1">
      <c r="A485" s="57" t="s">
        <v>22</v>
      </c>
      <c r="B485" s="69"/>
      <c r="C485" s="233" t="s">
        <v>672</v>
      </c>
      <c r="D485" s="168">
        <f t="shared" si="343"/>
        <v>7.5144227070422315E-2</v>
      </c>
      <c r="E485" s="169">
        <f t="shared" ref="E485:O485" si="347">E504/$P504</f>
        <v>1.8508378122403878E-2</v>
      </c>
      <c r="F485" s="169">
        <f t="shared" si="347"/>
        <v>7.9645763659552005E-2</v>
      </c>
      <c r="G485" s="169">
        <f t="shared" si="347"/>
        <v>8.5240622580872796E-2</v>
      </c>
      <c r="H485" s="169">
        <f t="shared" si="347"/>
        <v>7.640883825790977E-2</v>
      </c>
      <c r="I485" s="169">
        <f t="shared" si="347"/>
        <v>7.8571060893962277E-2</v>
      </c>
      <c r="J485" s="169">
        <f t="shared" si="347"/>
        <v>0.1003265494783861</v>
      </c>
      <c r="K485" s="169">
        <f t="shared" si="347"/>
        <v>0.10731270718603496</v>
      </c>
      <c r="L485" s="169">
        <f t="shared" si="347"/>
        <v>3.009385677199861E-2</v>
      </c>
      <c r="M485" s="169">
        <f t="shared" si="347"/>
        <v>8.9332303705288163E-2</v>
      </c>
      <c r="N485" s="169">
        <f t="shared" si="347"/>
        <v>8.5346361300002671E-2</v>
      </c>
      <c r="O485" s="169">
        <f t="shared" si="347"/>
        <v>0.17406933097316649</v>
      </c>
      <c r="P485" s="171">
        <f t="shared" si="341"/>
        <v>1</v>
      </c>
      <c r="Q485" s="497">
        <f t="shared" si="345"/>
        <v>4.4599273853227483E-3</v>
      </c>
      <c r="R485" s="234"/>
      <c r="S485" s="234"/>
      <c r="T485" s="477"/>
      <c r="U485" s="79">
        <v>2</v>
      </c>
    </row>
    <row r="486" spans="1:21" s="57" customFormat="1" ht="15.75" hidden="1" customHeight="1" thickBot="1">
      <c r="A486" s="57" t="s">
        <v>22</v>
      </c>
      <c r="B486" s="516"/>
      <c r="C486" s="244" t="s">
        <v>768</v>
      </c>
      <c r="D486" s="173">
        <f t="shared" si="343"/>
        <v>6.9648072015482163E-2</v>
      </c>
      <c r="E486" s="218">
        <f t="shared" ref="E486:O486" si="348">E505/$P505</f>
        <v>2.1881825494687805E-2</v>
      </c>
      <c r="F486" s="218">
        <f t="shared" si="348"/>
        <v>8.7078365272260899E-2</v>
      </c>
      <c r="G486" s="218">
        <f t="shared" si="348"/>
        <v>8.3466129633308392E-2</v>
      </c>
      <c r="H486" s="218">
        <f t="shared" si="348"/>
        <v>7.0951261539767885E-2</v>
      </c>
      <c r="I486" s="218">
        <f t="shared" si="348"/>
        <v>8.517304299710457E-2</v>
      </c>
      <c r="J486" s="218">
        <f t="shared" si="348"/>
        <v>9.2050021069712787E-2</v>
      </c>
      <c r="K486" s="218">
        <f t="shared" si="348"/>
        <v>9.7364600493067707E-2</v>
      </c>
      <c r="L486" s="218">
        <f t="shared" si="348"/>
        <v>6.3274508745843061E-2</v>
      </c>
      <c r="M486" s="218">
        <f t="shared" si="348"/>
        <v>8.0534551700818385E-2</v>
      </c>
      <c r="N486" s="218">
        <f t="shared" si="348"/>
        <v>8.2384354473481192E-2</v>
      </c>
      <c r="O486" s="218">
        <f t="shared" si="348"/>
        <v>0.16619326656446518</v>
      </c>
      <c r="P486" s="514">
        <f t="shared" si="341"/>
        <v>1</v>
      </c>
      <c r="Q486" s="550">
        <f t="shared" si="345"/>
        <v>2.4477269602894758E-2</v>
      </c>
      <c r="R486" s="234"/>
      <c r="S486" s="234"/>
      <c r="T486" s="75"/>
      <c r="U486" s="79">
        <v>2</v>
      </c>
    </row>
    <row r="487" spans="1:21" s="57" customFormat="1" ht="15.75" hidden="1" customHeight="1" thickBot="1">
      <c r="A487" s="57" t="s">
        <v>22</v>
      </c>
      <c r="B487" s="516"/>
      <c r="C487" s="244" t="s">
        <v>853</v>
      </c>
      <c r="D487" s="219">
        <f t="shared" si="343"/>
        <v>2.9684539884440326E-3</v>
      </c>
      <c r="E487" s="220">
        <f t="shared" ref="E487:O487" si="349">E506/$P506</f>
        <v>9.0479867244698434E-2</v>
      </c>
      <c r="F487" s="220">
        <f t="shared" si="349"/>
        <v>7.5580319868012349E-2</v>
      </c>
      <c r="G487" s="220">
        <f t="shared" si="349"/>
        <v>0</v>
      </c>
      <c r="H487" s="220">
        <f t="shared" si="349"/>
        <v>0.16831479463966514</v>
      </c>
      <c r="I487" s="220">
        <f t="shared" si="349"/>
        <v>8.9569326828265461E-2</v>
      </c>
      <c r="J487" s="220">
        <f t="shared" si="349"/>
        <v>8.8486665463302083E-2</v>
      </c>
      <c r="K487" s="220">
        <f t="shared" si="349"/>
        <v>9.3523693940227498E-2</v>
      </c>
      <c r="L487" s="220">
        <f t="shared" si="349"/>
        <v>5.6028509884893815E-2</v>
      </c>
      <c r="M487" s="220">
        <f t="shared" si="349"/>
        <v>8.2252334145779538E-2</v>
      </c>
      <c r="N487" s="220">
        <f t="shared" si="349"/>
        <v>8.9275975516265316E-2</v>
      </c>
      <c r="O487" s="220">
        <f t="shared" si="349"/>
        <v>0.16352005848044632</v>
      </c>
      <c r="P487" s="460">
        <f>SUM(D487:O487)</f>
        <v>1</v>
      </c>
      <c r="Q487" s="551">
        <f t="shared" si="345"/>
        <v>-1.9620925875034168E-2</v>
      </c>
      <c r="R487" s="234"/>
      <c r="S487" s="234"/>
      <c r="T487" s="75"/>
      <c r="U487" s="79">
        <v>2</v>
      </c>
    </row>
    <row r="488" spans="1:21" s="57" customFormat="1" ht="15.6" hidden="1" customHeight="1" thickBot="1">
      <c r="A488" s="57" t="s">
        <v>22</v>
      </c>
      <c r="B488" s="516"/>
      <c r="C488" s="244" t="s">
        <v>947</v>
      </c>
      <c r="D488" s="219">
        <f t="shared" si="343"/>
        <v>6.5250688874215175E-3</v>
      </c>
      <c r="E488" s="220">
        <f t="shared" ref="E488:O488" si="350">E507/$P507</f>
        <v>8.5670586769641649E-2</v>
      </c>
      <c r="F488" s="220">
        <f t="shared" si="350"/>
        <v>7.7671059754892663E-2</v>
      </c>
      <c r="G488" s="220">
        <f t="shared" si="350"/>
        <v>9.2668959323732022E-2</v>
      </c>
      <c r="H488" s="220">
        <f t="shared" si="350"/>
        <v>7.7089380865294446E-2</v>
      </c>
      <c r="I488" s="220">
        <f t="shared" si="350"/>
        <v>8.7506285253977384E-2</v>
      </c>
      <c r="J488" s="220">
        <f t="shared" si="350"/>
        <v>8.5570906480228859E-2</v>
      </c>
      <c r="K488" s="220">
        <f t="shared" si="350"/>
        <v>8.8287868352193349E-2</v>
      </c>
      <c r="L488" s="220">
        <f t="shared" si="350"/>
        <v>7.4649500798431107E-2</v>
      </c>
      <c r="M488" s="220">
        <f t="shared" si="350"/>
        <v>8.0551200759505545E-2</v>
      </c>
      <c r="N488" s="220">
        <f t="shared" si="350"/>
        <v>8.9256008030712972E-2</v>
      </c>
      <c r="O488" s="220">
        <f t="shared" si="350"/>
        <v>0.15455317472396851</v>
      </c>
      <c r="P488" s="460">
        <f>SUM(D488:O488)</f>
        <v>1</v>
      </c>
      <c r="Q488" s="551">
        <f t="shared" si="345"/>
        <v>-3.6865063306737778E-2</v>
      </c>
      <c r="R488" s="234"/>
      <c r="S488" s="234"/>
      <c r="T488" s="75"/>
      <c r="U488" s="79">
        <v>2</v>
      </c>
    </row>
    <row r="489" spans="1:21" s="57" customFormat="1" ht="15.6" hidden="1" customHeight="1" thickBot="1">
      <c r="A489" s="57" t="s">
        <v>22</v>
      </c>
      <c r="B489" s="516"/>
      <c r="C489" s="244" t="s">
        <v>1095</v>
      </c>
      <c r="D489" s="219">
        <f t="shared" ref="D489:D497" si="351">D509/$P509</f>
        <v>1.4956324991321635E-3</v>
      </c>
      <c r="E489" s="220">
        <f t="shared" ref="E489:O489" si="352">E509/$P509</f>
        <v>8.5547035464177579E-2</v>
      </c>
      <c r="F489" s="220">
        <f t="shared" si="352"/>
        <v>7.8189087743844796E-2</v>
      </c>
      <c r="G489" s="220">
        <f t="shared" si="352"/>
        <v>9.9058999334726033E-2</v>
      </c>
      <c r="H489" s="220">
        <f t="shared" si="352"/>
        <v>7.4335863433542787E-2</v>
      </c>
      <c r="I489" s="220">
        <f t="shared" si="352"/>
        <v>7.7076499960724812E-2</v>
      </c>
      <c r="J489" s="220">
        <f t="shared" si="352"/>
        <v>8.3104062912865165E-2</v>
      </c>
      <c r="K489" s="220">
        <f t="shared" si="352"/>
        <v>8.8990302088656589E-2</v>
      </c>
      <c r="L489" s="220">
        <f t="shared" si="352"/>
        <v>6.4708569517698239E-2</v>
      </c>
      <c r="M489" s="220">
        <f t="shared" si="352"/>
        <v>7.9574643403482581E-2</v>
      </c>
      <c r="N489" s="220">
        <f t="shared" si="352"/>
        <v>0.10092088100098441</v>
      </c>
      <c r="O489" s="220">
        <f t="shared" si="352"/>
        <v>0.16699842264016485</v>
      </c>
      <c r="P489" s="460">
        <f>SUM(D489:O489)</f>
        <v>0.99999999999999989</v>
      </c>
      <c r="Q489" s="551">
        <f>(P509/P507-1)</f>
        <v>-2.409733724500851E-2</v>
      </c>
      <c r="R489" s="234"/>
      <c r="S489" s="234"/>
      <c r="T489" s="75"/>
      <c r="U489" s="79">
        <v>2</v>
      </c>
    </row>
    <row r="490" spans="1:21" s="57" customFormat="1" ht="15.6" customHeight="1" thickBot="1">
      <c r="A490" s="57" t="s">
        <v>22</v>
      </c>
      <c r="B490" s="516">
        <f>+B472+1</f>
        <v>100</v>
      </c>
      <c r="C490" s="244" t="s">
        <v>1333</v>
      </c>
      <c r="D490" s="219">
        <f t="shared" si="351"/>
        <v>1.4455033484962809E-2</v>
      </c>
      <c r="E490" s="220">
        <f t="shared" ref="E490:O490" si="353">E510/$P510</f>
        <v>4.7488577349046372E-2</v>
      </c>
      <c r="F490" s="220">
        <f t="shared" si="353"/>
        <v>8.6130874015177508E-2</v>
      </c>
      <c r="G490" s="220">
        <f t="shared" si="353"/>
        <v>0.10372113551845176</v>
      </c>
      <c r="H490" s="220">
        <f t="shared" si="353"/>
        <v>6.5597620129099379E-2</v>
      </c>
      <c r="I490" s="220">
        <f t="shared" si="353"/>
        <v>9.4402075614176406E-2</v>
      </c>
      <c r="J490" s="220">
        <f t="shared" si="353"/>
        <v>7.9349415766579612E-2</v>
      </c>
      <c r="K490" s="220">
        <f t="shared" si="353"/>
        <v>0.10269650732099925</v>
      </c>
      <c r="L490" s="220">
        <f t="shared" si="353"/>
        <v>7.1666842518865528E-2</v>
      </c>
      <c r="M490" s="220">
        <f t="shared" si="353"/>
        <v>8.9810181679921969E-2</v>
      </c>
      <c r="N490" s="220">
        <f t="shared" si="353"/>
        <v>0.1071601384473326</v>
      </c>
      <c r="O490" s="220">
        <f t="shared" si="353"/>
        <v>0.13752159815538681</v>
      </c>
      <c r="P490" s="460">
        <f t="shared" ref="P490:P499" si="354">SUM(D490:O490)</f>
        <v>1</v>
      </c>
      <c r="Q490" s="551">
        <f>(P510/P509-1)</f>
        <v>-7.9403016096019741E-2</v>
      </c>
      <c r="R490" s="234"/>
      <c r="S490" s="234"/>
      <c r="T490" s="75"/>
      <c r="U490" s="79">
        <v>1</v>
      </c>
    </row>
    <row r="491" spans="1:21" s="57" customFormat="1" ht="15.6" customHeight="1" thickBot="1">
      <c r="A491" s="57" t="s">
        <v>22</v>
      </c>
      <c r="B491" s="516">
        <f>+B490+1</f>
        <v>101</v>
      </c>
      <c r="C491" s="244" t="s">
        <v>1334</v>
      </c>
      <c r="D491" s="347">
        <f t="shared" si="351"/>
        <v>1.0289042824427481E-2</v>
      </c>
      <c r="E491" s="264">
        <f t="shared" ref="E491:O491" si="355">E511/$P511</f>
        <v>9.5898775877862594E-2</v>
      </c>
      <c r="F491" s="264">
        <f t="shared" si="355"/>
        <v>8.1579269007633584E-2</v>
      </c>
      <c r="G491" s="264">
        <f t="shared" si="355"/>
        <v>9.6739048702290067E-2</v>
      </c>
      <c r="H491" s="264">
        <f t="shared" si="355"/>
        <v>7.5542882900763372E-2</v>
      </c>
      <c r="I491" s="264">
        <f t="shared" si="355"/>
        <v>8.8164129847328243E-2</v>
      </c>
      <c r="J491" s="264">
        <f t="shared" si="355"/>
        <v>9.0901018320610691E-2</v>
      </c>
      <c r="K491" s="264">
        <f t="shared" si="355"/>
        <v>9.9667703969465629E-2</v>
      </c>
      <c r="L491" s="264">
        <f t="shared" si="355"/>
        <v>4.9830575954198493E-2</v>
      </c>
      <c r="M491" s="264">
        <f t="shared" si="355"/>
        <v>7.8403900381679395E-2</v>
      </c>
      <c r="N491" s="264">
        <f t="shared" si="355"/>
        <v>8.2132761145038188E-2</v>
      </c>
      <c r="O491" s="264">
        <f t="shared" si="355"/>
        <v>0.15085089106870225</v>
      </c>
      <c r="P491" s="552">
        <f t="shared" si="354"/>
        <v>1</v>
      </c>
      <c r="Q491" s="553">
        <f t="shared" ref="Q491:Q499" si="356">(P511/P510-1)</f>
        <v>-3.6688248157210612E-3</v>
      </c>
      <c r="R491" s="234"/>
      <c r="S491" s="234"/>
      <c r="T491" s="75"/>
      <c r="U491" s="79">
        <v>1</v>
      </c>
    </row>
    <row r="492" spans="1:21" s="57" customFormat="1" ht="15.6" customHeight="1" thickBot="1">
      <c r="A492" s="57" t="s">
        <v>22</v>
      </c>
      <c r="B492" s="516">
        <f>+B491+1</f>
        <v>102</v>
      </c>
      <c r="C492" s="233" t="s">
        <v>1335</v>
      </c>
      <c r="D492" s="175">
        <f t="shared" si="351"/>
        <v>1.8626721027928183E-2</v>
      </c>
      <c r="E492" s="176">
        <f t="shared" ref="E492:O492" si="357">E512/$P512</f>
        <v>0.10369951700768219</v>
      </c>
      <c r="F492" s="176">
        <f t="shared" si="357"/>
        <v>7.3021064964386956E-2</v>
      </c>
      <c r="G492" s="176">
        <f t="shared" si="357"/>
        <v>8.0687795933647957E-2</v>
      </c>
      <c r="H492" s="176">
        <f t="shared" si="357"/>
        <v>8.6462412832179425E-2</v>
      </c>
      <c r="I492" s="176">
        <f t="shared" si="357"/>
        <v>8.2343861264481247E-2</v>
      </c>
      <c r="J492" s="176">
        <f t="shared" si="357"/>
        <v>8.5182594747704829E-2</v>
      </c>
      <c r="K492" s="176">
        <f t="shared" si="357"/>
        <v>9.8102899466580518E-2</v>
      </c>
      <c r="L492" s="176">
        <f t="shared" si="357"/>
        <v>6.8697116426470126E-2</v>
      </c>
      <c r="M492" s="176">
        <f t="shared" si="357"/>
        <v>5.9290300844221343E-2</v>
      </c>
      <c r="N492" s="176">
        <f t="shared" si="357"/>
        <v>9.1139982127451516E-2</v>
      </c>
      <c r="O492" s="176">
        <f t="shared" si="357"/>
        <v>0.15274573335726571</v>
      </c>
      <c r="P492" s="229">
        <f t="shared" si="354"/>
        <v>1</v>
      </c>
      <c r="Q492" s="498">
        <f t="shared" si="356"/>
        <v>-0.12164019480916033</v>
      </c>
      <c r="R492" s="234"/>
      <c r="S492" s="234"/>
      <c r="T492" s="75"/>
      <c r="U492" s="79">
        <v>1</v>
      </c>
    </row>
    <row r="493" spans="1:21" s="57" customFormat="1" ht="15.6" customHeight="1" thickBot="1">
      <c r="A493" s="57" t="s">
        <v>22</v>
      </c>
      <c r="B493" s="516">
        <f>+B492+1</f>
        <v>103</v>
      </c>
      <c r="C493" s="233" t="s">
        <v>1336</v>
      </c>
      <c r="D493" s="175">
        <f t="shared" si="351"/>
        <v>1.1773133110038693E-2</v>
      </c>
      <c r="E493" s="176">
        <f t="shared" ref="E493:O493" si="358">E513/$P513</f>
        <v>9.7062093715772679E-2</v>
      </c>
      <c r="F493" s="176">
        <f t="shared" si="358"/>
        <v>7.6190503062808029E-2</v>
      </c>
      <c r="G493" s="176">
        <f t="shared" si="358"/>
        <v>8.419892209320036E-2</v>
      </c>
      <c r="H493" s="176">
        <f t="shared" si="358"/>
        <v>8.6532381312995232E-2</v>
      </c>
      <c r="I493" s="176">
        <f t="shared" si="358"/>
        <v>6.8031961636553742E-2</v>
      </c>
      <c r="J493" s="176">
        <f t="shared" si="358"/>
        <v>0.10260407483381932</v>
      </c>
      <c r="K493" s="176">
        <f t="shared" si="358"/>
        <v>0.1022178004016302</v>
      </c>
      <c r="L493" s="176">
        <f t="shared" si="358"/>
        <v>5.2128754865276322E-2</v>
      </c>
      <c r="M493" s="176">
        <f t="shared" si="358"/>
        <v>7.1046983198880781E-2</v>
      </c>
      <c r="N493" s="176">
        <f t="shared" si="358"/>
        <v>0.10549404294173748</v>
      </c>
      <c r="O493" s="176">
        <f t="shared" si="358"/>
        <v>0.14271934882728715</v>
      </c>
      <c r="P493" s="164">
        <f t="shared" si="354"/>
        <v>1</v>
      </c>
      <c r="Q493" s="492">
        <f t="shared" si="356"/>
        <v>-8.1551788927262114E-2</v>
      </c>
      <c r="R493" s="234"/>
      <c r="S493" s="234"/>
      <c r="T493" s="75"/>
      <c r="U493" s="79">
        <v>1</v>
      </c>
    </row>
    <row r="494" spans="1:21" s="57" customFormat="1" ht="15.75" customHeight="1" thickBot="1">
      <c r="A494" s="57" t="s">
        <v>22</v>
      </c>
      <c r="B494" s="516">
        <f>+B493+1</f>
        <v>104</v>
      </c>
      <c r="C494" s="233" t="s">
        <v>1337</v>
      </c>
      <c r="D494" s="175">
        <f t="shared" si="351"/>
        <v>1.1904761904761904E-2</v>
      </c>
      <c r="E494" s="176">
        <f t="shared" ref="E494:O494" si="359">E514/$P514</f>
        <v>9.5238095238095233E-2</v>
      </c>
      <c r="F494" s="176">
        <f t="shared" si="359"/>
        <v>7.7380952380952384E-2</v>
      </c>
      <c r="G494" s="176">
        <f t="shared" si="359"/>
        <v>9.0277777777777776E-2</v>
      </c>
      <c r="H494" s="176">
        <f t="shared" si="359"/>
        <v>7.9365079365079361E-2</v>
      </c>
      <c r="I494" s="176">
        <f t="shared" si="359"/>
        <v>8.6309523809523808E-2</v>
      </c>
      <c r="J494" s="176">
        <f t="shared" si="359"/>
        <v>8.7301587301587311E-2</v>
      </c>
      <c r="K494" s="176">
        <f t="shared" si="359"/>
        <v>9.5238095238095233E-2</v>
      </c>
      <c r="L494" s="176">
        <f t="shared" si="359"/>
        <v>6.4484126984126991E-2</v>
      </c>
      <c r="M494" s="176">
        <f t="shared" si="359"/>
        <v>7.2420634920634927E-2</v>
      </c>
      <c r="N494" s="176">
        <f t="shared" si="359"/>
        <v>8.7301587301587311E-2</v>
      </c>
      <c r="O494" s="176">
        <f t="shared" si="359"/>
        <v>0.15277777777777798</v>
      </c>
      <c r="P494" s="164">
        <f t="shared" si="354"/>
        <v>1.0000000000000002</v>
      </c>
      <c r="Q494" s="492">
        <f t="shared" si="356"/>
        <v>-4.618947561205522E-2</v>
      </c>
      <c r="R494" s="234"/>
      <c r="S494" s="234"/>
      <c r="T494" s="75"/>
      <c r="U494" s="79">
        <v>1</v>
      </c>
    </row>
    <row r="495" spans="1:21" s="57" customFormat="1" ht="15.75" customHeight="1" thickBot="1">
      <c r="A495" s="57" t="s">
        <v>22</v>
      </c>
      <c r="B495" s="516">
        <f>+B494+1</f>
        <v>105</v>
      </c>
      <c r="C495" s="233" t="s">
        <v>1338</v>
      </c>
      <c r="D495" s="175">
        <f t="shared" si="351"/>
        <v>1.1834319526627219E-2</v>
      </c>
      <c r="E495" s="176">
        <f t="shared" ref="E495:O495" si="360">E515/$P515</f>
        <v>9.4674556213017749E-2</v>
      </c>
      <c r="F495" s="176">
        <f t="shared" si="360"/>
        <v>7.6923076923076927E-2</v>
      </c>
      <c r="G495" s="176">
        <f t="shared" si="360"/>
        <v>8.9940828402366862E-2</v>
      </c>
      <c r="H495" s="176">
        <f t="shared" si="360"/>
        <v>7.9289940828402364E-2</v>
      </c>
      <c r="I495" s="176">
        <f t="shared" si="360"/>
        <v>8.6390532544378701E-2</v>
      </c>
      <c r="J495" s="176">
        <f t="shared" si="360"/>
        <v>8.7573964497041426E-2</v>
      </c>
      <c r="K495" s="176">
        <f t="shared" si="360"/>
        <v>9.5857988165680474E-2</v>
      </c>
      <c r="L495" s="176">
        <f t="shared" si="360"/>
        <v>6.3905325443786992E-2</v>
      </c>
      <c r="M495" s="176">
        <f t="shared" si="360"/>
        <v>7.2189349112426027E-2</v>
      </c>
      <c r="N495" s="176">
        <f t="shared" si="360"/>
        <v>8.7573964497041426E-2</v>
      </c>
      <c r="O495" s="176">
        <f t="shared" si="360"/>
        <v>0.15384615384615385</v>
      </c>
      <c r="P495" s="164">
        <f t="shared" si="354"/>
        <v>1</v>
      </c>
      <c r="Q495" s="492">
        <f t="shared" si="356"/>
        <v>-0.16170634920634919</v>
      </c>
      <c r="R495" s="234"/>
      <c r="S495" s="234"/>
      <c r="T495" s="75"/>
      <c r="U495" s="79">
        <v>1</v>
      </c>
    </row>
    <row r="496" spans="1:21" s="57" customFormat="1" ht="15.75" hidden="1" customHeight="1" thickBot="1">
      <c r="A496" s="57" t="s">
        <v>22</v>
      </c>
      <c r="B496" s="69"/>
      <c r="C496" s="233" t="s">
        <v>1339</v>
      </c>
      <c r="D496" s="175" t="e">
        <f t="shared" si="351"/>
        <v>#DIV/0!</v>
      </c>
      <c r="E496" s="176" t="e">
        <f t="shared" ref="E496:O496" si="361">E516/$P516</f>
        <v>#DIV/0!</v>
      </c>
      <c r="F496" s="176" t="e">
        <f t="shared" si="361"/>
        <v>#DIV/0!</v>
      </c>
      <c r="G496" s="176" t="e">
        <f t="shared" si="361"/>
        <v>#DIV/0!</v>
      </c>
      <c r="H496" s="176" t="e">
        <f t="shared" si="361"/>
        <v>#DIV/0!</v>
      </c>
      <c r="I496" s="176" t="e">
        <f t="shared" si="361"/>
        <v>#DIV/0!</v>
      </c>
      <c r="J496" s="176" t="e">
        <f t="shared" si="361"/>
        <v>#DIV/0!</v>
      </c>
      <c r="K496" s="176" t="e">
        <f t="shared" si="361"/>
        <v>#DIV/0!</v>
      </c>
      <c r="L496" s="176" t="e">
        <f t="shared" si="361"/>
        <v>#DIV/0!</v>
      </c>
      <c r="M496" s="176" t="e">
        <f t="shared" si="361"/>
        <v>#DIV/0!</v>
      </c>
      <c r="N496" s="176" t="e">
        <f t="shared" si="361"/>
        <v>#DIV/0!</v>
      </c>
      <c r="O496" s="176" t="e">
        <f t="shared" si="361"/>
        <v>#DIV/0!</v>
      </c>
      <c r="P496" s="164" t="e">
        <f t="shared" si="354"/>
        <v>#DIV/0!</v>
      </c>
      <c r="Q496" s="492">
        <f t="shared" si="356"/>
        <v>-1</v>
      </c>
      <c r="R496" s="234"/>
      <c r="S496" s="234"/>
      <c r="T496" s="75"/>
      <c r="U496" s="79">
        <v>2</v>
      </c>
    </row>
    <row r="497" spans="1:21" s="57" customFormat="1" ht="15.75" hidden="1" customHeight="1" thickBot="1">
      <c r="A497" s="57" t="s">
        <v>22</v>
      </c>
      <c r="B497" s="69"/>
      <c r="C497" s="233" t="s">
        <v>1340</v>
      </c>
      <c r="D497" s="175" t="e">
        <f t="shared" si="351"/>
        <v>#DIV/0!</v>
      </c>
      <c r="E497" s="176" t="e">
        <f t="shared" ref="E497:O497" si="362">E517/$P517</f>
        <v>#DIV/0!</v>
      </c>
      <c r="F497" s="176" t="e">
        <f t="shared" si="362"/>
        <v>#DIV/0!</v>
      </c>
      <c r="G497" s="176" t="e">
        <f t="shared" si="362"/>
        <v>#DIV/0!</v>
      </c>
      <c r="H497" s="176" t="e">
        <f t="shared" si="362"/>
        <v>#DIV/0!</v>
      </c>
      <c r="I497" s="176" t="e">
        <f t="shared" si="362"/>
        <v>#DIV/0!</v>
      </c>
      <c r="J497" s="176" t="e">
        <f t="shared" si="362"/>
        <v>#DIV/0!</v>
      </c>
      <c r="K497" s="176" t="e">
        <f t="shared" si="362"/>
        <v>#DIV/0!</v>
      </c>
      <c r="L497" s="176" t="e">
        <f t="shared" si="362"/>
        <v>#DIV/0!</v>
      </c>
      <c r="M497" s="176" t="e">
        <f t="shared" si="362"/>
        <v>#DIV/0!</v>
      </c>
      <c r="N497" s="176" t="e">
        <f t="shared" si="362"/>
        <v>#DIV/0!</v>
      </c>
      <c r="O497" s="176" t="e">
        <f t="shared" si="362"/>
        <v>#DIV/0!</v>
      </c>
      <c r="P497" s="164" t="e">
        <f t="shared" si="354"/>
        <v>#DIV/0!</v>
      </c>
      <c r="Q497" s="492" t="e">
        <f t="shared" si="356"/>
        <v>#DIV/0!</v>
      </c>
      <c r="R497" s="234"/>
      <c r="S497" s="234"/>
      <c r="T497" s="75"/>
      <c r="U497" s="79">
        <v>2</v>
      </c>
    </row>
    <row r="498" spans="1:21" s="57" customFormat="1" ht="15.75" hidden="1" customHeight="1" thickBot="1">
      <c r="A498" s="57" t="s">
        <v>22</v>
      </c>
      <c r="B498" s="69"/>
      <c r="C498" s="233" t="s">
        <v>1341</v>
      </c>
      <c r="D498" s="175" t="e">
        <f t="shared" ref="D498:O499" si="363">D518/$P518</f>
        <v>#DIV/0!</v>
      </c>
      <c r="E498" s="176" t="e">
        <f t="shared" si="363"/>
        <v>#DIV/0!</v>
      </c>
      <c r="F498" s="176" t="e">
        <f t="shared" si="363"/>
        <v>#DIV/0!</v>
      </c>
      <c r="G498" s="176" t="e">
        <f t="shared" si="363"/>
        <v>#DIV/0!</v>
      </c>
      <c r="H498" s="176" t="e">
        <f t="shared" si="363"/>
        <v>#DIV/0!</v>
      </c>
      <c r="I498" s="176" t="e">
        <f t="shared" si="363"/>
        <v>#DIV/0!</v>
      </c>
      <c r="J498" s="176" t="e">
        <f t="shared" si="363"/>
        <v>#DIV/0!</v>
      </c>
      <c r="K498" s="176" t="e">
        <f t="shared" si="363"/>
        <v>#DIV/0!</v>
      </c>
      <c r="L498" s="176" t="e">
        <f t="shared" si="363"/>
        <v>#DIV/0!</v>
      </c>
      <c r="M498" s="176" t="e">
        <f t="shared" si="363"/>
        <v>#DIV/0!</v>
      </c>
      <c r="N498" s="176" t="e">
        <f t="shared" si="363"/>
        <v>#DIV/0!</v>
      </c>
      <c r="O498" s="176" t="e">
        <f t="shared" si="363"/>
        <v>#DIV/0!</v>
      </c>
      <c r="P498" s="164" t="e">
        <f t="shared" si="354"/>
        <v>#DIV/0!</v>
      </c>
      <c r="Q498" s="492" t="e">
        <f t="shared" si="356"/>
        <v>#DIV/0!</v>
      </c>
      <c r="R498" s="234"/>
      <c r="S498" s="234"/>
      <c r="T498" s="75"/>
      <c r="U498" s="79">
        <v>2</v>
      </c>
    </row>
    <row r="499" spans="1:21" s="57" customFormat="1" ht="15.75" hidden="1" customHeight="1" thickBot="1">
      <c r="A499" s="57" t="s">
        <v>22</v>
      </c>
      <c r="B499" s="69"/>
      <c r="C499" s="233" t="s">
        <v>1342</v>
      </c>
      <c r="D499" s="175" t="e">
        <f t="shared" si="363"/>
        <v>#DIV/0!</v>
      </c>
      <c r="E499" s="176" t="e">
        <f t="shared" si="363"/>
        <v>#DIV/0!</v>
      </c>
      <c r="F499" s="176" t="e">
        <f t="shared" si="363"/>
        <v>#DIV/0!</v>
      </c>
      <c r="G499" s="176" t="e">
        <f t="shared" si="363"/>
        <v>#DIV/0!</v>
      </c>
      <c r="H499" s="176" t="e">
        <f t="shared" si="363"/>
        <v>#DIV/0!</v>
      </c>
      <c r="I499" s="176" t="e">
        <f t="shared" si="363"/>
        <v>#DIV/0!</v>
      </c>
      <c r="J499" s="176" t="e">
        <f t="shared" si="363"/>
        <v>#DIV/0!</v>
      </c>
      <c r="K499" s="176" t="e">
        <f t="shared" si="363"/>
        <v>#DIV/0!</v>
      </c>
      <c r="L499" s="176" t="e">
        <f t="shared" si="363"/>
        <v>#DIV/0!</v>
      </c>
      <c r="M499" s="176" t="e">
        <f t="shared" si="363"/>
        <v>#DIV/0!</v>
      </c>
      <c r="N499" s="176" t="e">
        <f t="shared" si="363"/>
        <v>#DIV/0!</v>
      </c>
      <c r="O499" s="176" t="e">
        <f t="shared" si="363"/>
        <v>#DIV/0!</v>
      </c>
      <c r="P499" s="164" t="e">
        <f t="shared" si="354"/>
        <v>#DIV/0!</v>
      </c>
      <c r="Q499" s="492" t="e">
        <f t="shared" si="356"/>
        <v>#DIV/0!</v>
      </c>
      <c r="R499" s="234"/>
      <c r="S499" s="234"/>
      <c r="T499" s="75"/>
      <c r="U499" s="79">
        <v>2</v>
      </c>
    </row>
    <row r="500" spans="1:21" s="57" customFormat="1" ht="15.75" hidden="1" customHeight="1" thickBot="1">
      <c r="A500" s="57" t="s">
        <v>22</v>
      </c>
      <c r="B500" s="69"/>
      <c r="C500" s="236" t="s">
        <v>122</v>
      </c>
      <c r="D500" s="245">
        <v>0.95470056000000003</v>
      </c>
      <c r="E500" s="246">
        <v>17.354406780000001</v>
      </c>
      <c r="F500" s="246">
        <v>15.135814919999998</v>
      </c>
      <c r="G500" s="246">
        <v>14.98519374</v>
      </c>
      <c r="H500" s="246">
        <v>14.515958869999999</v>
      </c>
      <c r="I500" s="246">
        <v>15.663764680000007</v>
      </c>
      <c r="J500" s="246">
        <v>15.741706999999991</v>
      </c>
      <c r="K500" s="246">
        <v>17.729453360000008</v>
      </c>
      <c r="L500" s="246">
        <v>12.139130229999992</v>
      </c>
      <c r="M500" s="246">
        <v>12.977488820000005</v>
      </c>
      <c r="N500" s="246">
        <v>13.935728790000013</v>
      </c>
      <c r="O500" s="197">
        <v>35.025520069999999</v>
      </c>
      <c r="P500" s="181">
        <f t="shared" si="341"/>
        <v>186.15886782000001</v>
      </c>
      <c r="Q500" s="198"/>
      <c r="R500" s="161"/>
      <c r="S500" s="161"/>
      <c r="T500" s="75"/>
      <c r="U500" s="79">
        <v>2</v>
      </c>
    </row>
    <row r="501" spans="1:21" s="57" customFormat="1" ht="15.75" hidden="1" customHeight="1" thickBot="1">
      <c r="A501" s="216" t="s">
        <v>22</v>
      </c>
      <c r="B501" s="69"/>
      <c r="C501" s="233" t="s">
        <v>123</v>
      </c>
      <c r="D501" s="182">
        <v>0.72523331000000002</v>
      </c>
      <c r="E501" s="183">
        <v>15.248150649999999</v>
      </c>
      <c r="F501" s="183">
        <v>14.368349569999999</v>
      </c>
      <c r="G501" s="183">
        <v>13.850528150000001</v>
      </c>
      <c r="H501" s="183">
        <v>14.90860868</v>
      </c>
      <c r="I501" s="183">
        <v>12.523219709999999</v>
      </c>
      <c r="J501" s="183">
        <v>14.900399760000001</v>
      </c>
      <c r="K501" s="183">
        <v>17.692561749999999</v>
      </c>
      <c r="L501" s="183">
        <v>10.45584934</v>
      </c>
      <c r="M501" s="183">
        <v>14.02387701</v>
      </c>
      <c r="N501" s="183">
        <v>14.92269621</v>
      </c>
      <c r="O501" s="184">
        <v>28.203894819999999</v>
      </c>
      <c r="P501" s="185">
        <f t="shared" si="341"/>
        <v>171.82336895999998</v>
      </c>
      <c r="Q501" s="502"/>
      <c r="R501" s="186"/>
      <c r="S501" s="186"/>
      <c r="T501" s="103"/>
      <c r="U501" s="79">
        <v>2</v>
      </c>
    </row>
    <row r="502" spans="1:21" s="57" customFormat="1" ht="15.75" hidden="1" customHeight="1" thickBot="1">
      <c r="A502" s="216" t="s">
        <v>22</v>
      </c>
      <c r="B502" s="69"/>
      <c r="C502" s="233" t="s">
        <v>447</v>
      </c>
      <c r="D502" s="182">
        <v>12.98023156</v>
      </c>
      <c r="E502" s="183">
        <v>3.4195144399999999</v>
      </c>
      <c r="F502" s="183">
        <v>13.609125239999999</v>
      </c>
      <c r="G502" s="183">
        <v>14.37241283</v>
      </c>
      <c r="H502" s="183">
        <v>13.15422019</v>
      </c>
      <c r="I502" s="183">
        <v>15.47093905</v>
      </c>
      <c r="J502" s="183">
        <v>13.432561310000001</v>
      </c>
      <c r="K502" s="183">
        <v>18.753254630000001</v>
      </c>
      <c r="L502" s="183">
        <v>8.0393703900000002</v>
      </c>
      <c r="M502" s="183">
        <v>11.705577809999999</v>
      </c>
      <c r="N502" s="183">
        <v>16.66940262</v>
      </c>
      <c r="O502" s="184">
        <v>32.108525190000002</v>
      </c>
      <c r="P502" s="185">
        <f t="shared" si="341"/>
        <v>173.71513525999998</v>
      </c>
      <c r="Q502" s="503"/>
      <c r="R502" s="187"/>
      <c r="S502" s="187"/>
      <c r="T502" s="105">
        <f t="shared" ref="T502:T508" si="364">R502-S502</f>
        <v>0</v>
      </c>
      <c r="U502" s="79">
        <v>2</v>
      </c>
    </row>
    <row r="503" spans="1:21" s="57" customFormat="1" ht="15.75" hidden="1" customHeight="1" thickBot="1">
      <c r="A503" s="216" t="s">
        <v>22</v>
      </c>
      <c r="B503" s="69"/>
      <c r="C503" s="233" t="s">
        <v>570</v>
      </c>
      <c r="D503" s="182">
        <v>10.98443018</v>
      </c>
      <c r="E503" s="183">
        <v>1.4595255199999999</v>
      </c>
      <c r="F503" s="183">
        <v>9.44333022</v>
      </c>
      <c r="G503" s="183">
        <v>13.983910030000001</v>
      </c>
      <c r="H503" s="183">
        <v>12.02653278</v>
      </c>
      <c r="I503" s="183">
        <v>13.100047869999999</v>
      </c>
      <c r="J503" s="183">
        <v>13.640019430000001</v>
      </c>
      <c r="K503" s="183">
        <v>17.76121775</v>
      </c>
      <c r="L503" s="183">
        <v>8.85625924</v>
      </c>
      <c r="M503" s="183">
        <v>10.789176919999999</v>
      </c>
      <c r="N503" s="183">
        <v>13.044867590000001</v>
      </c>
      <c r="O503" s="184">
        <v>25.52817508</v>
      </c>
      <c r="P503" s="185">
        <f t="shared" si="341"/>
        <v>150.61749261</v>
      </c>
      <c r="Q503" s="503"/>
      <c r="R503" s="187"/>
      <c r="S503" s="187"/>
      <c r="T503" s="105">
        <f t="shared" si="364"/>
        <v>0</v>
      </c>
      <c r="U503" s="79">
        <v>2</v>
      </c>
    </row>
    <row r="504" spans="1:21" s="57" customFormat="1" ht="15.75" hidden="1" customHeight="1" thickBot="1">
      <c r="A504" s="216" t="s">
        <v>22</v>
      </c>
      <c r="B504" s="69"/>
      <c r="C504" s="233" t="s">
        <v>672</v>
      </c>
      <c r="D504" s="182">
        <v>11.36851268</v>
      </c>
      <c r="E504" s="183">
        <v>2.8001183799999998</v>
      </c>
      <c r="F504" s="183">
        <v>12.04954671</v>
      </c>
      <c r="G504" s="183">
        <v>12.895988640000001</v>
      </c>
      <c r="H504" s="183">
        <v>11.559834739999999</v>
      </c>
      <c r="I504" s="183">
        <v>11.88695575</v>
      </c>
      <c r="J504" s="183">
        <v>15.17832699</v>
      </c>
      <c r="K504" s="183">
        <v>16.235257449999999</v>
      </c>
      <c r="L504" s="183">
        <v>4.5528765900000003</v>
      </c>
      <c r="M504" s="183">
        <v>13.51501595</v>
      </c>
      <c r="N504" s="183">
        <v>12.911985769999999</v>
      </c>
      <c r="O504" s="184">
        <v>26.33481604</v>
      </c>
      <c r="P504" s="185">
        <f t="shared" si="341"/>
        <v>151.28923569</v>
      </c>
      <c r="Q504" s="503"/>
      <c r="R504" s="187"/>
      <c r="S504" s="187"/>
      <c r="T504" s="105">
        <f t="shared" si="364"/>
        <v>0</v>
      </c>
      <c r="U504" s="79">
        <v>2</v>
      </c>
    </row>
    <row r="505" spans="1:21" s="57" customFormat="1" ht="15.75" hidden="1" customHeight="1" thickBot="1">
      <c r="A505" s="216" t="s">
        <v>22</v>
      </c>
      <c r="B505" s="69"/>
      <c r="C505" s="233" t="s">
        <v>768</v>
      </c>
      <c r="D505" s="189">
        <v>10.794920660000001</v>
      </c>
      <c r="E505" s="190">
        <v>3.3915162799999994</v>
      </c>
      <c r="F505" s="190">
        <v>13.496483349999998</v>
      </c>
      <c r="G505" s="190">
        <v>12.936614339999998</v>
      </c>
      <c r="H505" s="190">
        <v>10.99690511</v>
      </c>
      <c r="I505" s="190">
        <v>13.201172910000004</v>
      </c>
      <c r="J505" s="190">
        <v>14.267052129999996</v>
      </c>
      <c r="K505" s="190">
        <v>15.090771459999999</v>
      </c>
      <c r="L505" s="190">
        <v>9.8070669000000095</v>
      </c>
      <c r="M505" s="190">
        <v>12.48224209</v>
      </c>
      <c r="N505" s="190">
        <v>12.768947429999997</v>
      </c>
      <c r="O505" s="184">
        <v>25.758690440000009</v>
      </c>
      <c r="P505" s="185">
        <f t="shared" si="341"/>
        <v>154.99238310000001</v>
      </c>
      <c r="Q505" s="503"/>
      <c r="R505" s="187"/>
      <c r="S505" s="187"/>
      <c r="T505" s="105">
        <f t="shared" si="364"/>
        <v>0</v>
      </c>
      <c r="U505" s="79">
        <v>2</v>
      </c>
    </row>
    <row r="506" spans="1:21" s="57" customFormat="1" ht="15.75" hidden="1" customHeight="1" thickBot="1">
      <c r="A506" s="216" t="s">
        <v>22</v>
      </c>
      <c r="B506" s="69"/>
      <c r="C506" s="233" t="s">
        <v>853</v>
      </c>
      <c r="D506" s="422">
        <v>0.45106041000000002</v>
      </c>
      <c r="E506" s="423">
        <v>13.74853246</v>
      </c>
      <c r="F506" s="423">
        <v>11.484527029999999</v>
      </c>
      <c r="G506" s="423">
        <v>0</v>
      </c>
      <c r="H506" s="423">
        <v>25.575650010000004</v>
      </c>
      <c r="I506" s="423">
        <v>13.610174669999992</v>
      </c>
      <c r="J506" s="423">
        <v>13.44566288</v>
      </c>
      <c r="K506" s="423">
        <v>14.211045850000005</v>
      </c>
      <c r="L506" s="423">
        <v>8.5136042999999972</v>
      </c>
      <c r="M506" s="423">
        <v>12.498348200000009</v>
      </c>
      <c r="N506" s="423">
        <v>13.565599559999995</v>
      </c>
      <c r="O506" s="424">
        <v>24.847083670000004</v>
      </c>
      <c r="P506" s="425">
        <f>SUM(D506:O506)</f>
        <v>151.95128904000001</v>
      </c>
      <c r="Q506" s="503"/>
      <c r="R506" s="182"/>
      <c r="S506" s="191"/>
      <c r="T506" s="192">
        <f>S506-R506</f>
        <v>0</v>
      </c>
      <c r="U506" s="79">
        <v>2</v>
      </c>
    </row>
    <row r="507" spans="1:21" s="57" customFormat="1" ht="15.75" hidden="1" customHeight="1" thickBot="1">
      <c r="A507" s="216" t="s">
        <v>22</v>
      </c>
      <c r="B507" s="69"/>
      <c r="C507" s="233" t="s">
        <v>947</v>
      </c>
      <c r="D507" s="182">
        <v>0.95494119</v>
      </c>
      <c r="E507" s="183">
        <v>12.537855690000001</v>
      </c>
      <c r="F507" s="183">
        <v>11.367128149999999</v>
      </c>
      <c r="G507" s="183">
        <v>13.562064679999999</v>
      </c>
      <c r="H507" s="183">
        <v>11.281999679999998</v>
      </c>
      <c r="I507" s="183">
        <v>12.806509420000005</v>
      </c>
      <c r="J507" s="183">
        <v>12.523267520000005</v>
      </c>
      <c r="K507" s="183">
        <v>12.920893789999994</v>
      </c>
      <c r="L507" s="183">
        <v>10.924924219999994</v>
      </c>
      <c r="M507" s="183">
        <v>11.788635620000008</v>
      </c>
      <c r="N507" s="183">
        <v>13.062580639999993</v>
      </c>
      <c r="O507" s="184">
        <v>22.618794550000004</v>
      </c>
      <c r="P507" s="185">
        <f>SUM(D507:O507)</f>
        <v>146.34959515</v>
      </c>
      <c r="Q507" s="503"/>
      <c r="R507" s="187">
        <v>147.80000000000001</v>
      </c>
      <c r="S507" s="187">
        <v>147.80000000000001</v>
      </c>
      <c r="T507" s="105">
        <f t="shared" si="364"/>
        <v>0</v>
      </c>
      <c r="U507" s="79">
        <v>2</v>
      </c>
    </row>
    <row r="508" spans="1:21" s="57" customFormat="1" ht="15.6" customHeight="1" thickBot="1">
      <c r="A508" s="216" t="s">
        <v>22</v>
      </c>
      <c r="B508" s="516">
        <f>+B495+1</f>
        <v>106</v>
      </c>
      <c r="C508" s="233" t="s">
        <v>2538</v>
      </c>
      <c r="D508" s="182">
        <v>1.2</v>
      </c>
      <c r="E508" s="183">
        <v>9.6999999999999993</v>
      </c>
      <c r="F508" s="183">
        <v>7.9</v>
      </c>
      <c r="G508" s="183">
        <v>9.1999999999999993</v>
      </c>
      <c r="H508" s="183">
        <v>8.1</v>
      </c>
      <c r="I508" s="183">
        <v>8.8000000000000007</v>
      </c>
      <c r="J508" s="183">
        <v>8.9</v>
      </c>
      <c r="K508" s="183">
        <v>9.6999999999999993</v>
      </c>
      <c r="L508" s="183">
        <v>6.6</v>
      </c>
      <c r="M508" s="183">
        <v>7.4</v>
      </c>
      <c r="N508" s="183">
        <v>8.9</v>
      </c>
      <c r="O508" s="184">
        <f>(R508)-SUM(D508:N508)</f>
        <v>15.700000000000003</v>
      </c>
      <c r="P508" s="185">
        <f>SUM(D508:O508)</f>
        <v>102.1</v>
      </c>
      <c r="Q508" s="584"/>
      <c r="R508" s="182">
        <v>102.1</v>
      </c>
      <c r="S508" s="187">
        <v>102.1</v>
      </c>
      <c r="T508" s="105">
        <f t="shared" si="364"/>
        <v>0</v>
      </c>
      <c r="U508" s="79">
        <v>1</v>
      </c>
    </row>
    <row r="509" spans="1:21" s="57" customFormat="1" ht="15.75" hidden="1" customHeight="1" thickBot="1">
      <c r="A509" s="216" t="s">
        <v>22</v>
      </c>
      <c r="B509" s="69"/>
      <c r="C509" s="233" t="s">
        <v>1095</v>
      </c>
      <c r="D509" s="182">
        <v>0.21361066000000001</v>
      </c>
      <c r="E509" s="183">
        <v>12.21808079</v>
      </c>
      <c r="F509" s="183">
        <v>11.16719692</v>
      </c>
      <c r="G509" s="183">
        <v>14.147899460000001</v>
      </c>
      <c r="H509" s="183">
        <v>10.616868019999998</v>
      </c>
      <c r="I509" s="183">
        <v>11.00829384</v>
      </c>
      <c r="J509" s="183">
        <v>11.869168219999999</v>
      </c>
      <c r="K509" s="190">
        <v>12.709858319999995</v>
      </c>
      <c r="L509" s="190">
        <v>9.2418694100000067</v>
      </c>
      <c r="M509" s="190">
        <v>11.365086079999998</v>
      </c>
      <c r="N509" s="190">
        <v>14.413818910000003</v>
      </c>
      <c r="O509" s="184">
        <v>23.851208969999988</v>
      </c>
      <c r="P509" s="185">
        <f>SUM(D509:O509)</f>
        <v>142.82295959999999</v>
      </c>
      <c r="Q509" s="351"/>
      <c r="R509" s="199">
        <v>139.4</v>
      </c>
      <c r="S509" s="187">
        <v>139.4</v>
      </c>
      <c r="T509" s="481">
        <f>R509-S509</f>
        <v>0</v>
      </c>
      <c r="U509" s="79">
        <v>2</v>
      </c>
    </row>
    <row r="510" spans="1:21" s="57" customFormat="1" ht="15.75" hidden="1" customHeight="1" thickBot="1">
      <c r="A510" s="216" t="s">
        <v>22</v>
      </c>
      <c r="B510" s="516"/>
      <c r="C510" s="233" t="s">
        <v>1333</v>
      </c>
      <c r="D510" s="182">
        <v>1.90058229</v>
      </c>
      <c r="E510" s="183">
        <v>6.2439114499999997</v>
      </c>
      <c r="F510" s="183">
        <v>11.32469281</v>
      </c>
      <c r="G510" s="183">
        <v>13.637502360000003</v>
      </c>
      <c r="H510" s="183">
        <v>8.6249315999999965</v>
      </c>
      <c r="I510" s="183">
        <v>12.412210129999998</v>
      </c>
      <c r="J510" s="183">
        <v>10.4330505</v>
      </c>
      <c r="K510" s="190">
        <v>13.502781800000008</v>
      </c>
      <c r="L510" s="190">
        <v>9.4229274399999952</v>
      </c>
      <c r="M510" s="190">
        <v>11.808456960000001</v>
      </c>
      <c r="N510" s="190">
        <v>14.089670670000004</v>
      </c>
      <c r="O510" s="184">
        <v>18.081667830000001</v>
      </c>
      <c r="P510" s="185">
        <f t="shared" ref="P510:P519" si="365">SUM(D510:O510)</f>
        <v>131.48238584000001</v>
      </c>
      <c r="Q510" s="351"/>
      <c r="R510" s="182">
        <v>132.80000000000001</v>
      </c>
      <c r="S510" s="187">
        <v>132.80000000000001</v>
      </c>
      <c r="T510" s="481">
        <f t="shared" ref="T510:T519" si="366">R510-S510</f>
        <v>0</v>
      </c>
      <c r="U510" s="79">
        <v>2</v>
      </c>
    </row>
    <row r="511" spans="1:21" s="57" customFormat="1" ht="15.75" hidden="1" customHeight="1" thickBot="1">
      <c r="A511" s="216" t="s">
        <v>22</v>
      </c>
      <c r="B511" s="516"/>
      <c r="C511" s="233" t="s">
        <v>1334</v>
      </c>
      <c r="D511" s="583">
        <v>1.34786461</v>
      </c>
      <c r="E511" s="301">
        <v>12.56273964</v>
      </c>
      <c r="F511" s="301">
        <v>10.686884239999999</v>
      </c>
      <c r="G511" s="301">
        <v>12.672815379999999</v>
      </c>
      <c r="H511" s="301">
        <v>9.8961176600000016</v>
      </c>
      <c r="I511" s="301">
        <v>11.54950101</v>
      </c>
      <c r="J511" s="301">
        <v>11.908033400000001</v>
      </c>
      <c r="K511" s="301">
        <v>13.056469219999997</v>
      </c>
      <c r="L511" s="301">
        <v>6.5278054500000025</v>
      </c>
      <c r="M511" s="301">
        <v>10.270910950000001</v>
      </c>
      <c r="N511" s="301">
        <v>10.759391710000003</v>
      </c>
      <c r="O511" s="332">
        <v>19.761466729999995</v>
      </c>
      <c r="P511" s="333">
        <f t="shared" si="365"/>
        <v>131</v>
      </c>
      <c r="Q511" s="557"/>
      <c r="R511" s="182">
        <v>134</v>
      </c>
      <c r="S511" s="187">
        <v>134</v>
      </c>
      <c r="T511" s="105">
        <f t="shared" si="366"/>
        <v>0</v>
      </c>
      <c r="U511" s="79">
        <v>2</v>
      </c>
    </row>
    <row r="512" spans="1:21" s="57" customFormat="1" ht="15.6" hidden="1" customHeight="1" thickBot="1">
      <c r="A512" s="216" t="s">
        <v>22</v>
      </c>
      <c r="B512" s="516"/>
      <c r="C512" s="233" t="s">
        <v>1335</v>
      </c>
      <c r="D512" s="189">
        <v>2.1432861600000002</v>
      </c>
      <c r="E512" s="190">
        <v>11.932198869999999</v>
      </c>
      <c r="F512" s="190">
        <v>8.4021786600000006</v>
      </c>
      <c r="G512" s="190">
        <v>9.2843520899999987</v>
      </c>
      <c r="H512" s="190">
        <v>9.9488091600000033</v>
      </c>
      <c r="I512" s="190">
        <v>9.474907469999998</v>
      </c>
      <c r="J512" s="190">
        <v>9.8015467199999975</v>
      </c>
      <c r="K512" s="190">
        <v>11.288223320000007</v>
      </c>
      <c r="L512" s="190">
        <v>7.9046429400000022</v>
      </c>
      <c r="M512" s="190">
        <v>6.8222464399999865</v>
      </c>
      <c r="N512" s="190">
        <v>10.487034300000005</v>
      </c>
      <c r="O512" s="184">
        <v>17.575708349999999</v>
      </c>
      <c r="P512" s="185">
        <f t="shared" si="365"/>
        <v>115.06513448</v>
      </c>
      <c r="Q512" s="584"/>
      <c r="R512" s="182">
        <v>115.6</v>
      </c>
      <c r="S512" s="187">
        <v>115.6</v>
      </c>
      <c r="T512" s="105">
        <f t="shared" si="366"/>
        <v>0</v>
      </c>
      <c r="U512" s="79">
        <v>2</v>
      </c>
    </row>
    <row r="513" spans="1:21" s="57" customFormat="1" ht="15.6" hidden="1" customHeight="1" thickBot="1">
      <c r="A513" s="216" t="s">
        <v>22</v>
      </c>
      <c r="B513" s="516"/>
      <c r="C513" s="233" t="s">
        <v>1336</v>
      </c>
      <c r="D513" s="189">
        <v>1.2442008</v>
      </c>
      <c r="E513" s="190">
        <v>10.25765474</v>
      </c>
      <c r="F513" s="190">
        <v>8.0519165099999999</v>
      </c>
      <c r="G513" s="190">
        <v>8.8982571800000017</v>
      </c>
      <c r="H513" s="190">
        <v>9.144860340000001</v>
      </c>
      <c r="I513" s="190">
        <v>7.1897106999999991</v>
      </c>
      <c r="J513" s="190">
        <v>10.843338879999997</v>
      </c>
      <c r="K513" s="190">
        <v>10.802516870000005</v>
      </c>
      <c r="L513" s="190">
        <v>5.5090380700000026</v>
      </c>
      <c r="M513" s="190">
        <v>7.5083422999999954</v>
      </c>
      <c r="N513" s="190">
        <v>11.148754659999994</v>
      </c>
      <c r="O513" s="184">
        <v>15.082775870000006</v>
      </c>
      <c r="P513" s="185">
        <f t="shared" si="365"/>
        <v>105.68136692</v>
      </c>
      <c r="Q513" s="638"/>
      <c r="R513" s="182">
        <v>105.9</v>
      </c>
      <c r="S513" s="187">
        <v>105.9</v>
      </c>
      <c r="T513" s="105">
        <f t="shared" si="366"/>
        <v>0</v>
      </c>
      <c r="U513" s="79">
        <v>2</v>
      </c>
    </row>
    <row r="514" spans="1:21" s="57" customFormat="1" ht="15.75" customHeight="1" thickBot="1">
      <c r="A514" s="216" t="s">
        <v>22</v>
      </c>
      <c r="B514" s="516">
        <f>+B508+1</f>
        <v>107</v>
      </c>
      <c r="C514" s="233" t="s">
        <v>1337</v>
      </c>
      <c r="D514" s="611">
        <v>1.2</v>
      </c>
      <c r="E514" s="611">
        <v>9.6</v>
      </c>
      <c r="F514" s="611">
        <v>7.8</v>
      </c>
      <c r="G514" s="611">
        <v>9.1</v>
      </c>
      <c r="H514" s="611">
        <v>8</v>
      </c>
      <c r="I514" s="611">
        <v>8.6999999999999993</v>
      </c>
      <c r="J514" s="611">
        <v>8.8000000000000007</v>
      </c>
      <c r="K514" s="611">
        <v>9.6</v>
      </c>
      <c r="L514" s="611">
        <v>6.5</v>
      </c>
      <c r="M514" s="611">
        <v>7.3</v>
      </c>
      <c r="N514" s="611">
        <v>8.8000000000000007</v>
      </c>
      <c r="O514" s="184">
        <f t="shared" ref="O514:O519" si="367">(R514)-SUM(D514:N514)</f>
        <v>15.40000000000002</v>
      </c>
      <c r="P514" s="185">
        <f t="shared" si="365"/>
        <v>100.8</v>
      </c>
      <c r="Q514" s="557"/>
      <c r="R514" s="194">
        <v>100.8</v>
      </c>
      <c r="S514" s="187">
        <v>100.8</v>
      </c>
      <c r="T514" s="105">
        <f t="shared" si="366"/>
        <v>0</v>
      </c>
      <c r="U514" s="79">
        <v>1</v>
      </c>
    </row>
    <row r="515" spans="1:21" s="57" customFormat="1" ht="15.75" customHeight="1" thickBot="1">
      <c r="A515" s="216" t="s">
        <v>22</v>
      </c>
      <c r="B515" s="516">
        <f>+B514+1</f>
        <v>108</v>
      </c>
      <c r="C515" s="233" t="s">
        <v>1338</v>
      </c>
      <c r="D515" s="612">
        <v>1</v>
      </c>
      <c r="E515" s="611">
        <v>8</v>
      </c>
      <c r="F515" s="611">
        <v>6.5</v>
      </c>
      <c r="G515" s="611">
        <v>7.6</v>
      </c>
      <c r="H515" s="611">
        <v>6.7</v>
      </c>
      <c r="I515" s="611">
        <v>7.3</v>
      </c>
      <c r="J515" s="611">
        <v>7.4</v>
      </c>
      <c r="K515" s="611">
        <v>8.1</v>
      </c>
      <c r="L515" s="611">
        <v>5.4</v>
      </c>
      <c r="M515" s="611">
        <v>6.1</v>
      </c>
      <c r="N515" s="611">
        <v>7.4</v>
      </c>
      <c r="O515" s="184">
        <f t="shared" si="367"/>
        <v>13</v>
      </c>
      <c r="P515" s="185">
        <f t="shared" si="365"/>
        <v>84.5</v>
      </c>
      <c r="Q515" s="542"/>
      <c r="R515" s="199">
        <v>84.5</v>
      </c>
      <c r="S515" s="187">
        <v>84.5</v>
      </c>
      <c r="T515" s="105">
        <f t="shared" si="366"/>
        <v>0</v>
      </c>
      <c r="U515" s="79">
        <v>1</v>
      </c>
    </row>
    <row r="516" spans="1:21" s="57" customFormat="1" ht="15.75" hidden="1" customHeight="1" thickBot="1">
      <c r="A516" s="216" t="s">
        <v>22</v>
      </c>
      <c r="B516" s="69"/>
      <c r="C516" s="233" t="s">
        <v>1339</v>
      </c>
      <c r="D516" s="195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84">
        <f t="shared" si="367"/>
        <v>0</v>
      </c>
      <c r="P516" s="185">
        <f t="shared" si="365"/>
        <v>0</v>
      </c>
      <c r="Q516" s="503"/>
      <c r="R516" s="199"/>
      <c r="S516" s="187"/>
      <c r="T516" s="105">
        <f t="shared" si="366"/>
        <v>0</v>
      </c>
      <c r="U516" s="79">
        <v>2</v>
      </c>
    </row>
    <row r="517" spans="1:21" s="57" customFormat="1" ht="15.75" hidden="1" customHeight="1" thickBot="1">
      <c r="A517" s="216" t="s">
        <v>22</v>
      </c>
      <c r="B517" s="69"/>
      <c r="C517" s="233" t="s">
        <v>1340</v>
      </c>
      <c r="D517" s="195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84">
        <f t="shared" si="367"/>
        <v>0</v>
      </c>
      <c r="P517" s="185">
        <f t="shared" si="365"/>
        <v>0</v>
      </c>
      <c r="Q517" s="503"/>
      <c r="R517" s="199"/>
      <c r="S517" s="187"/>
      <c r="T517" s="105">
        <f t="shared" si="366"/>
        <v>0</v>
      </c>
      <c r="U517" s="79">
        <v>2</v>
      </c>
    </row>
    <row r="518" spans="1:21" s="57" customFormat="1" ht="15.75" hidden="1" customHeight="1" thickBot="1">
      <c r="A518" s="216" t="s">
        <v>22</v>
      </c>
      <c r="B518" s="69"/>
      <c r="C518" s="233" t="s">
        <v>1341</v>
      </c>
      <c r="D518" s="195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84">
        <f t="shared" si="367"/>
        <v>0</v>
      </c>
      <c r="P518" s="185">
        <f t="shared" si="365"/>
        <v>0</v>
      </c>
      <c r="Q518" s="503"/>
      <c r="R518" s="199"/>
      <c r="S518" s="187"/>
      <c r="T518" s="105">
        <f t="shared" si="366"/>
        <v>0</v>
      </c>
      <c r="U518" s="79">
        <v>2</v>
      </c>
    </row>
    <row r="519" spans="1:21" s="57" customFormat="1" ht="15.75" hidden="1" customHeight="1" thickBot="1">
      <c r="A519" s="216" t="s">
        <v>22</v>
      </c>
      <c r="B519" s="69"/>
      <c r="C519" s="233" t="s">
        <v>1342</v>
      </c>
      <c r="D519" s="195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84">
        <f t="shared" si="367"/>
        <v>0</v>
      </c>
      <c r="P519" s="185">
        <f t="shared" si="365"/>
        <v>0</v>
      </c>
      <c r="Q519" s="503"/>
      <c r="R519" s="199"/>
      <c r="S519" s="187"/>
      <c r="T519" s="105">
        <f t="shared" si="366"/>
        <v>0</v>
      </c>
      <c r="U519" s="79">
        <v>2</v>
      </c>
    </row>
    <row r="520" spans="1:21" s="196" customFormat="1" ht="15.6" customHeight="1" thickBot="1">
      <c r="B520" s="549"/>
      <c r="C520" s="468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98"/>
      <c r="R520" s="161"/>
      <c r="S520" s="161"/>
      <c r="T520" s="75"/>
      <c r="U520" s="79">
        <v>1</v>
      </c>
    </row>
    <row r="521" spans="1:21" s="57" customFormat="1" ht="15.75" hidden="1" customHeight="1" thickBot="1">
      <c r="A521" s="57" t="s">
        <v>23</v>
      </c>
      <c r="B521" s="69"/>
      <c r="C521" s="233" t="s">
        <v>124</v>
      </c>
      <c r="D521" s="218">
        <v>8.1556555466562208E-2</v>
      </c>
      <c r="E521" s="218">
        <v>8.7119276257809464E-2</v>
      </c>
      <c r="F521" s="218">
        <v>8.7279314891017895E-2</v>
      </c>
      <c r="G521" s="218">
        <v>7.4591207512219662E-2</v>
      </c>
      <c r="H521" s="218">
        <v>9.8926463093591627E-2</v>
      </c>
      <c r="I521" s="218">
        <v>7.3464391965399597E-2</v>
      </c>
      <c r="J521" s="218">
        <v>7.5728313767135569E-2</v>
      </c>
      <c r="K521" s="218">
        <v>7.9967677121209391E-2</v>
      </c>
      <c r="L521" s="218">
        <v>8.2876968970885811E-2</v>
      </c>
      <c r="M521" s="218">
        <v>8.9408792373257356E-2</v>
      </c>
      <c r="N521" s="218">
        <v>8.7435688788751853E-2</v>
      </c>
      <c r="O521" s="218">
        <v>8.1645349792159469E-2</v>
      </c>
      <c r="P521" s="160">
        <f t="shared" ref="P521:P532" si="368">SUM(D521:O521)</f>
        <v>0.99999999999999978</v>
      </c>
      <c r="Q521" s="484"/>
      <c r="R521" s="234"/>
      <c r="S521" s="234"/>
      <c r="T521" s="75"/>
      <c r="U521" s="79">
        <v>2</v>
      </c>
    </row>
    <row r="522" spans="1:21" s="57" customFormat="1" ht="15.75" hidden="1" customHeight="1" thickBot="1">
      <c r="A522" s="57" t="s">
        <v>23</v>
      </c>
      <c r="B522" s="69"/>
      <c r="C522" s="233" t="s">
        <v>125</v>
      </c>
      <c r="D522" s="220">
        <v>9.5161642186707654E-2</v>
      </c>
      <c r="E522" s="220">
        <v>7.7880457104490874E-2</v>
      </c>
      <c r="F522" s="220">
        <v>8.424540473225435E-2</v>
      </c>
      <c r="G522" s="220">
        <v>0.10108530871401157</v>
      </c>
      <c r="H522" s="220">
        <v>6.3499688107080926E-2</v>
      </c>
      <c r="I522" s="220">
        <v>8.7420401749873908E-2</v>
      </c>
      <c r="J522" s="220">
        <v>8.9515952094377751E-2</v>
      </c>
      <c r="K522" s="220">
        <v>7.8915354452925149E-2</v>
      </c>
      <c r="L522" s="220">
        <v>0.10787421169276294</v>
      </c>
      <c r="M522" s="220">
        <v>7.9687856419121364E-2</v>
      </c>
      <c r="N522" s="220">
        <v>6.4310252139031771E-2</v>
      </c>
      <c r="O522" s="220">
        <v>7.0403470607361754E-2</v>
      </c>
      <c r="P522" s="164">
        <f t="shared" si="368"/>
        <v>0.99999999999999989</v>
      </c>
      <c r="Q522" s="484"/>
      <c r="R522" s="234"/>
      <c r="S522" s="234"/>
      <c r="T522" s="75"/>
      <c r="U522" s="79">
        <v>2</v>
      </c>
    </row>
    <row r="523" spans="1:21" s="57" customFormat="1" ht="15.75" hidden="1" customHeight="1" thickBot="1">
      <c r="A523" s="57" t="s">
        <v>23</v>
      </c>
      <c r="B523" s="69"/>
      <c r="C523" s="233" t="s">
        <v>126</v>
      </c>
      <c r="D523" s="235">
        <v>0.1351874424192131</v>
      </c>
      <c r="E523" s="235">
        <v>4.5646397242754336E-2</v>
      </c>
      <c r="F523" s="235">
        <v>8.1487813065337075E-2</v>
      </c>
      <c r="G523" s="235">
        <v>7.7548053559369279E-2</v>
      </c>
      <c r="H523" s="235">
        <v>7.7954339281258681E-2</v>
      </c>
      <c r="I523" s="235">
        <v>6.9394353421479163E-2</v>
      </c>
      <c r="J523" s="235">
        <v>9.7104446496500005E-2</v>
      </c>
      <c r="K523" s="235">
        <v>7.9175770176830043E-2</v>
      </c>
      <c r="L523" s="235">
        <v>7.7373962406989516E-2</v>
      </c>
      <c r="M523" s="235">
        <v>0.10952536542806235</v>
      </c>
      <c r="N523" s="235">
        <v>8.7698311976751028E-2</v>
      </c>
      <c r="O523" s="235">
        <v>6.190374452545544E-2</v>
      </c>
      <c r="P523" s="167">
        <f t="shared" si="368"/>
        <v>1</v>
      </c>
      <c r="Q523" s="484"/>
      <c r="R523" s="234"/>
      <c r="S523" s="234"/>
      <c r="T523" s="75"/>
      <c r="U523" s="79">
        <v>2</v>
      </c>
    </row>
    <row r="524" spans="1:21" s="57" customFormat="1" ht="15.75" hidden="1" customHeight="1" thickBot="1">
      <c r="A524" s="57" t="s">
        <v>23</v>
      </c>
      <c r="B524" s="69"/>
      <c r="C524" s="236" t="s">
        <v>127</v>
      </c>
      <c r="D524" s="168">
        <f t="shared" ref="D524:D531" si="369">D543/$P543</f>
        <v>7.8816387640361071E-2</v>
      </c>
      <c r="E524" s="169">
        <f t="shared" ref="E524:O526" si="370">E543/$P543</f>
        <v>7.9156448561195483E-2</v>
      </c>
      <c r="F524" s="169">
        <f t="shared" si="370"/>
        <v>8.0160446818680911E-2</v>
      </c>
      <c r="G524" s="169">
        <f t="shared" si="370"/>
        <v>7.1951661325741531E-2</v>
      </c>
      <c r="H524" s="169">
        <f t="shared" si="370"/>
        <v>7.1998114390735418E-2</v>
      </c>
      <c r="I524" s="169">
        <f t="shared" si="370"/>
        <v>8.6204394123406983E-2</v>
      </c>
      <c r="J524" s="169">
        <f t="shared" si="370"/>
        <v>7.1163088483239018E-2</v>
      </c>
      <c r="K524" s="169">
        <f t="shared" si="370"/>
        <v>8.2501752519694799E-2</v>
      </c>
      <c r="L524" s="169">
        <f t="shared" si="370"/>
        <v>8.6647808043358351E-2</v>
      </c>
      <c r="M524" s="169">
        <f t="shared" si="370"/>
        <v>9.6477604408590864E-2</v>
      </c>
      <c r="N524" s="169">
        <f t="shared" si="370"/>
        <v>7.5783914305038197E-2</v>
      </c>
      <c r="O524" s="169">
        <f t="shared" si="370"/>
        <v>0.11913837937995739</v>
      </c>
      <c r="P524" s="171">
        <f t="shared" si="368"/>
        <v>1</v>
      </c>
      <c r="Q524" s="484"/>
      <c r="R524" s="234"/>
      <c r="S524" s="234"/>
      <c r="T524" s="75"/>
      <c r="U524" s="79">
        <v>2</v>
      </c>
    </row>
    <row r="525" spans="1:21" s="57" customFormat="1" ht="15.75" hidden="1" customHeight="1" thickBot="1">
      <c r="A525" s="57" t="s">
        <v>23</v>
      </c>
      <c r="B525" s="69"/>
      <c r="C525" s="236" t="s">
        <v>128</v>
      </c>
      <c r="D525" s="169">
        <f t="shared" si="369"/>
        <v>8.2605158847638693E-2</v>
      </c>
      <c r="E525" s="169">
        <f t="shared" si="370"/>
        <v>7.9700437767409621E-2</v>
      </c>
      <c r="F525" s="169">
        <f t="shared" si="370"/>
        <v>9.644692942218179E-2</v>
      </c>
      <c r="G525" s="169">
        <f t="shared" si="370"/>
        <v>7.3173889341504761E-2</v>
      </c>
      <c r="H525" s="169">
        <f t="shared" si="370"/>
        <v>8.4296168803498328E-2</v>
      </c>
      <c r="I525" s="169">
        <f t="shared" si="370"/>
        <v>7.7197317546008948E-2</v>
      </c>
      <c r="J525" s="169">
        <f t="shared" si="370"/>
        <v>4.8244795928852433E-2</v>
      </c>
      <c r="K525" s="169">
        <f t="shared" si="370"/>
        <v>8.6658718063529747E-2</v>
      </c>
      <c r="L525" s="169">
        <f t="shared" si="370"/>
        <v>0.10041412595089094</v>
      </c>
      <c r="M525" s="169">
        <f t="shared" si="370"/>
        <v>8.9422154482565061E-2</v>
      </c>
      <c r="N525" s="169">
        <f t="shared" si="370"/>
        <v>9.5894243855547234E-2</v>
      </c>
      <c r="O525" s="169">
        <f t="shared" si="370"/>
        <v>8.5946059990372539E-2</v>
      </c>
      <c r="P525" s="171">
        <f t="shared" si="368"/>
        <v>1.0000000000000002</v>
      </c>
      <c r="Q525" s="496">
        <f>(P544/P543-1)</f>
        <v>2.5209182040819345E-2</v>
      </c>
      <c r="R525" s="234"/>
      <c r="S525" s="234"/>
      <c r="T525" s="75"/>
      <c r="U525" s="79">
        <v>2</v>
      </c>
    </row>
    <row r="526" spans="1:21" s="57" customFormat="1" ht="15.75" hidden="1" customHeight="1" thickBot="1">
      <c r="A526" s="57" t="s">
        <v>23</v>
      </c>
      <c r="B526" s="69"/>
      <c r="C526" s="233" t="s">
        <v>448</v>
      </c>
      <c r="D526" s="169">
        <f t="shared" si="369"/>
        <v>8.0650485614482917E-2</v>
      </c>
      <c r="E526" s="169">
        <f t="shared" si="370"/>
        <v>7.9920485482534692E-2</v>
      </c>
      <c r="F526" s="169">
        <f t="shared" si="370"/>
        <v>7.7326412818518431E-2</v>
      </c>
      <c r="G526" s="169">
        <f t="shared" si="370"/>
        <v>7.6492790740000816E-2</v>
      </c>
      <c r="H526" s="169">
        <f t="shared" si="370"/>
        <v>8.6676731062959561E-2</v>
      </c>
      <c r="I526" s="169">
        <f t="shared" si="370"/>
        <v>9.9281007935495949E-2</v>
      </c>
      <c r="J526" s="169">
        <f t="shared" si="370"/>
        <v>0.11482616183618076</v>
      </c>
      <c r="K526" s="169">
        <f t="shared" si="370"/>
        <v>9.6110651876073636E-2</v>
      </c>
      <c r="L526" s="169">
        <f t="shared" si="370"/>
        <v>9.5048548157959475E-2</v>
      </c>
      <c r="M526" s="169">
        <f t="shared" si="370"/>
        <v>2.2286745224592706E-2</v>
      </c>
      <c r="N526" s="169">
        <f t="shared" si="370"/>
        <v>9.0672525655052336E-2</v>
      </c>
      <c r="O526" s="169">
        <f t="shared" si="370"/>
        <v>8.0707453596148684E-2</v>
      </c>
      <c r="P526" s="171">
        <f t="shared" si="368"/>
        <v>1</v>
      </c>
      <c r="Q526" s="496">
        <f t="shared" ref="Q526:Q531" si="371">(P545/P544-1)</f>
        <v>1.5063906576539887E-2</v>
      </c>
      <c r="R526" s="234"/>
      <c r="S526" s="234"/>
      <c r="T526" s="75"/>
      <c r="U526" s="79">
        <v>2</v>
      </c>
    </row>
    <row r="527" spans="1:21" s="57" customFormat="1" ht="15.75" hidden="1" customHeight="1" thickBot="1">
      <c r="A527" s="57" t="s">
        <v>23</v>
      </c>
      <c r="B527" s="69"/>
      <c r="C527" s="233" t="s">
        <v>571</v>
      </c>
      <c r="D527" s="168">
        <f t="shared" si="369"/>
        <v>7.6614503928858491E-2</v>
      </c>
      <c r="E527" s="169">
        <f t="shared" ref="E527:O527" si="372">E546/$P546</f>
        <v>0.10097563344743557</v>
      </c>
      <c r="F527" s="169">
        <f t="shared" si="372"/>
        <v>7.4162254694654192E-2</v>
      </c>
      <c r="G527" s="169">
        <f t="shared" si="372"/>
        <v>7.9867894632221839E-2</v>
      </c>
      <c r="H527" s="169">
        <f t="shared" si="372"/>
        <v>7.5832599615571067E-2</v>
      </c>
      <c r="I527" s="169">
        <f t="shared" si="372"/>
        <v>7.3520412839051599E-2</v>
      </c>
      <c r="J527" s="169">
        <f t="shared" si="372"/>
        <v>9.2626400149770111E-2</v>
      </c>
      <c r="K527" s="169">
        <f t="shared" si="372"/>
        <v>8.4536001197133379E-2</v>
      </c>
      <c r="L527" s="169">
        <f t="shared" si="372"/>
        <v>7.6704926724321873E-2</v>
      </c>
      <c r="M527" s="169">
        <f t="shared" si="372"/>
        <v>9.8432961417767889E-2</v>
      </c>
      <c r="N527" s="169">
        <f t="shared" si="372"/>
        <v>8.5614840852088786E-2</v>
      </c>
      <c r="O527" s="169">
        <f t="shared" si="372"/>
        <v>8.1111570501125177E-2</v>
      </c>
      <c r="P527" s="171">
        <f t="shared" si="368"/>
        <v>0.99999999999999989</v>
      </c>
      <c r="Q527" s="497">
        <f t="shared" si="371"/>
        <v>-2.8552986018922644E-2</v>
      </c>
      <c r="R527" s="234"/>
      <c r="S527" s="234"/>
      <c r="T527" s="75"/>
      <c r="U527" s="79">
        <v>2</v>
      </c>
    </row>
    <row r="528" spans="1:21" s="57" customFormat="1" ht="15.75" hidden="1" customHeight="1" thickBot="1">
      <c r="A528" s="57" t="s">
        <v>23</v>
      </c>
      <c r="B528" s="69"/>
      <c r="C528" s="233" t="s">
        <v>673</v>
      </c>
      <c r="D528" s="168">
        <f t="shared" si="369"/>
        <v>8.2559594609105919E-2</v>
      </c>
      <c r="E528" s="169">
        <f t="shared" ref="E528:O531" si="373">E547/$P547</f>
        <v>8.0699412887386579E-2</v>
      </c>
      <c r="F528" s="169">
        <f t="shared" si="373"/>
        <v>7.9902165679825277E-2</v>
      </c>
      <c r="G528" s="169">
        <f t="shared" si="373"/>
        <v>8.2348880348014394E-2</v>
      </c>
      <c r="H528" s="169">
        <f t="shared" si="373"/>
        <v>8.3231840009235086E-2</v>
      </c>
      <c r="I528" s="169">
        <f t="shared" si="373"/>
        <v>7.5008017226584012E-2</v>
      </c>
      <c r="J528" s="169">
        <f t="shared" si="373"/>
        <v>8.2862436286959537E-2</v>
      </c>
      <c r="K528" s="169">
        <f t="shared" si="373"/>
        <v>7.5548179154054151E-2</v>
      </c>
      <c r="L528" s="169">
        <f t="shared" si="373"/>
        <v>8.9718579922111824E-2</v>
      </c>
      <c r="M528" s="169">
        <f t="shared" si="373"/>
        <v>8.999574639036996E-2</v>
      </c>
      <c r="N528" s="169">
        <f t="shared" si="373"/>
        <v>9.4218831612846971E-2</v>
      </c>
      <c r="O528" s="169">
        <f t="shared" si="373"/>
        <v>8.390631587350629E-2</v>
      </c>
      <c r="P528" s="171">
        <f t="shared" si="368"/>
        <v>1</v>
      </c>
      <c r="Q528" s="497">
        <f t="shared" si="371"/>
        <v>8.6691857104018943E-2</v>
      </c>
      <c r="R528" s="234"/>
      <c r="S528" s="234"/>
      <c r="T528" s="477"/>
      <c r="U528" s="79">
        <v>2</v>
      </c>
    </row>
    <row r="529" spans="1:21" s="57" customFormat="1" ht="15.75" hidden="1" customHeight="1" thickBot="1">
      <c r="A529" s="57" t="s">
        <v>23</v>
      </c>
      <c r="B529" s="516"/>
      <c r="C529" s="244" t="s">
        <v>769</v>
      </c>
      <c r="D529" s="173">
        <f t="shared" si="369"/>
        <v>8.6404978937099003E-2</v>
      </c>
      <c r="E529" s="218">
        <f t="shared" si="373"/>
        <v>8.1363005044452805E-2</v>
      </c>
      <c r="F529" s="218">
        <f t="shared" si="373"/>
        <v>8.8658488998391419E-2</v>
      </c>
      <c r="G529" s="218">
        <f t="shared" si="373"/>
        <v>6.842911672996585E-2</v>
      </c>
      <c r="H529" s="218">
        <f t="shared" si="373"/>
        <v>8.0166460190142522E-2</v>
      </c>
      <c r="I529" s="218">
        <f t="shared" si="373"/>
        <v>8.7659593818536705E-2</v>
      </c>
      <c r="J529" s="218">
        <f t="shared" si="373"/>
        <v>7.9237491457725517E-2</v>
      </c>
      <c r="K529" s="218">
        <f t="shared" si="373"/>
        <v>8.1288675557431009E-2</v>
      </c>
      <c r="L529" s="218">
        <f t="shared" si="373"/>
        <v>8.7290395764592854E-2</v>
      </c>
      <c r="M529" s="218">
        <f t="shared" si="373"/>
        <v>9.1436954985092952E-2</v>
      </c>
      <c r="N529" s="218">
        <f t="shared" si="373"/>
        <v>8.2931596127589297E-2</v>
      </c>
      <c r="O529" s="218">
        <f t="shared" si="373"/>
        <v>8.5133242388980068E-2</v>
      </c>
      <c r="P529" s="514">
        <f t="shared" si="368"/>
        <v>1</v>
      </c>
      <c r="Q529" s="550">
        <f t="shared" si="371"/>
        <v>8.4951857708363887E-2</v>
      </c>
      <c r="R529" s="234"/>
      <c r="S529" s="234"/>
      <c r="T529" s="75"/>
      <c r="U529" s="79">
        <v>2</v>
      </c>
    </row>
    <row r="530" spans="1:21" s="57" customFormat="1" ht="15.75" hidden="1" customHeight="1" thickBot="1">
      <c r="A530" s="57" t="s">
        <v>23</v>
      </c>
      <c r="B530" s="516"/>
      <c r="C530" s="244" t="s">
        <v>854</v>
      </c>
      <c r="D530" s="219">
        <f t="shared" si="369"/>
        <v>8.6803269636923072E-2</v>
      </c>
      <c r="E530" s="220">
        <f t="shared" si="373"/>
        <v>7.7869162571752207E-2</v>
      </c>
      <c r="F530" s="220">
        <f t="shared" si="373"/>
        <v>9.0898145804441027E-2</v>
      </c>
      <c r="G530" s="220">
        <f t="shared" si="373"/>
        <v>7.7001971425735213E-2</v>
      </c>
      <c r="H530" s="220">
        <f t="shared" si="373"/>
        <v>0.10342912395354957</v>
      </c>
      <c r="I530" s="220">
        <f t="shared" si="373"/>
        <v>9.409911948100684E-2</v>
      </c>
      <c r="J530" s="220">
        <f t="shared" si="373"/>
        <v>8.4308194807536749E-2</v>
      </c>
      <c r="K530" s="220">
        <f t="shared" si="373"/>
        <v>7.9937524654965134E-2</v>
      </c>
      <c r="L530" s="220">
        <f t="shared" si="373"/>
        <v>4.0112178706022857E-2</v>
      </c>
      <c r="M530" s="220">
        <f t="shared" si="373"/>
        <v>9.2297866986985291E-2</v>
      </c>
      <c r="N530" s="220">
        <f t="shared" si="373"/>
        <v>9.2224822780116414E-2</v>
      </c>
      <c r="O530" s="220">
        <f t="shared" si="373"/>
        <v>8.1018619190965632E-2</v>
      </c>
      <c r="P530" s="460">
        <f t="shared" si="368"/>
        <v>1</v>
      </c>
      <c r="Q530" s="551">
        <f t="shared" si="371"/>
        <v>-4.3424615568972369E-2</v>
      </c>
      <c r="R530" s="234"/>
      <c r="S530" s="234"/>
      <c r="T530" s="75"/>
      <c r="U530" s="79">
        <v>2</v>
      </c>
    </row>
    <row r="531" spans="1:21" s="57" customFormat="1" ht="15.6" hidden="1" customHeight="1" thickBot="1">
      <c r="A531" s="57" t="s">
        <v>23</v>
      </c>
      <c r="B531" s="516"/>
      <c r="C531" s="244" t="s">
        <v>953</v>
      </c>
      <c r="D531" s="219">
        <f t="shared" si="369"/>
        <v>7.975326748271451E-2</v>
      </c>
      <c r="E531" s="220">
        <f t="shared" si="373"/>
        <v>8.3420955832198426E-2</v>
      </c>
      <c r="F531" s="220">
        <f t="shared" si="373"/>
        <v>0.11089950666209408</v>
      </c>
      <c r="G531" s="220">
        <f t="shared" si="373"/>
        <v>7.3421950398496319E-2</v>
      </c>
      <c r="H531" s="220">
        <f t="shared" si="373"/>
        <v>8.7373031185780645E-2</v>
      </c>
      <c r="I531" s="220">
        <f t="shared" si="373"/>
        <v>6.7336330615837492E-2</v>
      </c>
      <c r="J531" s="220">
        <f t="shared" si="373"/>
        <v>7.9248062765415364E-2</v>
      </c>
      <c r="K531" s="220">
        <f t="shared" si="373"/>
        <v>7.7230855280480931E-2</v>
      </c>
      <c r="L531" s="220">
        <f t="shared" si="373"/>
        <v>8.5979807303942668E-2</v>
      </c>
      <c r="M531" s="220">
        <f t="shared" si="373"/>
        <v>8.3335890731268375E-2</v>
      </c>
      <c r="N531" s="220">
        <f t="shared" si="373"/>
        <v>8.9518639280582499E-2</v>
      </c>
      <c r="O531" s="220">
        <f t="shared" si="373"/>
        <v>8.2481702461188688E-2</v>
      </c>
      <c r="P531" s="460">
        <f t="shared" si="368"/>
        <v>1</v>
      </c>
      <c r="Q531" s="551">
        <f t="shared" si="371"/>
        <v>0.167402362091982</v>
      </c>
      <c r="R531" s="234"/>
      <c r="S531" s="234"/>
      <c r="T531" s="75"/>
      <c r="U531" s="79">
        <v>2</v>
      </c>
    </row>
    <row r="532" spans="1:21" s="57" customFormat="1" ht="15.6" hidden="1" customHeight="1" thickBot="1">
      <c r="A532" s="57" t="s">
        <v>23</v>
      </c>
      <c r="B532" s="516"/>
      <c r="C532" s="244" t="s">
        <v>1096</v>
      </c>
      <c r="D532" s="219">
        <f t="shared" ref="D532:O532" si="374">D552/$P552</f>
        <v>7.0455321732722329E-2</v>
      </c>
      <c r="E532" s="220">
        <f t="shared" si="374"/>
        <v>7.3724174734934436E-2</v>
      </c>
      <c r="F532" s="220">
        <f t="shared" si="374"/>
        <v>7.7567507493105467E-2</v>
      </c>
      <c r="G532" s="220">
        <f t="shared" si="374"/>
        <v>6.5950422359741384E-2</v>
      </c>
      <c r="H532" s="220">
        <f t="shared" si="374"/>
        <v>8.4455360540111782E-2</v>
      </c>
      <c r="I532" s="220">
        <f t="shared" si="374"/>
        <v>7.8110394462414523E-2</v>
      </c>
      <c r="J532" s="220">
        <f t="shared" si="374"/>
        <v>7.3314025563735355E-2</v>
      </c>
      <c r="K532" s="220">
        <f t="shared" si="374"/>
        <v>7.8442265002757638E-2</v>
      </c>
      <c r="L532" s="220">
        <f t="shared" si="374"/>
        <v>7.627228315957621E-2</v>
      </c>
      <c r="M532" s="220">
        <f t="shared" si="374"/>
        <v>9.4572312063227498E-2</v>
      </c>
      <c r="N532" s="220">
        <f t="shared" si="374"/>
        <v>0.10848392275021729</v>
      </c>
      <c r="O532" s="220">
        <f t="shared" si="374"/>
        <v>0.11865201013745609</v>
      </c>
      <c r="P532" s="460">
        <f t="shared" si="368"/>
        <v>1.0000000000000002</v>
      </c>
      <c r="Q532" s="551">
        <f>(P552/P550-1)</f>
        <v>0.15848964895707085</v>
      </c>
      <c r="R532" s="234"/>
      <c r="S532" s="234"/>
      <c r="T532" s="75"/>
      <c r="U532" s="79">
        <v>2</v>
      </c>
    </row>
    <row r="533" spans="1:21" s="57" customFormat="1" ht="15.6" customHeight="1" thickBot="1">
      <c r="A533" s="57" t="s">
        <v>23</v>
      </c>
      <c r="B533" s="516">
        <f>+B515+1</f>
        <v>109</v>
      </c>
      <c r="C533" s="244" t="s">
        <v>1343</v>
      </c>
      <c r="D533" s="219">
        <f t="shared" ref="D533:D539" si="375">D553/$P553</f>
        <v>2.0439268365088241E-2</v>
      </c>
      <c r="E533" s="220">
        <f t="shared" ref="E533:O533" si="376">E553/$P553</f>
        <v>0.12858810876684929</v>
      </c>
      <c r="F533" s="220">
        <f t="shared" si="376"/>
        <v>0.11797221002089607</v>
      </c>
      <c r="G533" s="220">
        <f t="shared" si="376"/>
        <v>4.7817992919068311E-2</v>
      </c>
      <c r="H533" s="220">
        <f t="shared" si="376"/>
        <v>4.4544172600743878E-2</v>
      </c>
      <c r="I533" s="220">
        <f t="shared" si="376"/>
        <v>0.12473494904920596</v>
      </c>
      <c r="J533" s="220">
        <f t="shared" si="376"/>
        <v>5.7282401920502178E-2</v>
      </c>
      <c r="K533" s="220">
        <f t="shared" si="376"/>
        <v>8.4816681090806728E-2</v>
      </c>
      <c r="L533" s="220">
        <f t="shared" si="376"/>
        <v>9.4662595722289272E-2</v>
      </c>
      <c r="M533" s="220">
        <f t="shared" si="376"/>
        <v>0.10838374665098176</v>
      </c>
      <c r="N533" s="220">
        <f t="shared" si="376"/>
        <v>8.6302524291202901E-2</v>
      </c>
      <c r="O533" s="220">
        <f t="shared" si="376"/>
        <v>8.4455348602365421E-2</v>
      </c>
      <c r="P533" s="460">
        <f t="shared" ref="P533:P542" si="377">SUM(D533:O533)</f>
        <v>1</v>
      </c>
      <c r="Q533" s="551">
        <f>(P553/P552-1)</f>
        <v>-0.13527354000323133</v>
      </c>
      <c r="R533" s="234"/>
      <c r="S533" s="234"/>
      <c r="T533" s="75"/>
      <c r="U533" s="79">
        <v>1</v>
      </c>
    </row>
    <row r="534" spans="1:21" s="57" customFormat="1" ht="15.6" customHeight="1" thickBot="1">
      <c r="A534" s="57" t="s">
        <v>23</v>
      </c>
      <c r="B534" s="516">
        <f>+B533+1</f>
        <v>110</v>
      </c>
      <c r="C534" s="244" t="s">
        <v>1344</v>
      </c>
      <c r="D534" s="347">
        <f t="shared" si="375"/>
        <v>9.3810799530249026E-2</v>
      </c>
      <c r="E534" s="264">
        <f t="shared" ref="E534:O534" si="378">E554/$P554</f>
        <v>7.6905683757246268E-2</v>
      </c>
      <c r="F534" s="264">
        <f t="shared" si="378"/>
        <v>8.9757546479465253E-2</v>
      </c>
      <c r="G534" s="264">
        <f t="shared" si="378"/>
        <v>7.347265437992416E-2</v>
      </c>
      <c r="H534" s="264">
        <f t="shared" si="378"/>
        <v>7.7927965404332222E-2</v>
      </c>
      <c r="I534" s="264">
        <f t="shared" si="378"/>
        <v>8.2130433545391318E-2</v>
      </c>
      <c r="J534" s="264">
        <f t="shared" si="378"/>
        <v>8.9125047664855572E-2</v>
      </c>
      <c r="K534" s="264">
        <f t="shared" si="378"/>
        <v>7.7371349892938479E-2</v>
      </c>
      <c r="L534" s="264">
        <f t="shared" si="378"/>
        <v>6.96795594891957E-2</v>
      </c>
      <c r="M534" s="264">
        <f t="shared" si="378"/>
        <v>0.10160230142406949</v>
      </c>
      <c r="N534" s="264">
        <f t="shared" si="378"/>
        <v>8.8853738532219145E-2</v>
      </c>
      <c r="O534" s="264">
        <f t="shared" si="378"/>
        <v>7.9362919900113349E-2</v>
      </c>
      <c r="P534" s="552">
        <f t="shared" si="377"/>
        <v>0.99999999999999989</v>
      </c>
      <c r="Q534" s="553">
        <f t="shared" ref="Q534:Q542" si="379">(P554/P553-1)</f>
        <v>0.14315212457903748</v>
      </c>
      <c r="R534" s="234"/>
      <c r="S534" s="234"/>
      <c r="T534" s="75"/>
      <c r="U534" s="79">
        <v>1</v>
      </c>
    </row>
    <row r="535" spans="1:21" s="57" customFormat="1" ht="15.6" customHeight="1" thickBot="1">
      <c r="A535" s="57" t="s">
        <v>23</v>
      </c>
      <c r="B535" s="516">
        <f>+B534+1</f>
        <v>111</v>
      </c>
      <c r="C535" s="233" t="s">
        <v>1345</v>
      </c>
      <c r="D535" s="175">
        <f t="shared" si="375"/>
        <v>9.9402385407402538E-2</v>
      </c>
      <c r="E535" s="176">
        <f t="shared" ref="E535:O535" si="380">E555/$P555</f>
        <v>8.0704316991883782E-2</v>
      </c>
      <c r="F535" s="176">
        <f t="shared" si="380"/>
        <v>8.9107518652612627E-2</v>
      </c>
      <c r="G535" s="176">
        <f t="shared" si="380"/>
        <v>7.2055366254461836E-2</v>
      </c>
      <c r="H535" s="176">
        <f t="shared" si="380"/>
        <v>7.6020983096777572E-2</v>
      </c>
      <c r="I535" s="176">
        <f t="shared" si="380"/>
        <v>9.2593779690933006E-2</v>
      </c>
      <c r="J535" s="176">
        <f t="shared" si="380"/>
        <v>8.2259042901148757E-2</v>
      </c>
      <c r="K535" s="176">
        <f t="shared" si="380"/>
        <v>7.3192273023663088E-2</v>
      </c>
      <c r="L535" s="176">
        <f t="shared" si="380"/>
        <v>8.0180188551066581E-2</v>
      </c>
      <c r="M535" s="176">
        <f t="shared" si="380"/>
        <v>9.0353442307211915E-2</v>
      </c>
      <c r="N535" s="176">
        <f t="shared" si="380"/>
        <v>7.612333779553275E-2</v>
      </c>
      <c r="O535" s="176">
        <f t="shared" si="380"/>
        <v>8.8007365327305562E-2</v>
      </c>
      <c r="P535" s="229">
        <f t="shared" si="377"/>
        <v>0.99999999999999989</v>
      </c>
      <c r="Q535" s="498">
        <f t="shared" si="379"/>
        <v>1.0698451662180197E-2</v>
      </c>
      <c r="R535" s="234"/>
      <c r="S535" s="234"/>
      <c r="T535" s="75"/>
      <c r="U535" s="79">
        <v>1</v>
      </c>
    </row>
    <row r="536" spans="1:21" s="57" customFormat="1" ht="15.6" customHeight="1" thickBot="1">
      <c r="A536" s="57" t="s">
        <v>23</v>
      </c>
      <c r="B536" s="516">
        <f>+B535+1</f>
        <v>112</v>
      </c>
      <c r="C536" s="233" t="s">
        <v>1346</v>
      </c>
      <c r="D536" s="175">
        <f t="shared" si="375"/>
        <v>9.4537220412027445E-2</v>
      </c>
      <c r="E536" s="176">
        <f t="shared" ref="E536:O536" si="381">E556/$P556</f>
        <v>6.7828394670917169E-2</v>
      </c>
      <c r="F536" s="176">
        <f t="shared" si="381"/>
        <v>8.9300832552399484E-2</v>
      </c>
      <c r="G536" s="176">
        <f t="shared" si="381"/>
        <v>6.6980058635645004E-2</v>
      </c>
      <c r="H536" s="176">
        <f t="shared" si="381"/>
        <v>8.9387645150413308E-2</v>
      </c>
      <c r="I536" s="176">
        <f t="shared" si="381"/>
        <v>8.396903465107948E-2</v>
      </c>
      <c r="J536" s="176">
        <f t="shared" si="381"/>
        <v>9.1501907342468672E-2</v>
      </c>
      <c r="K536" s="176">
        <f t="shared" si="381"/>
        <v>7.7718131258025791E-2</v>
      </c>
      <c r="L536" s="176">
        <f t="shared" si="381"/>
        <v>8.0214069185469652E-2</v>
      </c>
      <c r="M536" s="176">
        <f t="shared" si="381"/>
        <v>8.5447394756254041E-2</v>
      </c>
      <c r="N536" s="176">
        <f t="shared" si="381"/>
        <v>8.4716407100606322E-2</v>
      </c>
      <c r="O536" s="176">
        <f t="shared" si="381"/>
        <v>8.839890428469363E-2</v>
      </c>
      <c r="P536" s="164">
        <f t="shared" si="377"/>
        <v>1</v>
      </c>
      <c r="Q536" s="492">
        <f t="shared" si="379"/>
        <v>-1.6085598722263228E-2</v>
      </c>
      <c r="R536" s="234"/>
      <c r="S536" s="234"/>
      <c r="T536" s="75"/>
      <c r="U536" s="79">
        <v>1</v>
      </c>
    </row>
    <row r="537" spans="1:21" s="57" customFormat="1" ht="15.75" customHeight="1" thickBot="1">
      <c r="A537" s="57" t="s">
        <v>23</v>
      </c>
      <c r="B537" s="516">
        <f>+B536+1</f>
        <v>113</v>
      </c>
      <c r="C537" s="233" t="s">
        <v>1347</v>
      </c>
      <c r="D537" s="175">
        <f t="shared" si="375"/>
        <v>9.5588235294117654E-2</v>
      </c>
      <c r="E537" s="176">
        <f t="shared" ref="E537:O537" si="382">E557/$P557</f>
        <v>7.5980392156862753E-2</v>
      </c>
      <c r="F537" s="176">
        <f t="shared" si="382"/>
        <v>8.8235294117647065E-2</v>
      </c>
      <c r="G537" s="176">
        <f t="shared" si="382"/>
        <v>7.1078431372549017E-2</v>
      </c>
      <c r="H537" s="176">
        <f t="shared" si="382"/>
        <v>8.0882352941176475E-2</v>
      </c>
      <c r="I537" s="176">
        <f t="shared" si="382"/>
        <v>8.5784313725490197E-2</v>
      </c>
      <c r="J537" s="176">
        <f t="shared" si="382"/>
        <v>8.8235294117647065E-2</v>
      </c>
      <c r="K537" s="176">
        <f t="shared" si="382"/>
        <v>7.5980392156862753E-2</v>
      </c>
      <c r="L537" s="176">
        <f t="shared" si="382"/>
        <v>7.5980392156862753E-2</v>
      </c>
      <c r="M537" s="176">
        <f t="shared" si="382"/>
        <v>9.3137254901960786E-2</v>
      </c>
      <c r="N537" s="176">
        <f t="shared" si="382"/>
        <v>8.3333333333333343E-2</v>
      </c>
      <c r="O537" s="176">
        <f t="shared" si="382"/>
        <v>8.578431372549003E-2</v>
      </c>
      <c r="P537" s="164">
        <f t="shared" si="377"/>
        <v>0.99999999999999989</v>
      </c>
      <c r="Q537" s="492">
        <f t="shared" si="379"/>
        <v>-1.2789310848506652E-2</v>
      </c>
      <c r="R537" s="234"/>
      <c r="S537" s="234"/>
      <c r="T537" s="75"/>
      <c r="U537" s="79">
        <v>1</v>
      </c>
    </row>
    <row r="538" spans="1:21" s="57" customFormat="1" ht="15.75" customHeight="1" thickBot="1">
      <c r="A538" s="57" t="s">
        <v>23</v>
      </c>
      <c r="B538" s="516">
        <f>+B537+1</f>
        <v>114</v>
      </c>
      <c r="C538" s="233" t="s">
        <v>1348</v>
      </c>
      <c r="D538" s="175">
        <f t="shared" si="375"/>
        <v>9.6618357487922704E-2</v>
      </c>
      <c r="E538" s="176">
        <f t="shared" ref="E538:O538" si="383">E558/$P558</f>
        <v>7.4879227053140096E-2</v>
      </c>
      <c r="F538" s="176">
        <f t="shared" si="383"/>
        <v>8.9371980676328511E-2</v>
      </c>
      <c r="G538" s="176">
        <f t="shared" si="383"/>
        <v>7.0048309178743967E-2</v>
      </c>
      <c r="H538" s="176">
        <f t="shared" si="383"/>
        <v>8.2125603864734303E-2</v>
      </c>
      <c r="I538" s="176">
        <f t="shared" si="383"/>
        <v>8.6956521739130446E-2</v>
      </c>
      <c r="J538" s="176">
        <f t="shared" si="383"/>
        <v>8.6956521739130446E-2</v>
      </c>
      <c r="K538" s="176">
        <f t="shared" si="383"/>
        <v>7.4879227053140096E-2</v>
      </c>
      <c r="L538" s="176">
        <f t="shared" si="383"/>
        <v>7.7294685990338174E-2</v>
      </c>
      <c r="M538" s="176">
        <f t="shared" si="383"/>
        <v>9.1787439613526575E-2</v>
      </c>
      <c r="N538" s="176">
        <f t="shared" si="383"/>
        <v>8.2125603864734303E-2</v>
      </c>
      <c r="O538" s="176">
        <f t="shared" si="383"/>
        <v>8.6956521739130294E-2</v>
      </c>
      <c r="P538" s="164">
        <f t="shared" si="377"/>
        <v>1</v>
      </c>
      <c r="Q538" s="492">
        <f t="shared" si="379"/>
        <v>1.4705882352941124E-2</v>
      </c>
      <c r="R538" s="234"/>
      <c r="S538" s="234"/>
      <c r="T538" s="75"/>
      <c r="U538" s="79">
        <v>1</v>
      </c>
    </row>
    <row r="539" spans="1:21" s="57" customFormat="1" ht="15.75" hidden="1" customHeight="1" thickBot="1">
      <c r="A539" s="57" t="s">
        <v>23</v>
      </c>
      <c r="B539" s="69"/>
      <c r="C539" s="233" t="s">
        <v>1349</v>
      </c>
      <c r="D539" s="175" t="e">
        <f t="shared" si="375"/>
        <v>#DIV/0!</v>
      </c>
      <c r="E539" s="176" t="e">
        <f t="shared" ref="E539:O539" si="384">E559/$P559</f>
        <v>#DIV/0!</v>
      </c>
      <c r="F539" s="176" t="e">
        <f t="shared" si="384"/>
        <v>#DIV/0!</v>
      </c>
      <c r="G539" s="176" t="e">
        <f t="shared" si="384"/>
        <v>#DIV/0!</v>
      </c>
      <c r="H539" s="176" t="e">
        <f t="shared" si="384"/>
        <v>#DIV/0!</v>
      </c>
      <c r="I539" s="176" t="e">
        <f t="shared" si="384"/>
        <v>#DIV/0!</v>
      </c>
      <c r="J539" s="176" t="e">
        <f t="shared" si="384"/>
        <v>#DIV/0!</v>
      </c>
      <c r="K539" s="176" t="e">
        <f t="shared" si="384"/>
        <v>#DIV/0!</v>
      </c>
      <c r="L539" s="176" t="e">
        <f t="shared" si="384"/>
        <v>#DIV/0!</v>
      </c>
      <c r="M539" s="176" t="e">
        <f t="shared" si="384"/>
        <v>#DIV/0!</v>
      </c>
      <c r="N539" s="176" t="e">
        <f t="shared" si="384"/>
        <v>#DIV/0!</v>
      </c>
      <c r="O539" s="176" t="e">
        <f t="shared" si="384"/>
        <v>#DIV/0!</v>
      </c>
      <c r="P539" s="164" t="e">
        <f t="shared" si="377"/>
        <v>#DIV/0!</v>
      </c>
      <c r="Q539" s="492">
        <f t="shared" si="379"/>
        <v>-1</v>
      </c>
      <c r="R539" s="234"/>
      <c r="S539" s="234"/>
      <c r="T539" s="75"/>
      <c r="U539" s="79">
        <v>2</v>
      </c>
    </row>
    <row r="540" spans="1:21" s="57" customFormat="1" ht="15.75" hidden="1" customHeight="1" thickBot="1">
      <c r="A540" s="57" t="s">
        <v>23</v>
      </c>
      <c r="B540" s="69"/>
      <c r="C540" s="233" t="s">
        <v>1350</v>
      </c>
      <c r="D540" s="175" t="e">
        <f t="shared" ref="D540:O542" si="385">D560/$P560</f>
        <v>#DIV/0!</v>
      </c>
      <c r="E540" s="176" t="e">
        <f t="shared" si="385"/>
        <v>#DIV/0!</v>
      </c>
      <c r="F540" s="176" t="e">
        <f t="shared" si="385"/>
        <v>#DIV/0!</v>
      </c>
      <c r="G540" s="176" t="e">
        <f t="shared" si="385"/>
        <v>#DIV/0!</v>
      </c>
      <c r="H540" s="176" t="e">
        <f t="shared" si="385"/>
        <v>#DIV/0!</v>
      </c>
      <c r="I540" s="176" t="e">
        <f t="shared" si="385"/>
        <v>#DIV/0!</v>
      </c>
      <c r="J540" s="176" t="e">
        <f t="shared" si="385"/>
        <v>#DIV/0!</v>
      </c>
      <c r="K540" s="176" t="e">
        <f t="shared" si="385"/>
        <v>#DIV/0!</v>
      </c>
      <c r="L540" s="176" t="e">
        <f t="shared" si="385"/>
        <v>#DIV/0!</v>
      </c>
      <c r="M540" s="176" t="e">
        <f t="shared" si="385"/>
        <v>#DIV/0!</v>
      </c>
      <c r="N540" s="176" t="e">
        <f t="shared" si="385"/>
        <v>#DIV/0!</v>
      </c>
      <c r="O540" s="176" t="e">
        <f t="shared" si="385"/>
        <v>#DIV/0!</v>
      </c>
      <c r="P540" s="164" t="e">
        <f t="shared" si="377"/>
        <v>#DIV/0!</v>
      </c>
      <c r="Q540" s="492" t="e">
        <f t="shared" si="379"/>
        <v>#DIV/0!</v>
      </c>
      <c r="R540" s="234"/>
      <c r="S540" s="234"/>
      <c r="T540" s="75"/>
      <c r="U540" s="79">
        <v>2</v>
      </c>
    </row>
    <row r="541" spans="1:21" s="57" customFormat="1" ht="15.75" hidden="1" customHeight="1" thickBot="1">
      <c r="A541" s="57" t="s">
        <v>23</v>
      </c>
      <c r="B541" s="69"/>
      <c r="C541" s="233" t="s">
        <v>1351</v>
      </c>
      <c r="D541" s="175" t="e">
        <f t="shared" si="385"/>
        <v>#DIV/0!</v>
      </c>
      <c r="E541" s="176" t="e">
        <f t="shared" si="385"/>
        <v>#DIV/0!</v>
      </c>
      <c r="F541" s="176" t="e">
        <f t="shared" si="385"/>
        <v>#DIV/0!</v>
      </c>
      <c r="G541" s="176" t="e">
        <f t="shared" si="385"/>
        <v>#DIV/0!</v>
      </c>
      <c r="H541" s="176" t="e">
        <f t="shared" si="385"/>
        <v>#DIV/0!</v>
      </c>
      <c r="I541" s="176" t="e">
        <f t="shared" si="385"/>
        <v>#DIV/0!</v>
      </c>
      <c r="J541" s="176" t="e">
        <f t="shared" si="385"/>
        <v>#DIV/0!</v>
      </c>
      <c r="K541" s="176" t="e">
        <f t="shared" si="385"/>
        <v>#DIV/0!</v>
      </c>
      <c r="L541" s="176" t="e">
        <f t="shared" si="385"/>
        <v>#DIV/0!</v>
      </c>
      <c r="M541" s="176" t="e">
        <f t="shared" si="385"/>
        <v>#DIV/0!</v>
      </c>
      <c r="N541" s="176" t="e">
        <f t="shared" si="385"/>
        <v>#DIV/0!</v>
      </c>
      <c r="O541" s="176" t="e">
        <f t="shared" si="385"/>
        <v>#DIV/0!</v>
      </c>
      <c r="P541" s="164" t="e">
        <f t="shared" si="377"/>
        <v>#DIV/0!</v>
      </c>
      <c r="Q541" s="492" t="e">
        <f t="shared" si="379"/>
        <v>#DIV/0!</v>
      </c>
      <c r="R541" s="234"/>
      <c r="S541" s="234"/>
      <c r="T541" s="75"/>
      <c r="U541" s="79">
        <v>2</v>
      </c>
    </row>
    <row r="542" spans="1:21" s="57" customFormat="1" ht="15.75" hidden="1" customHeight="1" thickBot="1">
      <c r="A542" s="57" t="s">
        <v>23</v>
      </c>
      <c r="B542" s="69"/>
      <c r="C542" s="233" t="s">
        <v>1352</v>
      </c>
      <c r="D542" s="175" t="e">
        <f t="shared" si="385"/>
        <v>#DIV/0!</v>
      </c>
      <c r="E542" s="176" t="e">
        <f t="shared" si="385"/>
        <v>#DIV/0!</v>
      </c>
      <c r="F542" s="176" t="e">
        <f t="shared" si="385"/>
        <v>#DIV/0!</v>
      </c>
      <c r="G542" s="176" t="e">
        <f t="shared" si="385"/>
        <v>#DIV/0!</v>
      </c>
      <c r="H542" s="176" t="e">
        <f t="shared" si="385"/>
        <v>#DIV/0!</v>
      </c>
      <c r="I542" s="176" t="e">
        <f t="shared" si="385"/>
        <v>#DIV/0!</v>
      </c>
      <c r="J542" s="176" t="e">
        <f t="shared" si="385"/>
        <v>#DIV/0!</v>
      </c>
      <c r="K542" s="176" t="e">
        <f t="shared" si="385"/>
        <v>#DIV/0!</v>
      </c>
      <c r="L542" s="176" t="e">
        <f t="shared" si="385"/>
        <v>#DIV/0!</v>
      </c>
      <c r="M542" s="176" t="e">
        <f t="shared" si="385"/>
        <v>#DIV/0!</v>
      </c>
      <c r="N542" s="176" t="e">
        <f t="shared" si="385"/>
        <v>#DIV/0!</v>
      </c>
      <c r="O542" s="176" t="e">
        <f t="shared" si="385"/>
        <v>#DIV/0!</v>
      </c>
      <c r="P542" s="164" t="e">
        <f t="shared" si="377"/>
        <v>#DIV/0!</v>
      </c>
      <c r="Q542" s="492" t="e">
        <f t="shared" si="379"/>
        <v>#DIV/0!</v>
      </c>
      <c r="R542" s="234"/>
      <c r="S542" s="234"/>
      <c r="T542" s="75"/>
      <c r="U542" s="79">
        <v>2</v>
      </c>
    </row>
    <row r="543" spans="1:21" s="57" customFormat="1" ht="15.75" hidden="1" customHeight="1" thickBot="1">
      <c r="A543" s="57" t="s">
        <v>23</v>
      </c>
      <c r="B543" s="69"/>
      <c r="C543" s="236" t="s">
        <v>127</v>
      </c>
      <c r="D543" s="245">
        <v>2.1489749300000001</v>
      </c>
      <c r="E543" s="246">
        <v>2.1582468899999996</v>
      </c>
      <c r="F543" s="246">
        <v>2.1856214899999999</v>
      </c>
      <c r="G543" s="246">
        <v>1.9618041500000007</v>
      </c>
      <c r="H543" s="246">
        <v>1.9630707199999993</v>
      </c>
      <c r="I543" s="246">
        <v>2.3504132500000008</v>
      </c>
      <c r="J543" s="246">
        <v>1.9403032499999995</v>
      </c>
      <c r="K543" s="246">
        <v>2.2494585600000008</v>
      </c>
      <c r="L543" s="246">
        <v>2.3625031899999982</v>
      </c>
      <c r="M543" s="246">
        <v>2.6305183400000018</v>
      </c>
      <c r="N543" s="246">
        <v>2.0662927700000004</v>
      </c>
      <c r="O543" s="197">
        <v>3.2483776300000002</v>
      </c>
      <c r="P543" s="181">
        <f>SUM(D543:O543)</f>
        <v>27.265585170000001</v>
      </c>
      <c r="Q543" s="198"/>
      <c r="R543" s="161"/>
      <c r="S543" s="161"/>
      <c r="T543" s="75"/>
      <c r="U543" s="79">
        <v>2</v>
      </c>
    </row>
    <row r="544" spans="1:21" s="57" customFormat="1" ht="15.75" hidden="1" customHeight="1" thickBot="1">
      <c r="A544" s="57" t="s">
        <v>23</v>
      </c>
      <c r="B544" s="69"/>
      <c r="C544" s="233" t="s">
        <v>128</v>
      </c>
      <c r="D544" s="182">
        <v>2.30905608</v>
      </c>
      <c r="E544" s="183">
        <v>2.22786062</v>
      </c>
      <c r="F544" s="183">
        <v>2.6959740999999999</v>
      </c>
      <c r="G544" s="183">
        <v>2.0454244799999999</v>
      </c>
      <c r="H544" s="183">
        <v>2.3563247600000001</v>
      </c>
      <c r="I544" s="183">
        <v>2.1578910800000002</v>
      </c>
      <c r="J544" s="183">
        <v>1.3485833199999999</v>
      </c>
      <c r="K544" s="183">
        <v>2.4223649300000001</v>
      </c>
      <c r="L544" s="183">
        <v>2.8068688599999998</v>
      </c>
      <c r="M544" s="183">
        <v>2.4996110699999998</v>
      </c>
      <c r="N544" s="183">
        <v>2.6805249199999999</v>
      </c>
      <c r="O544" s="184">
        <v>2.4024440500000002</v>
      </c>
      <c r="P544" s="185">
        <f>SUM(D544:O544)</f>
        <v>27.952928269999997</v>
      </c>
      <c r="Q544" s="502"/>
      <c r="R544" s="186"/>
      <c r="S544" s="186"/>
      <c r="T544" s="103"/>
      <c r="U544" s="79">
        <v>2</v>
      </c>
    </row>
    <row r="545" spans="1:21" s="57" customFormat="1" ht="15.75" hidden="1" customHeight="1" thickBot="1">
      <c r="A545" s="57" t="s">
        <v>23</v>
      </c>
      <c r="B545" s="69"/>
      <c r="C545" s="233" t="s">
        <v>448</v>
      </c>
      <c r="D545" s="182">
        <v>2.2883775700000002</v>
      </c>
      <c r="E545" s="183">
        <v>2.2676645400000002</v>
      </c>
      <c r="F545" s="183">
        <v>2.1940602999999999</v>
      </c>
      <c r="G545" s="183">
        <v>2.1704070999999998</v>
      </c>
      <c r="H545" s="183">
        <v>2.4593663100000001</v>
      </c>
      <c r="I545" s="183">
        <v>2.81700017</v>
      </c>
      <c r="J545" s="183">
        <v>3.2580784999999999</v>
      </c>
      <c r="K545" s="183">
        <v>2.7270444600000001</v>
      </c>
      <c r="L545" s="183">
        <v>2.6969083199999999</v>
      </c>
      <c r="M545" s="183">
        <v>0.63236429999999999</v>
      </c>
      <c r="N545" s="183">
        <v>2.5727430199999999</v>
      </c>
      <c r="O545" s="184">
        <v>2.2899939800000002</v>
      </c>
      <c r="P545" s="185">
        <f>SUM(D545:O545)</f>
        <v>28.374008570000001</v>
      </c>
      <c r="Q545" s="503"/>
      <c r="R545" s="187"/>
      <c r="S545" s="187"/>
      <c r="T545" s="105">
        <f t="shared" ref="T545:T551" si="386">R545-S545</f>
        <v>0</v>
      </c>
      <c r="U545" s="79">
        <v>2</v>
      </c>
    </row>
    <row r="546" spans="1:21" s="57" customFormat="1" ht="15.75" hidden="1" customHeight="1" thickBot="1">
      <c r="A546" s="57" t="s">
        <v>23</v>
      </c>
      <c r="B546" s="69"/>
      <c r="C546" s="233" t="s">
        <v>571</v>
      </c>
      <c r="D546" s="182">
        <v>2.11179038</v>
      </c>
      <c r="E546" s="183">
        <v>2.7832767999999999</v>
      </c>
      <c r="F546" s="183">
        <v>2.0441969599999998</v>
      </c>
      <c r="G546" s="183">
        <v>2.2014663400000001</v>
      </c>
      <c r="H546" s="183">
        <v>2.0902380900000002</v>
      </c>
      <c r="I546" s="183">
        <v>2.02650533</v>
      </c>
      <c r="J546" s="183">
        <v>2.5531398200000002</v>
      </c>
      <c r="K546" s="183">
        <v>2.33013731</v>
      </c>
      <c r="L546" s="183">
        <v>2.1142827799999999</v>
      </c>
      <c r="M546" s="183">
        <v>2.7131909799999998</v>
      </c>
      <c r="N546" s="183">
        <v>2.3598742800000001</v>
      </c>
      <c r="O546" s="184">
        <v>2.2357468300000001</v>
      </c>
      <c r="P546" s="185">
        <f t="shared" ref="P546:P552" si="387">SUM(D546:O546)</f>
        <v>27.5638459</v>
      </c>
      <c r="Q546" s="503"/>
      <c r="R546" s="187"/>
      <c r="S546" s="187"/>
      <c r="T546" s="105">
        <f t="shared" si="386"/>
        <v>0</v>
      </c>
      <c r="U546" s="79">
        <v>2</v>
      </c>
    </row>
    <row r="547" spans="1:21" s="57" customFormat="1" ht="15.75" hidden="1" customHeight="1" thickBot="1">
      <c r="A547" s="57" t="s">
        <v>23</v>
      </c>
      <c r="B547" s="69"/>
      <c r="C547" s="233" t="s">
        <v>673</v>
      </c>
      <c r="D547" s="182">
        <v>2.4729411300000002</v>
      </c>
      <c r="E547" s="183">
        <v>2.4172223499999999</v>
      </c>
      <c r="F547" s="183">
        <v>2.39334208</v>
      </c>
      <c r="G547" s="183">
        <v>2.4666295200000001</v>
      </c>
      <c r="H547" s="183">
        <v>2.4930771699999998</v>
      </c>
      <c r="I547" s="183">
        <v>2.2467456600000002</v>
      </c>
      <c r="J547" s="183">
        <v>2.4820122699999998</v>
      </c>
      <c r="K547" s="183">
        <v>2.2629253500000002</v>
      </c>
      <c r="L547" s="183">
        <v>2.6873771299999998</v>
      </c>
      <c r="M547" s="183">
        <v>2.6956792100000002</v>
      </c>
      <c r="N547" s="183">
        <v>2.8221750000000001</v>
      </c>
      <c r="O547" s="184">
        <v>2.5132800199999998</v>
      </c>
      <c r="P547" s="185">
        <f t="shared" si="387"/>
        <v>29.95340689</v>
      </c>
      <c r="Q547" s="503"/>
      <c r="R547" s="187"/>
      <c r="S547" s="187"/>
      <c r="T547" s="105">
        <f t="shared" si="386"/>
        <v>0</v>
      </c>
      <c r="U547" s="79">
        <v>2</v>
      </c>
    </row>
    <row r="548" spans="1:21" s="57" customFormat="1" ht="15.75" hidden="1" customHeight="1" thickBot="1">
      <c r="A548" s="57" t="s">
        <v>23</v>
      </c>
      <c r="B548" s="69"/>
      <c r="C548" s="233" t="s">
        <v>769</v>
      </c>
      <c r="D548" s="189">
        <v>2.8079893899999999</v>
      </c>
      <c r="E548" s="190">
        <v>2.6441352999999999</v>
      </c>
      <c r="F548" s="190">
        <v>2.8812239700000006</v>
      </c>
      <c r="G548" s="190">
        <v>2.2238097400000001</v>
      </c>
      <c r="H548" s="190">
        <v>2.60524998</v>
      </c>
      <c r="I548" s="190">
        <v>2.8487618699999988</v>
      </c>
      <c r="J548" s="190">
        <v>2.5750603500000011</v>
      </c>
      <c r="K548" s="190">
        <v>2.6417197399999992</v>
      </c>
      <c r="L548" s="190">
        <v>2.8367636699999998</v>
      </c>
      <c r="M548" s="190">
        <v>2.9715185700000006</v>
      </c>
      <c r="N548" s="190">
        <v>2.6951113800000002</v>
      </c>
      <c r="O548" s="184">
        <v>2.7666604900000031</v>
      </c>
      <c r="P548" s="185">
        <f t="shared" si="387"/>
        <v>32.498004450000003</v>
      </c>
      <c r="Q548" s="503"/>
      <c r="R548" s="187"/>
      <c r="S548" s="187"/>
      <c r="T548" s="105">
        <f t="shared" si="386"/>
        <v>0</v>
      </c>
      <c r="U548" s="79">
        <v>2</v>
      </c>
    </row>
    <row r="549" spans="1:21" s="57" customFormat="1" ht="15.75" hidden="1" customHeight="1" thickBot="1">
      <c r="A549" s="57" t="s">
        <v>23</v>
      </c>
      <c r="B549" s="69"/>
      <c r="C549" s="233" t="s">
        <v>854</v>
      </c>
      <c r="D549" s="422">
        <v>2.6984351100000001</v>
      </c>
      <c r="E549" s="423">
        <v>2.4207023899999998</v>
      </c>
      <c r="F549" s="423">
        <v>2.8257316699999997</v>
      </c>
      <c r="G549" s="423">
        <v>2.3937441999999995</v>
      </c>
      <c r="H549" s="423">
        <v>3.2152795700000016</v>
      </c>
      <c r="I549" s="423">
        <v>2.9252396699999998</v>
      </c>
      <c r="J549" s="423">
        <v>2.6208712399999996</v>
      </c>
      <c r="K549" s="423">
        <v>2.4850011300000006</v>
      </c>
      <c r="L549" s="423">
        <v>1.2469589200000009</v>
      </c>
      <c r="M549" s="423">
        <v>2.8692445099999979</v>
      </c>
      <c r="N549" s="423">
        <v>2.8669738000000002</v>
      </c>
      <c r="O549" s="424">
        <v>2.5186088899999994</v>
      </c>
      <c r="P549" s="425">
        <f t="shared" si="387"/>
        <v>31.086791099999999</v>
      </c>
      <c r="Q549" s="503"/>
      <c r="R549" s="182"/>
      <c r="S549" s="191"/>
      <c r="T549" s="192">
        <f>S549-R549</f>
        <v>0</v>
      </c>
      <c r="U549" s="79">
        <v>2</v>
      </c>
    </row>
    <row r="550" spans="1:21" s="57" customFormat="1" ht="15.75" hidden="1" customHeight="1" thickBot="1">
      <c r="A550" s="57" t="s">
        <v>23</v>
      </c>
      <c r="B550" s="69"/>
      <c r="C550" s="233" t="s">
        <v>953</v>
      </c>
      <c r="D550" s="182">
        <v>2.8943093499999999</v>
      </c>
      <c r="E550" s="183">
        <v>3.0274126699999999</v>
      </c>
      <c r="F550" s="183">
        <v>4.0246310799999998</v>
      </c>
      <c r="G550" s="183">
        <v>2.66454083</v>
      </c>
      <c r="H550" s="183">
        <v>3.1708366200000011</v>
      </c>
      <c r="I550" s="183">
        <v>2.44368886</v>
      </c>
      <c r="J550" s="183">
        <v>2.8759750699999991</v>
      </c>
      <c r="K550" s="183">
        <v>2.8027690099999987</v>
      </c>
      <c r="L550" s="183">
        <v>3.1202754200000022</v>
      </c>
      <c r="M550" s="183">
        <v>3.0243255900000001</v>
      </c>
      <c r="N550" s="183">
        <v>3.2487024399999989</v>
      </c>
      <c r="O550" s="184">
        <v>2.993326420000002</v>
      </c>
      <c r="P550" s="185">
        <f t="shared" si="387"/>
        <v>36.290793360000002</v>
      </c>
      <c r="Q550" s="503"/>
      <c r="R550" s="459">
        <v>27.7</v>
      </c>
      <c r="S550" s="459">
        <v>27.7</v>
      </c>
      <c r="T550" s="592">
        <f t="shared" si="386"/>
        <v>0</v>
      </c>
      <c r="U550" s="79">
        <v>2</v>
      </c>
    </row>
    <row r="551" spans="1:21" s="57" customFormat="1" ht="15.6" customHeight="1" thickBot="1">
      <c r="A551" s="57" t="s">
        <v>23</v>
      </c>
      <c r="B551" s="516">
        <f>+B538+1</f>
        <v>115</v>
      </c>
      <c r="C551" s="233" t="s">
        <v>2538</v>
      </c>
      <c r="D551" s="182">
        <v>3.8</v>
      </c>
      <c r="E551" s="183">
        <v>3.4</v>
      </c>
      <c r="F551" s="183">
        <v>4.0999999999999996</v>
      </c>
      <c r="G551" s="183">
        <v>3.1</v>
      </c>
      <c r="H551" s="183">
        <v>3.4</v>
      </c>
      <c r="I551" s="183">
        <v>3.4</v>
      </c>
      <c r="J551" s="183">
        <v>3.5</v>
      </c>
      <c r="K551" s="183">
        <v>3.2</v>
      </c>
      <c r="L551" s="183">
        <v>3.3</v>
      </c>
      <c r="M551" s="183">
        <v>3.9</v>
      </c>
      <c r="N551" s="183">
        <v>3.6</v>
      </c>
      <c r="O551" s="184">
        <f>(R551)-SUM(D551:N551)</f>
        <v>3.6000000000000014</v>
      </c>
      <c r="P551" s="185">
        <f>SUM(D551:O551)</f>
        <v>42.3</v>
      </c>
      <c r="Q551" s="584"/>
      <c r="R551" s="182">
        <v>42.3</v>
      </c>
      <c r="S551" s="187">
        <v>42.3</v>
      </c>
      <c r="T551" s="105">
        <f t="shared" si="386"/>
        <v>0</v>
      </c>
      <c r="U551" s="79">
        <v>1</v>
      </c>
    </row>
    <row r="552" spans="1:21" s="57" customFormat="1" ht="15.75" hidden="1" customHeight="1" thickBot="1">
      <c r="A552" s="57" t="s">
        <v>23</v>
      </c>
      <c r="B552" s="69"/>
      <c r="C552" s="233" t="s">
        <v>1096</v>
      </c>
      <c r="D552" s="182">
        <v>2.9621184600000001</v>
      </c>
      <c r="E552" s="183">
        <v>3.0995492399999995</v>
      </c>
      <c r="F552" s="183">
        <v>3.2611325899999999</v>
      </c>
      <c r="G552" s="183">
        <v>2.7727211900000004</v>
      </c>
      <c r="H552" s="183">
        <v>3.5507152099999999</v>
      </c>
      <c r="I552" s="183">
        <v>3.2839569199999996</v>
      </c>
      <c r="J552" s="183">
        <v>3.0823055400000001</v>
      </c>
      <c r="K552" s="528">
        <v>3.2979095899999997</v>
      </c>
      <c r="L552" s="528">
        <v>3.2066781099999986</v>
      </c>
      <c r="M552" s="528">
        <v>3.9760572300000021</v>
      </c>
      <c r="N552" s="528">
        <v>4.5609362399999966</v>
      </c>
      <c r="O552" s="184">
        <v>4.9884281400000035</v>
      </c>
      <c r="P552" s="185">
        <f t="shared" si="387"/>
        <v>42.042508460000001</v>
      </c>
      <c r="Q552" s="351"/>
      <c r="R552" s="199">
        <v>37.4</v>
      </c>
      <c r="S552" s="187">
        <v>37.4</v>
      </c>
      <c r="T552" s="481">
        <f>R552-S552</f>
        <v>0</v>
      </c>
      <c r="U552" s="79">
        <v>2</v>
      </c>
    </row>
    <row r="553" spans="1:21" s="57" customFormat="1" ht="15.75" hidden="1" customHeight="1" thickBot="1">
      <c r="A553" s="57" t="s">
        <v>23</v>
      </c>
      <c r="B553" s="516"/>
      <c r="C553" s="233" t="s">
        <v>1343</v>
      </c>
      <c r="D553" s="182">
        <v>0.74307511000000004</v>
      </c>
      <c r="E553" s="183">
        <v>4.6748553499999996</v>
      </c>
      <c r="F553" s="183">
        <v>4.2889114899999994</v>
      </c>
      <c r="G553" s="183">
        <v>1.73843602</v>
      </c>
      <c r="H553" s="183">
        <v>1.6194154000000012</v>
      </c>
      <c r="I553" s="183">
        <v>4.5347726900000005</v>
      </c>
      <c r="J553" s="183">
        <v>2.0825171599999983</v>
      </c>
      <c r="K553" s="190">
        <v>3.0835332999999991</v>
      </c>
      <c r="L553" s="190">
        <v>3.4414841799999998</v>
      </c>
      <c r="M553" s="190">
        <v>3.9403203200000014</v>
      </c>
      <c r="N553" s="190">
        <v>3.1375515300000032</v>
      </c>
      <c r="O553" s="184">
        <v>3.0703969599999965</v>
      </c>
      <c r="P553" s="185">
        <f t="shared" ref="P553:P562" si="388">SUM(D553:O553)</f>
        <v>36.355269509999999</v>
      </c>
      <c r="Q553" s="351"/>
      <c r="R553" s="182">
        <v>39.299999999999997</v>
      </c>
      <c r="S553" s="187">
        <v>39.299999999999997</v>
      </c>
      <c r="T553" s="481">
        <f t="shared" ref="T553:T562" si="389">R553-S553</f>
        <v>0</v>
      </c>
      <c r="U553" s="79">
        <v>2</v>
      </c>
    </row>
    <row r="554" spans="1:21" s="57" customFormat="1" ht="15.75" hidden="1" customHeight="1" thickBot="1">
      <c r="A554" s="57" t="s">
        <v>23</v>
      </c>
      <c r="B554" s="516"/>
      <c r="C554" s="233" t="s">
        <v>1344</v>
      </c>
      <c r="D554" s="583">
        <v>3.8987396400000001</v>
      </c>
      <c r="E554" s="301">
        <v>3.1961697299999998</v>
      </c>
      <c r="F554" s="301">
        <v>3.7302880500000004</v>
      </c>
      <c r="G554" s="301">
        <v>3.0534943899999991</v>
      </c>
      <c r="H554" s="301">
        <v>3.2386553500000019</v>
      </c>
      <c r="I554" s="301">
        <v>3.4133082599999973</v>
      </c>
      <c r="J554" s="301">
        <v>3.7040016500000021</v>
      </c>
      <c r="K554" s="301">
        <v>3.2155226299999988</v>
      </c>
      <c r="L554" s="301">
        <v>2.8958548700000009</v>
      </c>
      <c r="M554" s="301">
        <v>4.2225513699999979</v>
      </c>
      <c r="N554" s="301">
        <v>3.6927261499999986</v>
      </c>
      <c r="O554" s="332">
        <v>3.298291490000004</v>
      </c>
      <c r="P554" s="333">
        <f t="shared" si="388"/>
        <v>41.559603580000001</v>
      </c>
      <c r="Q554" s="557"/>
      <c r="R554" s="422">
        <v>40.4</v>
      </c>
      <c r="S554" s="459">
        <v>40.4</v>
      </c>
      <c r="T554" s="592">
        <f t="shared" si="389"/>
        <v>0</v>
      </c>
      <c r="U554" s="79">
        <v>2</v>
      </c>
    </row>
    <row r="555" spans="1:21" s="57" customFormat="1" ht="15.6" hidden="1" customHeight="1" thickBot="1">
      <c r="A555" s="57" t="s">
        <v>23</v>
      </c>
      <c r="B555" s="516"/>
      <c r="C555" s="233" t="s">
        <v>1345</v>
      </c>
      <c r="D555" s="189">
        <v>4.1753203599999997</v>
      </c>
      <c r="E555" s="190">
        <v>3.3899224500000003</v>
      </c>
      <c r="F555" s="190">
        <v>3.7428924399999994</v>
      </c>
      <c r="G555" s="190">
        <v>3.0266299600000011</v>
      </c>
      <c r="H555" s="190">
        <v>3.1932026299999983</v>
      </c>
      <c r="I555" s="190">
        <v>3.889330140000002</v>
      </c>
      <c r="J555" s="190">
        <v>3.4552275100000003</v>
      </c>
      <c r="K555" s="190">
        <v>3.0743848499999977</v>
      </c>
      <c r="L555" s="190">
        <v>3.3679068399999998</v>
      </c>
      <c r="M555" s="190">
        <v>3.7952264999999983</v>
      </c>
      <c r="N555" s="190">
        <v>3.1975019600000039</v>
      </c>
      <c r="O555" s="184">
        <v>3.6966813499999986</v>
      </c>
      <c r="P555" s="185">
        <f t="shared" si="388"/>
        <v>42.004226989999999</v>
      </c>
      <c r="Q555" s="584"/>
      <c r="R555" s="182">
        <v>41.8</v>
      </c>
      <c r="S555" s="187">
        <v>41.8</v>
      </c>
      <c r="T555" s="105">
        <f t="shared" si="389"/>
        <v>0</v>
      </c>
      <c r="U555" s="79">
        <v>2</v>
      </c>
    </row>
    <row r="556" spans="1:21" s="57" customFormat="1" ht="15.6" hidden="1" customHeight="1" thickBot="1">
      <c r="A556" s="57" t="s">
        <v>23</v>
      </c>
      <c r="B556" s="516"/>
      <c r="C556" s="233" t="s">
        <v>1346</v>
      </c>
      <c r="D556" s="189">
        <v>3.90708755</v>
      </c>
      <c r="E556" s="190">
        <v>2.8032501400000003</v>
      </c>
      <c r="F556" s="190">
        <v>3.6906751600000005</v>
      </c>
      <c r="G556" s="190">
        <v>2.7681896299999984</v>
      </c>
      <c r="H556" s="190">
        <v>3.6942629999999994</v>
      </c>
      <c r="I556" s="190">
        <v>3.4703196100000007</v>
      </c>
      <c r="J556" s="190">
        <v>3.7816424200000007</v>
      </c>
      <c r="K556" s="190">
        <v>3.2119787500000001</v>
      </c>
      <c r="L556" s="190">
        <v>3.3151322800000003</v>
      </c>
      <c r="M556" s="190">
        <v>3.5314181100000006</v>
      </c>
      <c r="N556" s="190">
        <v>3.5012074400000017</v>
      </c>
      <c r="O556" s="184">
        <v>3.6533997599999992</v>
      </c>
      <c r="P556" s="185">
        <f t="shared" si="388"/>
        <v>41.328563850000002</v>
      </c>
      <c r="Q556" s="638"/>
      <c r="R556" s="182">
        <v>41.5</v>
      </c>
      <c r="S556" s="187">
        <v>41.5</v>
      </c>
      <c r="T556" s="105">
        <f t="shared" si="389"/>
        <v>0</v>
      </c>
      <c r="U556" s="79">
        <v>2</v>
      </c>
    </row>
    <row r="557" spans="1:21" s="57" customFormat="1" ht="15.75" customHeight="1" thickBot="1">
      <c r="A557" s="57" t="s">
        <v>23</v>
      </c>
      <c r="B557" s="516">
        <f>+B551+1</f>
        <v>116</v>
      </c>
      <c r="C557" s="233" t="s">
        <v>1347</v>
      </c>
      <c r="D557" s="611">
        <v>3.9</v>
      </c>
      <c r="E557" s="611">
        <v>3.1</v>
      </c>
      <c r="F557" s="611">
        <v>3.6</v>
      </c>
      <c r="G557" s="611">
        <v>2.9</v>
      </c>
      <c r="H557" s="611">
        <v>3.3</v>
      </c>
      <c r="I557" s="611">
        <v>3.5</v>
      </c>
      <c r="J557" s="611">
        <v>3.6</v>
      </c>
      <c r="K557" s="611">
        <v>3.1</v>
      </c>
      <c r="L557" s="611">
        <v>3.1</v>
      </c>
      <c r="M557" s="611">
        <v>3.8</v>
      </c>
      <c r="N557" s="611">
        <v>3.4</v>
      </c>
      <c r="O557" s="184">
        <f t="shared" ref="O557:O562" si="390">(R557)-SUM(D557:N557)</f>
        <v>3.4999999999999929</v>
      </c>
      <c r="P557" s="185">
        <f t="shared" si="388"/>
        <v>40.799999999999997</v>
      </c>
      <c r="Q557" s="557"/>
      <c r="R557" s="194">
        <v>40.799999999999997</v>
      </c>
      <c r="S557" s="187">
        <v>40.799999999999997</v>
      </c>
      <c r="T557" s="105">
        <f t="shared" si="389"/>
        <v>0</v>
      </c>
      <c r="U557" s="79">
        <v>1</v>
      </c>
    </row>
    <row r="558" spans="1:21" s="57" customFormat="1" ht="15.75" customHeight="1" thickBot="1">
      <c r="A558" s="57" t="s">
        <v>23</v>
      </c>
      <c r="B558" s="516">
        <f>+B557+1</f>
        <v>117</v>
      </c>
      <c r="C558" s="233" t="s">
        <v>1348</v>
      </c>
      <c r="D558" s="612">
        <v>4</v>
      </c>
      <c r="E558" s="611">
        <v>3.1</v>
      </c>
      <c r="F558" s="611">
        <v>3.7</v>
      </c>
      <c r="G558" s="611">
        <v>2.9</v>
      </c>
      <c r="H558" s="611">
        <v>3.4</v>
      </c>
      <c r="I558" s="611">
        <v>3.6</v>
      </c>
      <c r="J558" s="611">
        <v>3.6</v>
      </c>
      <c r="K558" s="611">
        <v>3.1</v>
      </c>
      <c r="L558" s="611">
        <v>3.2</v>
      </c>
      <c r="M558" s="611">
        <v>3.8</v>
      </c>
      <c r="N558" s="611">
        <v>3.4</v>
      </c>
      <c r="O558" s="184">
        <f t="shared" si="390"/>
        <v>3.5999999999999943</v>
      </c>
      <c r="P558" s="185">
        <f t="shared" si="388"/>
        <v>41.4</v>
      </c>
      <c r="Q558" s="542"/>
      <c r="R558" s="199">
        <v>41.4</v>
      </c>
      <c r="S558" s="187">
        <v>41.4</v>
      </c>
      <c r="T558" s="105">
        <f t="shared" si="389"/>
        <v>0</v>
      </c>
      <c r="U558" s="79">
        <v>1</v>
      </c>
    </row>
    <row r="559" spans="1:21" s="57" customFormat="1" ht="15.75" hidden="1" customHeight="1" thickBot="1">
      <c r="A559" s="57" t="s">
        <v>23</v>
      </c>
      <c r="B559" s="69"/>
      <c r="C559" s="233" t="s">
        <v>1349</v>
      </c>
      <c r="D559" s="195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84">
        <f t="shared" si="390"/>
        <v>0</v>
      </c>
      <c r="P559" s="185">
        <f t="shared" si="388"/>
        <v>0</v>
      </c>
      <c r="Q559" s="503"/>
      <c r="R559" s="199"/>
      <c r="S559" s="187"/>
      <c r="T559" s="105">
        <f t="shared" si="389"/>
        <v>0</v>
      </c>
      <c r="U559" s="79">
        <v>2</v>
      </c>
    </row>
    <row r="560" spans="1:21" s="57" customFormat="1" ht="15.75" hidden="1" customHeight="1" thickBot="1">
      <c r="A560" s="57" t="s">
        <v>23</v>
      </c>
      <c r="B560" s="69"/>
      <c r="C560" s="233" t="s">
        <v>1350</v>
      </c>
      <c r="D560" s="195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84">
        <f t="shared" si="390"/>
        <v>0</v>
      </c>
      <c r="P560" s="185">
        <f t="shared" si="388"/>
        <v>0</v>
      </c>
      <c r="Q560" s="503"/>
      <c r="R560" s="199"/>
      <c r="S560" s="187"/>
      <c r="T560" s="105">
        <f t="shared" si="389"/>
        <v>0</v>
      </c>
      <c r="U560" s="79">
        <v>2</v>
      </c>
    </row>
    <row r="561" spans="1:21" s="57" customFormat="1" ht="15.75" hidden="1" customHeight="1" thickBot="1">
      <c r="A561" s="57" t="s">
        <v>23</v>
      </c>
      <c r="B561" s="69"/>
      <c r="C561" s="233" t="s">
        <v>1351</v>
      </c>
      <c r="D561" s="195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84">
        <f t="shared" si="390"/>
        <v>0</v>
      </c>
      <c r="P561" s="185">
        <f t="shared" si="388"/>
        <v>0</v>
      </c>
      <c r="Q561" s="503"/>
      <c r="R561" s="199"/>
      <c r="S561" s="187"/>
      <c r="T561" s="105">
        <f t="shared" si="389"/>
        <v>0</v>
      </c>
      <c r="U561" s="79">
        <v>2</v>
      </c>
    </row>
    <row r="562" spans="1:21" s="57" customFormat="1" ht="15.75" hidden="1" customHeight="1" thickBot="1">
      <c r="A562" s="57" t="s">
        <v>23</v>
      </c>
      <c r="B562" s="69"/>
      <c r="C562" s="233" t="s">
        <v>1352</v>
      </c>
      <c r="D562" s="195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84">
        <f t="shared" si="390"/>
        <v>0</v>
      </c>
      <c r="P562" s="185">
        <f t="shared" si="388"/>
        <v>0</v>
      </c>
      <c r="Q562" s="503"/>
      <c r="R562" s="199"/>
      <c r="S562" s="187"/>
      <c r="T562" s="105">
        <f t="shared" si="389"/>
        <v>0</v>
      </c>
      <c r="U562" s="79">
        <v>2</v>
      </c>
    </row>
    <row r="563" spans="1:21" s="196" customFormat="1" ht="15.6" customHeight="1" thickBot="1">
      <c r="B563" s="549"/>
      <c r="C563" s="468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97"/>
      <c r="P563" s="198"/>
      <c r="Q563" s="198"/>
      <c r="R563" s="161"/>
      <c r="S563" s="161"/>
      <c r="T563" s="75"/>
      <c r="U563" s="79">
        <v>1</v>
      </c>
    </row>
    <row r="564" spans="1:21" s="80" customFormat="1" ht="15.75" hidden="1" customHeight="1" thickBot="1">
      <c r="A564" s="80" t="s">
        <v>24</v>
      </c>
      <c r="B564" s="69"/>
      <c r="C564" s="144" t="s">
        <v>129</v>
      </c>
      <c r="D564" s="145">
        <v>1.1120604139843667E-2</v>
      </c>
      <c r="E564" s="145">
        <v>8.6109325096524192E-2</v>
      </c>
      <c r="F564" s="145">
        <v>8.4008235469224285E-2</v>
      </c>
      <c r="G564" s="145">
        <v>8.4276077725765897E-2</v>
      </c>
      <c r="H564" s="145">
        <v>7.8835130128297515E-2</v>
      </c>
      <c r="I564" s="145">
        <v>7.8734846784431628E-2</v>
      </c>
      <c r="J564" s="145">
        <v>8.2874541817307926E-2</v>
      </c>
      <c r="K564" s="145">
        <v>8.7951644166579523E-2</v>
      </c>
      <c r="L564" s="145">
        <v>7.6103167356297158E-2</v>
      </c>
      <c r="M564" s="145">
        <v>8.9906713401913405E-2</v>
      </c>
      <c r="N564" s="145">
        <v>7.7852616695457996E-2</v>
      </c>
      <c r="O564" s="145">
        <v>0.16222709721835693</v>
      </c>
      <c r="P564" s="89">
        <f t="shared" ref="P564:P569" si="391">SUM(D564:O564)</f>
        <v>1</v>
      </c>
      <c r="Q564" s="483"/>
      <c r="R564" s="85"/>
      <c r="S564" s="85"/>
      <c r="T564" s="143"/>
      <c r="U564" s="79">
        <v>2</v>
      </c>
    </row>
    <row r="565" spans="1:21" s="80" customFormat="1" ht="15.75" hidden="1" customHeight="1" thickBot="1">
      <c r="A565" s="80" t="s">
        <v>24</v>
      </c>
      <c r="B565" s="69"/>
      <c r="C565" s="144" t="s">
        <v>130</v>
      </c>
      <c r="D565" s="148">
        <v>1.4164942035315035E-2</v>
      </c>
      <c r="E565" s="148">
        <v>6.755002615056388E-2</v>
      </c>
      <c r="F565" s="148">
        <v>7.6975037040435873E-2</v>
      </c>
      <c r="G565" s="148">
        <v>8.3562456689501588E-2</v>
      </c>
      <c r="H565" s="148">
        <v>8.5769495027415932E-2</v>
      </c>
      <c r="I565" s="148">
        <v>7.0013642670712306E-2</v>
      </c>
      <c r="J565" s="148">
        <v>7.7350107460493728E-2</v>
      </c>
      <c r="K565" s="148">
        <v>9.7823812169804999E-2</v>
      </c>
      <c r="L565" s="148">
        <v>9.1979742125414959E-2</v>
      </c>
      <c r="M565" s="148">
        <v>9.2387005845121675E-2</v>
      </c>
      <c r="N565" s="148">
        <v>8.9457885254728781E-2</v>
      </c>
      <c r="O565" s="148">
        <v>0.15296584753049136</v>
      </c>
      <c r="P565" s="94">
        <f t="shared" si="391"/>
        <v>1</v>
      </c>
      <c r="Q565" s="483"/>
      <c r="R565" s="85"/>
      <c r="S565" s="85"/>
      <c r="T565" s="143"/>
      <c r="U565" s="79">
        <v>2</v>
      </c>
    </row>
    <row r="566" spans="1:21" s="80" customFormat="1" ht="15.75" hidden="1" customHeight="1" thickBot="1">
      <c r="A566" s="80" t="s">
        <v>24</v>
      </c>
      <c r="B566" s="69"/>
      <c r="C566" s="144" t="s">
        <v>131</v>
      </c>
      <c r="D566" s="151">
        <v>2.4940399272036153E-2</v>
      </c>
      <c r="E566" s="151">
        <v>0.10231566404175106</v>
      </c>
      <c r="F566" s="151">
        <v>3.5801912712701597E-2</v>
      </c>
      <c r="G566" s="151">
        <v>6.1583914610000089E-2</v>
      </c>
      <c r="H566" s="151">
        <v>9.2529402751989759E-2</v>
      </c>
      <c r="I566" s="151">
        <v>9.9929379037886262E-2</v>
      </c>
      <c r="J566" s="151">
        <v>9.0392042923297569E-2</v>
      </c>
      <c r="K566" s="151">
        <v>8.5047747823153705E-2</v>
      </c>
      <c r="L566" s="151">
        <v>7.8786735068136882E-2</v>
      </c>
      <c r="M566" s="151">
        <v>8.7239784171071574E-2</v>
      </c>
      <c r="N566" s="151">
        <v>8.459445469342658E-2</v>
      </c>
      <c r="O566" s="151">
        <v>0.15683856289454867</v>
      </c>
      <c r="P566" s="84">
        <f t="shared" si="391"/>
        <v>1</v>
      </c>
      <c r="Q566" s="483"/>
      <c r="R566" s="85"/>
      <c r="S566" s="85"/>
      <c r="T566" s="143"/>
      <c r="U566" s="79">
        <v>2</v>
      </c>
    </row>
    <row r="567" spans="1:21" s="80" customFormat="1" ht="15.75" hidden="1" customHeight="1" thickBot="1">
      <c r="A567" s="80" t="s">
        <v>24</v>
      </c>
      <c r="B567" s="69"/>
      <c r="C567" s="144" t="s">
        <v>132</v>
      </c>
      <c r="D567" s="126">
        <f t="shared" ref="D567:D574" si="392">D586/$P586</f>
        <v>1.4542267516765862E-2</v>
      </c>
      <c r="E567" s="128">
        <f t="shared" ref="E567:O567" si="393">E586/$P586</f>
        <v>9.1426513675610846E-2</v>
      </c>
      <c r="F567" s="128">
        <f t="shared" si="393"/>
        <v>8.1159568021999764E-2</v>
      </c>
      <c r="G567" s="128">
        <f t="shared" si="393"/>
        <v>7.9405136818104197E-2</v>
      </c>
      <c r="H567" s="128">
        <f t="shared" si="393"/>
        <v>7.7212471950307018E-2</v>
      </c>
      <c r="I567" s="128">
        <f t="shared" si="393"/>
        <v>8.4405407523026721E-2</v>
      </c>
      <c r="J567" s="128">
        <f t="shared" si="393"/>
        <v>8.2849036285586639E-2</v>
      </c>
      <c r="K567" s="128">
        <f t="shared" si="393"/>
        <v>9.3611166106332341E-2</v>
      </c>
      <c r="L567" s="128">
        <f t="shared" si="393"/>
        <v>6.7947384738896166E-2</v>
      </c>
      <c r="M567" s="128">
        <f t="shared" si="393"/>
        <v>7.3131297474761797E-2</v>
      </c>
      <c r="N567" s="128">
        <f t="shared" si="393"/>
        <v>7.497745143922091E-2</v>
      </c>
      <c r="O567" s="128">
        <f t="shared" si="393"/>
        <v>0.17933229844938769</v>
      </c>
      <c r="P567" s="130">
        <f t="shared" si="391"/>
        <v>1</v>
      </c>
      <c r="Q567" s="483"/>
      <c r="R567" s="85"/>
      <c r="S567" s="85"/>
      <c r="T567" s="143"/>
      <c r="U567" s="79">
        <v>2</v>
      </c>
    </row>
    <row r="568" spans="1:21" s="80" customFormat="1" ht="15.75" hidden="1" customHeight="1" thickBot="1">
      <c r="A568" s="80" t="s">
        <v>24</v>
      </c>
      <c r="B568" s="69"/>
      <c r="C568" s="154" t="s">
        <v>133</v>
      </c>
      <c r="D568" s="126">
        <f t="shared" si="392"/>
        <v>1.5188435425383121E-2</v>
      </c>
      <c r="E568" s="128">
        <f t="shared" ref="E568:O569" si="394">E587/$P587</f>
        <v>8.7477901594502389E-2</v>
      </c>
      <c r="F568" s="128">
        <f t="shared" si="394"/>
        <v>8.5417158624949654E-2</v>
      </c>
      <c r="G568" s="128">
        <f t="shared" si="394"/>
        <v>7.9568761912226171E-2</v>
      </c>
      <c r="H568" s="128">
        <f t="shared" si="394"/>
        <v>8.6421330655273354E-2</v>
      </c>
      <c r="I568" s="128">
        <f t="shared" si="394"/>
        <v>7.348775101731822E-2</v>
      </c>
      <c r="J568" s="128">
        <f t="shared" si="394"/>
        <v>8.1335890720272724E-2</v>
      </c>
      <c r="K568" s="128">
        <f t="shared" si="394"/>
        <v>0.10068725348754427</v>
      </c>
      <c r="L568" s="128">
        <f t="shared" si="394"/>
        <v>6.6387846726034747E-2</v>
      </c>
      <c r="M568" s="128">
        <f t="shared" si="394"/>
        <v>8.2709952627546754E-2</v>
      </c>
      <c r="N568" s="128">
        <f t="shared" si="394"/>
        <v>8.8114663121089024E-2</v>
      </c>
      <c r="O568" s="128">
        <f t="shared" si="394"/>
        <v>0.15320305408785956</v>
      </c>
      <c r="P568" s="130">
        <f t="shared" si="391"/>
        <v>1</v>
      </c>
      <c r="Q568" s="499">
        <f>(P587/P586-1)</f>
        <v>-6.3948416260621754E-2</v>
      </c>
      <c r="R568" s="85"/>
      <c r="S568" s="85"/>
      <c r="T568" s="143"/>
      <c r="U568" s="79">
        <v>2</v>
      </c>
    </row>
    <row r="569" spans="1:21" s="80" customFormat="1" ht="15.75" hidden="1" customHeight="1" thickBot="1">
      <c r="A569" s="80" t="s">
        <v>24</v>
      </c>
      <c r="B569" s="69"/>
      <c r="C569" s="144" t="s">
        <v>449</v>
      </c>
      <c r="D569" s="126">
        <f t="shared" si="392"/>
        <v>7.5553831544974775E-2</v>
      </c>
      <c r="E569" s="128">
        <f t="shared" si="394"/>
        <v>2.8141932180108242E-2</v>
      </c>
      <c r="F569" s="128">
        <f t="shared" si="394"/>
        <v>7.8199082051106331E-2</v>
      </c>
      <c r="G569" s="128">
        <f t="shared" si="394"/>
        <v>8.1859023282893573E-2</v>
      </c>
      <c r="H569" s="128">
        <f t="shared" si="394"/>
        <v>7.7260886973396004E-2</v>
      </c>
      <c r="I569" s="128">
        <f t="shared" si="394"/>
        <v>9.0494416837076846E-2</v>
      </c>
      <c r="J569" s="128">
        <f t="shared" si="394"/>
        <v>8.259048206983538E-2</v>
      </c>
      <c r="K569" s="128">
        <f t="shared" si="394"/>
        <v>0.10629120734990845</v>
      </c>
      <c r="L569" s="128">
        <f t="shared" si="394"/>
        <v>5.3126449578268765E-2</v>
      </c>
      <c r="M569" s="128">
        <f t="shared" si="394"/>
        <v>6.1051978726669433E-2</v>
      </c>
      <c r="N569" s="128">
        <f t="shared" si="394"/>
        <v>9.521612727592503E-2</v>
      </c>
      <c r="O569" s="128">
        <f t="shared" si="394"/>
        <v>0.17021458212983712</v>
      </c>
      <c r="P569" s="130">
        <f t="shared" si="391"/>
        <v>1</v>
      </c>
      <c r="Q569" s="499">
        <f t="shared" ref="Q569:Q574" si="395">(P588/P587-1)</f>
        <v>1.1577182238677874E-2</v>
      </c>
      <c r="R569" s="85"/>
      <c r="S569" s="85"/>
      <c r="T569" s="143"/>
      <c r="U569" s="79">
        <v>2</v>
      </c>
    </row>
    <row r="570" spans="1:21" s="80" customFormat="1" ht="15.75" hidden="1" customHeight="1" thickBot="1">
      <c r="A570" s="80" t="s">
        <v>24</v>
      </c>
      <c r="B570" s="69"/>
      <c r="C570" s="144" t="s">
        <v>572</v>
      </c>
      <c r="D570" s="126">
        <f t="shared" si="392"/>
        <v>7.3499394883404179E-2</v>
      </c>
      <c r="E570" s="437">
        <f t="shared" ref="E570:O570" si="396">E589/$P589</f>
        <v>2.3811709775442523E-2</v>
      </c>
      <c r="F570" s="128">
        <f t="shared" si="396"/>
        <v>6.4470989364328365E-2</v>
      </c>
      <c r="G570" s="335">
        <f t="shared" si="396"/>
        <v>9.0836540489292794E-2</v>
      </c>
      <c r="H570" s="335">
        <f t="shared" si="396"/>
        <v>7.9226988572699109E-2</v>
      </c>
      <c r="I570" s="335">
        <f t="shared" si="396"/>
        <v>8.4894149558490714E-2</v>
      </c>
      <c r="J570" s="335">
        <f t="shared" si="396"/>
        <v>9.0880220035451126E-2</v>
      </c>
      <c r="K570" s="335">
        <f t="shared" si="396"/>
        <v>0.11275790847688813</v>
      </c>
      <c r="L570" s="335">
        <f t="shared" si="396"/>
        <v>6.1569534226976891E-2</v>
      </c>
      <c r="M570" s="335">
        <f t="shared" si="396"/>
        <v>7.5778799356377116E-2</v>
      </c>
      <c r="N570" s="335">
        <f t="shared" si="396"/>
        <v>8.6455416705355184E-2</v>
      </c>
      <c r="O570" s="335">
        <f t="shared" si="396"/>
        <v>0.15581834855529395</v>
      </c>
      <c r="P570" s="130">
        <f t="shared" ref="P570:P575" si="397">SUM(D570:O570)</f>
        <v>1</v>
      </c>
      <c r="Q570" s="500">
        <f t="shared" si="395"/>
        <v>-0.11830326393045421</v>
      </c>
      <c r="R570" s="85"/>
      <c r="S570" s="85"/>
      <c r="T570" s="143"/>
      <c r="U570" s="79">
        <v>2</v>
      </c>
    </row>
    <row r="571" spans="1:21" s="80" customFormat="1" ht="15.75" hidden="1" customHeight="1" thickBot="1">
      <c r="A571" s="80" t="s">
        <v>24</v>
      </c>
      <c r="B571" s="69"/>
      <c r="C571" s="363" t="s">
        <v>674</v>
      </c>
      <c r="D571" s="126">
        <f t="shared" si="392"/>
        <v>7.6369741761464466E-2</v>
      </c>
      <c r="E571" s="335">
        <f t="shared" ref="E571:O574" si="398">E590/$P590</f>
        <v>2.8786496686049372E-2</v>
      </c>
      <c r="F571" s="335">
        <f t="shared" si="398"/>
        <v>7.9688138422639429E-2</v>
      </c>
      <c r="G571" s="335">
        <f t="shared" si="398"/>
        <v>8.4762713351075672E-2</v>
      </c>
      <c r="H571" s="335">
        <f t="shared" si="398"/>
        <v>7.7536454500750751E-2</v>
      </c>
      <c r="I571" s="335">
        <f t="shared" si="398"/>
        <v>7.7982207767476275E-2</v>
      </c>
      <c r="J571" s="335">
        <f t="shared" si="398"/>
        <v>9.7440309899502697E-2</v>
      </c>
      <c r="K571" s="335">
        <f t="shared" si="398"/>
        <v>0.10206308259842854</v>
      </c>
      <c r="L571" s="335">
        <f t="shared" si="398"/>
        <v>3.9947849010224919E-2</v>
      </c>
      <c r="M571" s="335">
        <f t="shared" si="398"/>
        <v>8.9441948810940822E-2</v>
      </c>
      <c r="N571" s="335">
        <f t="shared" si="398"/>
        <v>8.6812686827025198E-2</v>
      </c>
      <c r="O571" s="335">
        <f t="shared" si="398"/>
        <v>0.15916837036442202</v>
      </c>
      <c r="P571" s="130">
        <f t="shared" si="397"/>
        <v>1.0000000000000002</v>
      </c>
      <c r="Q571" s="500">
        <f t="shared" si="395"/>
        <v>1.7180834399378897E-2</v>
      </c>
      <c r="R571" s="85"/>
      <c r="S571" s="85"/>
      <c r="T571" s="480"/>
      <c r="U571" s="79">
        <v>2</v>
      </c>
    </row>
    <row r="572" spans="1:21" s="80" customFormat="1" ht="15.75" hidden="1" customHeight="1" thickBot="1">
      <c r="A572" s="80" t="s">
        <v>24</v>
      </c>
      <c r="B572" s="516"/>
      <c r="C572" s="363" t="s">
        <v>770</v>
      </c>
      <c r="D572" s="86">
        <f t="shared" si="392"/>
        <v>7.2552573109234061E-2</v>
      </c>
      <c r="E572" s="145">
        <f t="shared" si="398"/>
        <v>3.2191792117291403E-2</v>
      </c>
      <c r="F572" s="145">
        <f t="shared" si="398"/>
        <v>8.7352250608753942E-2</v>
      </c>
      <c r="G572" s="145">
        <f t="shared" si="398"/>
        <v>8.085974048113273E-2</v>
      </c>
      <c r="H572" s="145">
        <f t="shared" si="398"/>
        <v>7.2548546449468371E-2</v>
      </c>
      <c r="I572" s="145">
        <f t="shared" si="398"/>
        <v>8.5604040770995801E-2</v>
      </c>
      <c r="J572" s="145">
        <f t="shared" si="398"/>
        <v>8.9829205113294355E-2</v>
      </c>
      <c r="K572" s="145">
        <f t="shared" si="398"/>
        <v>9.4578135080504291E-2</v>
      </c>
      <c r="L572" s="145">
        <f t="shared" si="398"/>
        <v>6.7437220303511028E-2</v>
      </c>
      <c r="M572" s="145">
        <f t="shared" si="398"/>
        <v>8.2424282449567121E-2</v>
      </c>
      <c r="N572" s="145">
        <f t="shared" si="398"/>
        <v>8.247920873210654E-2</v>
      </c>
      <c r="O572" s="145">
        <f t="shared" si="398"/>
        <v>0.15214300478414056</v>
      </c>
      <c r="P572" s="534">
        <f t="shared" si="397"/>
        <v>1.0000000000000004</v>
      </c>
      <c r="Q572" s="535">
        <f t="shared" si="395"/>
        <v>3.4471716374595784E-2</v>
      </c>
      <c r="R572" s="85"/>
      <c r="S572" s="85"/>
      <c r="T572" s="143"/>
      <c r="U572" s="79">
        <v>2</v>
      </c>
    </row>
    <row r="573" spans="1:21" s="80" customFormat="1" ht="15.75" hidden="1" customHeight="1" thickBot="1">
      <c r="A573" s="80" t="s">
        <v>24</v>
      </c>
      <c r="B573" s="516"/>
      <c r="C573" s="363" t="s">
        <v>855</v>
      </c>
      <c r="D573" s="369">
        <f t="shared" si="392"/>
        <v>1.7206777505484386E-2</v>
      </c>
      <c r="E573" s="148">
        <f t="shared" si="398"/>
        <v>8.8338092475798838E-2</v>
      </c>
      <c r="F573" s="148">
        <f t="shared" si="398"/>
        <v>7.8181866249113496E-2</v>
      </c>
      <c r="G573" s="148">
        <f t="shared" si="398"/>
        <v>1.3077848053088738E-2</v>
      </c>
      <c r="H573" s="148">
        <f t="shared" si="398"/>
        <v>0.15729475286223904</v>
      </c>
      <c r="I573" s="148">
        <f t="shared" si="398"/>
        <v>9.0338657001606329E-2</v>
      </c>
      <c r="J573" s="148">
        <f t="shared" si="398"/>
        <v>8.7777003057020811E-2</v>
      </c>
      <c r="K573" s="148">
        <f t="shared" si="398"/>
        <v>9.1216248374271253E-2</v>
      </c>
      <c r="L573" s="148">
        <f t="shared" si="398"/>
        <v>5.3325314669682142E-2</v>
      </c>
      <c r="M573" s="148">
        <f t="shared" si="398"/>
        <v>8.3958445686525038E-2</v>
      </c>
      <c r="N573" s="148">
        <f t="shared" si="398"/>
        <v>8.977680134882994E-2</v>
      </c>
      <c r="O573" s="148">
        <f t="shared" si="398"/>
        <v>0.14950819271633997</v>
      </c>
      <c r="P573" s="533">
        <f t="shared" si="397"/>
        <v>0.99999999999999989</v>
      </c>
      <c r="Q573" s="536">
        <f t="shared" si="395"/>
        <v>-2.3746856935866312E-2</v>
      </c>
      <c r="R573" s="85"/>
      <c r="S573" s="85"/>
      <c r="T573" s="143"/>
      <c r="U573" s="79">
        <v>2</v>
      </c>
    </row>
    <row r="574" spans="1:21" s="80" customFormat="1" ht="15.6" hidden="1" customHeight="1" thickBot="1">
      <c r="A574" s="80" t="s">
        <v>24</v>
      </c>
      <c r="B574" s="516"/>
      <c r="C574" s="363" t="s">
        <v>954</v>
      </c>
      <c r="D574" s="369">
        <f t="shared" si="392"/>
        <v>2.1075571353097754E-2</v>
      </c>
      <c r="E574" s="148">
        <f t="shared" si="398"/>
        <v>8.5223583277407269E-2</v>
      </c>
      <c r="F574" s="148">
        <f t="shared" si="398"/>
        <v>8.427357911121211E-2</v>
      </c>
      <c r="G574" s="148">
        <f t="shared" si="398"/>
        <v>8.8844563036568194E-2</v>
      </c>
      <c r="H574" s="148">
        <f t="shared" si="398"/>
        <v>7.9132750526363857E-2</v>
      </c>
      <c r="I574" s="148">
        <f t="shared" si="398"/>
        <v>8.3498498904939752E-2</v>
      </c>
      <c r="J574" s="148">
        <f t="shared" si="398"/>
        <v>8.4314552304825277E-2</v>
      </c>
      <c r="K574" s="148">
        <f t="shared" si="398"/>
        <v>8.6090830885081515E-2</v>
      </c>
      <c r="L574" s="148">
        <f t="shared" si="398"/>
        <v>7.6900841892542232E-2</v>
      </c>
      <c r="M574" s="148">
        <f t="shared" si="398"/>
        <v>8.1104520915914302E-2</v>
      </c>
      <c r="N574" s="148">
        <f t="shared" si="398"/>
        <v>8.930819307311598E-2</v>
      </c>
      <c r="O574" s="148">
        <f t="shared" si="398"/>
        <v>0.14023251471893186</v>
      </c>
      <c r="P574" s="533">
        <f t="shared" si="397"/>
        <v>1.0000000000000002</v>
      </c>
      <c r="Q574" s="536">
        <f t="shared" si="395"/>
        <v>-2.1727261873367709E-3</v>
      </c>
      <c r="R574" s="85"/>
      <c r="S574" s="85"/>
      <c r="T574" s="143"/>
      <c r="U574" s="79">
        <v>2</v>
      </c>
    </row>
    <row r="575" spans="1:21" s="80" customFormat="1" ht="15.6" hidden="1" customHeight="1" thickBot="1">
      <c r="A575" s="80" t="s">
        <v>24</v>
      </c>
      <c r="B575" s="516"/>
      <c r="C575" s="363" t="s">
        <v>1098</v>
      </c>
      <c r="D575" s="369">
        <f t="shared" ref="D575:O575" si="399">D595/$P595</f>
        <v>1.7178595620515155E-2</v>
      </c>
      <c r="E575" s="148">
        <f t="shared" si="399"/>
        <v>8.2858254658076572E-2</v>
      </c>
      <c r="F575" s="148">
        <f t="shared" si="399"/>
        <v>7.8047726605799297E-2</v>
      </c>
      <c r="G575" s="148">
        <f t="shared" si="399"/>
        <v>9.152937445574337E-2</v>
      </c>
      <c r="H575" s="148">
        <f t="shared" si="399"/>
        <v>7.6637261564727513E-2</v>
      </c>
      <c r="I575" s="148">
        <f t="shared" si="399"/>
        <v>7.731163050614355E-2</v>
      </c>
      <c r="J575" s="148">
        <f t="shared" si="399"/>
        <v>8.0877591239199659E-2</v>
      </c>
      <c r="K575" s="148">
        <f t="shared" si="399"/>
        <v>8.6591444459516415E-2</v>
      </c>
      <c r="L575" s="148">
        <f t="shared" si="399"/>
        <v>6.7338414527258819E-2</v>
      </c>
      <c r="M575" s="148">
        <f t="shared" si="399"/>
        <v>8.2985445962362611E-2</v>
      </c>
      <c r="N575" s="148">
        <f t="shared" si="399"/>
        <v>0.10264088447195313</v>
      </c>
      <c r="O575" s="148">
        <f t="shared" si="399"/>
        <v>0.15600337592870395</v>
      </c>
      <c r="P575" s="533">
        <f t="shared" si="397"/>
        <v>0.99999999999999989</v>
      </c>
      <c r="Q575" s="536">
        <f>(P595/P593-1)</f>
        <v>1.2182845033086309E-2</v>
      </c>
      <c r="R575" s="85"/>
      <c r="S575" s="85"/>
      <c r="T575" s="143"/>
      <c r="U575" s="79">
        <v>2</v>
      </c>
    </row>
    <row r="576" spans="1:21" s="80" customFormat="1" ht="15.6" customHeight="1" thickBot="1">
      <c r="A576" s="80" t="s">
        <v>24</v>
      </c>
      <c r="B576" s="516">
        <f>+B558+1</f>
        <v>118</v>
      </c>
      <c r="C576" s="363" t="s">
        <v>1353</v>
      </c>
      <c r="D576" s="369">
        <f t="shared" ref="D576:D582" si="400">D596/$P596</f>
        <v>1.5751276997328478E-2</v>
      </c>
      <c r="E576" s="148">
        <f t="shared" ref="E576:O576" si="401">E596/$P596</f>
        <v>6.5055525097932082E-2</v>
      </c>
      <c r="F576" s="148">
        <f t="shared" si="401"/>
        <v>9.3028017267282437E-2</v>
      </c>
      <c r="G576" s="148">
        <f t="shared" si="401"/>
        <v>9.16119707936566E-2</v>
      </c>
      <c r="H576" s="148">
        <f t="shared" si="401"/>
        <v>6.1037238506680538E-2</v>
      </c>
      <c r="I576" s="148">
        <f t="shared" si="401"/>
        <v>0.10097247119342577</v>
      </c>
      <c r="J576" s="148">
        <f t="shared" si="401"/>
        <v>7.4569485815925388E-2</v>
      </c>
      <c r="K576" s="148">
        <f t="shared" si="401"/>
        <v>9.8823562956785585E-2</v>
      </c>
      <c r="L576" s="148">
        <f t="shared" si="401"/>
        <v>7.6647946452619423E-2</v>
      </c>
      <c r="M576" s="148">
        <f t="shared" si="401"/>
        <v>9.3833396606728764E-2</v>
      </c>
      <c r="N576" s="148">
        <f t="shared" si="401"/>
        <v>0.10264217623914755</v>
      </c>
      <c r="O576" s="148">
        <f t="shared" si="401"/>
        <v>0.12602693207248736</v>
      </c>
      <c r="P576" s="533">
        <f t="shared" ref="P576:P585" si="402">SUM(D576:O576)</f>
        <v>1</v>
      </c>
      <c r="Q576" s="536">
        <f>(P596/P595-1)</f>
        <v>-9.2109212654433836E-2</v>
      </c>
      <c r="R576" s="85"/>
      <c r="S576" s="85"/>
      <c r="T576" s="143"/>
      <c r="U576" s="79">
        <v>1</v>
      </c>
    </row>
    <row r="577" spans="1:21" s="80" customFormat="1" ht="15.6" customHeight="1" thickBot="1">
      <c r="A577" s="80" t="s">
        <v>24</v>
      </c>
      <c r="B577" s="516">
        <f>+B576+1</f>
        <v>119</v>
      </c>
      <c r="C577" s="363" t="s">
        <v>1354</v>
      </c>
      <c r="D577" s="370">
        <f t="shared" si="400"/>
        <v>3.0404591463769982E-2</v>
      </c>
      <c r="E577" s="253">
        <f t="shared" ref="E577:O577" si="403">E597/$P597</f>
        <v>9.132444119630842E-2</v>
      </c>
      <c r="F577" s="253">
        <f t="shared" si="403"/>
        <v>8.3548941878022365E-2</v>
      </c>
      <c r="G577" s="253">
        <f t="shared" si="403"/>
        <v>9.1135523284330902E-2</v>
      </c>
      <c r="H577" s="253">
        <f t="shared" si="403"/>
        <v>7.6117310989942205E-2</v>
      </c>
      <c r="I577" s="253">
        <f t="shared" si="403"/>
        <v>8.6710962238987305E-2</v>
      </c>
      <c r="J577" s="253">
        <f t="shared" si="403"/>
        <v>9.0473289959559625E-2</v>
      </c>
      <c r="K577" s="253">
        <f t="shared" si="403"/>
        <v>9.4297805004264351E-2</v>
      </c>
      <c r="L577" s="253">
        <f t="shared" si="403"/>
        <v>5.4611045253306463E-2</v>
      </c>
      <c r="M577" s="253">
        <f t="shared" si="403"/>
        <v>8.3991050160709929E-2</v>
      </c>
      <c r="N577" s="253">
        <f t="shared" si="403"/>
        <v>8.3751454918589249E-2</v>
      </c>
      <c r="O577" s="253">
        <f t="shared" si="403"/>
        <v>0.13363358365220929</v>
      </c>
      <c r="P577" s="537">
        <f t="shared" si="402"/>
        <v>1.0000000000000002</v>
      </c>
      <c r="Q577" s="538">
        <f t="shared" ref="Q577:Q585" si="404">(P597/P596-1)</f>
        <v>2.8134021654157904E-2</v>
      </c>
      <c r="R577" s="85"/>
      <c r="S577" s="85"/>
      <c r="T577" s="143"/>
      <c r="U577" s="79">
        <v>1</v>
      </c>
    </row>
    <row r="578" spans="1:21" s="80" customFormat="1" ht="15.6" customHeight="1" thickBot="1">
      <c r="A578" s="80" t="s">
        <v>24</v>
      </c>
      <c r="B578" s="516">
        <f>+B577+1</f>
        <v>120</v>
      </c>
      <c r="C578" s="144" t="s">
        <v>1355</v>
      </c>
      <c r="D578" s="250">
        <f t="shared" si="400"/>
        <v>4.0228128903464368E-2</v>
      </c>
      <c r="E578" s="251">
        <f t="shared" ref="E578:O578" si="405">E598/$P598</f>
        <v>9.7550032524493971E-2</v>
      </c>
      <c r="F578" s="310">
        <f t="shared" si="405"/>
        <v>7.7322980028283167E-2</v>
      </c>
      <c r="G578" s="455">
        <f t="shared" si="405"/>
        <v>7.8379271009842225E-2</v>
      </c>
      <c r="H578" s="455">
        <f t="shared" si="405"/>
        <v>8.3670116609661685E-2</v>
      </c>
      <c r="I578" s="455">
        <f t="shared" si="405"/>
        <v>8.5084942632510471E-2</v>
      </c>
      <c r="J578" s="455">
        <f t="shared" si="405"/>
        <v>8.4400764769977252E-2</v>
      </c>
      <c r="K578" s="455">
        <f t="shared" si="405"/>
        <v>9.1441182644288271E-2</v>
      </c>
      <c r="L578" s="455">
        <f t="shared" si="405"/>
        <v>7.1767973553219302E-2</v>
      </c>
      <c r="M578" s="455">
        <f t="shared" si="405"/>
        <v>6.7597352154690621E-2</v>
      </c>
      <c r="N578" s="455">
        <f t="shared" si="405"/>
        <v>8.7124160510538104E-2</v>
      </c>
      <c r="O578" s="455">
        <f t="shared" si="405"/>
        <v>0.13543309465903058</v>
      </c>
      <c r="P578" s="461">
        <f t="shared" si="402"/>
        <v>1</v>
      </c>
      <c r="Q578" s="501">
        <f t="shared" si="404"/>
        <v>-8.9767487804981005E-2</v>
      </c>
      <c r="R578" s="85"/>
      <c r="S578" s="85"/>
      <c r="T578" s="143"/>
      <c r="U578" s="79">
        <v>1</v>
      </c>
    </row>
    <row r="579" spans="1:21" s="80" customFormat="1" ht="15.6" customHeight="1" thickBot="1">
      <c r="A579" s="80" t="s">
        <v>24</v>
      </c>
      <c r="B579" s="516">
        <f>+B578+1</f>
        <v>121</v>
      </c>
      <c r="C579" s="144" t="s">
        <v>1356</v>
      </c>
      <c r="D579" s="250">
        <f t="shared" si="400"/>
        <v>3.504041069211368E-2</v>
      </c>
      <c r="E579" s="251">
        <f t="shared" ref="E579:O579" si="406">E599/$P599</f>
        <v>8.8843691113861215E-2</v>
      </c>
      <c r="F579" s="252">
        <f t="shared" si="406"/>
        <v>7.987617985054031E-2</v>
      </c>
      <c r="G579" s="253">
        <f t="shared" si="406"/>
        <v>7.9358222596896483E-2</v>
      </c>
      <c r="H579" s="253">
        <f t="shared" si="406"/>
        <v>8.7335075071132917E-2</v>
      </c>
      <c r="I579" s="253">
        <f t="shared" si="406"/>
        <v>7.2512314332545555E-2</v>
      </c>
      <c r="J579" s="253">
        <f t="shared" si="406"/>
        <v>9.9482948011730438E-2</v>
      </c>
      <c r="K579" s="253">
        <f t="shared" si="406"/>
        <v>9.5330264741951123E-2</v>
      </c>
      <c r="L579" s="253">
        <f t="shared" si="406"/>
        <v>6.0024314709770162E-2</v>
      </c>
      <c r="M579" s="253">
        <f t="shared" si="406"/>
        <v>7.5095337792328631E-2</v>
      </c>
      <c r="N579" s="253">
        <f t="shared" si="406"/>
        <v>9.9652873947135984E-2</v>
      </c>
      <c r="O579" s="253">
        <f t="shared" si="406"/>
        <v>0.12744836713999363</v>
      </c>
      <c r="P579" s="254">
        <f t="shared" si="402"/>
        <v>1.0000000000000002</v>
      </c>
      <c r="Q579" s="494">
        <f t="shared" si="404"/>
        <v>-6.4044512601659331E-2</v>
      </c>
      <c r="R579" s="85"/>
      <c r="S579" s="85"/>
      <c r="T579" s="143"/>
      <c r="U579" s="79">
        <v>1</v>
      </c>
    </row>
    <row r="580" spans="1:21" s="80" customFormat="1" ht="15.75" customHeight="1" thickBot="1">
      <c r="A580" s="80" t="s">
        <v>24</v>
      </c>
      <c r="B580" s="516">
        <f>+B579+1</f>
        <v>122</v>
      </c>
      <c r="C580" s="144" t="s">
        <v>1357</v>
      </c>
      <c r="D580" s="250">
        <f t="shared" si="400"/>
        <v>3.6016949152542367E-2</v>
      </c>
      <c r="E580" s="251">
        <f t="shared" ref="E580:O580" si="407">E600/$P600</f>
        <v>8.9689265536723142E-2</v>
      </c>
      <c r="F580" s="252">
        <f t="shared" si="407"/>
        <v>8.050847457627118E-2</v>
      </c>
      <c r="G580" s="253">
        <f t="shared" si="407"/>
        <v>8.4745762711864389E-2</v>
      </c>
      <c r="H580" s="253">
        <f t="shared" si="407"/>
        <v>7.9802259887005636E-2</v>
      </c>
      <c r="I580" s="253">
        <f t="shared" si="407"/>
        <v>8.6158192090395463E-2</v>
      </c>
      <c r="J580" s="253">
        <f t="shared" si="407"/>
        <v>8.7570621468926538E-2</v>
      </c>
      <c r="K580" s="253">
        <f t="shared" si="407"/>
        <v>8.9689265536723142E-2</v>
      </c>
      <c r="L580" s="253">
        <f t="shared" si="407"/>
        <v>6.7796610169491511E-2</v>
      </c>
      <c r="M580" s="253">
        <f t="shared" si="407"/>
        <v>7.8389830508474562E-2</v>
      </c>
      <c r="N580" s="253">
        <f t="shared" si="407"/>
        <v>8.6158192090395477E-2</v>
      </c>
      <c r="O580" s="253">
        <f t="shared" si="407"/>
        <v>0.1334745762711865</v>
      </c>
      <c r="P580" s="254">
        <f t="shared" si="402"/>
        <v>1</v>
      </c>
      <c r="Q580" s="494">
        <f t="shared" si="404"/>
        <v>-3.6799764081678954E-2</v>
      </c>
      <c r="R580" s="85"/>
      <c r="S580" s="85"/>
      <c r="T580" s="143"/>
      <c r="U580" s="79">
        <v>1</v>
      </c>
    </row>
    <row r="581" spans="1:21" s="80" customFormat="1" ht="15.75" customHeight="1" thickBot="1">
      <c r="A581" s="80" t="s">
        <v>24</v>
      </c>
      <c r="B581" s="516">
        <f>+B580+1</f>
        <v>123</v>
      </c>
      <c r="C581" s="144" t="s">
        <v>1358</v>
      </c>
      <c r="D581" s="250">
        <f t="shared" si="400"/>
        <v>3.971405877680699E-2</v>
      </c>
      <c r="E581" s="251">
        <f t="shared" ref="E581:O581" si="408">E601/$P601</f>
        <v>8.8165210484511522E-2</v>
      </c>
      <c r="F581" s="252">
        <f t="shared" si="408"/>
        <v>8.1016679904686265E-2</v>
      </c>
      <c r="G581" s="253">
        <f t="shared" si="408"/>
        <v>8.3399523431294684E-2</v>
      </c>
      <c r="H581" s="253">
        <f t="shared" si="408"/>
        <v>8.0222398729150116E-2</v>
      </c>
      <c r="I581" s="253">
        <f t="shared" si="408"/>
        <v>8.6576648133439252E-2</v>
      </c>
      <c r="J581" s="253">
        <f t="shared" si="408"/>
        <v>8.7370929308975387E-2</v>
      </c>
      <c r="K581" s="253">
        <f t="shared" si="408"/>
        <v>8.8959491660047657E-2</v>
      </c>
      <c r="L581" s="253">
        <f t="shared" si="408"/>
        <v>6.8308181096108034E-2</v>
      </c>
      <c r="M581" s="253">
        <f t="shared" si="408"/>
        <v>7.8633836378077832E-2</v>
      </c>
      <c r="N581" s="253">
        <f t="shared" si="408"/>
        <v>8.5782366957903103E-2</v>
      </c>
      <c r="O581" s="253">
        <f t="shared" si="408"/>
        <v>0.13185067513899917</v>
      </c>
      <c r="P581" s="254">
        <f t="shared" si="402"/>
        <v>1</v>
      </c>
      <c r="Q581" s="494">
        <f t="shared" si="404"/>
        <v>-0.11087570621468945</v>
      </c>
      <c r="R581" s="85"/>
      <c r="S581" s="85"/>
      <c r="T581" s="143"/>
      <c r="U581" s="79">
        <v>1</v>
      </c>
    </row>
    <row r="582" spans="1:21" s="80" customFormat="1" ht="15.75" hidden="1" customHeight="1" thickBot="1">
      <c r="A582" s="80" t="s">
        <v>24</v>
      </c>
      <c r="B582" s="69"/>
      <c r="C582" s="144" t="s">
        <v>1359</v>
      </c>
      <c r="D582" s="250" t="e">
        <f t="shared" si="400"/>
        <v>#DIV/0!</v>
      </c>
      <c r="E582" s="251" t="e">
        <f t="shared" ref="E582:O582" si="409">E602/$P602</f>
        <v>#DIV/0!</v>
      </c>
      <c r="F582" s="252" t="e">
        <f t="shared" si="409"/>
        <v>#DIV/0!</v>
      </c>
      <c r="G582" s="253" t="e">
        <f t="shared" si="409"/>
        <v>#DIV/0!</v>
      </c>
      <c r="H582" s="253" t="e">
        <f t="shared" si="409"/>
        <v>#DIV/0!</v>
      </c>
      <c r="I582" s="253" t="e">
        <f t="shared" si="409"/>
        <v>#DIV/0!</v>
      </c>
      <c r="J582" s="253" t="e">
        <f t="shared" si="409"/>
        <v>#DIV/0!</v>
      </c>
      <c r="K582" s="253" t="e">
        <f t="shared" si="409"/>
        <v>#DIV/0!</v>
      </c>
      <c r="L582" s="253" t="e">
        <f t="shared" si="409"/>
        <v>#DIV/0!</v>
      </c>
      <c r="M582" s="253" t="e">
        <f t="shared" si="409"/>
        <v>#DIV/0!</v>
      </c>
      <c r="N582" s="253" t="e">
        <f t="shared" si="409"/>
        <v>#DIV/0!</v>
      </c>
      <c r="O582" s="253" t="e">
        <f t="shared" si="409"/>
        <v>#DIV/0!</v>
      </c>
      <c r="P582" s="254" t="e">
        <f t="shared" si="402"/>
        <v>#DIV/0!</v>
      </c>
      <c r="Q582" s="494">
        <f t="shared" si="404"/>
        <v>-1</v>
      </c>
      <c r="R582" s="85"/>
      <c r="S582" s="85"/>
      <c r="T582" s="143"/>
      <c r="U582" s="79">
        <v>2</v>
      </c>
    </row>
    <row r="583" spans="1:21" s="80" customFormat="1" ht="15.75" hidden="1" customHeight="1" thickBot="1">
      <c r="A583" s="80" t="s">
        <v>24</v>
      </c>
      <c r="B583" s="69"/>
      <c r="C583" s="144" t="s">
        <v>1360</v>
      </c>
      <c r="D583" s="250" t="e">
        <f t="shared" ref="D583:O585" si="410">D603/$P603</f>
        <v>#DIV/0!</v>
      </c>
      <c r="E583" s="251" t="e">
        <f t="shared" si="410"/>
        <v>#DIV/0!</v>
      </c>
      <c r="F583" s="252" t="e">
        <f t="shared" si="410"/>
        <v>#DIV/0!</v>
      </c>
      <c r="G583" s="253" t="e">
        <f t="shared" si="410"/>
        <v>#DIV/0!</v>
      </c>
      <c r="H583" s="253" t="e">
        <f t="shared" si="410"/>
        <v>#DIV/0!</v>
      </c>
      <c r="I583" s="253" t="e">
        <f t="shared" si="410"/>
        <v>#DIV/0!</v>
      </c>
      <c r="J583" s="253" t="e">
        <f t="shared" si="410"/>
        <v>#DIV/0!</v>
      </c>
      <c r="K583" s="253" t="e">
        <f t="shared" si="410"/>
        <v>#DIV/0!</v>
      </c>
      <c r="L583" s="253" t="e">
        <f t="shared" si="410"/>
        <v>#DIV/0!</v>
      </c>
      <c r="M583" s="253" t="e">
        <f t="shared" si="410"/>
        <v>#DIV/0!</v>
      </c>
      <c r="N583" s="253" t="e">
        <f t="shared" si="410"/>
        <v>#DIV/0!</v>
      </c>
      <c r="O583" s="253" t="e">
        <f t="shared" si="410"/>
        <v>#DIV/0!</v>
      </c>
      <c r="P583" s="254" t="e">
        <f t="shared" si="402"/>
        <v>#DIV/0!</v>
      </c>
      <c r="Q583" s="494" t="e">
        <f t="shared" si="404"/>
        <v>#DIV/0!</v>
      </c>
      <c r="R583" s="85"/>
      <c r="S583" s="85"/>
      <c r="T583" s="143"/>
      <c r="U583" s="79">
        <v>2</v>
      </c>
    </row>
    <row r="584" spans="1:21" s="80" customFormat="1" ht="15.75" hidden="1" customHeight="1" thickBot="1">
      <c r="A584" s="80" t="s">
        <v>24</v>
      </c>
      <c r="B584" s="69"/>
      <c r="C584" s="144" t="s">
        <v>1361</v>
      </c>
      <c r="D584" s="250" t="e">
        <f t="shared" si="410"/>
        <v>#DIV/0!</v>
      </c>
      <c r="E584" s="251" t="e">
        <f t="shared" si="410"/>
        <v>#DIV/0!</v>
      </c>
      <c r="F584" s="252" t="e">
        <f t="shared" si="410"/>
        <v>#DIV/0!</v>
      </c>
      <c r="G584" s="253" t="e">
        <f t="shared" si="410"/>
        <v>#DIV/0!</v>
      </c>
      <c r="H584" s="253" t="e">
        <f t="shared" si="410"/>
        <v>#DIV/0!</v>
      </c>
      <c r="I584" s="253" t="e">
        <f t="shared" si="410"/>
        <v>#DIV/0!</v>
      </c>
      <c r="J584" s="253" t="e">
        <f t="shared" si="410"/>
        <v>#DIV/0!</v>
      </c>
      <c r="K584" s="253" t="e">
        <f t="shared" si="410"/>
        <v>#DIV/0!</v>
      </c>
      <c r="L584" s="253" t="e">
        <f t="shared" si="410"/>
        <v>#DIV/0!</v>
      </c>
      <c r="M584" s="253" t="e">
        <f t="shared" si="410"/>
        <v>#DIV/0!</v>
      </c>
      <c r="N584" s="253" t="e">
        <f t="shared" si="410"/>
        <v>#DIV/0!</v>
      </c>
      <c r="O584" s="253" t="e">
        <f t="shared" si="410"/>
        <v>#DIV/0!</v>
      </c>
      <c r="P584" s="254" t="e">
        <f t="shared" si="402"/>
        <v>#DIV/0!</v>
      </c>
      <c r="Q584" s="494" t="e">
        <f t="shared" si="404"/>
        <v>#DIV/0!</v>
      </c>
      <c r="R584" s="85"/>
      <c r="S584" s="85"/>
      <c r="T584" s="143"/>
      <c r="U584" s="79">
        <v>2</v>
      </c>
    </row>
    <row r="585" spans="1:21" s="80" customFormat="1" ht="15.75" hidden="1" customHeight="1" thickBot="1">
      <c r="A585" s="80" t="s">
        <v>24</v>
      </c>
      <c r="B585" s="69"/>
      <c r="C585" s="144" t="s">
        <v>1362</v>
      </c>
      <c r="D585" s="250" t="e">
        <f t="shared" si="410"/>
        <v>#DIV/0!</v>
      </c>
      <c r="E585" s="251" t="e">
        <f t="shared" si="410"/>
        <v>#DIV/0!</v>
      </c>
      <c r="F585" s="252" t="e">
        <f t="shared" si="410"/>
        <v>#DIV/0!</v>
      </c>
      <c r="G585" s="253" t="e">
        <f t="shared" si="410"/>
        <v>#DIV/0!</v>
      </c>
      <c r="H585" s="253" t="e">
        <f t="shared" si="410"/>
        <v>#DIV/0!</v>
      </c>
      <c r="I585" s="253" t="e">
        <f t="shared" si="410"/>
        <v>#DIV/0!</v>
      </c>
      <c r="J585" s="253" t="e">
        <f t="shared" si="410"/>
        <v>#DIV/0!</v>
      </c>
      <c r="K585" s="253" t="e">
        <f t="shared" si="410"/>
        <v>#DIV/0!</v>
      </c>
      <c r="L585" s="253" t="e">
        <f t="shared" si="410"/>
        <v>#DIV/0!</v>
      </c>
      <c r="M585" s="253" t="e">
        <f t="shared" si="410"/>
        <v>#DIV/0!</v>
      </c>
      <c r="N585" s="253" t="e">
        <f t="shared" si="410"/>
        <v>#DIV/0!</v>
      </c>
      <c r="O585" s="253" t="e">
        <f t="shared" si="410"/>
        <v>#DIV/0!</v>
      </c>
      <c r="P585" s="254" t="e">
        <f t="shared" si="402"/>
        <v>#DIV/0!</v>
      </c>
      <c r="Q585" s="494" t="e">
        <f t="shared" si="404"/>
        <v>#DIV/0!</v>
      </c>
      <c r="R585" s="85"/>
      <c r="S585" s="85"/>
      <c r="T585" s="143"/>
      <c r="U585" s="79">
        <v>2</v>
      </c>
    </row>
    <row r="586" spans="1:21" s="80" customFormat="1" ht="15.75" hidden="1" customHeight="1" thickBot="1">
      <c r="A586" s="80" t="s">
        <v>24</v>
      </c>
      <c r="B586" s="69"/>
      <c r="C586" s="154" t="s">
        <v>132</v>
      </c>
      <c r="D586" s="255">
        <f t="shared" ref="D586:P586" si="411">D543+D500</f>
        <v>3.1036754900000001</v>
      </c>
      <c r="E586" s="256">
        <f t="shared" si="411"/>
        <v>19.512653670000002</v>
      </c>
      <c r="F586" s="256">
        <f t="shared" si="411"/>
        <v>17.321436409999997</v>
      </c>
      <c r="G586" s="256">
        <f t="shared" si="411"/>
        <v>16.946997889999999</v>
      </c>
      <c r="H586" s="256">
        <f t="shared" si="411"/>
        <v>16.479029589999996</v>
      </c>
      <c r="I586" s="256">
        <f t="shared" si="411"/>
        <v>18.01417793000001</v>
      </c>
      <c r="J586" s="256">
        <f t="shared" si="411"/>
        <v>17.68201024999999</v>
      </c>
      <c r="K586" s="256">
        <f t="shared" si="411"/>
        <v>19.978911920000009</v>
      </c>
      <c r="L586" s="256">
        <f t="shared" si="411"/>
        <v>14.50163341999999</v>
      </c>
      <c r="M586" s="256">
        <f t="shared" si="411"/>
        <v>15.608007160000007</v>
      </c>
      <c r="N586" s="256">
        <f t="shared" si="411"/>
        <v>16.002021560000014</v>
      </c>
      <c r="O586" s="256">
        <f t="shared" si="411"/>
        <v>38.273897699999999</v>
      </c>
      <c r="P586" s="257">
        <f t="shared" si="411"/>
        <v>213.42445299000002</v>
      </c>
      <c r="Q586" s="117"/>
      <c r="R586" s="161"/>
      <c r="S586" s="161"/>
      <c r="T586" s="75"/>
      <c r="U586" s="79">
        <v>2</v>
      </c>
    </row>
    <row r="587" spans="1:21" s="80" customFormat="1" ht="15.75" hidden="1" customHeight="1" thickBot="1">
      <c r="A587" s="80" t="s">
        <v>24</v>
      </c>
      <c r="B587" s="69"/>
      <c r="C587" s="144" t="s">
        <v>133</v>
      </c>
      <c r="D587" s="258">
        <f t="shared" ref="D587:O587" si="412">D544+D501</f>
        <v>3.0342893900000001</v>
      </c>
      <c r="E587" s="259">
        <f t="shared" si="412"/>
        <v>17.476011270000001</v>
      </c>
      <c r="F587" s="259">
        <f t="shared" si="412"/>
        <v>17.06432367</v>
      </c>
      <c r="G587" s="259">
        <f t="shared" si="412"/>
        <v>15.89595263</v>
      </c>
      <c r="H587" s="259">
        <f t="shared" si="412"/>
        <v>17.26493344</v>
      </c>
      <c r="I587" s="259">
        <f t="shared" si="412"/>
        <v>14.68111079</v>
      </c>
      <c r="J587" s="259">
        <f t="shared" si="412"/>
        <v>16.248983080000002</v>
      </c>
      <c r="K587" s="259">
        <f t="shared" si="412"/>
        <v>20.11492668</v>
      </c>
      <c r="L587" s="259">
        <f t="shared" si="412"/>
        <v>13.2627182</v>
      </c>
      <c r="M587" s="259">
        <f t="shared" si="412"/>
        <v>16.52348808</v>
      </c>
      <c r="N587" s="259">
        <f t="shared" si="412"/>
        <v>17.603221130000001</v>
      </c>
      <c r="O587" s="259">
        <f t="shared" si="412"/>
        <v>30.606338869999998</v>
      </c>
      <c r="P587" s="101">
        <f t="shared" ref="P587:P592" si="413">SUM(D587:O587)</f>
        <v>199.77629723000001</v>
      </c>
      <c r="Q587" s="507"/>
      <c r="R587" s="260"/>
      <c r="S587" s="260"/>
      <c r="T587" s="156"/>
      <c r="U587" s="79">
        <v>2</v>
      </c>
    </row>
    <row r="588" spans="1:21" s="80" customFormat="1" ht="15.75" hidden="1" customHeight="1" thickBot="1">
      <c r="A588" s="80" t="s">
        <v>24</v>
      </c>
      <c r="B588" s="69"/>
      <c r="C588" s="144" t="s">
        <v>449</v>
      </c>
      <c r="D588" s="258">
        <f t="shared" ref="D588:O588" si="414">D545+D502</f>
        <v>15.26860913</v>
      </c>
      <c r="E588" s="259">
        <f t="shared" si="414"/>
        <v>5.6871789800000005</v>
      </c>
      <c r="F588" s="259">
        <f t="shared" si="414"/>
        <v>15.803185539999999</v>
      </c>
      <c r="G588" s="259">
        <f t="shared" si="414"/>
        <v>16.54281993</v>
      </c>
      <c r="H588" s="259">
        <f t="shared" si="414"/>
        <v>15.6135865</v>
      </c>
      <c r="I588" s="259">
        <f t="shared" si="414"/>
        <v>18.287939219999998</v>
      </c>
      <c r="J588" s="259">
        <f t="shared" si="414"/>
        <v>16.69063981</v>
      </c>
      <c r="K588" s="259">
        <f t="shared" si="414"/>
        <v>21.480299090000003</v>
      </c>
      <c r="L588" s="259">
        <f t="shared" si="414"/>
        <v>10.736278710000001</v>
      </c>
      <c r="M588" s="259">
        <f t="shared" si="414"/>
        <v>12.33794211</v>
      </c>
      <c r="N588" s="259">
        <f t="shared" si="414"/>
        <v>19.24214564</v>
      </c>
      <c r="O588" s="259">
        <f t="shared" si="414"/>
        <v>34.39851917</v>
      </c>
      <c r="P588" s="101">
        <f t="shared" si="413"/>
        <v>202.08914383000001</v>
      </c>
      <c r="Q588" s="508"/>
      <c r="R588" s="259">
        <f t="shared" ref="R588:S605" si="415">R545+R502</f>
        <v>0</v>
      </c>
      <c r="S588" s="259">
        <f t="shared" si="415"/>
        <v>0</v>
      </c>
      <c r="T588" s="142">
        <f t="shared" ref="T588:T593" si="416">R588-S588</f>
        <v>0</v>
      </c>
      <c r="U588" s="79">
        <v>2</v>
      </c>
    </row>
    <row r="589" spans="1:21" s="80" customFormat="1" ht="15.75" hidden="1" customHeight="1" thickBot="1">
      <c r="A589" s="80" t="s">
        <v>24</v>
      </c>
      <c r="B589" s="69"/>
      <c r="C589" s="144" t="s">
        <v>572</v>
      </c>
      <c r="D589" s="258">
        <f t="shared" ref="D589:O589" si="417">D546+D503</f>
        <v>13.096220560000001</v>
      </c>
      <c r="E589" s="259">
        <f t="shared" si="417"/>
        <v>4.24280232</v>
      </c>
      <c r="F589" s="259">
        <f t="shared" si="417"/>
        <v>11.487527180000001</v>
      </c>
      <c r="G589" s="259">
        <f t="shared" si="417"/>
        <v>16.18537637</v>
      </c>
      <c r="H589" s="259">
        <f t="shared" si="417"/>
        <v>14.11677087</v>
      </c>
      <c r="I589" s="259">
        <f t="shared" si="417"/>
        <v>15.1265532</v>
      </c>
      <c r="J589" s="259">
        <f t="shared" si="417"/>
        <v>16.193159250000001</v>
      </c>
      <c r="K589" s="259">
        <f t="shared" si="417"/>
        <v>20.091355060000001</v>
      </c>
      <c r="L589" s="259">
        <f t="shared" si="417"/>
        <v>10.97054202</v>
      </c>
      <c r="M589" s="259">
        <f t="shared" si="417"/>
        <v>13.502367899999999</v>
      </c>
      <c r="N589" s="259">
        <f t="shared" si="417"/>
        <v>15.404741870000001</v>
      </c>
      <c r="O589" s="259">
        <f t="shared" si="417"/>
        <v>27.763921910000001</v>
      </c>
      <c r="P589" s="101">
        <f t="shared" si="413"/>
        <v>178.18133850999999</v>
      </c>
      <c r="Q589" s="508"/>
      <c r="R589" s="259">
        <f t="shared" si="415"/>
        <v>0</v>
      </c>
      <c r="S589" s="259">
        <f t="shared" si="415"/>
        <v>0</v>
      </c>
      <c r="T589" s="142">
        <f t="shared" si="416"/>
        <v>0</v>
      </c>
      <c r="U589" s="79">
        <v>2</v>
      </c>
    </row>
    <row r="590" spans="1:21" s="80" customFormat="1" ht="15.75" hidden="1" customHeight="1" thickBot="1">
      <c r="A590" s="80" t="s">
        <v>24</v>
      </c>
      <c r="B590" s="69"/>
      <c r="C590" s="144" t="s">
        <v>674</v>
      </c>
      <c r="D590" s="258">
        <f t="shared" ref="D590:O590" si="418">D547+D504</f>
        <v>13.841453810000001</v>
      </c>
      <c r="E590" s="259">
        <f t="shared" si="418"/>
        <v>5.2173407300000001</v>
      </c>
      <c r="F590" s="259">
        <f t="shared" si="418"/>
        <v>14.44288879</v>
      </c>
      <c r="G590" s="259">
        <f t="shared" si="418"/>
        <v>15.36261816</v>
      </c>
      <c r="H590" s="259">
        <f t="shared" si="418"/>
        <v>14.052911909999999</v>
      </c>
      <c r="I590" s="259">
        <f t="shared" si="418"/>
        <v>14.13370141</v>
      </c>
      <c r="J590" s="259">
        <f t="shared" si="418"/>
        <v>17.660339260000001</v>
      </c>
      <c r="K590" s="259">
        <f t="shared" si="418"/>
        <v>18.498182799999999</v>
      </c>
      <c r="L590" s="259">
        <f t="shared" si="418"/>
        <v>7.2402537200000001</v>
      </c>
      <c r="M590" s="259">
        <f t="shared" si="418"/>
        <v>16.21069516</v>
      </c>
      <c r="N590" s="259">
        <f t="shared" si="418"/>
        <v>15.734160769999999</v>
      </c>
      <c r="O590" s="259">
        <f t="shared" si="418"/>
        <v>28.84809606</v>
      </c>
      <c r="P590" s="101">
        <f t="shared" si="413"/>
        <v>181.24264257999997</v>
      </c>
      <c r="Q590" s="508"/>
      <c r="R590" s="259">
        <f t="shared" si="415"/>
        <v>0</v>
      </c>
      <c r="S590" s="259">
        <f t="shared" si="415"/>
        <v>0</v>
      </c>
      <c r="T590" s="142">
        <f t="shared" si="416"/>
        <v>0</v>
      </c>
      <c r="U590" s="79">
        <v>2</v>
      </c>
    </row>
    <row r="591" spans="1:21" s="80" customFormat="1" ht="15.75" hidden="1" customHeight="1" thickBot="1">
      <c r="A591" s="80" t="s">
        <v>24</v>
      </c>
      <c r="B591" s="69"/>
      <c r="C591" s="144" t="s">
        <v>770</v>
      </c>
      <c r="D591" s="258">
        <f t="shared" ref="D591:O591" si="419">D548+D505</f>
        <v>13.60291005</v>
      </c>
      <c r="E591" s="259">
        <f t="shared" si="419"/>
        <v>6.0356515799999997</v>
      </c>
      <c r="F591" s="259">
        <f t="shared" si="419"/>
        <v>16.377707319999999</v>
      </c>
      <c r="G591" s="259">
        <f t="shared" si="419"/>
        <v>15.160424079999999</v>
      </c>
      <c r="H591" s="259">
        <f t="shared" si="419"/>
        <v>13.60215509</v>
      </c>
      <c r="I591" s="259">
        <f t="shared" si="419"/>
        <v>16.049934780000001</v>
      </c>
      <c r="J591" s="259">
        <f t="shared" si="419"/>
        <v>16.842112479999997</v>
      </c>
      <c r="K591" s="259">
        <f t="shared" si="419"/>
        <v>17.732491199999998</v>
      </c>
      <c r="L591" s="259">
        <f t="shared" si="419"/>
        <v>12.643830570000009</v>
      </c>
      <c r="M591" s="259">
        <f t="shared" si="419"/>
        <v>15.45376066</v>
      </c>
      <c r="N591" s="259">
        <f t="shared" si="419"/>
        <v>15.464058809999997</v>
      </c>
      <c r="O591" s="259">
        <f t="shared" si="419"/>
        <v>28.525350930000013</v>
      </c>
      <c r="P591" s="101">
        <f t="shared" si="413"/>
        <v>187.49038754999998</v>
      </c>
      <c r="Q591" s="508"/>
      <c r="R591" s="259">
        <f t="shared" si="415"/>
        <v>0</v>
      </c>
      <c r="S591" s="259">
        <f t="shared" si="415"/>
        <v>0</v>
      </c>
      <c r="T591" s="142">
        <f t="shared" si="416"/>
        <v>0</v>
      </c>
      <c r="U591" s="79">
        <v>2</v>
      </c>
    </row>
    <row r="592" spans="1:21" s="80" customFormat="1" ht="15.75" hidden="1" customHeight="1" thickBot="1">
      <c r="A592" s="80" t="s">
        <v>24</v>
      </c>
      <c r="B592" s="69"/>
      <c r="C592" s="144" t="s">
        <v>855</v>
      </c>
      <c r="D592" s="362">
        <f t="shared" ref="D592:O592" si="420">D549+D506</f>
        <v>3.1494955200000003</v>
      </c>
      <c r="E592" s="438">
        <f t="shared" si="420"/>
        <v>16.169234849999999</v>
      </c>
      <c r="F592" s="438">
        <f t="shared" si="420"/>
        <v>14.310258699999999</v>
      </c>
      <c r="G592" s="438">
        <f t="shared" si="420"/>
        <v>2.3937441999999995</v>
      </c>
      <c r="H592" s="438">
        <f t="shared" si="420"/>
        <v>28.790929580000004</v>
      </c>
      <c r="I592" s="438">
        <f t="shared" si="420"/>
        <v>16.535414339999992</v>
      </c>
      <c r="J592" s="438">
        <f t="shared" si="420"/>
        <v>16.06653412</v>
      </c>
      <c r="K592" s="438">
        <f t="shared" si="420"/>
        <v>16.696046980000006</v>
      </c>
      <c r="L592" s="438">
        <f t="shared" si="420"/>
        <v>9.7605632199999981</v>
      </c>
      <c r="M592" s="438">
        <f t="shared" si="420"/>
        <v>15.367592710000007</v>
      </c>
      <c r="N592" s="438">
        <f t="shared" si="420"/>
        <v>16.432573359999996</v>
      </c>
      <c r="O592" s="438">
        <f t="shared" si="420"/>
        <v>27.365692560000003</v>
      </c>
      <c r="P592" s="107">
        <f t="shared" si="413"/>
        <v>183.03808014000001</v>
      </c>
      <c r="Q592" s="508"/>
      <c r="R592" s="258">
        <f t="shared" si="415"/>
        <v>0</v>
      </c>
      <c r="S592" s="259">
        <f t="shared" si="415"/>
        <v>0</v>
      </c>
      <c r="T592" s="111">
        <f>S592-R592</f>
        <v>0</v>
      </c>
      <c r="U592" s="79">
        <v>2</v>
      </c>
    </row>
    <row r="593" spans="1:21" s="80" customFormat="1" ht="15.75" hidden="1" customHeight="1" thickBot="1">
      <c r="A593" s="80" t="s">
        <v>24</v>
      </c>
      <c r="B593" s="69"/>
      <c r="C593" s="363" t="s">
        <v>954</v>
      </c>
      <c r="D593" s="258">
        <f t="shared" ref="D593:O593" si="421">D550+D507</f>
        <v>3.8492505399999999</v>
      </c>
      <c r="E593" s="259">
        <f t="shared" si="421"/>
        <v>15.565268360000001</v>
      </c>
      <c r="F593" s="259">
        <f t="shared" si="421"/>
        <v>15.391759229999998</v>
      </c>
      <c r="G593" s="259">
        <f t="shared" si="421"/>
        <v>16.226605509999999</v>
      </c>
      <c r="H593" s="259">
        <f t="shared" si="421"/>
        <v>14.4528363</v>
      </c>
      <c r="I593" s="259">
        <f t="shared" si="421"/>
        <v>15.250198280000005</v>
      </c>
      <c r="J593" s="259">
        <f t="shared" si="421"/>
        <v>15.399242590000004</v>
      </c>
      <c r="K593" s="259">
        <f t="shared" si="421"/>
        <v>15.723662799999993</v>
      </c>
      <c r="L593" s="259">
        <f t="shared" si="421"/>
        <v>14.045199639999996</v>
      </c>
      <c r="M593" s="259">
        <f t="shared" si="421"/>
        <v>14.812961210000008</v>
      </c>
      <c r="N593" s="259">
        <f t="shared" si="421"/>
        <v>16.311283079999992</v>
      </c>
      <c r="O593" s="259">
        <f t="shared" si="421"/>
        <v>25.612120970000007</v>
      </c>
      <c r="P593" s="101">
        <f>SUM(D593:O593)</f>
        <v>182.64038850999998</v>
      </c>
      <c r="Q593" s="508"/>
      <c r="R593" s="438">
        <f t="shared" si="415"/>
        <v>175.5</v>
      </c>
      <c r="S593" s="438">
        <f t="shared" si="415"/>
        <v>175.5</v>
      </c>
      <c r="T593" s="591">
        <f t="shared" si="416"/>
        <v>0</v>
      </c>
      <c r="U593" s="79">
        <v>2</v>
      </c>
    </row>
    <row r="594" spans="1:21" s="80" customFormat="1" ht="15.6" customHeight="1" thickBot="1">
      <c r="A594" s="80" t="s">
        <v>24</v>
      </c>
      <c r="B594" s="516">
        <f>+B581+1</f>
        <v>124</v>
      </c>
      <c r="C594" s="363" t="s">
        <v>2538</v>
      </c>
      <c r="D594" s="258">
        <f t="shared" ref="D594:O595" si="422">D551+D508</f>
        <v>5</v>
      </c>
      <c r="E594" s="259">
        <f t="shared" si="422"/>
        <v>13.1</v>
      </c>
      <c r="F594" s="259">
        <f t="shared" si="422"/>
        <v>12</v>
      </c>
      <c r="G594" s="259">
        <f t="shared" si="422"/>
        <v>12.299999999999999</v>
      </c>
      <c r="H594" s="259">
        <f t="shared" si="422"/>
        <v>11.5</v>
      </c>
      <c r="I594" s="259">
        <f t="shared" si="422"/>
        <v>12.200000000000001</v>
      </c>
      <c r="J594" s="259">
        <f t="shared" si="422"/>
        <v>12.4</v>
      </c>
      <c r="K594" s="259">
        <f t="shared" si="422"/>
        <v>12.899999999999999</v>
      </c>
      <c r="L594" s="259">
        <f t="shared" si="422"/>
        <v>9.8999999999999986</v>
      </c>
      <c r="M594" s="259">
        <f t="shared" si="422"/>
        <v>11.3</v>
      </c>
      <c r="N594" s="259">
        <f t="shared" si="422"/>
        <v>12.5</v>
      </c>
      <c r="O594" s="259">
        <f t="shared" si="422"/>
        <v>19.300000000000004</v>
      </c>
      <c r="P594" s="101">
        <f>SUM(D594:O594)</f>
        <v>144.4</v>
      </c>
      <c r="Q594" s="351"/>
      <c r="R594" s="258">
        <f t="shared" si="415"/>
        <v>144.39999999999998</v>
      </c>
      <c r="S594" s="259">
        <f t="shared" si="415"/>
        <v>144.39999999999998</v>
      </c>
      <c r="T594" s="142">
        <f>R594-S594</f>
        <v>0</v>
      </c>
      <c r="U594" s="79">
        <v>1</v>
      </c>
    </row>
    <row r="595" spans="1:21" s="80" customFormat="1" ht="15.75" hidden="1" customHeight="1" thickBot="1">
      <c r="A595" s="80" t="s">
        <v>24</v>
      </c>
      <c r="B595" s="69"/>
      <c r="C595" s="363" t="s">
        <v>1098</v>
      </c>
      <c r="D595" s="258">
        <f t="shared" si="422"/>
        <v>3.1757291200000002</v>
      </c>
      <c r="E595" s="259">
        <f t="shared" si="422"/>
        <v>15.31763003</v>
      </c>
      <c r="F595" s="259">
        <f t="shared" si="422"/>
        <v>14.428329510000001</v>
      </c>
      <c r="G595" s="259">
        <f t="shared" si="422"/>
        <v>16.920620650000004</v>
      </c>
      <c r="H595" s="259">
        <f t="shared" si="422"/>
        <v>14.167583229999998</v>
      </c>
      <c r="I595" s="259">
        <f t="shared" si="422"/>
        <v>14.29225076</v>
      </c>
      <c r="J595" s="259">
        <f t="shared" si="422"/>
        <v>14.951473759999999</v>
      </c>
      <c r="K595" s="259">
        <f t="shared" si="422"/>
        <v>16.007767909999995</v>
      </c>
      <c r="L595" s="259">
        <f t="shared" si="422"/>
        <v>12.448547520000005</v>
      </c>
      <c r="M595" s="259">
        <f t="shared" si="422"/>
        <v>15.34114331</v>
      </c>
      <c r="N595" s="259">
        <f t="shared" si="422"/>
        <v>18.97475515</v>
      </c>
      <c r="O595" s="259">
        <f t="shared" si="422"/>
        <v>28.839637109999991</v>
      </c>
      <c r="P595" s="101">
        <f>SUM(D595:O595)</f>
        <v>184.86546805999998</v>
      </c>
      <c r="Q595" s="351"/>
      <c r="R595" s="259">
        <f t="shared" si="415"/>
        <v>176.8</v>
      </c>
      <c r="S595" s="259">
        <f t="shared" si="415"/>
        <v>176.8</v>
      </c>
      <c r="T595" s="479">
        <f>R595-S595</f>
        <v>0</v>
      </c>
      <c r="U595" s="79">
        <v>2</v>
      </c>
    </row>
    <row r="596" spans="1:21" s="80" customFormat="1" ht="15.75" hidden="1" customHeight="1" thickBot="1">
      <c r="A596" s="80" t="s">
        <v>24</v>
      </c>
      <c r="B596" s="516"/>
      <c r="C596" s="363" t="s">
        <v>1353</v>
      </c>
      <c r="D596" s="258">
        <f t="shared" ref="D596:O596" si="423">D553+D510</f>
        <v>2.6436573999999999</v>
      </c>
      <c r="E596" s="259">
        <f t="shared" si="423"/>
        <v>10.9187668</v>
      </c>
      <c r="F596" s="259">
        <f t="shared" si="423"/>
        <v>15.613604299999999</v>
      </c>
      <c r="G596" s="259">
        <f t="shared" si="423"/>
        <v>15.375938380000003</v>
      </c>
      <c r="H596" s="259">
        <f t="shared" si="423"/>
        <v>10.244346999999998</v>
      </c>
      <c r="I596" s="259">
        <f t="shared" si="423"/>
        <v>16.946982819999999</v>
      </c>
      <c r="J596" s="259">
        <f t="shared" si="423"/>
        <v>12.515567659999999</v>
      </c>
      <c r="K596" s="259">
        <f t="shared" si="423"/>
        <v>16.586315100000007</v>
      </c>
      <c r="L596" s="259">
        <f t="shared" si="423"/>
        <v>12.864411619999995</v>
      </c>
      <c r="M596" s="259">
        <f t="shared" si="423"/>
        <v>15.748777280000002</v>
      </c>
      <c r="N596" s="259">
        <f t="shared" si="423"/>
        <v>17.227222200000007</v>
      </c>
      <c r="O596" s="259">
        <f t="shared" si="423"/>
        <v>21.152064789999997</v>
      </c>
      <c r="P596" s="101">
        <f t="shared" ref="P596:P605" si="424">SUM(D596:O596)</f>
        <v>167.83765535000001</v>
      </c>
      <c r="Q596" s="351"/>
      <c r="R596" s="258">
        <f t="shared" si="415"/>
        <v>172.10000000000002</v>
      </c>
      <c r="S596" s="259">
        <f t="shared" si="415"/>
        <v>172.10000000000002</v>
      </c>
      <c r="T596" s="479">
        <f t="shared" ref="T596:T605" si="425">R596-S596</f>
        <v>0</v>
      </c>
      <c r="U596" s="79">
        <v>2</v>
      </c>
    </row>
    <row r="597" spans="1:21" s="80" customFormat="1" ht="15.75" hidden="1" customHeight="1" thickBot="1">
      <c r="A597" s="80" t="s">
        <v>24</v>
      </c>
      <c r="B597" s="516"/>
      <c r="C597" s="144" t="s">
        <v>1354</v>
      </c>
      <c r="D597" s="364">
        <f t="shared" ref="D597:O597" si="426">D554+D511</f>
        <v>5.2466042499999999</v>
      </c>
      <c r="E597" s="448">
        <f t="shared" si="426"/>
        <v>15.75890937</v>
      </c>
      <c r="F597" s="448">
        <f t="shared" si="426"/>
        <v>14.41717229</v>
      </c>
      <c r="G597" s="448">
        <f t="shared" si="426"/>
        <v>15.726309769999999</v>
      </c>
      <c r="H597" s="448">
        <f t="shared" si="426"/>
        <v>13.134773010000004</v>
      </c>
      <c r="I597" s="448">
        <f t="shared" si="426"/>
        <v>14.962809269999997</v>
      </c>
      <c r="J597" s="448">
        <f t="shared" si="426"/>
        <v>15.612035050000003</v>
      </c>
      <c r="K597" s="448">
        <f t="shared" si="426"/>
        <v>16.271991849999996</v>
      </c>
      <c r="L597" s="448">
        <f t="shared" si="426"/>
        <v>9.4236603200000033</v>
      </c>
      <c r="M597" s="448">
        <f t="shared" si="426"/>
        <v>14.493462319999999</v>
      </c>
      <c r="N597" s="448">
        <f t="shared" si="426"/>
        <v>14.452117860000001</v>
      </c>
      <c r="O597" s="448">
        <f t="shared" si="426"/>
        <v>23.059758219999999</v>
      </c>
      <c r="P597" s="114">
        <f t="shared" si="424"/>
        <v>172.55960357999999</v>
      </c>
      <c r="Q597" s="580"/>
      <c r="R597" s="362">
        <f t="shared" si="415"/>
        <v>174.4</v>
      </c>
      <c r="S597" s="438">
        <f t="shared" si="415"/>
        <v>174.4</v>
      </c>
      <c r="T597" s="591">
        <f t="shared" si="425"/>
        <v>0</v>
      </c>
      <c r="U597" s="79">
        <v>2</v>
      </c>
    </row>
    <row r="598" spans="1:21" s="80" customFormat="1" ht="15.6" hidden="1" customHeight="1" thickBot="1">
      <c r="A598" s="80" t="s">
        <v>24</v>
      </c>
      <c r="B598" s="516"/>
      <c r="C598" s="144" t="s">
        <v>1355</v>
      </c>
      <c r="D598" s="258">
        <f t="shared" ref="D598:O598" si="427">D555+D512</f>
        <v>6.3186065199999994</v>
      </c>
      <c r="E598" s="259">
        <f t="shared" si="427"/>
        <v>15.322121319999999</v>
      </c>
      <c r="F598" s="259">
        <f t="shared" si="427"/>
        <v>12.145071099999999</v>
      </c>
      <c r="G598" s="259">
        <f t="shared" si="427"/>
        <v>12.31098205</v>
      </c>
      <c r="H598" s="259">
        <f t="shared" si="427"/>
        <v>13.142011790000002</v>
      </c>
      <c r="I598" s="259">
        <f t="shared" si="427"/>
        <v>13.36423761</v>
      </c>
      <c r="J598" s="259">
        <f t="shared" si="427"/>
        <v>13.256774229999998</v>
      </c>
      <c r="K598" s="259">
        <f t="shared" si="427"/>
        <v>14.362608170000005</v>
      </c>
      <c r="L598" s="259">
        <f t="shared" si="427"/>
        <v>11.272549780000002</v>
      </c>
      <c r="M598" s="259">
        <f t="shared" si="427"/>
        <v>10.617472939999985</v>
      </c>
      <c r="N598" s="259">
        <f t="shared" si="427"/>
        <v>13.684536260000009</v>
      </c>
      <c r="O598" s="259">
        <f t="shared" si="427"/>
        <v>21.272389699999998</v>
      </c>
      <c r="P598" s="101">
        <f t="shared" si="424"/>
        <v>157.06936146999999</v>
      </c>
      <c r="Q598" s="580"/>
      <c r="R598" s="258">
        <f t="shared" si="415"/>
        <v>157.39999999999998</v>
      </c>
      <c r="S598" s="259">
        <f t="shared" si="415"/>
        <v>157.39999999999998</v>
      </c>
      <c r="T598" s="142">
        <f t="shared" si="425"/>
        <v>0</v>
      </c>
      <c r="U598" s="79">
        <v>2</v>
      </c>
    </row>
    <row r="599" spans="1:21" s="80" customFormat="1" ht="15.6" hidden="1" customHeight="1" thickBot="1">
      <c r="A599" s="80" t="s">
        <v>24</v>
      </c>
      <c r="B599" s="516"/>
      <c r="C599" s="144" t="s">
        <v>1356</v>
      </c>
      <c r="D599" s="258">
        <f t="shared" ref="D599:O599" si="428">D556+D513</f>
        <v>5.1512883499999997</v>
      </c>
      <c r="E599" s="259">
        <f t="shared" si="428"/>
        <v>13.060904879999999</v>
      </c>
      <c r="F599" s="259">
        <f t="shared" si="428"/>
        <v>11.742591669999999</v>
      </c>
      <c r="G599" s="259">
        <f t="shared" si="428"/>
        <v>11.66644681</v>
      </c>
      <c r="H599" s="259">
        <f t="shared" si="428"/>
        <v>12.83912334</v>
      </c>
      <c r="I599" s="259">
        <f t="shared" si="428"/>
        <v>10.66003031</v>
      </c>
      <c r="J599" s="259">
        <f t="shared" si="428"/>
        <v>14.624981299999998</v>
      </c>
      <c r="K599" s="259">
        <f t="shared" si="428"/>
        <v>14.014495620000005</v>
      </c>
      <c r="L599" s="259">
        <f t="shared" si="428"/>
        <v>8.8241703500000028</v>
      </c>
      <c r="M599" s="259">
        <f t="shared" si="428"/>
        <v>11.039760409999996</v>
      </c>
      <c r="N599" s="259">
        <f t="shared" si="428"/>
        <v>14.649962099999996</v>
      </c>
      <c r="O599" s="259">
        <f t="shared" si="428"/>
        <v>18.736175630000005</v>
      </c>
      <c r="P599" s="101">
        <f t="shared" si="424"/>
        <v>147.00993076999998</v>
      </c>
      <c r="Q599" s="542"/>
      <c r="R599" s="258">
        <f t="shared" si="415"/>
        <v>147.4</v>
      </c>
      <c r="S599" s="259">
        <f t="shared" si="415"/>
        <v>147.4</v>
      </c>
      <c r="T599" s="142">
        <f t="shared" si="425"/>
        <v>0</v>
      </c>
      <c r="U599" s="79">
        <v>2</v>
      </c>
    </row>
    <row r="600" spans="1:21" s="80" customFormat="1" ht="15.75" customHeight="1" thickBot="1">
      <c r="A600" s="80" t="s">
        <v>24</v>
      </c>
      <c r="B600" s="516">
        <f>+B594+1</f>
        <v>125</v>
      </c>
      <c r="C600" s="144" t="s">
        <v>1357</v>
      </c>
      <c r="D600" s="258">
        <f t="shared" ref="D600:O600" si="429">D557+D514</f>
        <v>5.0999999999999996</v>
      </c>
      <c r="E600" s="259">
        <f t="shared" si="429"/>
        <v>12.7</v>
      </c>
      <c r="F600" s="259">
        <f t="shared" si="429"/>
        <v>11.4</v>
      </c>
      <c r="G600" s="259">
        <f t="shared" si="429"/>
        <v>12</v>
      </c>
      <c r="H600" s="259">
        <f t="shared" si="429"/>
        <v>11.3</v>
      </c>
      <c r="I600" s="259">
        <f t="shared" si="429"/>
        <v>12.2</v>
      </c>
      <c r="J600" s="259">
        <f t="shared" si="429"/>
        <v>12.4</v>
      </c>
      <c r="K600" s="259">
        <f t="shared" si="429"/>
        <v>12.7</v>
      </c>
      <c r="L600" s="259">
        <f t="shared" si="429"/>
        <v>9.6</v>
      </c>
      <c r="M600" s="259">
        <f t="shared" si="429"/>
        <v>11.1</v>
      </c>
      <c r="N600" s="259">
        <f t="shared" si="429"/>
        <v>12.200000000000001</v>
      </c>
      <c r="O600" s="259">
        <f t="shared" si="429"/>
        <v>18.900000000000013</v>
      </c>
      <c r="P600" s="101">
        <f t="shared" si="424"/>
        <v>141.60000000000002</v>
      </c>
      <c r="Q600" s="580"/>
      <c r="R600" s="259">
        <f t="shared" si="415"/>
        <v>141.6</v>
      </c>
      <c r="S600" s="259">
        <f t="shared" si="415"/>
        <v>141.6</v>
      </c>
      <c r="T600" s="142">
        <f t="shared" si="425"/>
        <v>0</v>
      </c>
      <c r="U600" s="79">
        <v>1</v>
      </c>
    </row>
    <row r="601" spans="1:21" s="80" customFormat="1" ht="15.75" customHeight="1" thickBot="1">
      <c r="A601" s="80" t="s">
        <v>24</v>
      </c>
      <c r="B601" s="516">
        <f>+B600+1</f>
        <v>126</v>
      </c>
      <c r="C601" s="144" t="s">
        <v>1358</v>
      </c>
      <c r="D601" s="258">
        <f t="shared" ref="D601:O601" si="430">D558+D515</f>
        <v>5</v>
      </c>
      <c r="E601" s="259">
        <f t="shared" si="430"/>
        <v>11.1</v>
      </c>
      <c r="F601" s="259">
        <f t="shared" si="430"/>
        <v>10.199999999999999</v>
      </c>
      <c r="G601" s="259">
        <f t="shared" si="430"/>
        <v>10.5</v>
      </c>
      <c r="H601" s="259">
        <f t="shared" si="430"/>
        <v>10.1</v>
      </c>
      <c r="I601" s="259">
        <f t="shared" si="430"/>
        <v>10.9</v>
      </c>
      <c r="J601" s="259">
        <f t="shared" si="430"/>
        <v>11</v>
      </c>
      <c r="K601" s="259">
        <f t="shared" si="430"/>
        <v>11.2</v>
      </c>
      <c r="L601" s="259">
        <f t="shared" si="430"/>
        <v>8.6000000000000014</v>
      </c>
      <c r="M601" s="259">
        <f t="shared" si="430"/>
        <v>9.8999999999999986</v>
      </c>
      <c r="N601" s="259">
        <f t="shared" si="430"/>
        <v>10.8</v>
      </c>
      <c r="O601" s="259">
        <f t="shared" si="430"/>
        <v>16.599999999999994</v>
      </c>
      <c r="P601" s="101">
        <f t="shared" si="424"/>
        <v>125.89999999999999</v>
      </c>
      <c r="Q601" s="542"/>
      <c r="R601" s="259">
        <f t="shared" si="415"/>
        <v>125.9</v>
      </c>
      <c r="S601" s="259">
        <f t="shared" si="415"/>
        <v>125.9</v>
      </c>
      <c r="T601" s="142">
        <f t="shared" si="425"/>
        <v>0</v>
      </c>
      <c r="U601" s="79">
        <v>1</v>
      </c>
    </row>
    <row r="602" spans="1:21" s="80" customFormat="1" ht="15.75" hidden="1" customHeight="1" thickBot="1">
      <c r="A602" s="80" t="s">
        <v>24</v>
      </c>
      <c r="B602" s="69"/>
      <c r="C602" s="144" t="s">
        <v>1359</v>
      </c>
      <c r="D602" s="258">
        <f t="shared" ref="D602:O602" si="431">D559+D516</f>
        <v>0</v>
      </c>
      <c r="E602" s="259">
        <f t="shared" si="431"/>
        <v>0</v>
      </c>
      <c r="F602" s="259">
        <f t="shared" si="431"/>
        <v>0</v>
      </c>
      <c r="G602" s="259">
        <f t="shared" si="431"/>
        <v>0</v>
      </c>
      <c r="H602" s="259">
        <f t="shared" si="431"/>
        <v>0</v>
      </c>
      <c r="I602" s="259">
        <f t="shared" si="431"/>
        <v>0</v>
      </c>
      <c r="J602" s="259">
        <f t="shared" si="431"/>
        <v>0</v>
      </c>
      <c r="K602" s="259">
        <f t="shared" si="431"/>
        <v>0</v>
      </c>
      <c r="L602" s="259">
        <f t="shared" si="431"/>
        <v>0</v>
      </c>
      <c r="M602" s="259">
        <f t="shared" si="431"/>
        <v>0</v>
      </c>
      <c r="N602" s="259">
        <f t="shared" si="431"/>
        <v>0</v>
      </c>
      <c r="O602" s="259">
        <f t="shared" si="431"/>
        <v>0</v>
      </c>
      <c r="P602" s="101">
        <f t="shared" si="424"/>
        <v>0</v>
      </c>
      <c r="Q602" s="508"/>
      <c r="R602" s="259">
        <f t="shared" si="415"/>
        <v>0</v>
      </c>
      <c r="S602" s="259">
        <f t="shared" si="415"/>
        <v>0</v>
      </c>
      <c r="T602" s="142">
        <f t="shared" si="425"/>
        <v>0</v>
      </c>
      <c r="U602" s="79">
        <v>2</v>
      </c>
    </row>
    <row r="603" spans="1:21" s="80" customFormat="1" ht="15.75" hidden="1" customHeight="1" thickBot="1">
      <c r="A603" s="80" t="s">
        <v>24</v>
      </c>
      <c r="B603" s="69"/>
      <c r="C603" s="144" t="s">
        <v>1360</v>
      </c>
      <c r="D603" s="258">
        <f t="shared" ref="D603:O603" si="432">D560+D517</f>
        <v>0</v>
      </c>
      <c r="E603" s="259">
        <f t="shared" si="432"/>
        <v>0</v>
      </c>
      <c r="F603" s="259">
        <f t="shared" si="432"/>
        <v>0</v>
      </c>
      <c r="G603" s="259">
        <f t="shared" si="432"/>
        <v>0</v>
      </c>
      <c r="H603" s="259">
        <f t="shared" si="432"/>
        <v>0</v>
      </c>
      <c r="I603" s="259">
        <f t="shared" si="432"/>
        <v>0</v>
      </c>
      <c r="J603" s="259">
        <f t="shared" si="432"/>
        <v>0</v>
      </c>
      <c r="K603" s="259">
        <f t="shared" si="432"/>
        <v>0</v>
      </c>
      <c r="L603" s="259">
        <f t="shared" si="432"/>
        <v>0</v>
      </c>
      <c r="M603" s="259">
        <f t="shared" si="432"/>
        <v>0</v>
      </c>
      <c r="N603" s="259">
        <f t="shared" si="432"/>
        <v>0</v>
      </c>
      <c r="O603" s="259">
        <f t="shared" si="432"/>
        <v>0</v>
      </c>
      <c r="P603" s="101">
        <f t="shared" si="424"/>
        <v>0</v>
      </c>
      <c r="Q603" s="508"/>
      <c r="R603" s="259">
        <f t="shared" si="415"/>
        <v>0</v>
      </c>
      <c r="S603" s="259">
        <f t="shared" si="415"/>
        <v>0</v>
      </c>
      <c r="T603" s="142">
        <f t="shared" si="425"/>
        <v>0</v>
      </c>
      <c r="U603" s="79">
        <v>2</v>
      </c>
    </row>
    <row r="604" spans="1:21" s="80" customFormat="1" ht="15.75" hidden="1" customHeight="1" thickBot="1">
      <c r="A604" s="80" t="s">
        <v>24</v>
      </c>
      <c r="B604" s="69"/>
      <c r="C604" s="144" t="s">
        <v>1361</v>
      </c>
      <c r="D604" s="258">
        <f t="shared" ref="D604:O604" si="433">D561+D518</f>
        <v>0</v>
      </c>
      <c r="E604" s="259">
        <f t="shared" si="433"/>
        <v>0</v>
      </c>
      <c r="F604" s="259">
        <f t="shared" si="433"/>
        <v>0</v>
      </c>
      <c r="G604" s="259">
        <f t="shared" si="433"/>
        <v>0</v>
      </c>
      <c r="H604" s="259">
        <f t="shared" si="433"/>
        <v>0</v>
      </c>
      <c r="I604" s="259">
        <f t="shared" si="433"/>
        <v>0</v>
      </c>
      <c r="J604" s="259">
        <f t="shared" si="433"/>
        <v>0</v>
      </c>
      <c r="K604" s="259">
        <f t="shared" si="433"/>
        <v>0</v>
      </c>
      <c r="L604" s="259">
        <f t="shared" si="433"/>
        <v>0</v>
      </c>
      <c r="M604" s="259">
        <f t="shared" si="433"/>
        <v>0</v>
      </c>
      <c r="N604" s="259">
        <f t="shared" si="433"/>
        <v>0</v>
      </c>
      <c r="O604" s="259">
        <f t="shared" si="433"/>
        <v>0</v>
      </c>
      <c r="P604" s="101">
        <f t="shared" si="424"/>
        <v>0</v>
      </c>
      <c r="Q604" s="508"/>
      <c r="R604" s="259">
        <f t="shared" si="415"/>
        <v>0</v>
      </c>
      <c r="S604" s="259">
        <f t="shared" si="415"/>
        <v>0</v>
      </c>
      <c r="T604" s="142">
        <f t="shared" si="425"/>
        <v>0</v>
      </c>
      <c r="U604" s="79">
        <v>2</v>
      </c>
    </row>
    <row r="605" spans="1:21" s="80" customFormat="1" ht="15.75" hidden="1" customHeight="1" thickBot="1">
      <c r="A605" s="80" t="s">
        <v>24</v>
      </c>
      <c r="B605" s="69"/>
      <c r="C605" s="144" t="s">
        <v>1362</v>
      </c>
      <c r="D605" s="258">
        <f t="shared" ref="D605:O605" si="434">D562+D519</f>
        <v>0</v>
      </c>
      <c r="E605" s="259">
        <f t="shared" si="434"/>
        <v>0</v>
      </c>
      <c r="F605" s="259">
        <f t="shared" si="434"/>
        <v>0</v>
      </c>
      <c r="G605" s="259">
        <f t="shared" si="434"/>
        <v>0</v>
      </c>
      <c r="H605" s="259">
        <f t="shared" si="434"/>
        <v>0</v>
      </c>
      <c r="I605" s="259">
        <f t="shared" si="434"/>
        <v>0</v>
      </c>
      <c r="J605" s="259">
        <f t="shared" si="434"/>
        <v>0</v>
      </c>
      <c r="K605" s="259">
        <f t="shared" si="434"/>
        <v>0</v>
      </c>
      <c r="L605" s="259">
        <f t="shared" si="434"/>
        <v>0</v>
      </c>
      <c r="M605" s="259">
        <f t="shared" si="434"/>
        <v>0</v>
      </c>
      <c r="N605" s="259">
        <f t="shared" si="434"/>
        <v>0</v>
      </c>
      <c r="O605" s="259">
        <f t="shared" si="434"/>
        <v>0</v>
      </c>
      <c r="P605" s="101">
        <f t="shared" si="424"/>
        <v>0</v>
      </c>
      <c r="Q605" s="508"/>
      <c r="R605" s="259">
        <f t="shared" si="415"/>
        <v>0</v>
      </c>
      <c r="S605" s="259">
        <f t="shared" si="415"/>
        <v>0</v>
      </c>
      <c r="T605" s="142">
        <f t="shared" si="425"/>
        <v>0</v>
      </c>
      <c r="U605" s="79">
        <v>2</v>
      </c>
    </row>
    <row r="606" spans="1:21" s="116" customFormat="1" ht="15.6" customHeight="1" thickBot="1">
      <c r="B606" s="549"/>
      <c r="C606" s="467"/>
      <c r="D606" s="203"/>
      <c r="E606" s="203"/>
      <c r="F606" s="203"/>
      <c r="G606" s="203"/>
      <c r="H606" s="203"/>
      <c r="I606" s="203"/>
      <c r="J606" s="203"/>
      <c r="K606" s="203"/>
      <c r="L606" s="203"/>
      <c r="M606" s="203"/>
      <c r="N606" s="203"/>
      <c r="O606" s="203"/>
      <c r="P606" s="203"/>
      <c r="Q606" s="203"/>
      <c r="R606" s="203"/>
      <c r="S606" s="203"/>
      <c r="T606" s="143"/>
      <c r="U606" s="79">
        <v>1</v>
      </c>
    </row>
    <row r="607" spans="1:21" s="57" customFormat="1" ht="15.75" hidden="1" customHeight="1" thickBot="1">
      <c r="A607" s="57" t="s">
        <v>25</v>
      </c>
      <c r="B607" s="69"/>
      <c r="C607" s="233" t="s">
        <v>134</v>
      </c>
      <c r="D607" s="218">
        <v>4.5850638076589845E-2</v>
      </c>
      <c r="E607" s="218">
        <v>4.3164530939264985E-2</v>
      </c>
      <c r="F607" s="218">
        <v>3.4476572438046769E-2</v>
      </c>
      <c r="G607" s="218">
        <v>3.804866513313504E-2</v>
      </c>
      <c r="H607" s="218">
        <v>2.1578227899731153E-2</v>
      </c>
      <c r="I607" s="218">
        <v>1.4441530401646597E-2</v>
      </c>
      <c r="J607" s="218">
        <v>9.0703061188467257E-2</v>
      </c>
      <c r="K607" s="218">
        <v>0.10849889797717555</v>
      </c>
      <c r="L607" s="218">
        <v>0.12014243974474635</v>
      </c>
      <c r="M607" s="218">
        <v>0.2057339832222766</v>
      </c>
      <c r="N607" s="218">
        <v>0.2091236929922696</v>
      </c>
      <c r="O607" s="218">
        <v>6.8237759986650395E-2</v>
      </c>
      <c r="P607" s="160">
        <f>SUM(D607:O607)</f>
        <v>1.0000000000000002</v>
      </c>
      <c r="Q607" s="484"/>
      <c r="R607" s="234"/>
      <c r="S607" s="234"/>
      <c r="T607" s="75"/>
      <c r="U607" s="79">
        <v>2</v>
      </c>
    </row>
    <row r="608" spans="1:21" s="57" customFormat="1" ht="15.75" hidden="1" customHeight="1" thickBot="1">
      <c r="A608" s="57" t="s">
        <v>25</v>
      </c>
      <c r="B608" s="69"/>
      <c r="C608" s="233" t="s">
        <v>135</v>
      </c>
      <c r="D608" s="220">
        <v>5.2882781201902505E-2</v>
      </c>
      <c r="E608" s="220">
        <v>3.9818595642057281E-2</v>
      </c>
      <c r="F608" s="220">
        <v>4.0912351067694835E-2</v>
      </c>
      <c r="G608" s="220">
        <v>2.2292147684430417E-2</v>
      </c>
      <c r="H608" s="220">
        <v>2.2529586099718689E-2</v>
      </c>
      <c r="I608" s="220">
        <v>2.1834540225494012E-2</v>
      </c>
      <c r="J608" s="220">
        <v>8.5868937688664757E-2</v>
      </c>
      <c r="K608" s="220">
        <v>8.9950861091218096E-2</v>
      </c>
      <c r="L608" s="220">
        <v>0.11415519122562723</v>
      </c>
      <c r="M608" s="220">
        <v>0.1959443443926363</v>
      </c>
      <c r="N608" s="220">
        <v>0.24099346832479143</v>
      </c>
      <c r="O608" s="220">
        <v>7.2817195355764433E-2</v>
      </c>
      <c r="P608" s="164">
        <f>SUM(D608:O608)</f>
        <v>1</v>
      </c>
      <c r="Q608" s="484"/>
      <c r="R608" s="234"/>
      <c r="S608" s="234"/>
      <c r="T608" s="75"/>
      <c r="U608" s="79">
        <v>2</v>
      </c>
    </row>
    <row r="609" spans="1:21" s="57" customFormat="1" ht="15.75" hidden="1" customHeight="1" thickBot="1">
      <c r="A609" s="57" t="s">
        <v>25</v>
      </c>
      <c r="B609" s="69"/>
      <c r="C609" s="233" t="s">
        <v>136</v>
      </c>
      <c r="D609" s="235">
        <v>2.8370772989818945E-2</v>
      </c>
      <c r="E609" s="235">
        <v>3.4927638376627448E-2</v>
      </c>
      <c r="F609" s="235">
        <v>2.8786655079277221E-2</v>
      </c>
      <c r="G609" s="235">
        <v>2.9529103446945086E-2</v>
      </c>
      <c r="H609" s="235">
        <v>1.8319771148529521E-2</v>
      </c>
      <c r="I609" s="235">
        <v>2.0123793137375535E-2</v>
      </c>
      <c r="J609" s="235">
        <v>0.11411924678860658</v>
      </c>
      <c r="K609" s="235">
        <v>0.13201907491577566</v>
      </c>
      <c r="L609" s="235">
        <v>0.15278822403625317</v>
      </c>
      <c r="M609" s="235">
        <v>0.17545269506491473</v>
      </c>
      <c r="N609" s="235">
        <v>0.21184519891957554</v>
      </c>
      <c r="O609" s="235">
        <v>5.3717826096300575E-2</v>
      </c>
      <c r="P609" s="167">
        <f>SUM(D609:O609)</f>
        <v>1</v>
      </c>
      <c r="Q609" s="484"/>
      <c r="R609" s="234"/>
      <c r="S609" s="234"/>
      <c r="T609" s="75"/>
      <c r="U609" s="79">
        <v>2</v>
      </c>
    </row>
    <row r="610" spans="1:21" s="57" customFormat="1" ht="15.75" hidden="1" customHeight="1" thickBot="1">
      <c r="A610" s="57" t="s">
        <v>25</v>
      </c>
      <c r="B610" s="69"/>
      <c r="C610" s="233" t="s">
        <v>137</v>
      </c>
      <c r="D610" s="168">
        <f t="shared" ref="D610:D617" si="435">D629/$P629</f>
        <v>2.818716844096425E-2</v>
      </c>
      <c r="E610" s="169">
        <f t="shared" ref="E610:O610" si="436">E629/$P629</f>
        <v>3.1550072946438169E-2</v>
      </c>
      <c r="F610" s="169">
        <f t="shared" si="436"/>
        <v>3.916221075612128E-2</v>
      </c>
      <c r="G610" s="169">
        <f t="shared" si="436"/>
        <v>4.2099147186294247E-2</v>
      </c>
      <c r="H610" s="169">
        <f t="shared" si="436"/>
        <v>2.4807283482754055E-2</v>
      </c>
      <c r="I610" s="169">
        <f t="shared" si="436"/>
        <v>2.864324232595775E-2</v>
      </c>
      <c r="J610" s="169">
        <f t="shared" si="436"/>
        <v>0.12756171029613789</v>
      </c>
      <c r="K610" s="169">
        <f t="shared" si="436"/>
        <v>0.11107085136177645</v>
      </c>
      <c r="L610" s="169">
        <f t="shared" si="436"/>
        <v>0.13944181214912132</v>
      </c>
      <c r="M610" s="169">
        <f t="shared" si="436"/>
        <v>0.18056911504785517</v>
      </c>
      <c r="N610" s="169">
        <f t="shared" si="436"/>
        <v>0.19957439463384999</v>
      </c>
      <c r="O610" s="169">
        <f t="shared" si="436"/>
        <v>4.7332991372729373E-2</v>
      </c>
      <c r="P610" s="171">
        <f>SUM(D610:O610)</f>
        <v>1</v>
      </c>
      <c r="Q610" s="484"/>
      <c r="R610" s="234"/>
      <c r="S610" s="234"/>
      <c r="T610" s="75"/>
      <c r="U610" s="79">
        <v>2</v>
      </c>
    </row>
    <row r="611" spans="1:21" s="57" customFormat="1" ht="15.75" hidden="1" customHeight="1" thickBot="1">
      <c r="A611" s="57" t="s">
        <v>25</v>
      </c>
      <c r="B611" s="69"/>
      <c r="C611" s="236" t="s">
        <v>138</v>
      </c>
      <c r="D611" s="168">
        <f t="shared" si="435"/>
        <v>2.815099941832408E-2</v>
      </c>
      <c r="E611" s="169">
        <f t="shared" ref="E611:O612" si="437">E630/$P630</f>
        <v>2.8451100871026869E-2</v>
      </c>
      <c r="F611" s="169">
        <f t="shared" si="437"/>
        <v>3.3258866653071317E-2</v>
      </c>
      <c r="G611" s="169">
        <f t="shared" si="437"/>
        <v>3.8413959487658508E-2</v>
      </c>
      <c r="H611" s="169">
        <f t="shared" si="437"/>
        <v>2.0510110553720082E-2</v>
      </c>
      <c r="I611" s="169">
        <f t="shared" si="437"/>
        <v>2.3722301845978386E-2</v>
      </c>
      <c r="J611" s="169">
        <f t="shared" si="437"/>
        <v>0.1489181752552568</v>
      </c>
      <c r="K611" s="169">
        <f t="shared" si="437"/>
        <v>0.10521745151755493</v>
      </c>
      <c r="L611" s="169">
        <f t="shared" si="437"/>
        <v>0.13725461135438721</v>
      </c>
      <c r="M611" s="169">
        <f t="shared" si="437"/>
        <v>0.20173059019046458</v>
      </c>
      <c r="N611" s="169">
        <f t="shared" si="437"/>
        <v>0.18849536021491434</v>
      </c>
      <c r="O611" s="169">
        <f t="shared" si="437"/>
        <v>4.5876472637642988E-2</v>
      </c>
      <c r="P611" s="171">
        <f>SUM(D611:O611)</f>
        <v>1</v>
      </c>
      <c r="Q611" s="496">
        <f>(P630/P629-1)</f>
        <v>8.0883472602129025E-3</v>
      </c>
      <c r="R611" s="234"/>
      <c r="S611" s="234"/>
      <c r="T611" s="75"/>
      <c r="U611" s="79">
        <v>2</v>
      </c>
    </row>
    <row r="612" spans="1:21" s="57" customFormat="1" ht="15.75" hidden="1" customHeight="1" thickBot="1">
      <c r="A612" s="57" t="s">
        <v>25</v>
      </c>
      <c r="B612" s="69"/>
      <c r="C612" s="233" t="s">
        <v>453</v>
      </c>
      <c r="D612" s="168">
        <f t="shared" si="435"/>
        <v>2.5575408710638535E-2</v>
      </c>
      <c r="E612" s="169">
        <f t="shared" si="437"/>
        <v>2.9564023248895697E-2</v>
      </c>
      <c r="F612" s="169">
        <f t="shared" si="437"/>
        <v>3.5112208091924071E-2</v>
      </c>
      <c r="G612" s="169">
        <f t="shared" si="437"/>
        <v>3.5697301688629238E-2</v>
      </c>
      <c r="H612" s="169">
        <f t="shared" si="437"/>
        <v>2.0542132940039988E-2</v>
      </c>
      <c r="I612" s="169">
        <f t="shared" si="437"/>
        <v>1.941062751887419E-2</v>
      </c>
      <c r="J612" s="169">
        <f t="shared" si="437"/>
        <v>5.3675413460678535E-2</v>
      </c>
      <c r="K612" s="169">
        <f t="shared" si="437"/>
        <v>0.1619140817942652</v>
      </c>
      <c r="L612" s="169">
        <f t="shared" si="437"/>
        <v>0.10092787032778616</v>
      </c>
      <c r="M612" s="169">
        <f t="shared" si="437"/>
        <v>0.26225039139554096</v>
      </c>
      <c r="N612" s="169">
        <f t="shared" si="437"/>
        <v>0.20152046674115526</v>
      </c>
      <c r="O612" s="169">
        <f t="shared" si="437"/>
        <v>5.3810074081572012E-2</v>
      </c>
      <c r="P612" s="171">
        <f t="shared" ref="P612:P617" si="438">SUM(D612:O612)</f>
        <v>0.99999999999999989</v>
      </c>
      <c r="Q612" s="496">
        <f t="shared" ref="Q612:Q617" si="439">(P631/P630-1)</f>
        <v>2.9974004850187974E-2</v>
      </c>
      <c r="R612" s="234"/>
      <c r="S612" s="234"/>
      <c r="T612" s="75"/>
      <c r="U612" s="79">
        <v>2</v>
      </c>
    </row>
    <row r="613" spans="1:21" s="57" customFormat="1" ht="15.75" hidden="1" customHeight="1" thickBot="1">
      <c r="A613" s="57" t="s">
        <v>25</v>
      </c>
      <c r="B613" s="69"/>
      <c r="C613" s="233" t="s">
        <v>573</v>
      </c>
      <c r="D613" s="168">
        <f t="shared" si="435"/>
        <v>2.8292354980920222E-2</v>
      </c>
      <c r="E613" s="295">
        <f t="shared" ref="E613:O613" si="440">E632/$P632</f>
        <v>2.4978528041295911E-2</v>
      </c>
      <c r="F613" s="169">
        <f t="shared" si="440"/>
        <v>3.0292868362664808E-2</v>
      </c>
      <c r="G613" s="217">
        <f t="shared" si="440"/>
        <v>3.9315718348561637E-2</v>
      </c>
      <c r="H613" s="217">
        <f t="shared" si="440"/>
        <v>2.1447126195985516E-2</v>
      </c>
      <c r="I613" s="217">
        <f t="shared" si="440"/>
        <v>1.4322668841355433E-2</v>
      </c>
      <c r="J613" s="217">
        <f t="shared" si="440"/>
        <v>0.15064028498376228</v>
      </c>
      <c r="K613" s="217">
        <f t="shared" si="440"/>
        <v>0.10534323505029328</v>
      </c>
      <c r="L613" s="217">
        <f t="shared" si="440"/>
        <v>0.15117148627298599</v>
      </c>
      <c r="M613" s="217">
        <f t="shared" si="440"/>
        <v>0.19869795327142681</v>
      </c>
      <c r="N613" s="217">
        <f t="shared" si="440"/>
        <v>0.19532969001555109</v>
      </c>
      <c r="O613" s="217">
        <f t="shared" si="440"/>
        <v>4.0168085635196929E-2</v>
      </c>
      <c r="P613" s="171">
        <f t="shared" si="438"/>
        <v>0.99999999999999989</v>
      </c>
      <c r="Q613" s="497">
        <f t="shared" si="439"/>
        <v>5.0990957513053603E-2</v>
      </c>
      <c r="R613" s="234"/>
      <c r="S613" s="234"/>
      <c r="T613" s="75"/>
      <c r="U613" s="79">
        <v>2</v>
      </c>
    </row>
    <row r="614" spans="1:21" s="57" customFormat="1" ht="15.75" hidden="1" customHeight="1" thickBot="1">
      <c r="A614" s="57" t="s">
        <v>25</v>
      </c>
      <c r="B614" s="69"/>
      <c r="C614" s="244" t="s">
        <v>675</v>
      </c>
      <c r="D614" s="168">
        <f t="shared" si="435"/>
        <v>2.6836377385828343E-2</v>
      </c>
      <c r="E614" s="217">
        <f t="shared" ref="E614:O614" si="441">E633/$P633</f>
        <v>2.2355255365521343E-2</v>
      </c>
      <c r="F614" s="217">
        <f t="shared" si="441"/>
        <v>3.1928926855579458E-2</v>
      </c>
      <c r="G614" s="217">
        <f t="shared" si="441"/>
        <v>3.3191103582317041E-2</v>
      </c>
      <c r="H614" s="217">
        <f t="shared" si="441"/>
        <v>1.6870133537996573E-2</v>
      </c>
      <c r="I614" s="217">
        <f t="shared" si="441"/>
        <v>2.1612265046104591E-2</v>
      </c>
      <c r="J614" s="217">
        <f t="shared" si="441"/>
        <v>0.14452602109082768</v>
      </c>
      <c r="K614" s="217">
        <f t="shared" si="441"/>
        <v>0.13074573756012489</v>
      </c>
      <c r="L614" s="217">
        <f t="shared" si="441"/>
        <v>0.12760733847056643</v>
      </c>
      <c r="M614" s="217">
        <f t="shared" si="441"/>
        <v>0.20712850119036511</v>
      </c>
      <c r="N614" s="217">
        <f t="shared" si="441"/>
        <v>0.19592714715343512</v>
      </c>
      <c r="O614" s="217">
        <f t="shared" si="441"/>
        <v>4.1271192761333453E-2</v>
      </c>
      <c r="P614" s="171">
        <f t="shared" si="438"/>
        <v>1</v>
      </c>
      <c r="Q614" s="497">
        <f t="shared" si="439"/>
        <v>3.7565296500172707E-2</v>
      </c>
      <c r="R614" s="234"/>
      <c r="S614" s="234"/>
      <c r="T614" s="477"/>
      <c r="U614" s="79">
        <v>2</v>
      </c>
    </row>
    <row r="615" spans="1:21" s="57" customFormat="1" ht="15.75" hidden="1" customHeight="1" thickBot="1">
      <c r="A615" s="57" t="s">
        <v>25</v>
      </c>
      <c r="B615" s="516"/>
      <c r="C615" s="244" t="s">
        <v>771</v>
      </c>
      <c r="D615" s="173">
        <f t="shared" si="435"/>
        <v>2.3415763984207243E-2</v>
      </c>
      <c r="E615" s="218">
        <f t="shared" ref="E615:O615" si="442">E634/$P634</f>
        <v>2.3765961405856188E-2</v>
      </c>
      <c r="F615" s="218">
        <f t="shared" si="442"/>
        <v>3.0287269839163206E-2</v>
      </c>
      <c r="G615" s="218">
        <f t="shared" si="442"/>
        <v>2.8407014350756862E-2</v>
      </c>
      <c r="H615" s="218">
        <f t="shared" si="442"/>
        <v>2.8343803712447647E-2</v>
      </c>
      <c r="I615" s="218">
        <f t="shared" si="442"/>
        <v>2.1578101323581542E-2</v>
      </c>
      <c r="J615" s="218">
        <f t="shared" si="442"/>
        <v>7.1507827546093528E-2</v>
      </c>
      <c r="K615" s="218">
        <f t="shared" si="442"/>
        <v>0.15092327269653968</v>
      </c>
      <c r="L615" s="218">
        <f t="shared" si="442"/>
        <v>0.18193997672624029</v>
      </c>
      <c r="M615" s="218">
        <f t="shared" si="442"/>
        <v>0.22920340676753526</v>
      </c>
      <c r="N615" s="218">
        <f t="shared" si="442"/>
        <v>0.1785092022448497</v>
      </c>
      <c r="O615" s="218">
        <f t="shared" si="442"/>
        <v>3.2118399402728835E-2</v>
      </c>
      <c r="P615" s="514">
        <f t="shared" si="438"/>
        <v>1</v>
      </c>
      <c r="Q615" s="550">
        <f t="shared" si="439"/>
        <v>2.4562781897893515E-2</v>
      </c>
      <c r="R615" s="234"/>
      <c r="S615" s="234"/>
      <c r="T615" s="75"/>
      <c r="U615" s="79">
        <v>2</v>
      </c>
    </row>
    <row r="616" spans="1:21" s="57" customFormat="1" ht="15.75" hidden="1" customHeight="1" thickBot="1">
      <c r="A616" s="57" t="s">
        <v>25</v>
      </c>
      <c r="B616" s="516"/>
      <c r="C616" s="244" t="s">
        <v>856</v>
      </c>
      <c r="D616" s="219">
        <f t="shared" si="435"/>
        <v>3.0070235154620945E-2</v>
      </c>
      <c r="E616" s="220">
        <f t="shared" ref="E616:O617" si="443">E635/$P635</f>
        <v>2.7904432752193176E-2</v>
      </c>
      <c r="F616" s="220">
        <f t="shared" si="443"/>
        <v>3.4792515056466036E-2</v>
      </c>
      <c r="G616" s="220">
        <f t="shared" si="443"/>
        <v>3.9115335460313573E-2</v>
      </c>
      <c r="H616" s="220">
        <f t="shared" si="443"/>
        <v>2.8658772609039634E-2</v>
      </c>
      <c r="I616" s="220">
        <f t="shared" si="443"/>
        <v>2.2018891982830545E-2</v>
      </c>
      <c r="J616" s="220">
        <f t="shared" si="443"/>
        <v>0.12650705671075166</v>
      </c>
      <c r="K616" s="220">
        <f t="shared" si="443"/>
        <v>0.15514509145382413</v>
      </c>
      <c r="L616" s="220">
        <f t="shared" si="443"/>
        <v>0.14600510843548037</v>
      </c>
      <c r="M616" s="220">
        <f t="shared" si="443"/>
        <v>0.16858999628845581</v>
      </c>
      <c r="N616" s="220">
        <f t="shared" si="443"/>
        <v>0.18744253939763589</v>
      </c>
      <c r="O616" s="220">
        <f t="shared" si="443"/>
        <v>3.375002469838824E-2</v>
      </c>
      <c r="P616" s="460">
        <f t="shared" si="438"/>
        <v>1</v>
      </c>
      <c r="Q616" s="551">
        <f t="shared" si="439"/>
        <v>0.11172375306331728</v>
      </c>
      <c r="R616" s="234"/>
      <c r="S616" s="234"/>
      <c r="T616" s="75"/>
      <c r="U616" s="79">
        <v>2</v>
      </c>
    </row>
    <row r="617" spans="1:21" s="57" customFormat="1" ht="15.6" hidden="1" customHeight="1" thickBot="1">
      <c r="A617" s="57" t="s">
        <v>25</v>
      </c>
      <c r="B617" s="516"/>
      <c r="C617" s="244" t="s">
        <v>955</v>
      </c>
      <c r="D617" s="219">
        <f t="shared" si="435"/>
        <v>3.7418644494648982E-2</v>
      </c>
      <c r="E617" s="220">
        <f t="shared" si="443"/>
        <v>2.974920848260117E-2</v>
      </c>
      <c r="F617" s="220">
        <f t="shared" si="443"/>
        <v>2.9365747633063249E-2</v>
      </c>
      <c r="G617" s="220">
        <f t="shared" si="443"/>
        <v>3.5067658772260889E-2</v>
      </c>
      <c r="H617" s="220">
        <f t="shared" si="443"/>
        <v>2.3154894649502482E-2</v>
      </c>
      <c r="I617" s="220">
        <f t="shared" si="443"/>
        <v>1.9841369441083473E-2</v>
      </c>
      <c r="J617" s="220">
        <f t="shared" si="443"/>
        <v>0.15179305422091313</v>
      </c>
      <c r="K617" s="220">
        <f t="shared" si="443"/>
        <v>0.10247465321167033</v>
      </c>
      <c r="L617" s="220">
        <f t="shared" si="443"/>
        <v>0.15939327509070206</v>
      </c>
      <c r="M617" s="220">
        <f t="shared" si="443"/>
        <v>0.20671336994726541</v>
      </c>
      <c r="N617" s="220">
        <f t="shared" si="443"/>
        <v>0.16950130021765078</v>
      </c>
      <c r="O617" s="220">
        <f t="shared" si="443"/>
        <v>3.5526823838638068E-2</v>
      </c>
      <c r="P617" s="460">
        <f t="shared" si="438"/>
        <v>1</v>
      </c>
      <c r="Q617" s="551">
        <f t="shared" si="439"/>
        <v>3.9826539776115055E-2</v>
      </c>
      <c r="R617" s="234"/>
      <c r="S617" s="234"/>
      <c r="T617" s="75"/>
      <c r="U617" s="79">
        <v>2</v>
      </c>
    </row>
    <row r="618" spans="1:21" s="57" customFormat="1" ht="15.6" hidden="1" customHeight="1" thickBot="1">
      <c r="A618" s="57" t="s">
        <v>25</v>
      </c>
      <c r="B618" s="516"/>
      <c r="C618" s="244" t="s">
        <v>1099</v>
      </c>
      <c r="D618" s="219">
        <f t="shared" ref="D618:O618" si="444">D638/$P638</f>
        <v>4.3320944950227126E-2</v>
      </c>
      <c r="E618" s="220">
        <f t="shared" si="444"/>
        <v>2.7228342969392878E-2</v>
      </c>
      <c r="F618" s="220">
        <f t="shared" si="444"/>
        <v>3.16226332266785E-2</v>
      </c>
      <c r="G618" s="220">
        <f t="shared" si="444"/>
        <v>3.5055811553545931E-2</v>
      </c>
      <c r="H618" s="220">
        <f t="shared" si="444"/>
        <v>2.1745572426357444E-2</v>
      </c>
      <c r="I618" s="220">
        <f t="shared" si="444"/>
        <v>1.8276613181285584E-2</v>
      </c>
      <c r="J618" s="220">
        <f t="shared" si="444"/>
        <v>6.8130562575034262E-2</v>
      </c>
      <c r="K618" s="220">
        <f t="shared" si="444"/>
        <v>0.15799594859642957</v>
      </c>
      <c r="L618" s="220">
        <f t="shared" si="444"/>
        <v>0.12462027382949374</v>
      </c>
      <c r="M618" s="220">
        <f t="shared" si="444"/>
        <v>0.23418926370048349</v>
      </c>
      <c r="N618" s="220">
        <f t="shared" si="444"/>
        <v>0.17976097912976025</v>
      </c>
      <c r="O618" s="220">
        <f t="shared" si="444"/>
        <v>5.8053053861311217E-2</v>
      </c>
      <c r="P618" s="460">
        <f>SUM(D618:O618)</f>
        <v>1.0000000000000002</v>
      </c>
      <c r="Q618" s="551">
        <f>(P638/P636-1)</f>
        <v>8.6763462572645444E-2</v>
      </c>
      <c r="R618" s="234"/>
      <c r="S618" s="234"/>
      <c r="T618" s="75"/>
      <c r="U618" s="79">
        <v>2</v>
      </c>
    </row>
    <row r="619" spans="1:21" s="57" customFormat="1" ht="15.6" customHeight="1" thickBot="1">
      <c r="A619" s="57" t="s">
        <v>25</v>
      </c>
      <c r="B619" s="516">
        <f>+B601+1</f>
        <v>127</v>
      </c>
      <c r="C619" s="244" t="s">
        <v>1363</v>
      </c>
      <c r="D619" s="219">
        <f t="shared" ref="D619:D625" si="445">D639/$P639</f>
        <v>3.3791235702786811E-2</v>
      </c>
      <c r="E619" s="220">
        <f t="shared" ref="E619:O619" si="446">E639/$P639</f>
        <v>3.2011941785597971E-2</v>
      </c>
      <c r="F619" s="220">
        <f t="shared" si="446"/>
        <v>3.2455177897609745E-2</v>
      </c>
      <c r="G619" s="220">
        <f t="shared" si="446"/>
        <v>5.3787432193370767E-2</v>
      </c>
      <c r="H619" s="220">
        <f t="shared" si="446"/>
        <v>2.0094212428141883E-2</v>
      </c>
      <c r="I619" s="220">
        <f t="shared" si="446"/>
        <v>2.2336933536735427E-2</v>
      </c>
      <c r="J619" s="220">
        <f t="shared" si="446"/>
        <v>0.11525314677057769</v>
      </c>
      <c r="K619" s="220">
        <f t="shared" si="446"/>
        <v>0.15235163804139648</v>
      </c>
      <c r="L619" s="220">
        <f t="shared" si="446"/>
        <v>0.19248487467156947</v>
      </c>
      <c r="M619" s="220">
        <f t="shared" si="446"/>
        <v>9.6123977580674161E-2</v>
      </c>
      <c r="N619" s="220">
        <f t="shared" si="446"/>
        <v>9.893003990733884E-2</v>
      </c>
      <c r="O619" s="220">
        <f t="shared" si="446"/>
        <v>0.15037938948420077</v>
      </c>
      <c r="P619" s="460">
        <f t="shared" ref="P619:P628" si="447">SUM(D619:O619)</f>
        <v>1</v>
      </c>
      <c r="Q619" s="551">
        <f>(P639/P638-1)</f>
        <v>-7.668569578228801E-2</v>
      </c>
      <c r="R619" s="234"/>
      <c r="S619" s="234"/>
      <c r="T619" s="75"/>
      <c r="U619" s="79">
        <v>1</v>
      </c>
    </row>
    <row r="620" spans="1:21" s="57" customFormat="1" ht="15.6" customHeight="1" thickBot="1">
      <c r="A620" s="57" t="s">
        <v>25</v>
      </c>
      <c r="B620" s="516">
        <f>+B619+1</f>
        <v>128</v>
      </c>
      <c r="C620" s="233" t="s">
        <v>1364</v>
      </c>
      <c r="D620" s="347">
        <f t="shared" si="445"/>
        <v>9.6679813680845023E-2</v>
      </c>
      <c r="E620" s="264">
        <f t="shared" ref="E620:O620" si="448">E640/$P640</f>
        <v>5.9383457315986356E-2</v>
      </c>
      <c r="F620" s="264">
        <f t="shared" si="448"/>
        <v>2.9894841402805527E-2</v>
      </c>
      <c r="G620" s="264">
        <f t="shared" si="448"/>
        <v>3.724543172229023E-2</v>
      </c>
      <c r="H620" s="264">
        <f t="shared" si="448"/>
        <v>2.0549719607254616E-2</v>
      </c>
      <c r="I620" s="264">
        <f t="shared" ref="I620:N621" si="449">I640/$P640</f>
        <v>1.7799012914682121E-2</v>
      </c>
      <c r="J620" s="264">
        <f t="shared" si="449"/>
        <v>9.0446704238533668E-2</v>
      </c>
      <c r="K620" s="264">
        <f t="shared" si="449"/>
        <v>0.15324499937473995</v>
      </c>
      <c r="L620" s="264">
        <f t="shared" si="449"/>
        <v>0.10200538950299455</v>
      </c>
      <c r="M620" s="264">
        <f t="shared" si="449"/>
        <v>0.18687768169697716</v>
      </c>
      <c r="N620" s="264">
        <f t="shared" si="449"/>
        <v>0.16714371708426715</v>
      </c>
      <c r="O620" s="264">
        <f t="shared" si="448"/>
        <v>3.8729231458623663E-2</v>
      </c>
      <c r="P620" s="552">
        <f t="shared" si="447"/>
        <v>0.99999999999999989</v>
      </c>
      <c r="Q620" s="553">
        <f t="shared" ref="Q620:Q628" si="450">(P640/P639-1)</f>
        <v>0.45541277088056176</v>
      </c>
      <c r="R620" s="234"/>
      <c r="S620" s="234"/>
      <c r="T620" s="75"/>
      <c r="U620" s="79">
        <v>1</v>
      </c>
    </row>
    <row r="621" spans="1:21" s="57" customFormat="1" ht="15.6" customHeight="1" thickBot="1">
      <c r="A621" s="57" t="s">
        <v>25</v>
      </c>
      <c r="B621" s="516">
        <f>+B620+1</f>
        <v>129</v>
      </c>
      <c r="C621" s="233" t="s">
        <v>1365</v>
      </c>
      <c r="D621" s="237">
        <f t="shared" si="445"/>
        <v>3.5976652480706847E-2</v>
      </c>
      <c r="E621" s="262">
        <f t="shared" ref="E621:O621" si="451">E641/$P641</f>
        <v>2.1819875707559284E-2</v>
      </c>
      <c r="F621" s="238">
        <f t="shared" si="451"/>
        <v>4.3168427170261377E-2</v>
      </c>
      <c r="G621" s="328">
        <f t="shared" si="451"/>
        <v>4.1582970125919445E-2</v>
      </c>
      <c r="H621" s="328">
        <f t="shared" si="451"/>
        <v>2.5502680372250904E-2</v>
      </c>
      <c r="I621" s="328">
        <f t="shared" si="449"/>
        <v>1.7693291518173702E-2</v>
      </c>
      <c r="J621" s="328">
        <f t="shared" si="449"/>
        <v>1.1413854140995825E-2</v>
      </c>
      <c r="K621" s="328">
        <f t="shared" si="449"/>
        <v>0.24056918295888161</v>
      </c>
      <c r="L621" s="328">
        <f t="shared" si="449"/>
        <v>0.16947730663598162</v>
      </c>
      <c r="M621" s="328">
        <f t="shared" si="449"/>
        <v>0.19543417497778373</v>
      </c>
      <c r="N621" s="328">
        <f t="shared" si="449"/>
        <v>0.15826357138616323</v>
      </c>
      <c r="O621" s="328">
        <f t="shared" si="451"/>
        <v>3.9098012525322384E-2</v>
      </c>
      <c r="P621" s="329">
        <f t="shared" si="447"/>
        <v>0.99999999999999989</v>
      </c>
      <c r="Q621" s="498">
        <f t="shared" si="450"/>
        <v>-1.5066276810937529E-2</v>
      </c>
      <c r="R621" s="234"/>
      <c r="S621" s="234"/>
      <c r="T621" s="75"/>
      <c r="U621" s="79">
        <v>1</v>
      </c>
    </row>
    <row r="622" spans="1:21" s="57" customFormat="1" ht="15.6" customHeight="1" thickBot="1">
      <c r="A622" s="57" t="s">
        <v>25</v>
      </c>
      <c r="B622" s="516">
        <f>+B621+1</f>
        <v>130</v>
      </c>
      <c r="C622" s="233" t="s">
        <v>1366</v>
      </c>
      <c r="D622" s="237">
        <f t="shared" si="445"/>
        <v>3.8374698714261933E-2</v>
      </c>
      <c r="E622" s="262">
        <f t="shared" ref="E622:O622" si="452">E642/$P642</f>
        <v>2.8744961050187357E-2</v>
      </c>
      <c r="F622" s="263">
        <f t="shared" si="452"/>
        <v>3.8093466258902808E-2</v>
      </c>
      <c r="G622" s="264">
        <f t="shared" si="452"/>
        <v>2.877540432179701E-2</v>
      </c>
      <c r="H622" s="264">
        <f t="shared" si="452"/>
        <v>2.0203807564720712E-2</v>
      </c>
      <c r="I622" s="264">
        <f t="shared" si="452"/>
        <v>2.2670098643323616E-2</v>
      </c>
      <c r="J622" s="264">
        <f t="shared" si="452"/>
        <v>0.12337892008819337</v>
      </c>
      <c r="K622" s="264">
        <f t="shared" si="452"/>
        <v>0.16446541323797664</v>
      </c>
      <c r="L622" s="264">
        <f t="shared" si="452"/>
        <v>0.170982499252158</v>
      </c>
      <c r="M622" s="264">
        <f t="shared" si="452"/>
        <v>0.14245259117379191</v>
      </c>
      <c r="N622" s="264">
        <f t="shared" si="452"/>
        <v>0.19138404146144553</v>
      </c>
      <c r="O622" s="264">
        <f t="shared" si="452"/>
        <v>3.0474098233241084E-2</v>
      </c>
      <c r="P622" s="239">
        <f t="shared" si="447"/>
        <v>1</v>
      </c>
      <c r="Q622" s="492">
        <f t="shared" si="450"/>
        <v>4.9368983147235479E-2</v>
      </c>
      <c r="R622" s="234"/>
      <c r="S622" s="234"/>
      <c r="T622" s="75"/>
      <c r="U622" s="79">
        <v>1</v>
      </c>
    </row>
    <row r="623" spans="1:21" s="57" customFormat="1" ht="15.75" customHeight="1" thickBot="1">
      <c r="A623" s="57" t="s">
        <v>25</v>
      </c>
      <c r="B623" s="516">
        <f>+B622+1</f>
        <v>131</v>
      </c>
      <c r="C623" s="233" t="s">
        <v>1367</v>
      </c>
      <c r="D623" s="237">
        <f t="shared" si="445"/>
        <v>3.5910605890578567E-2</v>
      </c>
      <c r="E623" s="262">
        <f t="shared" ref="E623:O623" si="453">E643/$P643</f>
        <v>3.0414263240692182E-2</v>
      </c>
      <c r="F623" s="263">
        <f t="shared" si="453"/>
        <v>3.5483307114140883E-2</v>
      </c>
      <c r="G623" s="264">
        <f t="shared" si="453"/>
        <v>3.1113441705995455E-2</v>
      </c>
      <c r="H623" s="264">
        <f t="shared" si="453"/>
        <v>2.0625764726446425E-2</v>
      </c>
      <c r="I623" s="264">
        <f t="shared" si="453"/>
        <v>2.0800559342772241E-2</v>
      </c>
      <c r="J623" s="264">
        <f t="shared" si="453"/>
        <v>0.10068169900367069</v>
      </c>
      <c r="K623" s="264">
        <f t="shared" si="453"/>
        <v>0.16325817164831324</v>
      </c>
      <c r="L623" s="264">
        <f t="shared" si="453"/>
        <v>0.15312008390141582</v>
      </c>
      <c r="M623" s="264">
        <f t="shared" si="453"/>
        <v>0.18248557944415311</v>
      </c>
      <c r="N623" s="264">
        <f t="shared" si="453"/>
        <v>0.18825380178290507</v>
      </c>
      <c r="O623" s="264">
        <f t="shared" si="453"/>
        <v>3.7852722198916333E-2</v>
      </c>
      <c r="P623" s="239">
        <f t="shared" si="447"/>
        <v>1</v>
      </c>
      <c r="Q623" s="492">
        <f t="shared" si="450"/>
        <v>3.2900068312706754E-2</v>
      </c>
      <c r="R623" s="234"/>
      <c r="S623" s="234"/>
      <c r="T623" s="75"/>
      <c r="U623" s="79">
        <v>1</v>
      </c>
    </row>
    <row r="624" spans="1:21" s="57" customFormat="1" ht="15.75" customHeight="1" thickBot="1">
      <c r="A624" s="57" t="s">
        <v>25</v>
      </c>
      <c r="B624" s="516">
        <f>+B623+1</f>
        <v>132</v>
      </c>
      <c r="C624" s="233" t="s">
        <v>1368</v>
      </c>
      <c r="D624" s="237">
        <f t="shared" si="445"/>
        <v>4.0304826418289585E-2</v>
      </c>
      <c r="E624" s="262">
        <f t="shared" ref="E624:O624" si="454">E644/$P644</f>
        <v>3.0313293818797625E-2</v>
      </c>
      <c r="F624" s="263">
        <f t="shared" si="454"/>
        <v>3.5393734123624045E-2</v>
      </c>
      <c r="G624" s="264">
        <f t="shared" si="454"/>
        <v>3.0990685859441154E-2</v>
      </c>
      <c r="H624" s="264">
        <f t="shared" si="454"/>
        <v>2.0660457239627433E-2</v>
      </c>
      <c r="I624" s="264">
        <f t="shared" si="454"/>
        <v>2.0829805249788315E-2</v>
      </c>
      <c r="J624" s="264">
        <f t="shared" si="454"/>
        <v>0.10076206604572396</v>
      </c>
      <c r="K624" s="264">
        <f t="shared" si="454"/>
        <v>0.16325148179508892</v>
      </c>
      <c r="L624" s="264">
        <f t="shared" si="454"/>
        <v>0.15309060118543608</v>
      </c>
      <c r="M624" s="264">
        <f t="shared" si="454"/>
        <v>0.18238780694326842</v>
      </c>
      <c r="N624" s="264">
        <f t="shared" si="454"/>
        <v>0.18814563928873834</v>
      </c>
      <c r="O624" s="264">
        <f t="shared" si="454"/>
        <v>3.3869602032176122E-2</v>
      </c>
      <c r="P624" s="239">
        <f t="shared" si="447"/>
        <v>0.99999999999999989</v>
      </c>
      <c r="Q624" s="492">
        <f t="shared" si="450"/>
        <v>3.2162209403950426E-2</v>
      </c>
      <c r="R624" s="234"/>
      <c r="S624" s="234"/>
      <c r="T624" s="75"/>
      <c r="U624" s="79">
        <v>1</v>
      </c>
    </row>
    <row r="625" spans="1:21" s="57" customFormat="1" ht="15.75" hidden="1" customHeight="1" thickBot="1">
      <c r="A625" s="57" t="s">
        <v>25</v>
      </c>
      <c r="B625" s="69"/>
      <c r="C625" s="233" t="s">
        <v>1369</v>
      </c>
      <c r="D625" s="237" t="e">
        <f t="shared" si="445"/>
        <v>#DIV/0!</v>
      </c>
      <c r="E625" s="262" t="e">
        <f t="shared" ref="E625:O625" si="455">E645/$P645</f>
        <v>#DIV/0!</v>
      </c>
      <c r="F625" s="263" t="e">
        <f t="shared" si="455"/>
        <v>#DIV/0!</v>
      </c>
      <c r="G625" s="264" t="e">
        <f t="shared" si="455"/>
        <v>#DIV/0!</v>
      </c>
      <c r="H625" s="264" t="e">
        <f t="shared" si="455"/>
        <v>#DIV/0!</v>
      </c>
      <c r="I625" s="264" t="e">
        <f t="shared" si="455"/>
        <v>#DIV/0!</v>
      </c>
      <c r="J625" s="264" t="e">
        <f t="shared" si="455"/>
        <v>#DIV/0!</v>
      </c>
      <c r="K625" s="264" t="e">
        <f t="shared" si="455"/>
        <v>#DIV/0!</v>
      </c>
      <c r="L625" s="264" t="e">
        <f t="shared" si="455"/>
        <v>#DIV/0!</v>
      </c>
      <c r="M625" s="264" t="e">
        <f t="shared" si="455"/>
        <v>#DIV/0!</v>
      </c>
      <c r="N625" s="264" t="e">
        <f t="shared" si="455"/>
        <v>#DIV/0!</v>
      </c>
      <c r="O625" s="264" t="e">
        <f t="shared" si="455"/>
        <v>#DIV/0!</v>
      </c>
      <c r="P625" s="239" t="e">
        <f t="shared" si="447"/>
        <v>#DIV/0!</v>
      </c>
      <c r="Q625" s="492">
        <f t="shared" si="450"/>
        <v>-1</v>
      </c>
      <c r="R625" s="234"/>
      <c r="S625" s="234"/>
      <c r="T625" s="75"/>
      <c r="U625" s="79">
        <v>2</v>
      </c>
    </row>
    <row r="626" spans="1:21" s="57" customFormat="1" ht="15.75" hidden="1" customHeight="1" thickBot="1">
      <c r="A626" s="57" t="s">
        <v>25</v>
      </c>
      <c r="B626" s="69"/>
      <c r="C626" s="233" t="s">
        <v>1370</v>
      </c>
      <c r="D626" s="237" t="e">
        <f t="shared" ref="D626:O628" si="456">D646/$P646</f>
        <v>#DIV/0!</v>
      </c>
      <c r="E626" s="262" t="e">
        <f t="shared" si="456"/>
        <v>#DIV/0!</v>
      </c>
      <c r="F626" s="263" t="e">
        <f t="shared" si="456"/>
        <v>#DIV/0!</v>
      </c>
      <c r="G626" s="264" t="e">
        <f t="shared" si="456"/>
        <v>#DIV/0!</v>
      </c>
      <c r="H626" s="264" t="e">
        <f t="shared" si="456"/>
        <v>#DIV/0!</v>
      </c>
      <c r="I626" s="264" t="e">
        <f t="shared" si="456"/>
        <v>#DIV/0!</v>
      </c>
      <c r="J626" s="264" t="e">
        <f t="shared" si="456"/>
        <v>#DIV/0!</v>
      </c>
      <c r="K626" s="264" t="e">
        <f t="shared" si="456"/>
        <v>#DIV/0!</v>
      </c>
      <c r="L626" s="264" t="e">
        <f t="shared" si="456"/>
        <v>#DIV/0!</v>
      </c>
      <c r="M626" s="264" t="e">
        <f t="shared" si="456"/>
        <v>#DIV/0!</v>
      </c>
      <c r="N626" s="264" t="e">
        <f t="shared" si="456"/>
        <v>#DIV/0!</v>
      </c>
      <c r="O626" s="264" t="e">
        <f t="shared" si="456"/>
        <v>#DIV/0!</v>
      </c>
      <c r="P626" s="239" t="e">
        <f t="shared" si="447"/>
        <v>#DIV/0!</v>
      </c>
      <c r="Q626" s="492" t="e">
        <f t="shared" si="450"/>
        <v>#DIV/0!</v>
      </c>
      <c r="R626" s="234"/>
      <c r="S626" s="234"/>
      <c r="T626" s="75"/>
      <c r="U626" s="79">
        <v>2</v>
      </c>
    </row>
    <row r="627" spans="1:21" s="57" customFormat="1" ht="15.75" hidden="1" customHeight="1" thickBot="1">
      <c r="A627" s="57" t="s">
        <v>25</v>
      </c>
      <c r="B627" s="69"/>
      <c r="C627" s="233" t="s">
        <v>1371</v>
      </c>
      <c r="D627" s="237" t="e">
        <f t="shared" si="456"/>
        <v>#DIV/0!</v>
      </c>
      <c r="E627" s="262" t="e">
        <f t="shared" si="456"/>
        <v>#DIV/0!</v>
      </c>
      <c r="F627" s="263" t="e">
        <f t="shared" si="456"/>
        <v>#DIV/0!</v>
      </c>
      <c r="G627" s="264" t="e">
        <f t="shared" si="456"/>
        <v>#DIV/0!</v>
      </c>
      <c r="H627" s="264" t="e">
        <f t="shared" si="456"/>
        <v>#DIV/0!</v>
      </c>
      <c r="I627" s="264" t="e">
        <f t="shared" si="456"/>
        <v>#DIV/0!</v>
      </c>
      <c r="J627" s="264" t="e">
        <f t="shared" si="456"/>
        <v>#DIV/0!</v>
      </c>
      <c r="K627" s="264" t="e">
        <f t="shared" si="456"/>
        <v>#DIV/0!</v>
      </c>
      <c r="L627" s="264" t="e">
        <f t="shared" si="456"/>
        <v>#DIV/0!</v>
      </c>
      <c r="M627" s="264" t="e">
        <f t="shared" si="456"/>
        <v>#DIV/0!</v>
      </c>
      <c r="N627" s="264" t="e">
        <f t="shared" si="456"/>
        <v>#DIV/0!</v>
      </c>
      <c r="O627" s="264" t="e">
        <f t="shared" si="456"/>
        <v>#DIV/0!</v>
      </c>
      <c r="P627" s="239" t="e">
        <f t="shared" si="447"/>
        <v>#DIV/0!</v>
      </c>
      <c r="Q627" s="492" t="e">
        <f t="shared" si="450"/>
        <v>#DIV/0!</v>
      </c>
      <c r="R627" s="234"/>
      <c r="S627" s="234"/>
      <c r="T627" s="75"/>
      <c r="U627" s="79">
        <v>2</v>
      </c>
    </row>
    <row r="628" spans="1:21" s="57" customFormat="1" ht="15.75" hidden="1" customHeight="1" thickBot="1">
      <c r="A628" s="57" t="s">
        <v>25</v>
      </c>
      <c r="B628" s="69"/>
      <c r="C628" s="233" t="s">
        <v>1372</v>
      </c>
      <c r="D628" s="237" t="e">
        <f t="shared" si="456"/>
        <v>#DIV/0!</v>
      </c>
      <c r="E628" s="262" t="e">
        <f t="shared" si="456"/>
        <v>#DIV/0!</v>
      </c>
      <c r="F628" s="263" t="e">
        <f t="shared" si="456"/>
        <v>#DIV/0!</v>
      </c>
      <c r="G628" s="264" t="e">
        <f t="shared" si="456"/>
        <v>#DIV/0!</v>
      </c>
      <c r="H628" s="264" t="e">
        <f t="shared" si="456"/>
        <v>#DIV/0!</v>
      </c>
      <c r="I628" s="264" t="e">
        <f t="shared" si="456"/>
        <v>#DIV/0!</v>
      </c>
      <c r="J628" s="264" t="e">
        <f t="shared" si="456"/>
        <v>#DIV/0!</v>
      </c>
      <c r="K628" s="264" t="e">
        <f t="shared" si="456"/>
        <v>#DIV/0!</v>
      </c>
      <c r="L628" s="264" t="e">
        <f t="shared" si="456"/>
        <v>#DIV/0!</v>
      </c>
      <c r="M628" s="264" t="e">
        <f t="shared" si="456"/>
        <v>#DIV/0!</v>
      </c>
      <c r="N628" s="264" t="e">
        <f t="shared" si="456"/>
        <v>#DIV/0!</v>
      </c>
      <c r="O628" s="264" t="e">
        <f t="shared" si="456"/>
        <v>#DIV/0!</v>
      </c>
      <c r="P628" s="239" t="e">
        <f t="shared" si="447"/>
        <v>#DIV/0!</v>
      </c>
      <c r="Q628" s="492" t="e">
        <f t="shared" si="450"/>
        <v>#DIV/0!</v>
      </c>
      <c r="R628" s="234"/>
      <c r="S628" s="234"/>
      <c r="T628" s="75"/>
      <c r="U628" s="79">
        <v>2</v>
      </c>
    </row>
    <row r="629" spans="1:21" s="57" customFormat="1" ht="15.75" hidden="1" customHeight="1" thickBot="1">
      <c r="A629" s="57" t="s">
        <v>25</v>
      </c>
      <c r="B629" s="69"/>
      <c r="C629" s="236" t="s">
        <v>137</v>
      </c>
      <c r="D629" s="240">
        <v>7.7130021700000002</v>
      </c>
      <c r="E629" s="161">
        <v>8.6332112999999993</v>
      </c>
      <c r="F629" s="240">
        <v>10.716160340000002</v>
      </c>
      <c r="G629" s="241">
        <v>11.519809599999999</v>
      </c>
      <c r="H629" s="241">
        <v>6.7881465900000038</v>
      </c>
      <c r="I629" s="241">
        <v>7.8378000499999985</v>
      </c>
      <c r="J629" s="241">
        <v>34.905377259999995</v>
      </c>
      <c r="K629" s="241">
        <v>30.39289737</v>
      </c>
      <c r="L629" s="241">
        <v>38.1561916</v>
      </c>
      <c r="M629" s="241">
        <v>49.41007037</v>
      </c>
      <c r="N629" s="241">
        <v>54.610584320000015</v>
      </c>
      <c r="O629" s="197">
        <v>12.951973729999963</v>
      </c>
      <c r="P629" s="242">
        <f>SUM(D629:O629)</f>
        <v>273.63522469999998</v>
      </c>
      <c r="Q629" s="198"/>
      <c r="R629" s="161"/>
      <c r="S629" s="161"/>
      <c r="T629" s="75"/>
      <c r="U629" s="79">
        <v>2</v>
      </c>
    </row>
    <row r="630" spans="1:21" s="57" customFormat="1" ht="15.75" hidden="1" customHeight="1" thickBot="1">
      <c r="A630" s="57" t="s">
        <v>25</v>
      </c>
      <c r="B630" s="69"/>
      <c r="C630" s="233" t="s">
        <v>138</v>
      </c>
      <c r="D630" s="182">
        <v>7.7654104400000001</v>
      </c>
      <c r="E630" s="265">
        <v>7.8481929700000004</v>
      </c>
      <c r="F630" s="182">
        <v>9.1744078600000005</v>
      </c>
      <c r="G630" s="183">
        <v>10.59643239</v>
      </c>
      <c r="H630" s="183">
        <v>5.6576828499999996</v>
      </c>
      <c r="I630" s="183">
        <v>6.5437609400000003</v>
      </c>
      <c r="J630" s="183">
        <v>41.078852500000004</v>
      </c>
      <c r="K630" s="183">
        <v>29.024074219999999</v>
      </c>
      <c r="L630" s="183">
        <v>37.861476109999998</v>
      </c>
      <c r="M630" s="183">
        <v>55.64707696</v>
      </c>
      <c r="N630" s="183">
        <v>51.996158870000002</v>
      </c>
      <c r="O630" s="184">
        <v>12.65495531</v>
      </c>
      <c r="P630" s="185">
        <f>SUM(D630:O630)</f>
        <v>275.84848141999998</v>
      </c>
      <c r="Q630" s="502"/>
      <c r="R630" s="186"/>
      <c r="S630" s="186"/>
      <c r="T630" s="103"/>
      <c r="U630" s="79">
        <v>2</v>
      </c>
    </row>
    <row r="631" spans="1:21" s="57" customFormat="1" ht="15.75" hidden="1" customHeight="1" thickBot="1">
      <c r="A631" s="57" t="s">
        <v>25</v>
      </c>
      <c r="B631" s="69"/>
      <c r="C631" s="233" t="s">
        <v>453</v>
      </c>
      <c r="D631" s="182">
        <v>7.2664023899999997</v>
      </c>
      <c r="E631" s="265">
        <v>8.3996346499999994</v>
      </c>
      <c r="F631" s="182">
        <v>9.9759669800000008</v>
      </c>
      <c r="G631" s="183">
        <v>10.14220188</v>
      </c>
      <c r="H631" s="183">
        <v>5.8363643600000001</v>
      </c>
      <c r="I631" s="183">
        <v>5.5148846999999996</v>
      </c>
      <c r="J631" s="183">
        <v>15.25008484</v>
      </c>
      <c r="K631" s="183">
        <v>46.002505149999998</v>
      </c>
      <c r="L631" s="183">
        <v>28.675300029999999</v>
      </c>
      <c r="M631" s="183">
        <v>74.50973286</v>
      </c>
      <c r="N631" s="183">
        <v>57.255343119999999</v>
      </c>
      <c r="O631" s="184">
        <v>15.288344179999999</v>
      </c>
      <c r="P631" s="185">
        <f t="shared" ref="P631:P636" si="457">SUM(D631:O631)</f>
        <v>284.11676514000004</v>
      </c>
      <c r="Q631" s="503"/>
      <c r="R631" s="187"/>
      <c r="S631" s="187"/>
      <c r="T631" s="105">
        <f t="shared" ref="T631:T637" si="458">R631-S631</f>
        <v>0</v>
      </c>
      <c r="U631" s="79">
        <v>2</v>
      </c>
    </row>
    <row r="632" spans="1:21" s="57" customFormat="1" ht="15.75" hidden="1" customHeight="1" thickBot="1">
      <c r="A632" s="57" t="s">
        <v>25</v>
      </c>
      <c r="B632" s="69"/>
      <c r="C632" s="233" t="s">
        <v>573</v>
      </c>
      <c r="D632" s="182">
        <v>8.4482146399999998</v>
      </c>
      <c r="E632" s="265">
        <v>7.45869216</v>
      </c>
      <c r="F632" s="182">
        <v>9.0455762400000008</v>
      </c>
      <c r="G632" s="183">
        <v>11.7398367</v>
      </c>
      <c r="H632" s="183">
        <v>6.4042009100000001</v>
      </c>
      <c r="I632" s="183">
        <v>4.2768083700000004</v>
      </c>
      <c r="J632" s="183">
        <v>44.981814409999998</v>
      </c>
      <c r="K632" s="183">
        <v>31.45592727</v>
      </c>
      <c r="L632" s="183">
        <v>45.14043332</v>
      </c>
      <c r="M632" s="183">
        <v>59.33203365</v>
      </c>
      <c r="N632" s="183">
        <v>58.326256260000001</v>
      </c>
      <c r="O632" s="184">
        <v>11.994357109999999</v>
      </c>
      <c r="P632" s="185">
        <f t="shared" si="457"/>
        <v>298.60415104000003</v>
      </c>
      <c r="Q632" s="503"/>
      <c r="R632" s="187"/>
      <c r="S632" s="187"/>
      <c r="T632" s="105">
        <f t="shared" si="458"/>
        <v>0</v>
      </c>
      <c r="U632" s="79">
        <v>2</v>
      </c>
    </row>
    <row r="633" spans="1:21" s="57" customFormat="1" ht="15.75" hidden="1" customHeight="1" thickBot="1">
      <c r="A633" s="57" t="s">
        <v>25</v>
      </c>
      <c r="B633" s="69"/>
      <c r="C633" s="233" t="s">
        <v>675</v>
      </c>
      <c r="D633" s="182">
        <v>8.3144814500000006</v>
      </c>
      <c r="E633" s="265">
        <v>6.9261343799999997</v>
      </c>
      <c r="F633" s="182">
        <v>9.8922617699999993</v>
      </c>
      <c r="G633" s="183">
        <v>10.28331101</v>
      </c>
      <c r="H633" s="183">
        <v>5.2267267799999999</v>
      </c>
      <c r="I633" s="183">
        <v>6.6959401500000002</v>
      </c>
      <c r="J633" s="183">
        <v>44.777240390000003</v>
      </c>
      <c r="K633" s="183">
        <v>40.507814969999998</v>
      </c>
      <c r="L633" s="183">
        <v>39.535472069999997</v>
      </c>
      <c r="M633" s="183">
        <v>64.172822440000004</v>
      </c>
      <c r="N633" s="183">
        <v>60.702404319999999</v>
      </c>
      <c r="O633" s="184">
        <v>12.786694779999999</v>
      </c>
      <c r="P633" s="185">
        <f t="shared" si="457"/>
        <v>309.82130451</v>
      </c>
      <c r="Q633" s="503"/>
      <c r="R633" s="187"/>
      <c r="S633" s="187"/>
      <c r="T633" s="105">
        <f t="shared" si="458"/>
        <v>0</v>
      </c>
      <c r="U633" s="79">
        <v>2</v>
      </c>
    </row>
    <row r="634" spans="1:21" s="57" customFormat="1" ht="15.75" hidden="1" customHeight="1" thickBot="1">
      <c r="A634" s="57" t="s">
        <v>25</v>
      </c>
      <c r="B634" s="69"/>
      <c r="C634" s="233" t="s">
        <v>771</v>
      </c>
      <c r="D634" s="190">
        <v>7.4328982200000002</v>
      </c>
      <c r="E634" s="266">
        <v>7.5440618700000002</v>
      </c>
      <c r="F634" s="189">
        <v>9.614129789999998</v>
      </c>
      <c r="G634" s="190">
        <v>9.0172777000000011</v>
      </c>
      <c r="H634" s="190">
        <v>8.9972126600000024</v>
      </c>
      <c r="I634" s="190">
        <v>6.8495664299999959</v>
      </c>
      <c r="J634" s="190">
        <v>22.698828210000009</v>
      </c>
      <c r="K634" s="190">
        <v>47.907782369999993</v>
      </c>
      <c r="L634" s="190">
        <v>57.753457459999993</v>
      </c>
      <c r="M634" s="190">
        <v>72.756353170000011</v>
      </c>
      <c r="N634" s="190">
        <v>56.664421990000022</v>
      </c>
      <c r="O634" s="184">
        <v>10.195387769999968</v>
      </c>
      <c r="P634" s="185">
        <f t="shared" si="457"/>
        <v>317.43137763999999</v>
      </c>
      <c r="Q634" s="503"/>
      <c r="R634" s="187"/>
      <c r="S634" s="187"/>
      <c r="T634" s="105">
        <f t="shared" si="458"/>
        <v>0</v>
      </c>
      <c r="U634" s="79">
        <v>2</v>
      </c>
    </row>
    <row r="635" spans="1:21" s="57" customFormat="1" ht="15.75" hidden="1" customHeight="1" thickBot="1">
      <c r="A635" s="57" t="s">
        <v>25</v>
      </c>
      <c r="B635" s="69"/>
      <c r="C635" s="233" t="s">
        <v>856</v>
      </c>
      <c r="D635" s="422">
        <v>10.611665779999999</v>
      </c>
      <c r="E635" s="439">
        <v>9.8473627700000002</v>
      </c>
      <c r="F635" s="422">
        <v>12.27813948</v>
      </c>
      <c r="G635" s="423">
        <v>13.803645520000003</v>
      </c>
      <c r="H635" s="423">
        <v>10.113566289999994</v>
      </c>
      <c r="I635" s="423">
        <v>7.7703789600000093</v>
      </c>
      <c r="J635" s="423">
        <v>44.643834599999991</v>
      </c>
      <c r="K635" s="423">
        <v>54.750082579999997</v>
      </c>
      <c r="L635" s="423">
        <v>51.524619110000003</v>
      </c>
      <c r="M635" s="423">
        <v>59.49473574999999</v>
      </c>
      <c r="N635" s="423">
        <v>66.147722850000036</v>
      </c>
      <c r="O635" s="424">
        <v>11.910248799999977</v>
      </c>
      <c r="P635" s="425">
        <f t="shared" si="457"/>
        <v>352.89600249</v>
      </c>
      <c r="Q635" s="503"/>
      <c r="R635" s="182"/>
      <c r="S635" s="191"/>
      <c r="T635" s="192">
        <f>S635-R635</f>
        <v>0</v>
      </c>
      <c r="U635" s="79">
        <v>2</v>
      </c>
    </row>
    <row r="636" spans="1:21" s="57" customFormat="1" ht="15.75" hidden="1" customHeight="1" thickBot="1">
      <c r="A636" s="57" t="s">
        <v>25</v>
      </c>
      <c r="B636" s="69"/>
      <c r="C636" s="244" t="s">
        <v>955</v>
      </c>
      <c r="D636" s="182">
        <v>13.730795140000001</v>
      </c>
      <c r="E636" s="183">
        <v>10.916490770000001</v>
      </c>
      <c r="F636" s="183">
        <v>10.775779569999997</v>
      </c>
      <c r="G636" s="183">
        <v>12.868099450000003</v>
      </c>
      <c r="H636" s="183">
        <v>8.4967031600000027</v>
      </c>
      <c r="I636" s="183">
        <v>7.2808029999999917</v>
      </c>
      <c r="J636" s="183">
        <v>55.700556750000004</v>
      </c>
      <c r="K636" s="183">
        <v>37.60313846999999</v>
      </c>
      <c r="L636" s="183">
        <v>58.489462580000009</v>
      </c>
      <c r="M636" s="183">
        <v>75.853601160000011</v>
      </c>
      <c r="N636" s="183">
        <v>62.198608760000013</v>
      </c>
      <c r="O636" s="184">
        <v>13.036590359999993</v>
      </c>
      <c r="P636" s="185">
        <f t="shared" si="457"/>
        <v>366.95062917000001</v>
      </c>
      <c r="Q636" s="503"/>
      <c r="R636" s="459">
        <v>356</v>
      </c>
      <c r="S636" s="459">
        <v>356</v>
      </c>
      <c r="T636" s="592">
        <f t="shared" si="458"/>
        <v>0</v>
      </c>
      <c r="U636" s="79">
        <v>2</v>
      </c>
    </row>
    <row r="637" spans="1:21" s="57" customFormat="1" ht="15.6" customHeight="1" thickBot="1">
      <c r="A637" s="57" t="s">
        <v>25</v>
      </c>
      <c r="B637" s="516">
        <f>+B624+1</f>
        <v>133</v>
      </c>
      <c r="C637" s="244" t="s">
        <v>2538</v>
      </c>
      <c r="D637" s="182">
        <v>23.7</v>
      </c>
      <c r="E637" s="183">
        <v>17.2</v>
      </c>
      <c r="F637" s="183">
        <v>17.3</v>
      </c>
      <c r="G637" s="183">
        <v>18.399999999999999</v>
      </c>
      <c r="H637" s="183">
        <v>12.7</v>
      </c>
      <c r="I637" s="183">
        <v>10.9</v>
      </c>
      <c r="J637" s="183">
        <v>65.400000000000006</v>
      </c>
      <c r="K637" s="183">
        <v>80.5</v>
      </c>
      <c r="L637" s="183">
        <v>82.9</v>
      </c>
      <c r="M637" s="183">
        <v>118.8</v>
      </c>
      <c r="N637" s="183">
        <v>103.8</v>
      </c>
      <c r="O637" s="184">
        <f>(R637)-SUM(D637:N637)</f>
        <v>22.799999999999955</v>
      </c>
      <c r="P637" s="185">
        <f>SUM(D637:O637)</f>
        <v>574.4</v>
      </c>
      <c r="Q637" s="584"/>
      <c r="R637" s="182">
        <v>574.4</v>
      </c>
      <c r="S637" s="187">
        <v>574.4</v>
      </c>
      <c r="T637" s="105">
        <f t="shared" si="458"/>
        <v>0</v>
      </c>
      <c r="U637" s="79">
        <v>1</v>
      </c>
    </row>
    <row r="638" spans="1:21" s="57" customFormat="1" ht="15.75" hidden="1" customHeight="1" thickBot="1">
      <c r="A638" s="57" t="s">
        <v>25</v>
      </c>
      <c r="B638" s="69"/>
      <c r="C638" s="244" t="s">
        <v>1099</v>
      </c>
      <c r="D638" s="182">
        <v>17.275896230000001</v>
      </c>
      <c r="E638" s="183">
        <v>10.858351039999999</v>
      </c>
      <c r="F638" s="183">
        <v>12.610743619999997</v>
      </c>
      <c r="G638" s="183">
        <v>13.979855780000001</v>
      </c>
      <c r="H638" s="183">
        <v>8.6718850000000032</v>
      </c>
      <c r="I638" s="183">
        <v>7.2885038199999954</v>
      </c>
      <c r="J638" s="183">
        <v>27.169687330000002</v>
      </c>
      <c r="K638" s="183">
        <v>63.006973089999988</v>
      </c>
      <c r="L638" s="183">
        <v>49.697136600000022</v>
      </c>
      <c r="M638" s="183">
        <v>93.3919937</v>
      </c>
      <c r="N638" s="183">
        <v>71.68661775999999</v>
      </c>
      <c r="O638" s="184">
        <v>23.150892380000016</v>
      </c>
      <c r="P638" s="185">
        <f>SUM(D638:O638)</f>
        <v>398.78853635000002</v>
      </c>
      <c r="Q638" s="351"/>
      <c r="R638" s="199">
        <v>369.8</v>
      </c>
      <c r="S638" s="187">
        <v>369.8</v>
      </c>
      <c r="T638" s="481">
        <f>R638-S638</f>
        <v>0</v>
      </c>
      <c r="U638" s="79">
        <v>2</v>
      </c>
    </row>
    <row r="639" spans="1:21" s="57" customFormat="1" ht="15.75" hidden="1" customHeight="1" thickBot="1">
      <c r="A639" s="57" t="s">
        <v>25</v>
      </c>
      <c r="B639" s="516"/>
      <c r="C639" s="244" t="s">
        <v>1363</v>
      </c>
      <c r="D639" s="182">
        <v>12.44217493</v>
      </c>
      <c r="E639" s="183">
        <v>11.787026170000001</v>
      </c>
      <c r="F639" s="183">
        <v>11.950228880000001</v>
      </c>
      <c r="G639" s="183">
        <v>19.80491765</v>
      </c>
      <c r="H639" s="183">
        <v>7.3988328900000013</v>
      </c>
      <c r="I639" s="183">
        <v>8.2246188599999996</v>
      </c>
      <c r="J639" s="183">
        <v>42.437033849999992</v>
      </c>
      <c r="K639" s="183">
        <v>56.096963960000011</v>
      </c>
      <c r="L639" s="183">
        <v>70.874309039999986</v>
      </c>
      <c r="M639" s="183">
        <v>35.393536789999985</v>
      </c>
      <c r="N639" s="183">
        <v>36.426749029999996</v>
      </c>
      <c r="O639" s="184">
        <v>55.370767920000048</v>
      </c>
      <c r="P639" s="185">
        <f t="shared" ref="P639:P648" si="459">SUM(D639:O639)</f>
        <v>368.20715997000002</v>
      </c>
      <c r="Q639" s="351"/>
      <c r="R639" s="182">
        <v>411.7</v>
      </c>
      <c r="S639" s="187">
        <v>411.7</v>
      </c>
      <c r="T639" s="481">
        <f t="shared" ref="T639:T648" si="460">R639-S639</f>
        <v>0</v>
      </c>
      <c r="U639" s="79">
        <v>2</v>
      </c>
    </row>
    <row r="640" spans="1:21" s="57" customFormat="1" ht="15.75" hidden="1" customHeight="1" thickBot="1">
      <c r="A640" s="57" t="s">
        <v>25</v>
      </c>
      <c r="B640" s="516"/>
      <c r="C640" s="233" t="s">
        <v>1364</v>
      </c>
      <c r="D640" s="583">
        <v>51.810074350000001</v>
      </c>
      <c r="E640" s="301">
        <v>31.823203020000001</v>
      </c>
      <c r="F640" s="301">
        <v>16.020448290000004</v>
      </c>
      <c r="G640" s="301">
        <v>19.959581149999991</v>
      </c>
      <c r="H640" s="301">
        <v>11.012459170000014</v>
      </c>
      <c r="I640" s="301">
        <v>9.5383735999999999</v>
      </c>
      <c r="J640" s="301">
        <v>48.469792119999994</v>
      </c>
      <c r="K640" s="301">
        <v>82.122984200000019</v>
      </c>
      <c r="L640" s="301">
        <v>54.66401529999996</v>
      </c>
      <c r="M640" s="301">
        <v>100.14651678000001</v>
      </c>
      <c r="N640" s="301">
        <v>89.571215329999973</v>
      </c>
      <c r="O640" s="332">
        <v>20.754739640000025</v>
      </c>
      <c r="P640" s="333">
        <f t="shared" si="459"/>
        <v>535.89340295</v>
      </c>
      <c r="Q640" s="557"/>
      <c r="R640" s="422">
        <v>480.7</v>
      </c>
      <c r="S640" s="459">
        <v>480.7</v>
      </c>
      <c r="T640" s="592">
        <f t="shared" si="460"/>
        <v>0</v>
      </c>
      <c r="U640" s="79">
        <v>2</v>
      </c>
    </row>
    <row r="641" spans="1:21" s="57" customFormat="1" ht="15.6" hidden="1" customHeight="1" thickBot="1">
      <c r="A641" s="57" t="s">
        <v>25</v>
      </c>
      <c r="B641" s="516"/>
      <c r="C641" s="233" t="s">
        <v>1365</v>
      </c>
      <c r="D641" s="182">
        <v>18.989178169999999</v>
      </c>
      <c r="E641" s="183">
        <v>11.516955550000002</v>
      </c>
      <c r="F641" s="183">
        <v>22.785136979999997</v>
      </c>
      <c r="G641" s="183">
        <v>21.948301860000001</v>
      </c>
      <c r="H641" s="183">
        <v>13.460811610000007</v>
      </c>
      <c r="I641" s="183">
        <v>9.3388640099999947</v>
      </c>
      <c r="J641" s="183">
        <v>6.0244546099999923</v>
      </c>
      <c r="K641" s="183">
        <v>126.97710216</v>
      </c>
      <c r="L641" s="183">
        <v>89.45342463999998</v>
      </c>
      <c r="M641" s="183">
        <v>103.15396551000003</v>
      </c>
      <c r="N641" s="183">
        <v>83.534596679999993</v>
      </c>
      <c r="O641" s="184">
        <v>20.636692820000007</v>
      </c>
      <c r="P641" s="185">
        <f t="shared" si="459"/>
        <v>527.81948460000001</v>
      </c>
      <c r="Q641" s="584"/>
      <c r="R641" s="182">
        <v>489.9</v>
      </c>
      <c r="S641" s="187">
        <v>489.9</v>
      </c>
      <c r="T641" s="105">
        <f t="shared" si="460"/>
        <v>0</v>
      </c>
      <c r="U641" s="79">
        <v>2</v>
      </c>
    </row>
    <row r="642" spans="1:21" s="57" customFormat="1" ht="15.6" hidden="1" customHeight="1" thickBot="1">
      <c r="A642" s="57" t="s">
        <v>25</v>
      </c>
      <c r="B642" s="516"/>
      <c r="C642" s="233" t="s">
        <v>1366</v>
      </c>
      <c r="D642" s="182">
        <v>21.254878189999996</v>
      </c>
      <c r="E642" s="183">
        <v>15.921184170000004</v>
      </c>
      <c r="F642" s="183">
        <v>21.099109889999994</v>
      </c>
      <c r="G642" s="183">
        <v>15.938046010000008</v>
      </c>
      <c r="H642" s="183">
        <v>11.190432319999999</v>
      </c>
      <c r="I642" s="183">
        <v>12.5564552</v>
      </c>
      <c r="J642" s="183">
        <v>68.336794960000006</v>
      </c>
      <c r="K642" s="183">
        <v>91.093674789999966</v>
      </c>
      <c r="L642" s="183">
        <v>94.703341420000015</v>
      </c>
      <c r="M642" s="183">
        <v>78.901270230000023</v>
      </c>
      <c r="N642" s="183">
        <v>106.00329449000003</v>
      </c>
      <c r="O642" s="184">
        <v>16.878914169999916</v>
      </c>
      <c r="P642" s="185">
        <f t="shared" si="459"/>
        <v>553.87739583999996</v>
      </c>
      <c r="Q642" s="638"/>
      <c r="R642" s="182">
        <v>557.4</v>
      </c>
      <c r="S642" s="187">
        <v>557.4</v>
      </c>
      <c r="T642" s="105">
        <f t="shared" si="460"/>
        <v>0</v>
      </c>
      <c r="U642" s="79">
        <v>2</v>
      </c>
    </row>
    <row r="643" spans="1:21" s="57" customFormat="1" ht="15.75" customHeight="1" thickBot="1">
      <c r="A643" s="57" t="s">
        <v>25</v>
      </c>
      <c r="B643" s="516">
        <f>+B637+1</f>
        <v>134</v>
      </c>
      <c r="C643" s="233" t="s">
        <v>1367</v>
      </c>
      <c r="D643" s="182">
        <v>20.54445763</v>
      </c>
      <c r="E643" s="611">
        <v>17.399999999999999</v>
      </c>
      <c r="F643" s="611">
        <v>20.3</v>
      </c>
      <c r="G643" s="611">
        <v>17.8</v>
      </c>
      <c r="H643" s="611">
        <v>11.8</v>
      </c>
      <c r="I643" s="611">
        <v>11.9</v>
      </c>
      <c r="J643" s="611">
        <v>57.6</v>
      </c>
      <c r="K643" s="611">
        <v>93.4</v>
      </c>
      <c r="L643" s="611">
        <v>87.6</v>
      </c>
      <c r="M643" s="611">
        <v>104.4</v>
      </c>
      <c r="N643" s="611">
        <v>107.7</v>
      </c>
      <c r="O643" s="184">
        <f t="shared" ref="O643:O648" si="461">(R643)-SUM(D643:N643)</f>
        <v>21.655542370000035</v>
      </c>
      <c r="P643" s="185">
        <f t="shared" si="459"/>
        <v>572.1</v>
      </c>
      <c r="Q643" s="557"/>
      <c r="R643" s="194">
        <v>572.1</v>
      </c>
      <c r="S643" s="187">
        <v>572.1</v>
      </c>
      <c r="T643" s="105">
        <f t="shared" si="460"/>
        <v>0</v>
      </c>
      <c r="U643" s="79">
        <v>1</v>
      </c>
    </row>
    <row r="644" spans="1:21" s="57" customFormat="1" ht="15.75" customHeight="1" thickBot="1">
      <c r="A644" s="57" t="s">
        <v>25</v>
      </c>
      <c r="B644" s="516">
        <f>+B643+1</f>
        <v>135</v>
      </c>
      <c r="C644" s="233" t="s">
        <v>1368</v>
      </c>
      <c r="D644" s="195">
        <v>23.8</v>
      </c>
      <c r="E644" s="193">
        <v>17.899999999999999</v>
      </c>
      <c r="F644" s="193">
        <v>20.9</v>
      </c>
      <c r="G644" s="193">
        <v>18.3</v>
      </c>
      <c r="H644" s="193">
        <v>12.2</v>
      </c>
      <c r="I644" s="193">
        <v>12.3</v>
      </c>
      <c r="J644" s="193">
        <v>59.5</v>
      </c>
      <c r="K644" s="193">
        <v>96.4</v>
      </c>
      <c r="L644" s="193">
        <v>90.4</v>
      </c>
      <c r="M644" s="193">
        <v>107.7</v>
      </c>
      <c r="N644" s="193">
        <v>111.1</v>
      </c>
      <c r="O644" s="184">
        <f t="shared" si="461"/>
        <v>20</v>
      </c>
      <c r="P644" s="185">
        <f t="shared" si="459"/>
        <v>590.5</v>
      </c>
      <c r="Q644" s="542"/>
      <c r="R644" s="199">
        <v>590.5</v>
      </c>
      <c r="S644" s="187">
        <v>590.5</v>
      </c>
      <c r="T644" s="105">
        <f t="shared" si="460"/>
        <v>0</v>
      </c>
      <c r="U644" s="79">
        <v>1</v>
      </c>
    </row>
    <row r="645" spans="1:21" s="57" customFormat="1" ht="15.75" hidden="1" customHeight="1" thickBot="1">
      <c r="A645" s="57" t="s">
        <v>25</v>
      </c>
      <c r="B645" s="69"/>
      <c r="C645" s="233" t="s">
        <v>1369</v>
      </c>
      <c r="D645" s="195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84">
        <f t="shared" si="461"/>
        <v>0</v>
      </c>
      <c r="P645" s="185">
        <f t="shared" si="459"/>
        <v>0</v>
      </c>
      <c r="Q645" s="503"/>
      <c r="R645" s="199"/>
      <c r="S645" s="187"/>
      <c r="T645" s="105">
        <f t="shared" si="460"/>
        <v>0</v>
      </c>
      <c r="U645" s="79">
        <v>2</v>
      </c>
    </row>
    <row r="646" spans="1:21" s="57" customFormat="1" ht="15.75" hidden="1" customHeight="1" thickBot="1">
      <c r="A646" s="57" t="s">
        <v>25</v>
      </c>
      <c r="B646" s="69"/>
      <c r="C646" s="233" t="s">
        <v>1370</v>
      </c>
      <c r="D646" s="195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84">
        <f t="shared" si="461"/>
        <v>0</v>
      </c>
      <c r="P646" s="185">
        <f t="shared" si="459"/>
        <v>0</v>
      </c>
      <c r="Q646" s="503"/>
      <c r="R646" s="199"/>
      <c r="S646" s="187"/>
      <c r="T646" s="105">
        <f t="shared" si="460"/>
        <v>0</v>
      </c>
      <c r="U646" s="79">
        <v>2</v>
      </c>
    </row>
    <row r="647" spans="1:21" s="57" customFormat="1" ht="15.75" hidden="1" customHeight="1" thickBot="1">
      <c r="A647" s="57" t="s">
        <v>25</v>
      </c>
      <c r="B647" s="69"/>
      <c r="C647" s="233" t="s">
        <v>1371</v>
      </c>
      <c r="D647" s="195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84">
        <f t="shared" si="461"/>
        <v>0</v>
      </c>
      <c r="P647" s="185">
        <f t="shared" si="459"/>
        <v>0</v>
      </c>
      <c r="Q647" s="503"/>
      <c r="R647" s="199"/>
      <c r="S647" s="187"/>
      <c r="T647" s="105">
        <f t="shared" si="460"/>
        <v>0</v>
      </c>
      <c r="U647" s="79">
        <v>2</v>
      </c>
    </row>
    <row r="648" spans="1:21" s="57" customFormat="1" ht="15.75" hidden="1" customHeight="1" thickBot="1">
      <c r="A648" s="57" t="s">
        <v>25</v>
      </c>
      <c r="B648" s="69"/>
      <c r="C648" s="233" t="s">
        <v>1372</v>
      </c>
      <c r="D648" s="195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84">
        <f t="shared" si="461"/>
        <v>0</v>
      </c>
      <c r="P648" s="185">
        <f t="shared" si="459"/>
        <v>0</v>
      </c>
      <c r="Q648" s="503"/>
      <c r="R648" s="199"/>
      <c r="S648" s="187"/>
      <c r="T648" s="105">
        <f t="shared" si="460"/>
        <v>0</v>
      </c>
      <c r="U648" s="79">
        <v>2</v>
      </c>
    </row>
    <row r="649" spans="1:21" s="196" customFormat="1" ht="15.6" customHeight="1" thickBot="1">
      <c r="B649" s="549"/>
      <c r="C649" s="468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98"/>
      <c r="Q649" s="198"/>
      <c r="R649" s="161"/>
      <c r="S649" s="161"/>
      <c r="T649" s="75"/>
      <c r="U649" s="79">
        <v>1</v>
      </c>
    </row>
    <row r="650" spans="1:21" s="57" customFormat="1" ht="15.75" hidden="1" customHeight="1" thickBot="1">
      <c r="A650" s="57" t="s">
        <v>26</v>
      </c>
      <c r="B650" s="69"/>
      <c r="C650" s="233" t="s">
        <v>139</v>
      </c>
      <c r="D650" s="218">
        <v>7.0926244145540177E-2</v>
      </c>
      <c r="E650" s="218">
        <v>2.1737780221723173E-2</v>
      </c>
      <c r="F650" s="267">
        <v>0.1152682057138561</v>
      </c>
      <c r="G650" s="218">
        <v>0.10091863649159818</v>
      </c>
      <c r="H650" s="218">
        <v>2.5356157728998453E-2</v>
      </c>
      <c r="I650" s="218">
        <v>0.14421120320257327</v>
      </c>
      <c r="J650" s="218">
        <v>5.2813348828378237E-2</v>
      </c>
      <c r="K650" s="218">
        <v>2.4895480914721324E-2</v>
      </c>
      <c r="L650" s="218">
        <v>0.12455501312156077</v>
      </c>
      <c r="M650" s="218">
        <v>0.12981594073140901</v>
      </c>
      <c r="N650" s="267">
        <v>6.9261024564659907E-2</v>
      </c>
      <c r="O650" s="218">
        <v>0.12024096433498138</v>
      </c>
      <c r="P650" s="160">
        <f>SUM(D650:O650)</f>
        <v>1</v>
      </c>
      <c r="Q650" s="484"/>
      <c r="R650" s="234"/>
      <c r="S650" s="234"/>
      <c r="T650" s="75"/>
      <c r="U650" s="79">
        <v>2</v>
      </c>
    </row>
    <row r="651" spans="1:21" s="57" customFormat="1" ht="15.75" hidden="1" customHeight="1" thickBot="1">
      <c r="A651" s="57" t="s">
        <v>26</v>
      </c>
      <c r="B651" s="69"/>
      <c r="C651" s="233" t="s">
        <v>140</v>
      </c>
      <c r="D651" s="268">
        <v>0.10521027546325959</v>
      </c>
      <c r="E651" s="220">
        <v>2.5290454720321476E-2</v>
      </c>
      <c r="F651" s="220">
        <v>0.12807024844161888</v>
      </c>
      <c r="G651" s="220">
        <v>0.10269120081431604</v>
      </c>
      <c r="H651" s="268">
        <v>1.2389652005227261E-2</v>
      </c>
      <c r="I651" s="220">
        <v>0.14455082664297828</v>
      </c>
      <c r="J651" s="268">
        <v>4.9002762966336891E-2</v>
      </c>
      <c r="K651" s="268">
        <v>1.7489244408583401E-2</v>
      </c>
      <c r="L651" s="220">
        <v>0.10621679892465002</v>
      </c>
      <c r="M651" s="220">
        <v>0.13265740746787849</v>
      </c>
      <c r="N651" s="268">
        <v>2.507689284924082E-2</v>
      </c>
      <c r="O651" s="220">
        <v>0.15135423529558886</v>
      </c>
      <c r="P651" s="164">
        <f>SUM(D651:O651)</f>
        <v>1</v>
      </c>
      <c r="Q651" s="484"/>
      <c r="R651" s="234"/>
      <c r="S651" s="234"/>
      <c r="T651" s="75"/>
      <c r="U651" s="79">
        <v>2</v>
      </c>
    </row>
    <row r="652" spans="1:21" s="57" customFormat="1" ht="15.75" hidden="1" customHeight="1" thickBot="1">
      <c r="A652" s="57" t="s">
        <v>26</v>
      </c>
      <c r="B652" s="69"/>
      <c r="C652" s="233" t="s">
        <v>141</v>
      </c>
      <c r="D652" s="235">
        <v>3.1366527606243456E-2</v>
      </c>
      <c r="E652" s="235">
        <v>2.5478635378131789E-2</v>
      </c>
      <c r="F652" s="235">
        <v>0.17883330560474753</v>
      </c>
      <c r="G652" s="269">
        <v>4.949702074569446E-2</v>
      </c>
      <c r="H652" s="235">
        <v>1.6418671380801757E-2</v>
      </c>
      <c r="I652" s="235">
        <v>0.15788238941652424</v>
      </c>
      <c r="J652" s="269">
        <v>3.1155528566123913E-2</v>
      </c>
      <c r="K652" s="269">
        <v>3.6336525705214479E-2</v>
      </c>
      <c r="L652" s="235">
        <v>0.1106646621660331</v>
      </c>
      <c r="M652" s="235">
        <v>0.15900102367658864</v>
      </c>
      <c r="N652" s="269">
        <v>3.313830182064479E-2</v>
      </c>
      <c r="O652" s="235">
        <v>0.17022740793325186</v>
      </c>
      <c r="P652" s="167">
        <f>SUM(D652:O652)</f>
        <v>1</v>
      </c>
      <c r="Q652" s="484"/>
      <c r="R652" s="234"/>
      <c r="S652" s="234"/>
      <c r="T652" s="75"/>
      <c r="U652" s="79">
        <v>2</v>
      </c>
    </row>
    <row r="653" spans="1:21" s="57" customFormat="1" ht="15.75" hidden="1" customHeight="1" thickBot="1">
      <c r="A653" s="57" t="s">
        <v>26</v>
      </c>
      <c r="B653" s="69"/>
      <c r="C653" s="233" t="s">
        <v>142</v>
      </c>
      <c r="D653" s="270">
        <f t="shared" ref="D653:D660" si="462">D672/$P672</f>
        <v>2.5015151347318791E-2</v>
      </c>
      <c r="E653" s="169">
        <f t="shared" ref="E653:O653" si="463">E672/$P672</f>
        <v>1.3699068198239772E-2</v>
      </c>
      <c r="F653" s="169">
        <f t="shared" si="463"/>
        <v>0.18037855959153343</v>
      </c>
      <c r="G653" s="271">
        <f t="shared" si="463"/>
        <v>6.6216115643374263E-2</v>
      </c>
      <c r="H653" s="169">
        <f t="shared" si="463"/>
        <v>1.160941298062706E-2</v>
      </c>
      <c r="I653" s="271">
        <f t="shared" si="463"/>
        <v>0.14944606763099622</v>
      </c>
      <c r="J653" s="169">
        <f t="shared" si="463"/>
        <v>3.69363499279649E-2</v>
      </c>
      <c r="K653" s="169">
        <f t="shared" si="463"/>
        <v>1.3871140871515565E-2</v>
      </c>
      <c r="L653" s="169">
        <f t="shared" si="463"/>
        <v>0.13824569005576059</v>
      </c>
      <c r="M653" s="271">
        <f t="shared" si="463"/>
        <v>0.1493810922759321</v>
      </c>
      <c r="N653" s="169">
        <f t="shared" si="463"/>
        <v>4.2019039113184331E-2</v>
      </c>
      <c r="O653" s="169">
        <f t="shared" si="463"/>
        <v>0.17318231236355297</v>
      </c>
      <c r="P653" s="171">
        <f>SUM(D653:O653)</f>
        <v>1</v>
      </c>
      <c r="Q653" s="484"/>
      <c r="R653" s="234"/>
      <c r="S653" s="234"/>
      <c r="T653" s="75"/>
      <c r="U653" s="79">
        <v>2</v>
      </c>
    </row>
    <row r="654" spans="1:21" s="57" customFormat="1" ht="15.75" hidden="1" customHeight="1" thickBot="1">
      <c r="A654" s="57" t="s">
        <v>26</v>
      </c>
      <c r="B654" s="69"/>
      <c r="C654" s="236" t="s">
        <v>143</v>
      </c>
      <c r="D654" s="270">
        <f t="shared" si="462"/>
        <v>2.6436744323839287E-2</v>
      </c>
      <c r="E654" s="169">
        <f t="shared" ref="E654:O655" si="464">E673/$P673</f>
        <v>1.4572360772249349E-2</v>
      </c>
      <c r="F654" s="169">
        <f t="shared" si="464"/>
        <v>0.16834190006339333</v>
      </c>
      <c r="G654" s="169">
        <f t="shared" si="464"/>
        <v>3.7763840787535585E-2</v>
      </c>
      <c r="H654" s="169">
        <f t="shared" si="464"/>
        <v>1.67051026015352E-2</v>
      </c>
      <c r="I654" s="271">
        <f t="shared" si="464"/>
        <v>0.14452580074077462</v>
      </c>
      <c r="J654" s="169">
        <f t="shared" si="464"/>
        <v>4.193958044712396E-2</v>
      </c>
      <c r="K654" s="169">
        <f t="shared" si="464"/>
        <v>2.4826141039148895E-2</v>
      </c>
      <c r="L654" s="271">
        <f t="shared" si="464"/>
        <v>0.14439322393274823</v>
      </c>
      <c r="M654" s="169">
        <f t="shared" si="464"/>
        <v>0.17434475286303325</v>
      </c>
      <c r="N654" s="169">
        <f t="shared" si="464"/>
        <v>2.7493433790356368E-2</v>
      </c>
      <c r="O654" s="271">
        <f t="shared" si="464"/>
        <v>0.17865711863826186</v>
      </c>
      <c r="P654" s="171">
        <f>SUM(D654:O654)</f>
        <v>1</v>
      </c>
      <c r="Q654" s="496">
        <f>(P673/P672-1)</f>
        <v>7.2687534975918178E-2</v>
      </c>
      <c r="R654" s="234"/>
      <c r="S654" s="234"/>
      <c r="T654" s="75"/>
      <c r="U654" s="79">
        <v>2</v>
      </c>
    </row>
    <row r="655" spans="1:21" s="57" customFormat="1" ht="15.75" hidden="1" customHeight="1" thickBot="1">
      <c r="A655" s="57" t="s">
        <v>26</v>
      </c>
      <c r="B655" s="69"/>
      <c r="C655" s="233" t="s">
        <v>454</v>
      </c>
      <c r="D655" s="168">
        <f t="shared" si="462"/>
        <v>4.0804942307882036E-2</v>
      </c>
      <c r="E655" s="169">
        <f t="shared" si="464"/>
        <v>1.3149499973501039E-2</v>
      </c>
      <c r="F655" s="271">
        <f t="shared" si="464"/>
        <v>0.15809861709786266</v>
      </c>
      <c r="G655" s="169">
        <f t="shared" si="464"/>
        <v>6.376336028104683E-2</v>
      </c>
      <c r="H655" s="169">
        <f t="shared" si="464"/>
        <v>3.1488947386897968E-2</v>
      </c>
      <c r="I655" s="169">
        <f t="shared" si="464"/>
        <v>0.15933482522296966</v>
      </c>
      <c r="J655" s="169">
        <f t="shared" si="464"/>
        <v>3.7932104081627921E-2</v>
      </c>
      <c r="K655" s="169">
        <f t="shared" si="464"/>
        <v>1.9989301070888664E-2</v>
      </c>
      <c r="L655" s="271">
        <f t="shared" si="464"/>
        <v>0.14781158039125378</v>
      </c>
      <c r="M655" s="169">
        <f t="shared" si="464"/>
        <v>0.13067675603511411</v>
      </c>
      <c r="N655" s="169">
        <f t="shared" si="464"/>
        <v>2.3628203705639419E-2</v>
      </c>
      <c r="O655" s="271">
        <f t="shared" si="464"/>
        <v>0.17332186244531597</v>
      </c>
      <c r="P655" s="171">
        <f t="shared" ref="P655:P660" si="465">SUM(D655:O655)</f>
        <v>1</v>
      </c>
      <c r="Q655" s="496">
        <f t="shared" ref="Q655:Q660" si="466">(P674/P673-1)</f>
        <v>3.4916066782407773E-2</v>
      </c>
      <c r="R655" s="234"/>
      <c r="S655" s="234"/>
      <c r="T655" s="75"/>
      <c r="U655" s="79">
        <v>2</v>
      </c>
    </row>
    <row r="656" spans="1:21" s="57" customFormat="1" ht="15.75" hidden="1" customHeight="1" thickBot="1">
      <c r="A656" s="57" t="s">
        <v>26</v>
      </c>
      <c r="B656" s="69"/>
      <c r="C656" s="233" t="s">
        <v>574</v>
      </c>
      <c r="D656" s="168">
        <f t="shared" si="462"/>
        <v>2.9120101646333395E-2</v>
      </c>
      <c r="E656" s="295">
        <f t="shared" ref="E656:O656" si="467">E675/$P675</f>
        <v>1.7816591621443972E-2</v>
      </c>
      <c r="F656" s="169">
        <f t="shared" si="467"/>
        <v>0.16896215004966836</v>
      </c>
      <c r="G656" s="217">
        <f t="shared" si="467"/>
        <v>3.8954618292115259E-2</v>
      </c>
      <c r="H656" s="217">
        <f t="shared" si="467"/>
        <v>1.5857045516557814E-2</v>
      </c>
      <c r="I656" s="217">
        <f t="shared" si="467"/>
        <v>0.16460747947454712</v>
      </c>
      <c r="J656" s="217">
        <f t="shared" si="467"/>
        <v>3.5670625196769709E-2</v>
      </c>
      <c r="K656" s="217">
        <f t="shared" si="467"/>
        <v>1.3208625212050273E-2</v>
      </c>
      <c r="L656" s="217">
        <f t="shared" si="467"/>
        <v>0.1447482831549797</v>
      </c>
      <c r="M656" s="217">
        <f t="shared" si="467"/>
        <v>0.1689596700268555</v>
      </c>
      <c r="N656" s="217">
        <f t="shared" si="467"/>
        <v>1.8285896907597E-2</v>
      </c>
      <c r="O656" s="217">
        <f t="shared" si="467"/>
        <v>0.18380891290108173</v>
      </c>
      <c r="P656" s="171">
        <f t="shared" si="465"/>
        <v>0.99999999999999989</v>
      </c>
      <c r="Q656" s="497">
        <f t="shared" si="466"/>
        <v>-1.8479539619623675E-2</v>
      </c>
      <c r="R656" s="234"/>
      <c r="S656" s="234"/>
      <c r="T656" s="75"/>
      <c r="U656" s="79">
        <v>2</v>
      </c>
    </row>
    <row r="657" spans="1:21" s="57" customFormat="1" ht="15.75" hidden="1" customHeight="1" thickBot="1">
      <c r="A657" s="57" t="s">
        <v>26</v>
      </c>
      <c r="B657" s="69"/>
      <c r="C657" s="244" t="s">
        <v>676</v>
      </c>
      <c r="D657" s="168">
        <f t="shared" si="462"/>
        <v>2.6897210535789511E-2</v>
      </c>
      <c r="E657" s="217">
        <f t="shared" ref="E657:O657" si="468">E676/$P676</f>
        <v>1.4984530673987299E-2</v>
      </c>
      <c r="F657" s="217">
        <f t="shared" si="468"/>
        <v>0.1679283626986092</v>
      </c>
      <c r="G657" s="217">
        <f t="shared" si="468"/>
        <v>3.5011099595623991E-2</v>
      </c>
      <c r="H657" s="217">
        <f t="shared" si="468"/>
        <v>1.7860875527100303E-2</v>
      </c>
      <c r="I657" s="217">
        <f t="shared" si="468"/>
        <v>0.1771069245227819</v>
      </c>
      <c r="J657" s="217">
        <f t="shared" si="468"/>
        <v>3.3448246043597474E-2</v>
      </c>
      <c r="K657" s="217">
        <f t="shared" si="468"/>
        <v>2.1722216856486891E-2</v>
      </c>
      <c r="L657" s="217">
        <f t="shared" si="468"/>
        <v>0.14879448874931342</v>
      </c>
      <c r="M657" s="217">
        <f t="shared" si="468"/>
        <v>0.14523289741202419</v>
      </c>
      <c r="N657" s="217">
        <f t="shared" si="468"/>
        <v>2.2969379283132266E-2</v>
      </c>
      <c r="O657" s="217">
        <f t="shared" si="468"/>
        <v>0.1880437681015534</v>
      </c>
      <c r="P657" s="171">
        <f t="shared" si="465"/>
        <v>0.99999999999999978</v>
      </c>
      <c r="Q657" s="497">
        <f t="shared" si="466"/>
        <v>9.4885461053692444E-2</v>
      </c>
      <c r="R657" s="234"/>
      <c r="S657" s="234"/>
      <c r="T657" s="477"/>
      <c r="U657" s="79">
        <v>2</v>
      </c>
    </row>
    <row r="658" spans="1:21" s="57" customFormat="1" ht="15.75" hidden="1" customHeight="1" thickBot="1">
      <c r="A658" s="57" t="s">
        <v>26</v>
      </c>
      <c r="B658" s="516"/>
      <c r="C658" s="244" t="s">
        <v>772</v>
      </c>
      <c r="D658" s="173">
        <f t="shared" si="462"/>
        <v>2.6654219052363089E-2</v>
      </c>
      <c r="E658" s="218">
        <f t="shared" ref="E658:O658" si="469">E677/$P677</f>
        <v>1.5151667442965136E-2</v>
      </c>
      <c r="F658" s="218">
        <f t="shared" si="469"/>
        <v>0.16228375607620962</v>
      </c>
      <c r="G658" s="218">
        <f t="shared" si="469"/>
        <v>2.991684226184007E-2</v>
      </c>
      <c r="H658" s="218">
        <f t="shared" si="469"/>
        <v>1.2331206191928037E-2</v>
      </c>
      <c r="I658" s="218">
        <f t="shared" si="469"/>
        <v>0.16218588430312492</v>
      </c>
      <c r="J658" s="218">
        <f t="shared" si="469"/>
        <v>2.8998217161481946E-2</v>
      </c>
      <c r="K658" s="218">
        <f t="shared" si="469"/>
        <v>2.2953715135764934E-2</v>
      </c>
      <c r="L658" s="218">
        <f t="shared" si="469"/>
        <v>0.16523737339646191</v>
      </c>
      <c r="M658" s="218">
        <f t="shared" si="469"/>
        <v>0.13849722964338276</v>
      </c>
      <c r="N658" s="218">
        <f t="shared" si="469"/>
        <v>4.1619288005447841E-2</v>
      </c>
      <c r="O658" s="218">
        <f t="shared" si="469"/>
        <v>0.19417060132902975</v>
      </c>
      <c r="P658" s="514">
        <f t="shared" si="465"/>
        <v>0.99999999999999989</v>
      </c>
      <c r="Q658" s="550">
        <f t="shared" si="466"/>
        <v>1.5990125056776439E-2</v>
      </c>
      <c r="R658" s="234"/>
      <c r="S658" s="234"/>
      <c r="T658" s="75"/>
      <c r="U658" s="79">
        <v>2</v>
      </c>
    </row>
    <row r="659" spans="1:21" s="57" customFormat="1" ht="15.75" hidden="1" customHeight="1" thickBot="1">
      <c r="A659" s="57" t="s">
        <v>26</v>
      </c>
      <c r="B659" s="516"/>
      <c r="C659" s="244" t="s">
        <v>857</v>
      </c>
      <c r="D659" s="219">
        <f t="shared" si="462"/>
        <v>1.944837936390581E-2</v>
      </c>
      <c r="E659" s="220">
        <f t="shared" ref="E659:O660" si="470">E678/$P678</f>
        <v>1.1740080210852774E-2</v>
      </c>
      <c r="F659" s="220">
        <f t="shared" si="470"/>
        <v>0.18437334500918451</v>
      </c>
      <c r="G659" s="220">
        <f t="shared" si="470"/>
        <v>2.8110739039317295E-2</v>
      </c>
      <c r="H659" s="220">
        <f t="shared" si="470"/>
        <v>1.5121994695426518E-2</v>
      </c>
      <c r="I659" s="220">
        <f t="shared" si="470"/>
        <v>0.1743132161392795</v>
      </c>
      <c r="J659" s="220">
        <f t="shared" si="470"/>
        <v>5.0119050936048654E-2</v>
      </c>
      <c r="K659" s="220">
        <f t="shared" si="470"/>
        <v>1.4227563409208102E-2</v>
      </c>
      <c r="L659" s="220">
        <f t="shared" si="470"/>
        <v>8.3287804076132649E-2</v>
      </c>
      <c r="M659" s="220">
        <f t="shared" si="470"/>
        <v>0.14446515770046736</v>
      </c>
      <c r="N659" s="220">
        <f t="shared" si="470"/>
        <v>9.2278280949047928E-2</v>
      </c>
      <c r="O659" s="220">
        <f t="shared" si="470"/>
        <v>0.18251438847112891</v>
      </c>
      <c r="P659" s="460">
        <f t="shared" si="465"/>
        <v>0.99999999999999978</v>
      </c>
      <c r="Q659" s="551">
        <f t="shared" si="466"/>
        <v>4.1483982915255124E-2</v>
      </c>
      <c r="R659" s="234"/>
      <c r="S659" s="234"/>
      <c r="T659" s="75"/>
      <c r="U659" s="79">
        <v>2</v>
      </c>
    </row>
    <row r="660" spans="1:21" s="57" customFormat="1" ht="15.6" hidden="1" customHeight="1" thickBot="1">
      <c r="A660" s="57" t="s">
        <v>26</v>
      </c>
      <c r="B660" s="516"/>
      <c r="C660" s="244" t="s">
        <v>956</v>
      </c>
      <c r="D660" s="219">
        <f t="shared" si="462"/>
        <v>2.6294426440908517E-2</v>
      </c>
      <c r="E660" s="220">
        <f t="shared" si="470"/>
        <v>1.5525171588238443E-2</v>
      </c>
      <c r="F660" s="220">
        <f t="shared" si="470"/>
        <v>0.13021531248771126</v>
      </c>
      <c r="G660" s="220">
        <f t="shared" si="470"/>
        <v>4.0334290223711461E-2</v>
      </c>
      <c r="H660" s="220">
        <f t="shared" si="470"/>
        <v>2.6279666339280035E-2</v>
      </c>
      <c r="I660" s="220">
        <f t="shared" si="470"/>
        <v>0.13960804108083502</v>
      </c>
      <c r="J660" s="220">
        <f t="shared" si="470"/>
        <v>5.5064765775355864E-2</v>
      </c>
      <c r="K660" s="220">
        <f t="shared" si="470"/>
        <v>3.1040819091134698E-2</v>
      </c>
      <c r="L660" s="220">
        <f t="shared" si="470"/>
        <v>4.9715236727547074E-2</v>
      </c>
      <c r="M660" s="220">
        <f t="shared" si="470"/>
        <v>0.17921713894605837</v>
      </c>
      <c r="N660" s="220">
        <f t="shared" si="470"/>
        <v>8.9093171707130686E-2</v>
      </c>
      <c r="O660" s="220">
        <f t="shared" si="470"/>
        <v>0.21761195959208857</v>
      </c>
      <c r="P660" s="460">
        <f t="shared" si="465"/>
        <v>1</v>
      </c>
      <c r="Q660" s="551">
        <f t="shared" si="466"/>
        <v>1.969965354641845E-2</v>
      </c>
      <c r="R660" s="234"/>
      <c r="S660" s="234"/>
      <c r="T660" s="75"/>
      <c r="U660" s="79">
        <v>2</v>
      </c>
    </row>
    <row r="661" spans="1:21" s="57" customFormat="1" ht="15.6" hidden="1" customHeight="1" thickBot="1">
      <c r="A661" s="57" t="s">
        <v>26</v>
      </c>
      <c r="B661" s="516"/>
      <c r="C661" s="244" t="s">
        <v>1100</v>
      </c>
      <c r="D661" s="219">
        <f t="shared" ref="D661:O661" si="471">D681/$P681</f>
        <v>2.920474540594482E-2</v>
      </c>
      <c r="E661" s="220">
        <f t="shared" si="471"/>
        <v>1.9496338471587955E-2</v>
      </c>
      <c r="F661" s="220">
        <f t="shared" si="471"/>
        <v>0.15016098608527009</v>
      </c>
      <c r="G661" s="220">
        <f t="shared" si="471"/>
        <v>4.3924376666830155E-2</v>
      </c>
      <c r="H661" s="220">
        <f t="shared" si="471"/>
        <v>2.0047430777654973E-2</v>
      </c>
      <c r="I661" s="220">
        <f t="shared" si="471"/>
        <v>0.1486040915387061</v>
      </c>
      <c r="J661" s="220">
        <f t="shared" si="471"/>
        <v>3.5688928285694026E-2</v>
      </c>
      <c r="K661" s="220">
        <f t="shared" si="471"/>
        <v>6.7729408084669642E-3</v>
      </c>
      <c r="L661" s="220">
        <f t="shared" si="471"/>
        <v>6.1706678064046262E-2</v>
      </c>
      <c r="M661" s="220">
        <f t="shared" si="471"/>
        <v>0.20188428413381859</v>
      </c>
      <c r="N661" s="220">
        <f t="shared" si="471"/>
        <v>0.1074713457300225</v>
      </c>
      <c r="O661" s="220">
        <f t="shared" si="471"/>
        <v>0.17503785403195757</v>
      </c>
      <c r="P661" s="460">
        <f>SUM(D661:O661)</f>
        <v>1</v>
      </c>
      <c r="Q661" s="551">
        <f>(P681/P679-1)</f>
        <v>0.30125233616145186</v>
      </c>
      <c r="R661" s="234"/>
      <c r="S661" s="234"/>
      <c r="T661" s="75"/>
      <c r="U661" s="79">
        <v>2</v>
      </c>
    </row>
    <row r="662" spans="1:21" s="57" customFormat="1" ht="15.6" customHeight="1" thickBot="1">
      <c r="A662" s="57" t="s">
        <v>26</v>
      </c>
      <c r="B662" s="516">
        <f>+B644+1</f>
        <v>136</v>
      </c>
      <c r="C662" s="244" t="s">
        <v>1373</v>
      </c>
      <c r="D662" s="219">
        <f t="shared" ref="D662:D668" si="472">D682/$P682</f>
        <v>4.8848190727872047E-2</v>
      </c>
      <c r="E662" s="220">
        <f t="shared" ref="E662:O662" si="473">E682/$P682</f>
        <v>2.8662054712196704E-2</v>
      </c>
      <c r="F662" s="220">
        <f t="shared" si="473"/>
        <v>0.23686081719170768</v>
      </c>
      <c r="G662" s="220">
        <f t="shared" si="473"/>
        <v>4.5730529605764215E-2</v>
      </c>
      <c r="H662" s="220">
        <f t="shared" si="473"/>
        <v>3.3384667556035939E-2</v>
      </c>
      <c r="I662" s="220">
        <f t="shared" si="473"/>
        <v>0.1592826372733874</v>
      </c>
      <c r="J662" s="220">
        <f t="shared" si="473"/>
        <v>4.4979145000063475E-2</v>
      </c>
      <c r="K662" s="220">
        <f t="shared" si="473"/>
        <v>2.6269429693324412E-2</v>
      </c>
      <c r="L662" s="220">
        <f t="shared" si="473"/>
        <v>5.6300780861620769E-2</v>
      </c>
      <c r="M662" s="220">
        <f t="shared" si="473"/>
        <v>8.7358945893194193E-2</v>
      </c>
      <c r="N662" s="220">
        <f t="shared" si="473"/>
        <v>6.4521384605600293E-2</v>
      </c>
      <c r="O662" s="220">
        <f t="shared" si="473"/>
        <v>0.1678014168792327</v>
      </c>
      <c r="P662" s="460">
        <f t="shared" ref="P662:P671" si="474">SUM(D662:O662)</f>
        <v>0.99999999999999978</v>
      </c>
      <c r="Q662" s="551">
        <f>(P682/P681-1)</f>
        <v>-0.21221690396607651</v>
      </c>
      <c r="R662" s="234"/>
      <c r="S662" s="234"/>
      <c r="T662" s="75"/>
      <c r="U662" s="79">
        <v>1</v>
      </c>
    </row>
    <row r="663" spans="1:21" s="57" customFormat="1" ht="15.6" customHeight="1" thickBot="1">
      <c r="A663" s="57" t="s">
        <v>26</v>
      </c>
      <c r="B663" s="516">
        <f>+B662+1</f>
        <v>137</v>
      </c>
      <c r="C663" s="244" t="s">
        <v>1374</v>
      </c>
      <c r="D663" s="347">
        <f t="shared" si="472"/>
        <v>6.1775571391068047E-2</v>
      </c>
      <c r="E663" s="264">
        <f t="shared" ref="E663:O663" si="475">E683/$P683</f>
        <v>1.527784153514457E-2</v>
      </c>
      <c r="F663" s="264">
        <f t="shared" si="475"/>
        <v>0.13016417703329147</v>
      </c>
      <c r="G663" s="264">
        <f t="shared" si="475"/>
        <v>2.5104964808715064E-2</v>
      </c>
      <c r="H663" s="264">
        <f t="shared" si="475"/>
        <v>2.6063919692465676E-2</v>
      </c>
      <c r="I663" s="264">
        <f t="shared" ref="I663:N664" si="476">I683/$P683</f>
        <v>0.16008982879979991</v>
      </c>
      <c r="J663" s="264">
        <f t="shared" si="476"/>
        <v>2.9367264883477986E-2</v>
      </c>
      <c r="K663" s="264">
        <f t="shared" si="476"/>
        <v>1.4042438200004538E-2</v>
      </c>
      <c r="L663" s="264">
        <f t="shared" si="476"/>
        <v>5.1579673261259784E-2</v>
      </c>
      <c r="M663" s="264">
        <f t="shared" si="476"/>
        <v>0.18917675909435119</v>
      </c>
      <c r="N663" s="264">
        <f t="shared" si="476"/>
        <v>7.790962839596384E-2</v>
      </c>
      <c r="O663" s="264">
        <f t="shared" si="475"/>
        <v>0.21944793290445791</v>
      </c>
      <c r="P663" s="552">
        <f t="shared" si="474"/>
        <v>1</v>
      </c>
      <c r="Q663" s="553">
        <f t="shared" ref="Q663:Q671" si="477">(P683/P682-1)</f>
        <v>0.37275750883250636</v>
      </c>
      <c r="R663" s="234"/>
      <c r="S663" s="234"/>
      <c r="T663" s="75"/>
      <c r="U663" s="79">
        <v>1</v>
      </c>
    </row>
    <row r="664" spans="1:21" s="57" customFormat="1" ht="15.6" customHeight="1" thickBot="1">
      <c r="A664" s="57" t="s">
        <v>26</v>
      </c>
      <c r="B664" s="516">
        <f>+B663+1</f>
        <v>138</v>
      </c>
      <c r="C664" s="233" t="s">
        <v>1375</v>
      </c>
      <c r="D664" s="237">
        <f t="shared" si="472"/>
        <v>2.3548877738247698E-2</v>
      </c>
      <c r="E664" s="262">
        <f t="shared" ref="E664:O664" si="478">E684/$P684</f>
        <v>1.8024045574972558E-2</v>
      </c>
      <c r="F664" s="238">
        <f t="shared" si="478"/>
        <v>0.19041953825242863</v>
      </c>
      <c r="G664" s="328">
        <f t="shared" si="478"/>
        <v>2.6197279127747344E-2</v>
      </c>
      <c r="H664" s="328">
        <f t="shared" si="478"/>
        <v>1.9135593396046757E-2</v>
      </c>
      <c r="I664" s="328">
        <f t="shared" si="476"/>
        <v>0.12558601935971958</v>
      </c>
      <c r="J664" s="328">
        <f t="shared" si="476"/>
        <v>3.4205091369663675E-2</v>
      </c>
      <c r="K664" s="328">
        <f t="shared" si="476"/>
        <v>1.6475345022915651E-2</v>
      </c>
      <c r="L664" s="328">
        <f t="shared" si="476"/>
        <v>5.3298018905607508E-2</v>
      </c>
      <c r="M664" s="328">
        <f t="shared" si="476"/>
        <v>0.18758244391509674</v>
      </c>
      <c r="N664" s="328">
        <f t="shared" si="476"/>
        <v>7.4162752454875497E-2</v>
      </c>
      <c r="O664" s="328">
        <f t="shared" si="478"/>
        <v>0.23136499488267839</v>
      </c>
      <c r="P664" s="329">
        <f t="shared" si="474"/>
        <v>0.99999999999999989</v>
      </c>
      <c r="Q664" s="498">
        <f t="shared" si="477"/>
        <v>0.10778699760193033</v>
      </c>
      <c r="R664" s="234"/>
      <c r="S664" s="234"/>
      <c r="T664" s="75"/>
      <c r="U664" s="79">
        <v>1</v>
      </c>
    </row>
    <row r="665" spans="1:21" s="57" customFormat="1" ht="15.6" customHeight="1" thickBot="1">
      <c r="A665" s="57" t="s">
        <v>26</v>
      </c>
      <c r="B665" s="516">
        <f>+B664+1</f>
        <v>139</v>
      </c>
      <c r="C665" s="233" t="s">
        <v>1376</v>
      </c>
      <c r="D665" s="237">
        <f t="shared" si="472"/>
        <v>1.7662759232958208E-2</v>
      </c>
      <c r="E665" s="262">
        <f t="shared" ref="E665:O665" si="479">E685/$P685</f>
        <v>1.2188061141050803E-2</v>
      </c>
      <c r="F665" s="263">
        <f t="shared" si="479"/>
        <v>0.17370239000051613</v>
      </c>
      <c r="G665" s="264">
        <f t="shared" si="479"/>
        <v>2.8964227452597482E-2</v>
      </c>
      <c r="H665" s="264">
        <f t="shared" si="479"/>
        <v>1.2632565923995429E-2</v>
      </c>
      <c r="I665" s="264">
        <f t="shared" si="479"/>
        <v>0.17139913263469359</v>
      </c>
      <c r="J665" s="264">
        <f t="shared" si="479"/>
        <v>3.382291628010857E-2</v>
      </c>
      <c r="K665" s="264">
        <f t="shared" si="479"/>
        <v>2.586622641400502E-2</v>
      </c>
      <c r="L665" s="264">
        <f t="shared" si="479"/>
        <v>6.0984022165706142E-2</v>
      </c>
      <c r="M665" s="264">
        <f t="shared" si="479"/>
        <v>0.2092273403141173</v>
      </c>
      <c r="N665" s="264">
        <f t="shared" si="479"/>
        <v>7.0826922114279128E-2</v>
      </c>
      <c r="O665" s="264">
        <f t="shared" si="479"/>
        <v>0.18272343632597224</v>
      </c>
      <c r="P665" s="239">
        <f t="shared" si="474"/>
        <v>1</v>
      </c>
      <c r="Q665" s="492">
        <f t="shared" si="477"/>
        <v>0.46672432179081258</v>
      </c>
      <c r="R665" s="234"/>
      <c r="S665" s="234"/>
      <c r="T665" s="75"/>
      <c r="U665" s="79">
        <v>1</v>
      </c>
    </row>
    <row r="666" spans="1:21" s="57" customFormat="1" ht="15.75" customHeight="1" thickBot="1">
      <c r="A666" s="57" t="s">
        <v>26</v>
      </c>
      <c r="B666" s="516">
        <f>+B665+1</f>
        <v>140</v>
      </c>
      <c r="C666" s="233" t="s">
        <v>1377</v>
      </c>
      <c r="D666" s="237">
        <f t="shared" si="472"/>
        <v>2.8985385577694926E-2</v>
      </c>
      <c r="E666" s="262">
        <f t="shared" ref="E666:O666" si="480">E686/$P686</f>
        <v>1.4841506270179631E-2</v>
      </c>
      <c r="F666" s="263">
        <f t="shared" si="480"/>
        <v>0.15877914340248667</v>
      </c>
      <c r="G666" s="264">
        <f t="shared" si="480"/>
        <v>4.2187695106940898E-2</v>
      </c>
      <c r="H666" s="264">
        <f t="shared" si="480"/>
        <v>1.8462691093312403E-2</v>
      </c>
      <c r="I666" s="264">
        <f t="shared" si="480"/>
        <v>0.14108350131111863</v>
      </c>
      <c r="J666" s="264">
        <f t="shared" si="480"/>
        <v>4.0564405358640004E-2</v>
      </c>
      <c r="K666" s="264">
        <f t="shared" si="480"/>
        <v>2.0906544890204961E-2</v>
      </c>
      <c r="L666" s="264">
        <f t="shared" si="480"/>
        <v>6.0596871153606013E-2</v>
      </c>
      <c r="M666" s="264">
        <f t="shared" si="480"/>
        <v>0.18990706220232251</v>
      </c>
      <c r="N666" s="264">
        <f t="shared" si="480"/>
        <v>8.3198059187641574E-2</v>
      </c>
      <c r="O666" s="264">
        <f t="shared" si="480"/>
        <v>0.20048713444585181</v>
      </c>
      <c r="P666" s="239">
        <f t="shared" si="474"/>
        <v>1</v>
      </c>
      <c r="Q666" s="492">
        <f t="shared" si="477"/>
        <v>1.6076303033398576E-2</v>
      </c>
      <c r="R666" s="234"/>
      <c r="S666" s="234"/>
      <c r="T666" s="75"/>
      <c r="U666" s="79">
        <v>1</v>
      </c>
    </row>
    <row r="667" spans="1:21" s="57" customFormat="1" ht="15.75" customHeight="1" thickBot="1">
      <c r="A667" s="57" t="s">
        <v>26</v>
      </c>
      <c r="B667" s="516">
        <f>+B666+1</f>
        <v>141</v>
      </c>
      <c r="C667" s="233" t="s">
        <v>1378</v>
      </c>
      <c r="D667" s="237">
        <f t="shared" si="472"/>
        <v>2.2822311999432989E-2</v>
      </c>
      <c r="E667" s="262">
        <f t="shared" ref="E667:O667" si="481">E687/$P687</f>
        <v>1.4848678148699413E-2</v>
      </c>
      <c r="F667" s="263">
        <f t="shared" si="481"/>
        <v>0.17641221915089661</v>
      </c>
      <c r="G667" s="264">
        <f t="shared" si="481"/>
        <v>2.4558792260259411E-2</v>
      </c>
      <c r="H667" s="264">
        <f t="shared" si="481"/>
        <v>1.8463392161031968E-2</v>
      </c>
      <c r="I667" s="264">
        <f t="shared" si="481"/>
        <v>0.1567616415054221</v>
      </c>
      <c r="J667" s="264">
        <f t="shared" si="481"/>
        <v>3.1345240626550433E-2</v>
      </c>
      <c r="K667" s="264">
        <f t="shared" si="481"/>
        <v>2.0908639875256929E-2</v>
      </c>
      <c r="L667" s="264">
        <f t="shared" si="481"/>
        <v>6.0599617265575167E-2</v>
      </c>
      <c r="M667" s="264">
        <f t="shared" si="481"/>
        <v>0.18991423913813879</v>
      </c>
      <c r="N667" s="264">
        <f t="shared" si="481"/>
        <v>8.3191579842653629E-2</v>
      </c>
      <c r="O667" s="264">
        <f t="shared" si="481"/>
        <v>0.20017364802608262</v>
      </c>
      <c r="P667" s="239">
        <f t="shared" si="474"/>
        <v>1</v>
      </c>
      <c r="Q667" s="492">
        <f t="shared" si="477"/>
        <v>6.7250575286750269E-3</v>
      </c>
      <c r="R667" s="234"/>
      <c r="S667" s="234"/>
      <c r="T667" s="75"/>
      <c r="U667" s="79">
        <v>1</v>
      </c>
    </row>
    <row r="668" spans="1:21" s="57" customFormat="1" ht="15.75" hidden="1" customHeight="1" thickBot="1">
      <c r="A668" s="57" t="s">
        <v>26</v>
      </c>
      <c r="B668" s="69"/>
      <c r="C668" s="233" t="s">
        <v>1379</v>
      </c>
      <c r="D668" s="237" t="e">
        <f t="shared" si="472"/>
        <v>#DIV/0!</v>
      </c>
      <c r="E668" s="262" t="e">
        <f t="shared" ref="E668:O668" si="482">E688/$P688</f>
        <v>#DIV/0!</v>
      </c>
      <c r="F668" s="263" t="e">
        <f t="shared" si="482"/>
        <v>#DIV/0!</v>
      </c>
      <c r="G668" s="264" t="e">
        <f t="shared" si="482"/>
        <v>#DIV/0!</v>
      </c>
      <c r="H668" s="264" t="e">
        <f t="shared" si="482"/>
        <v>#DIV/0!</v>
      </c>
      <c r="I668" s="264" t="e">
        <f t="shared" si="482"/>
        <v>#DIV/0!</v>
      </c>
      <c r="J668" s="264" t="e">
        <f t="shared" si="482"/>
        <v>#DIV/0!</v>
      </c>
      <c r="K668" s="264" t="e">
        <f t="shared" si="482"/>
        <v>#DIV/0!</v>
      </c>
      <c r="L668" s="264" t="e">
        <f t="shared" si="482"/>
        <v>#DIV/0!</v>
      </c>
      <c r="M668" s="264" t="e">
        <f t="shared" si="482"/>
        <v>#DIV/0!</v>
      </c>
      <c r="N668" s="264" t="e">
        <f t="shared" si="482"/>
        <v>#DIV/0!</v>
      </c>
      <c r="O668" s="264" t="e">
        <f t="shared" si="482"/>
        <v>#DIV/0!</v>
      </c>
      <c r="P668" s="239" t="e">
        <f t="shared" si="474"/>
        <v>#DIV/0!</v>
      </c>
      <c r="Q668" s="492">
        <f t="shared" si="477"/>
        <v>-1</v>
      </c>
      <c r="R668" s="234"/>
      <c r="S668" s="234"/>
      <c r="T668" s="75"/>
      <c r="U668" s="79">
        <v>2</v>
      </c>
    </row>
    <row r="669" spans="1:21" s="57" customFormat="1" ht="15.75" hidden="1" customHeight="1" thickBot="1">
      <c r="A669" s="57" t="s">
        <v>26</v>
      </c>
      <c r="B669" s="69"/>
      <c r="C669" s="233" t="s">
        <v>1380</v>
      </c>
      <c r="D669" s="237" t="e">
        <f t="shared" ref="D669:O671" si="483">D689/$P689</f>
        <v>#DIV/0!</v>
      </c>
      <c r="E669" s="262" t="e">
        <f t="shared" si="483"/>
        <v>#DIV/0!</v>
      </c>
      <c r="F669" s="263" t="e">
        <f t="shared" si="483"/>
        <v>#DIV/0!</v>
      </c>
      <c r="G669" s="264" t="e">
        <f t="shared" si="483"/>
        <v>#DIV/0!</v>
      </c>
      <c r="H669" s="264" t="e">
        <f t="shared" si="483"/>
        <v>#DIV/0!</v>
      </c>
      <c r="I669" s="264" t="e">
        <f t="shared" si="483"/>
        <v>#DIV/0!</v>
      </c>
      <c r="J669" s="264" t="e">
        <f t="shared" si="483"/>
        <v>#DIV/0!</v>
      </c>
      <c r="K669" s="264" t="e">
        <f t="shared" si="483"/>
        <v>#DIV/0!</v>
      </c>
      <c r="L669" s="264" t="e">
        <f t="shared" si="483"/>
        <v>#DIV/0!</v>
      </c>
      <c r="M669" s="264" t="e">
        <f t="shared" si="483"/>
        <v>#DIV/0!</v>
      </c>
      <c r="N669" s="264" t="e">
        <f t="shared" si="483"/>
        <v>#DIV/0!</v>
      </c>
      <c r="O669" s="264" t="e">
        <f t="shared" si="483"/>
        <v>#DIV/0!</v>
      </c>
      <c r="P669" s="239" t="e">
        <f t="shared" si="474"/>
        <v>#DIV/0!</v>
      </c>
      <c r="Q669" s="492" t="e">
        <f t="shared" si="477"/>
        <v>#DIV/0!</v>
      </c>
      <c r="R669" s="234"/>
      <c r="S669" s="234"/>
      <c r="T669" s="75"/>
      <c r="U669" s="79">
        <v>2</v>
      </c>
    </row>
    <row r="670" spans="1:21" s="57" customFormat="1" ht="15.75" hidden="1" customHeight="1" thickBot="1">
      <c r="A670" s="57" t="s">
        <v>26</v>
      </c>
      <c r="B670" s="69"/>
      <c r="C670" s="233" t="s">
        <v>1381</v>
      </c>
      <c r="D670" s="237" t="e">
        <f t="shared" si="483"/>
        <v>#DIV/0!</v>
      </c>
      <c r="E670" s="262" t="e">
        <f t="shared" si="483"/>
        <v>#DIV/0!</v>
      </c>
      <c r="F670" s="263" t="e">
        <f t="shared" si="483"/>
        <v>#DIV/0!</v>
      </c>
      <c r="G670" s="264" t="e">
        <f t="shared" si="483"/>
        <v>#DIV/0!</v>
      </c>
      <c r="H670" s="264" t="e">
        <f t="shared" si="483"/>
        <v>#DIV/0!</v>
      </c>
      <c r="I670" s="264" t="e">
        <f t="shared" si="483"/>
        <v>#DIV/0!</v>
      </c>
      <c r="J670" s="264" t="e">
        <f t="shared" si="483"/>
        <v>#DIV/0!</v>
      </c>
      <c r="K670" s="264" t="e">
        <f t="shared" si="483"/>
        <v>#DIV/0!</v>
      </c>
      <c r="L670" s="264" t="e">
        <f t="shared" si="483"/>
        <v>#DIV/0!</v>
      </c>
      <c r="M670" s="264" t="e">
        <f t="shared" si="483"/>
        <v>#DIV/0!</v>
      </c>
      <c r="N670" s="264" t="e">
        <f t="shared" si="483"/>
        <v>#DIV/0!</v>
      </c>
      <c r="O670" s="264" t="e">
        <f t="shared" si="483"/>
        <v>#DIV/0!</v>
      </c>
      <c r="P670" s="239" t="e">
        <f t="shared" si="474"/>
        <v>#DIV/0!</v>
      </c>
      <c r="Q670" s="492" t="e">
        <f t="shared" si="477"/>
        <v>#DIV/0!</v>
      </c>
      <c r="R670" s="234"/>
      <c r="S670" s="234"/>
      <c r="T670" s="75"/>
      <c r="U670" s="79">
        <v>2</v>
      </c>
    </row>
    <row r="671" spans="1:21" s="57" customFormat="1" ht="15.75" hidden="1" customHeight="1" thickBot="1">
      <c r="A671" s="57" t="s">
        <v>26</v>
      </c>
      <c r="B671" s="69"/>
      <c r="C671" s="233" t="s">
        <v>1382</v>
      </c>
      <c r="D671" s="237" t="e">
        <f t="shared" si="483"/>
        <v>#DIV/0!</v>
      </c>
      <c r="E671" s="262" t="e">
        <f t="shared" si="483"/>
        <v>#DIV/0!</v>
      </c>
      <c r="F671" s="263" t="e">
        <f t="shared" si="483"/>
        <v>#DIV/0!</v>
      </c>
      <c r="G671" s="264" t="e">
        <f t="shared" si="483"/>
        <v>#DIV/0!</v>
      </c>
      <c r="H671" s="264" t="e">
        <f t="shared" si="483"/>
        <v>#DIV/0!</v>
      </c>
      <c r="I671" s="264" t="e">
        <f t="shared" si="483"/>
        <v>#DIV/0!</v>
      </c>
      <c r="J671" s="264" t="e">
        <f t="shared" si="483"/>
        <v>#DIV/0!</v>
      </c>
      <c r="K671" s="264" t="e">
        <f t="shared" si="483"/>
        <v>#DIV/0!</v>
      </c>
      <c r="L671" s="264" t="e">
        <f t="shared" si="483"/>
        <v>#DIV/0!</v>
      </c>
      <c r="M671" s="264" t="e">
        <f t="shared" si="483"/>
        <v>#DIV/0!</v>
      </c>
      <c r="N671" s="264" t="e">
        <f t="shared" si="483"/>
        <v>#DIV/0!</v>
      </c>
      <c r="O671" s="264" t="e">
        <f t="shared" si="483"/>
        <v>#DIV/0!</v>
      </c>
      <c r="P671" s="239" t="e">
        <f t="shared" si="474"/>
        <v>#DIV/0!</v>
      </c>
      <c r="Q671" s="492" t="e">
        <f t="shared" si="477"/>
        <v>#DIV/0!</v>
      </c>
      <c r="R671" s="234"/>
      <c r="S671" s="234"/>
      <c r="T671" s="75"/>
      <c r="U671" s="79">
        <v>2</v>
      </c>
    </row>
    <row r="672" spans="1:21" s="57" customFormat="1" ht="15.75" hidden="1" customHeight="1" thickBot="1">
      <c r="A672" s="57" t="s">
        <v>26</v>
      </c>
      <c r="B672" s="69"/>
      <c r="C672" s="236" t="s">
        <v>142</v>
      </c>
      <c r="D672" s="240">
        <v>46.891554509999999</v>
      </c>
      <c r="E672" s="161">
        <v>25.679261110000006</v>
      </c>
      <c r="F672" s="240">
        <v>338.12432081999992</v>
      </c>
      <c r="G672" s="241">
        <v>124.12383811000007</v>
      </c>
      <c r="H672" s="241">
        <v>21.762147830000004</v>
      </c>
      <c r="I672" s="241">
        <v>280.14055679000001</v>
      </c>
      <c r="J672" s="241">
        <v>69.238152589999913</v>
      </c>
      <c r="K672" s="241">
        <v>26.001815830000055</v>
      </c>
      <c r="L672" s="241">
        <v>259.14515650999988</v>
      </c>
      <c r="M672" s="241">
        <v>280.01875879000022</v>
      </c>
      <c r="N672" s="241">
        <v>78.765786209999987</v>
      </c>
      <c r="O672" s="197">
        <v>324.63476745000003</v>
      </c>
      <c r="P672" s="242">
        <f>SUM(D672:O672)</f>
        <v>1874.5261165500001</v>
      </c>
      <c r="Q672" s="198"/>
      <c r="R672" s="161"/>
      <c r="S672" s="161"/>
      <c r="T672" s="75"/>
      <c r="U672" s="79">
        <v>2</v>
      </c>
    </row>
    <row r="673" spans="1:21" s="57" customFormat="1" ht="15.75" hidden="1" customHeight="1" thickBot="1">
      <c r="A673" s="57" t="s">
        <v>26</v>
      </c>
      <c r="B673" s="69"/>
      <c r="C673" s="233" t="s">
        <v>143</v>
      </c>
      <c r="D673" s="182">
        <v>53.158497879999999</v>
      </c>
      <c r="E673" s="265">
        <v>29.301823240000001</v>
      </c>
      <c r="F673" s="182">
        <v>338.49866035000002</v>
      </c>
      <c r="G673" s="183">
        <v>75.934805960000006</v>
      </c>
      <c r="H673" s="183">
        <v>33.590299559999998</v>
      </c>
      <c r="I673" s="183">
        <v>290.60970512</v>
      </c>
      <c r="J673" s="183">
        <v>84.331303090000006</v>
      </c>
      <c r="K673" s="183">
        <v>49.919927719999997</v>
      </c>
      <c r="L673" s="183">
        <v>290.34312222</v>
      </c>
      <c r="M673" s="183">
        <v>350.56908149999998</v>
      </c>
      <c r="N673" s="183">
        <v>55.283268769999999</v>
      </c>
      <c r="O673" s="184">
        <v>359.24030379999999</v>
      </c>
      <c r="P673" s="185">
        <f>SUM(D673:O673)</f>
        <v>2010.7807992100002</v>
      </c>
      <c r="Q673" s="502"/>
      <c r="R673" s="186"/>
      <c r="S673" s="186"/>
      <c r="T673" s="103"/>
      <c r="U673" s="79">
        <v>2</v>
      </c>
    </row>
    <row r="674" spans="1:21" s="57" customFormat="1" ht="15.75" hidden="1" customHeight="1" thickBot="1">
      <c r="A674" s="57" t="s">
        <v>26</v>
      </c>
      <c r="B674" s="69"/>
      <c r="C674" s="233" t="s">
        <v>454</v>
      </c>
      <c r="D674" s="182">
        <v>84.914650609999995</v>
      </c>
      <c r="E674" s="265">
        <v>27.363969480000002</v>
      </c>
      <c r="F674" s="182">
        <v>329.00153935999998</v>
      </c>
      <c r="G674" s="183">
        <v>132.69087404000001</v>
      </c>
      <c r="H674" s="183">
        <v>65.528164340000004</v>
      </c>
      <c r="I674" s="183">
        <v>331.57407531000001</v>
      </c>
      <c r="J674" s="183">
        <v>78.936304840000005</v>
      </c>
      <c r="K674" s="183">
        <v>41.597522759999997</v>
      </c>
      <c r="L674" s="183">
        <v>307.59432547</v>
      </c>
      <c r="M674" s="183">
        <v>271.93693837000001</v>
      </c>
      <c r="N674" s="183">
        <v>49.170040409999999</v>
      </c>
      <c r="O674" s="184">
        <v>360.68095089000002</v>
      </c>
      <c r="P674" s="185">
        <f t="shared" ref="P674:P679" si="484">SUM(D674:O674)</f>
        <v>2080.9893558799999</v>
      </c>
      <c r="Q674" s="503"/>
      <c r="R674" s="187"/>
      <c r="S674" s="187"/>
      <c r="T674" s="105">
        <f t="shared" ref="T674:T680" si="485">R674-S674</f>
        <v>0</v>
      </c>
      <c r="U674" s="79">
        <v>2</v>
      </c>
    </row>
    <row r="675" spans="1:21" s="57" customFormat="1" ht="15.75" hidden="1" customHeight="1" thickBot="1">
      <c r="A675" s="57" t="s">
        <v>26</v>
      </c>
      <c r="B675" s="69"/>
      <c r="C675" s="233" t="s">
        <v>574</v>
      </c>
      <c r="D675" s="182">
        <v>59.478786939999999</v>
      </c>
      <c r="E675" s="265">
        <v>36.39098757</v>
      </c>
      <c r="F675" s="182">
        <v>345.11087378000002</v>
      </c>
      <c r="G675" s="183">
        <v>79.566117930000004</v>
      </c>
      <c r="H675" s="183">
        <v>32.388548749999998</v>
      </c>
      <c r="I675" s="183">
        <v>336.21631267999999</v>
      </c>
      <c r="J675" s="183">
        <v>72.858451590000001</v>
      </c>
      <c r="K675" s="183">
        <v>26.979061210000001</v>
      </c>
      <c r="L675" s="183">
        <v>295.65323632000002</v>
      </c>
      <c r="M675" s="183">
        <v>345.10580825</v>
      </c>
      <c r="N675" s="183">
        <v>37.349559399999997</v>
      </c>
      <c r="O675" s="184">
        <v>375.43588620999998</v>
      </c>
      <c r="P675" s="185">
        <f t="shared" si="484"/>
        <v>2042.5336306300003</v>
      </c>
      <c r="Q675" s="503"/>
      <c r="R675" s="187"/>
      <c r="S675" s="187"/>
      <c r="T675" s="105">
        <f t="shared" si="485"/>
        <v>0</v>
      </c>
      <c r="U675" s="79">
        <v>2</v>
      </c>
    </row>
    <row r="676" spans="1:21" s="57" customFormat="1" ht="15.75" hidden="1" customHeight="1" thickBot="1">
      <c r="A676" s="57" t="s">
        <v>26</v>
      </c>
      <c r="B676" s="69"/>
      <c r="C676" s="233" t="s">
        <v>676</v>
      </c>
      <c r="D676" s="182">
        <v>60.151317919999997</v>
      </c>
      <c r="E676" s="265">
        <v>33.510510959999998</v>
      </c>
      <c r="F676" s="182">
        <v>375.54497775999999</v>
      </c>
      <c r="G676" s="183">
        <v>78.296735630000001</v>
      </c>
      <c r="H676" s="183">
        <v>39.942997089999999</v>
      </c>
      <c r="I676" s="183">
        <v>396.07136616000003</v>
      </c>
      <c r="J676" s="183">
        <v>74.801663129999994</v>
      </c>
      <c r="K676" s="183">
        <v>48.578270609999997</v>
      </c>
      <c r="L676" s="183">
        <v>332.7551229</v>
      </c>
      <c r="M676" s="183">
        <v>324.79019239000002</v>
      </c>
      <c r="N676" s="183">
        <v>51.367350299999998</v>
      </c>
      <c r="O676" s="272">
        <v>420.52987103999999</v>
      </c>
      <c r="P676" s="185">
        <f t="shared" si="484"/>
        <v>2236.3403758900004</v>
      </c>
      <c r="Q676" s="503"/>
      <c r="R676" s="187"/>
      <c r="S676" s="187"/>
      <c r="T676" s="105">
        <f t="shared" si="485"/>
        <v>0</v>
      </c>
      <c r="U676" s="79">
        <v>2</v>
      </c>
    </row>
    <row r="677" spans="1:21" s="57" customFormat="1" ht="15.75" hidden="1" customHeight="1" thickBot="1">
      <c r="A677" s="57" t="s">
        <v>26</v>
      </c>
      <c r="B677" s="69"/>
      <c r="C677" s="233" t="s">
        <v>772</v>
      </c>
      <c r="D677" s="190">
        <v>60.561044129999999</v>
      </c>
      <c r="E677" s="266">
        <v>34.426099629999996</v>
      </c>
      <c r="F677" s="189">
        <v>368.72487969000002</v>
      </c>
      <c r="G677" s="190">
        <v>67.974049470000011</v>
      </c>
      <c r="H677" s="190">
        <v>28.017730359999973</v>
      </c>
      <c r="I677" s="190">
        <v>368.50250526000002</v>
      </c>
      <c r="J677" s="190">
        <v>65.886841619999927</v>
      </c>
      <c r="K677" s="190">
        <v>52.153130150000266</v>
      </c>
      <c r="L677" s="190">
        <v>375.43579282999963</v>
      </c>
      <c r="M677" s="190">
        <v>314.67951921000031</v>
      </c>
      <c r="N677" s="190">
        <v>94.563173379999853</v>
      </c>
      <c r="O677" s="184">
        <v>441.17497243999992</v>
      </c>
      <c r="P677" s="185">
        <f t="shared" si="484"/>
        <v>2272.0997381699999</v>
      </c>
      <c r="Q677" s="503"/>
      <c r="R677" s="187"/>
      <c r="S677" s="187"/>
      <c r="T677" s="105">
        <f t="shared" si="485"/>
        <v>0</v>
      </c>
      <c r="U677" s="79">
        <v>2</v>
      </c>
    </row>
    <row r="678" spans="1:21" s="57" customFormat="1" ht="15.75" hidden="1" customHeight="1" thickBot="1">
      <c r="A678" s="57" t="s">
        <v>26</v>
      </c>
      <c r="B678" s="69"/>
      <c r="C678" s="233" t="s">
        <v>857</v>
      </c>
      <c r="D678" s="422">
        <v>46.021779179999996</v>
      </c>
      <c r="E678" s="439">
        <v>27.781203200000007</v>
      </c>
      <c r="F678" s="422">
        <v>436.29287623000005</v>
      </c>
      <c r="G678" s="423">
        <v>66.520001509999929</v>
      </c>
      <c r="H678" s="423">
        <v>35.784015090000025</v>
      </c>
      <c r="I678" s="423">
        <v>412.48703510000007</v>
      </c>
      <c r="J678" s="423">
        <v>118.59949108000001</v>
      </c>
      <c r="K678" s="423">
        <v>33.667472709999856</v>
      </c>
      <c r="L678" s="423">
        <v>197.08855200000016</v>
      </c>
      <c r="M678" s="423">
        <v>341.85591829999976</v>
      </c>
      <c r="N678" s="423">
        <v>218.36321625999994</v>
      </c>
      <c r="O678" s="424">
        <v>431.89392423000004</v>
      </c>
      <c r="P678" s="425">
        <f t="shared" si="484"/>
        <v>2366.3554848899998</v>
      </c>
      <c r="Q678" s="503"/>
      <c r="R678" s="182"/>
      <c r="S678" s="191"/>
      <c r="T678" s="192">
        <f>S678-R678</f>
        <v>0</v>
      </c>
      <c r="U678" s="79">
        <v>2</v>
      </c>
    </row>
    <row r="679" spans="1:21" s="57" customFormat="1" ht="15.75" hidden="1" customHeight="1" thickBot="1">
      <c r="A679" s="57" t="s">
        <v>26</v>
      </c>
      <c r="B679" s="69"/>
      <c r="C679" s="244" t="s">
        <v>956</v>
      </c>
      <c r="D679" s="182">
        <v>63.447711290000001</v>
      </c>
      <c r="E679" s="183">
        <v>37.461802290000008</v>
      </c>
      <c r="F679" s="183">
        <v>314.20588583</v>
      </c>
      <c r="G679" s="183">
        <v>97.325507629999947</v>
      </c>
      <c r="H679" s="183">
        <v>63.412095580000027</v>
      </c>
      <c r="I679" s="183">
        <v>336.87027569000008</v>
      </c>
      <c r="J679" s="183">
        <v>132.86973074000002</v>
      </c>
      <c r="K679" s="183">
        <v>74.900623229999837</v>
      </c>
      <c r="L679" s="183">
        <v>119.96146764000014</v>
      </c>
      <c r="M679" s="183">
        <v>432.44591455999989</v>
      </c>
      <c r="N679" s="183">
        <v>214.97931697000013</v>
      </c>
      <c r="O679" s="184">
        <v>525.09153665999975</v>
      </c>
      <c r="P679" s="185">
        <f t="shared" si="484"/>
        <v>2412.9718681099998</v>
      </c>
      <c r="Q679" s="503"/>
      <c r="R679" s="423">
        <v>2320.4</v>
      </c>
      <c r="S679" s="459">
        <v>2320.4</v>
      </c>
      <c r="T679" s="592">
        <f t="shared" si="485"/>
        <v>0</v>
      </c>
      <c r="U679" s="79">
        <v>2</v>
      </c>
    </row>
    <row r="680" spans="1:21" s="57" customFormat="1" ht="15.6" customHeight="1" thickBot="1">
      <c r="A680" s="57" t="s">
        <v>26</v>
      </c>
      <c r="B680" s="516">
        <f>+B667+1</f>
        <v>142</v>
      </c>
      <c r="C680" s="244" t="s">
        <v>2538</v>
      </c>
      <c r="D680" s="182">
        <v>130.69999999999999</v>
      </c>
      <c r="E680" s="183">
        <v>84.5</v>
      </c>
      <c r="F680" s="183">
        <v>868.7</v>
      </c>
      <c r="G680" s="183">
        <v>231.8</v>
      </c>
      <c r="H680" s="183">
        <v>108.5</v>
      </c>
      <c r="I680" s="183">
        <v>750.5</v>
      </c>
      <c r="J680" s="183">
        <v>250.7</v>
      </c>
      <c r="K680" s="183">
        <v>107.2</v>
      </c>
      <c r="L680" s="183">
        <v>329.5</v>
      </c>
      <c r="M680" s="183">
        <v>1008</v>
      </c>
      <c r="N680" s="183">
        <v>433.4</v>
      </c>
      <c r="O680" s="184">
        <f>(R680)-SUM(D680:N680)</f>
        <v>1113.9000000000005</v>
      </c>
      <c r="P680" s="185">
        <f>SUM(D680:O680)</f>
        <v>5417.4</v>
      </c>
      <c r="Q680" s="584"/>
      <c r="R680" s="183">
        <v>5417.4</v>
      </c>
      <c r="S680" s="187">
        <f>5482.1-64.7</f>
        <v>5417.4000000000005</v>
      </c>
      <c r="T680" s="105">
        <f t="shared" si="485"/>
        <v>0</v>
      </c>
      <c r="U680" s="79">
        <v>1</v>
      </c>
    </row>
    <row r="681" spans="1:21" s="57" customFormat="1" ht="15.75" hidden="1" customHeight="1" thickBot="1">
      <c r="A681" s="57" t="s">
        <v>26</v>
      </c>
      <c r="B681" s="69"/>
      <c r="C681" s="244" t="s">
        <v>1100</v>
      </c>
      <c r="D681" s="182">
        <v>91.699550219999992</v>
      </c>
      <c r="E681" s="183">
        <v>61.216266189999999</v>
      </c>
      <c r="F681" s="183">
        <v>471.48826991000004</v>
      </c>
      <c r="G681" s="183">
        <v>137.91750374999992</v>
      </c>
      <c r="H681" s="183">
        <v>62.946632810000096</v>
      </c>
      <c r="I681" s="183">
        <v>466.59979963999979</v>
      </c>
      <c r="J681" s="183">
        <v>112.05914060000009</v>
      </c>
      <c r="K681" s="183">
        <v>21.266257150000001</v>
      </c>
      <c r="L681" s="183">
        <v>193.7518901599999</v>
      </c>
      <c r="M681" s="183">
        <v>633.89349211000012</v>
      </c>
      <c r="N681" s="183">
        <v>337.44769653000003</v>
      </c>
      <c r="O681" s="184">
        <v>549.59878140000001</v>
      </c>
      <c r="P681" s="185">
        <f>SUM(D681:O681)</f>
        <v>3139.88528047</v>
      </c>
      <c r="Q681" s="351"/>
      <c r="R681" s="194">
        <v>2754.8</v>
      </c>
      <c r="S681" s="187">
        <v>2754.8</v>
      </c>
      <c r="T681" s="481">
        <f>R681-S681</f>
        <v>0</v>
      </c>
      <c r="U681" s="79">
        <v>2</v>
      </c>
    </row>
    <row r="682" spans="1:21" s="57" customFormat="1" ht="15.75" hidden="1" customHeight="1" thickBot="1">
      <c r="A682" s="57" t="s">
        <v>26</v>
      </c>
      <c r="B682" s="516"/>
      <c r="C682" s="244" t="s">
        <v>1373</v>
      </c>
      <c r="D682" s="182">
        <v>120.82837122000001</v>
      </c>
      <c r="E682" s="183">
        <v>70.896983799999987</v>
      </c>
      <c r="F682" s="183">
        <v>585.88673031000008</v>
      </c>
      <c r="G682" s="183">
        <v>113.11668508000002</v>
      </c>
      <c r="H682" s="183">
        <v>82.578595940000014</v>
      </c>
      <c r="I682" s="183">
        <v>393.99333605999993</v>
      </c>
      <c r="J682" s="183">
        <v>111.25809878000018</v>
      </c>
      <c r="K682" s="183">
        <v>64.978709659999822</v>
      </c>
      <c r="L682" s="183">
        <v>139.26271471999985</v>
      </c>
      <c r="M682" s="183">
        <v>216.08659372000011</v>
      </c>
      <c r="N682" s="183">
        <v>159.59677717000022</v>
      </c>
      <c r="O682" s="184">
        <v>415.06495098000005</v>
      </c>
      <c r="P682" s="185">
        <f t="shared" ref="P682:P691" si="486">SUM(D682:O682)</f>
        <v>2473.5485474400007</v>
      </c>
      <c r="Q682" s="351"/>
      <c r="R682" s="182">
        <v>2830.4</v>
      </c>
      <c r="S682" s="187">
        <f>3406.3-575.9</f>
        <v>2830.4</v>
      </c>
      <c r="T682" s="481">
        <f t="shared" ref="T682:T691" si="487">R682-S682</f>
        <v>0</v>
      </c>
      <c r="U682" s="79">
        <v>2</v>
      </c>
    </row>
    <row r="683" spans="1:21" s="57" customFormat="1" ht="15.75" hidden="1" customHeight="1" thickBot="1">
      <c r="A683" s="57" t="s">
        <v>26</v>
      </c>
      <c r="B683" s="516"/>
      <c r="C683" s="233" t="s">
        <v>1374</v>
      </c>
      <c r="D683" s="583">
        <v>209.76403938000001</v>
      </c>
      <c r="E683" s="301">
        <v>51.877168939999962</v>
      </c>
      <c r="F683" s="301">
        <v>441.98318108999996</v>
      </c>
      <c r="G683" s="301">
        <v>85.245975200000089</v>
      </c>
      <c r="H683" s="301">
        <v>88.502185469999972</v>
      </c>
      <c r="I683" s="301">
        <v>543.5981958000001</v>
      </c>
      <c r="J683" s="301">
        <v>99.718966069999851</v>
      </c>
      <c r="K683" s="301">
        <v>47.682255189999978</v>
      </c>
      <c r="L683" s="301">
        <v>175.14302773000009</v>
      </c>
      <c r="M683" s="301">
        <v>642.36526268999978</v>
      </c>
      <c r="N683" s="301">
        <v>264.5485584500002</v>
      </c>
      <c r="O683" s="332">
        <v>745.15352595000013</v>
      </c>
      <c r="P683" s="333">
        <f t="shared" si="486"/>
        <v>3395.5823419600001</v>
      </c>
      <c r="Q683" s="557"/>
      <c r="R683" s="422">
        <v>2845.3</v>
      </c>
      <c r="S683" s="459">
        <f>3403.7-558.4</f>
        <v>2845.2999999999997</v>
      </c>
      <c r="T683" s="592">
        <f t="shared" si="487"/>
        <v>0</v>
      </c>
      <c r="U683" s="79">
        <v>2</v>
      </c>
    </row>
    <row r="684" spans="1:21" s="57" customFormat="1" ht="15.6" hidden="1" customHeight="1" thickBot="1">
      <c r="A684" s="57" t="s">
        <v>26</v>
      </c>
      <c r="B684" s="516"/>
      <c r="C684" s="233" t="s">
        <v>1375</v>
      </c>
      <c r="D684" s="182">
        <v>88.581033859999991</v>
      </c>
      <c r="E684" s="183">
        <v>67.798924819999996</v>
      </c>
      <c r="F684" s="183">
        <v>716.27870139000004</v>
      </c>
      <c r="G684" s="183">
        <v>98.543212769999968</v>
      </c>
      <c r="H684" s="183">
        <v>71.980103060000033</v>
      </c>
      <c r="I684" s="183">
        <v>472.40210582000009</v>
      </c>
      <c r="J684" s="183">
        <v>128.66525489999981</v>
      </c>
      <c r="K684" s="183">
        <v>61.973360750000211</v>
      </c>
      <c r="L684" s="183">
        <v>200.48486682999987</v>
      </c>
      <c r="M684" s="183">
        <v>705.60673849000023</v>
      </c>
      <c r="N684" s="183">
        <v>278.96927231000018</v>
      </c>
      <c r="O684" s="184">
        <v>870.29839270999946</v>
      </c>
      <c r="P684" s="185">
        <f t="shared" si="486"/>
        <v>3761.5819677099998</v>
      </c>
      <c r="Q684" s="584"/>
      <c r="R684" s="182">
        <v>3327.8</v>
      </c>
      <c r="S684" s="187">
        <f>4296.4-968.6</f>
        <v>3327.7999999999997</v>
      </c>
      <c r="T684" s="105">
        <f t="shared" si="487"/>
        <v>0</v>
      </c>
      <c r="U684" s="79">
        <v>2</v>
      </c>
    </row>
    <row r="685" spans="1:21" s="57" customFormat="1" ht="15.6" hidden="1" customHeight="1" thickBot="1">
      <c r="A685" s="57" t="s">
        <v>26</v>
      </c>
      <c r="B685" s="516"/>
      <c r="C685" s="233" t="s">
        <v>1376</v>
      </c>
      <c r="D685" s="182">
        <v>97.449041659999992</v>
      </c>
      <c r="E685" s="183">
        <v>67.244016760000008</v>
      </c>
      <c r="F685" s="183">
        <v>958.35147931000006</v>
      </c>
      <c r="G685" s="183">
        <v>159.80154461999996</v>
      </c>
      <c r="H685" s="183">
        <v>69.696440220000113</v>
      </c>
      <c r="I685" s="183">
        <v>945.64393910999979</v>
      </c>
      <c r="J685" s="183">
        <v>186.60792089000051</v>
      </c>
      <c r="K685" s="183">
        <v>142.70924163999962</v>
      </c>
      <c r="L685" s="183">
        <v>336.4612764200001</v>
      </c>
      <c r="M685" s="183">
        <v>1154.3498687699998</v>
      </c>
      <c r="N685" s="183">
        <v>390.76656103000005</v>
      </c>
      <c r="O685" s="184">
        <v>1008.1224300200001</v>
      </c>
      <c r="P685" s="185">
        <f t="shared" si="486"/>
        <v>5517.2037604500001</v>
      </c>
      <c r="Q685" s="638"/>
      <c r="R685" s="182">
        <v>5168.0999999999985</v>
      </c>
      <c r="S685" s="182">
        <v>5168.1000000000004</v>
      </c>
      <c r="T685" s="105">
        <f t="shared" si="487"/>
        <v>0</v>
      </c>
      <c r="U685" s="79">
        <v>2</v>
      </c>
    </row>
    <row r="686" spans="1:21" s="57" customFormat="1" ht="15.75" customHeight="1" thickBot="1">
      <c r="A686" s="57" t="s">
        <v>26</v>
      </c>
      <c r="B686" s="516">
        <f>+B680+1</f>
        <v>143</v>
      </c>
      <c r="C686" s="233" t="s">
        <v>1377</v>
      </c>
      <c r="D686" s="182">
        <v>162.48917301</v>
      </c>
      <c r="E686" s="611">
        <v>83.2</v>
      </c>
      <c r="F686" s="611">
        <v>890.1</v>
      </c>
      <c r="G686" s="611">
        <v>236.5</v>
      </c>
      <c r="H686" s="611">
        <v>103.5</v>
      </c>
      <c r="I686" s="611">
        <v>790.9</v>
      </c>
      <c r="J686" s="611">
        <v>227.4</v>
      </c>
      <c r="K686" s="611">
        <v>117.2</v>
      </c>
      <c r="L686" s="611">
        <v>339.7</v>
      </c>
      <c r="M686" s="611">
        <v>1064.5999999999999</v>
      </c>
      <c r="N686" s="611">
        <v>466.4</v>
      </c>
      <c r="O686" s="184">
        <f t="shared" ref="O686:O691" si="488">(R686)-SUM(D686:N686)</f>
        <v>1123.9108269900007</v>
      </c>
      <c r="P686" s="185">
        <f t="shared" si="486"/>
        <v>5605.9000000000005</v>
      </c>
      <c r="Q686" s="557"/>
      <c r="R686" s="194">
        <v>5605.9000000000005</v>
      </c>
      <c r="S686" s="187">
        <f>5616.6-10.7</f>
        <v>5605.9000000000005</v>
      </c>
      <c r="T686" s="105">
        <f t="shared" si="487"/>
        <v>0</v>
      </c>
      <c r="U686" s="79">
        <v>1</v>
      </c>
    </row>
    <row r="687" spans="1:21" s="57" customFormat="1" ht="15.75" customHeight="1" thickBot="1">
      <c r="A687" s="57" t="s">
        <v>26</v>
      </c>
      <c r="B687" s="516">
        <f>+B686+1</f>
        <v>144</v>
      </c>
      <c r="C687" s="233" t="s">
        <v>1378</v>
      </c>
      <c r="D687" s="195">
        <v>128.80000000000001</v>
      </c>
      <c r="E687" s="193">
        <v>83.8</v>
      </c>
      <c r="F687" s="193">
        <v>995.6</v>
      </c>
      <c r="G687" s="193">
        <v>138.6</v>
      </c>
      <c r="H687" s="193">
        <v>104.2</v>
      </c>
      <c r="I687" s="193">
        <v>884.7</v>
      </c>
      <c r="J687" s="193">
        <v>176.9</v>
      </c>
      <c r="K687" s="193">
        <v>118</v>
      </c>
      <c r="L687" s="193">
        <v>342</v>
      </c>
      <c r="M687" s="193">
        <v>1071.8</v>
      </c>
      <c r="N687" s="193">
        <v>469.5</v>
      </c>
      <c r="O687" s="184">
        <f t="shared" si="488"/>
        <v>1129.6999999999998</v>
      </c>
      <c r="P687" s="185">
        <f t="shared" si="486"/>
        <v>5643.5999999999995</v>
      </c>
      <c r="Q687" s="542"/>
      <c r="R687" s="194">
        <v>5643.5999999999995</v>
      </c>
      <c r="S687" s="187">
        <f>5645.7-2.1</f>
        <v>5643.5999999999995</v>
      </c>
      <c r="T687" s="105">
        <f t="shared" si="487"/>
        <v>0</v>
      </c>
      <c r="U687" s="79">
        <v>1</v>
      </c>
    </row>
    <row r="688" spans="1:21" s="57" customFormat="1" ht="15.75" hidden="1" customHeight="1" thickBot="1">
      <c r="A688" s="57" t="s">
        <v>26</v>
      </c>
      <c r="B688" s="69"/>
      <c r="C688" s="233" t="s">
        <v>1379</v>
      </c>
      <c r="D688" s="195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84">
        <f t="shared" si="488"/>
        <v>0</v>
      </c>
      <c r="P688" s="185">
        <f t="shared" si="486"/>
        <v>0</v>
      </c>
      <c r="Q688" s="503"/>
      <c r="R688" s="194"/>
      <c r="S688" s="187"/>
      <c r="T688" s="105">
        <f t="shared" si="487"/>
        <v>0</v>
      </c>
      <c r="U688" s="79">
        <v>2</v>
      </c>
    </row>
    <row r="689" spans="1:21" s="57" customFormat="1" ht="15.75" hidden="1" customHeight="1" thickBot="1">
      <c r="A689" s="57" t="s">
        <v>26</v>
      </c>
      <c r="B689" s="69"/>
      <c r="C689" s="233" t="s">
        <v>1380</v>
      </c>
      <c r="D689" s="195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84">
        <f t="shared" si="488"/>
        <v>0</v>
      </c>
      <c r="P689" s="185">
        <f t="shared" si="486"/>
        <v>0</v>
      </c>
      <c r="Q689" s="503"/>
      <c r="R689" s="194"/>
      <c r="S689" s="187"/>
      <c r="T689" s="105">
        <f t="shared" si="487"/>
        <v>0</v>
      </c>
      <c r="U689" s="79">
        <v>2</v>
      </c>
    </row>
    <row r="690" spans="1:21" s="57" customFormat="1" ht="15.75" hidden="1" customHeight="1" thickBot="1">
      <c r="A690" s="57" t="s">
        <v>26</v>
      </c>
      <c r="B690" s="69"/>
      <c r="C690" s="233" t="s">
        <v>1381</v>
      </c>
      <c r="D690" s="195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84">
        <f t="shared" si="488"/>
        <v>0</v>
      </c>
      <c r="P690" s="185">
        <f t="shared" si="486"/>
        <v>0</v>
      </c>
      <c r="Q690" s="503"/>
      <c r="R690" s="194"/>
      <c r="S690" s="187"/>
      <c r="T690" s="105">
        <f t="shared" si="487"/>
        <v>0</v>
      </c>
      <c r="U690" s="79">
        <v>2</v>
      </c>
    </row>
    <row r="691" spans="1:21" s="57" customFormat="1" ht="15.75" hidden="1" customHeight="1" thickBot="1">
      <c r="A691" s="57" t="s">
        <v>26</v>
      </c>
      <c r="B691" s="69"/>
      <c r="C691" s="233" t="s">
        <v>1382</v>
      </c>
      <c r="D691" s="195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84">
        <f t="shared" si="488"/>
        <v>0</v>
      </c>
      <c r="P691" s="185">
        <f t="shared" si="486"/>
        <v>0</v>
      </c>
      <c r="Q691" s="503"/>
      <c r="R691" s="194"/>
      <c r="S691" s="187"/>
      <c r="T691" s="105">
        <f t="shared" si="487"/>
        <v>0</v>
      </c>
      <c r="U691" s="79">
        <v>2</v>
      </c>
    </row>
    <row r="692" spans="1:21" s="196" customFormat="1" ht="15.6" customHeight="1" thickBot="1">
      <c r="B692" s="549"/>
      <c r="C692" s="468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97"/>
      <c r="P692" s="198"/>
      <c r="Q692" s="198"/>
      <c r="R692" s="161"/>
      <c r="S692" s="161"/>
      <c r="T692" s="75"/>
      <c r="U692" s="79">
        <v>1</v>
      </c>
    </row>
    <row r="693" spans="1:21" s="57" customFormat="1" ht="15.75" hidden="1" customHeight="1" thickBot="1">
      <c r="A693" s="57" t="s">
        <v>27</v>
      </c>
      <c r="B693" s="69"/>
      <c r="C693" s="233" t="s">
        <v>144</v>
      </c>
      <c r="D693" s="273">
        <v>0.12730595151839491</v>
      </c>
      <c r="E693" s="218">
        <v>0.11062360192558093</v>
      </c>
      <c r="F693" s="267">
        <v>8.6715513468981459E-2</v>
      </c>
      <c r="G693" s="273">
        <v>9.2025234476712736E-2</v>
      </c>
      <c r="H693" s="218">
        <v>7.627143095637276E-2</v>
      </c>
      <c r="I693" s="218">
        <v>7.7129431333250842E-2</v>
      </c>
      <c r="J693" s="273">
        <v>8.6923496227642311E-2</v>
      </c>
      <c r="K693" s="218">
        <v>6.0477108915087785E-2</v>
      </c>
      <c r="L693" s="218">
        <v>6.7029037583989676E-2</v>
      </c>
      <c r="M693" s="273">
        <v>7.5872366770577196E-2</v>
      </c>
      <c r="N693" s="267">
        <v>7.128826340291676E-2</v>
      </c>
      <c r="O693" s="218">
        <v>6.8338563420492646E-2</v>
      </c>
      <c r="P693" s="160">
        <f>SUM(D693:O693)</f>
        <v>1</v>
      </c>
      <c r="Q693" s="484"/>
      <c r="R693" s="234"/>
      <c r="S693" s="234"/>
      <c r="T693" s="75"/>
      <c r="U693" s="79">
        <v>2</v>
      </c>
    </row>
    <row r="694" spans="1:21" s="57" customFormat="1" ht="15.75" hidden="1" customHeight="1" thickBot="1">
      <c r="A694" s="57" t="s">
        <v>27</v>
      </c>
      <c r="B694" s="69"/>
      <c r="C694" s="233" t="s">
        <v>145</v>
      </c>
      <c r="D694" s="274">
        <v>0.12290209719098787</v>
      </c>
      <c r="E694" s="220">
        <v>9.6529313557064844E-2</v>
      </c>
      <c r="F694" s="275">
        <v>0.10414448771061488</v>
      </c>
      <c r="G694" s="220">
        <v>8.6203594741630987E-2</v>
      </c>
      <c r="H694" s="268">
        <v>6.5331954943658843E-2</v>
      </c>
      <c r="I694" s="275">
        <v>7.9883797481682797E-2</v>
      </c>
      <c r="J694" s="268">
        <v>7.0617702444374944E-2</v>
      </c>
      <c r="K694" s="268">
        <v>6.2189083181216152E-2</v>
      </c>
      <c r="L694" s="275">
        <v>7.7566480030658871E-2</v>
      </c>
      <c r="M694" s="220">
        <v>7.3124738211111789E-2</v>
      </c>
      <c r="N694" s="268">
        <v>7.2113074709474173E-2</v>
      </c>
      <c r="O694" s="275">
        <v>8.9393675797523844E-2</v>
      </c>
      <c r="P694" s="164">
        <f>SUM(D694:O694)</f>
        <v>1</v>
      </c>
      <c r="Q694" s="484"/>
      <c r="R694" s="234"/>
      <c r="S694" s="234"/>
      <c r="T694" s="75"/>
      <c r="U694" s="79">
        <v>2</v>
      </c>
    </row>
    <row r="695" spans="1:21" s="57" customFormat="1" ht="15.75" hidden="1" customHeight="1" thickBot="1">
      <c r="A695" s="57" t="s">
        <v>27</v>
      </c>
      <c r="B695" s="69"/>
      <c r="C695" s="233" t="s">
        <v>146</v>
      </c>
      <c r="D695" s="235">
        <v>8.7020416051840133E-2</v>
      </c>
      <c r="E695" s="235">
        <v>8.1731198857177959E-2</v>
      </c>
      <c r="F695" s="276">
        <v>8.0812143294513236E-2</v>
      </c>
      <c r="G695" s="269">
        <v>7.7201511471250442E-2</v>
      </c>
      <c r="H695" s="235">
        <v>7.6409196897915949E-2</v>
      </c>
      <c r="I695" s="276">
        <v>9.3918970273628638E-2</v>
      </c>
      <c r="J695" s="269">
        <v>7.8182151516214285E-2</v>
      </c>
      <c r="K695" s="269">
        <v>6.817385854870503E-2</v>
      </c>
      <c r="L695" s="276">
        <v>8.905357018591005E-2</v>
      </c>
      <c r="M695" s="235">
        <v>8.3664424527339146E-2</v>
      </c>
      <c r="N695" s="269">
        <v>8.4690011976114643E-2</v>
      </c>
      <c r="O695" s="276">
        <v>9.9142546399390505E-2</v>
      </c>
      <c r="P695" s="167">
        <f>SUM(D695:O695)</f>
        <v>1</v>
      </c>
      <c r="Q695" s="484"/>
      <c r="R695" s="234"/>
      <c r="S695" s="234"/>
      <c r="T695" s="75"/>
      <c r="U695" s="79">
        <v>2</v>
      </c>
    </row>
    <row r="696" spans="1:21" s="57" customFormat="1" ht="15.75" hidden="1" customHeight="1" thickBot="1">
      <c r="A696" s="57" t="s">
        <v>27</v>
      </c>
      <c r="B696" s="69"/>
      <c r="C696" s="233" t="s">
        <v>147</v>
      </c>
      <c r="D696" s="270">
        <f t="shared" ref="D696:D703" si="489">D715/$P715</f>
        <v>8.3054156614428054E-2</v>
      </c>
      <c r="E696" s="277">
        <f t="shared" ref="E696:O696" si="490">E715/$P715</f>
        <v>8.3582083379292488E-2</v>
      </c>
      <c r="F696" s="169">
        <f t="shared" si="490"/>
        <v>7.552531780736603E-2</v>
      </c>
      <c r="G696" s="271">
        <f t="shared" si="490"/>
        <v>7.7711973438989626E-2</v>
      </c>
      <c r="H696" s="277">
        <f t="shared" si="490"/>
        <v>7.9450333112682167E-2</v>
      </c>
      <c r="I696" s="271">
        <f t="shared" si="490"/>
        <v>7.9483520671100344E-2</v>
      </c>
      <c r="J696" s="169">
        <f t="shared" si="490"/>
        <v>9.0778236616147964E-2</v>
      </c>
      <c r="K696" s="169">
        <f t="shared" si="490"/>
        <v>7.0017653867000096E-2</v>
      </c>
      <c r="L696" s="277">
        <f t="shared" si="490"/>
        <v>8.6139988998870598E-2</v>
      </c>
      <c r="M696" s="271">
        <f t="shared" si="490"/>
        <v>8.6272474405307387E-2</v>
      </c>
      <c r="N696" s="277">
        <f t="shared" si="490"/>
        <v>8.8866476065325939E-2</v>
      </c>
      <c r="O696" s="169">
        <f t="shared" si="490"/>
        <v>9.9117785023489322E-2</v>
      </c>
      <c r="P696" s="171">
        <f>SUM(D696:O696)</f>
        <v>0.99999999999999989</v>
      </c>
      <c r="Q696" s="484"/>
      <c r="R696" s="234"/>
      <c r="S696" s="234"/>
      <c r="T696" s="75"/>
      <c r="U696" s="79">
        <v>2</v>
      </c>
    </row>
    <row r="697" spans="1:21" s="57" customFormat="1" ht="15.75" hidden="1" customHeight="1" thickBot="1">
      <c r="A697" s="57" t="s">
        <v>27</v>
      </c>
      <c r="B697" s="69"/>
      <c r="C697" s="236" t="s">
        <v>148</v>
      </c>
      <c r="D697" s="270">
        <f t="shared" si="489"/>
        <v>7.5843052531086946E-2</v>
      </c>
      <c r="E697" s="277">
        <f t="shared" ref="E697:O698" si="491">E716/$P716</f>
        <v>8.6633151748338272E-2</v>
      </c>
      <c r="F697" s="169">
        <f t="shared" si="491"/>
        <v>7.1520819890607698E-2</v>
      </c>
      <c r="G697" s="169">
        <f t="shared" si="491"/>
        <v>7.2357532389037235E-2</v>
      </c>
      <c r="H697" s="277">
        <f t="shared" si="491"/>
        <v>7.6273366863922609E-2</v>
      </c>
      <c r="I697" s="271">
        <f t="shared" si="491"/>
        <v>8.1379809397541733E-2</v>
      </c>
      <c r="J697" s="277">
        <f t="shared" si="491"/>
        <v>8.813286395494685E-2</v>
      </c>
      <c r="K697" s="169">
        <f t="shared" si="491"/>
        <v>6.9093999881923551E-2</v>
      </c>
      <c r="L697" s="271">
        <f t="shared" si="491"/>
        <v>7.854882339189781E-2</v>
      </c>
      <c r="M697" s="169">
        <f t="shared" si="491"/>
        <v>9.5702082575405009E-2</v>
      </c>
      <c r="N697" s="277">
        <f t="shared" si="491"/>
        <v>0.11006254453904656</v>
      </c>
      <c r="O697" s="271">
        <f t="shared" si="491"/>
        <v>9.4451952836245703E-2</v>
      </c>
      <c r="P697" s="171">
        <f>SUM(D697:O697)</f>
        <v>1</v>
      </c>
      <c r="Q697" s="496">
        <f>(P716/P715-1)</f>
        <v>9.0940717896577317E-2</v>
      </c>
      <c r="R697" s="234"/>
      <c r="S697" s="234"/>
      <c r="T697" s="75"/>
      <c r="U697" s="79">
        <v>2</v>
      </c>
    </row>
    <row r="698" spans="1:21" s="57" customFormat="1" ht="15.75" hidden="1" customHeight="1" thickBot="1">
      <c r="A698" s="57" t="s">
        <v>27</v>
      </c>
      <c r="B698" s="69"/>
      <c r="C698" s="233" t="s">
        <v>455</v>
      </c>
      <c r="D698" s="278">
        <f t="shared" si="489"/>
        <v>8.0738765428488707E-2</v>
      </c>
      <c r="E698" s="169">
        <f t="shared" si="491"/>
        <v>7.0312757872518158E-2</v>
      </c>
      <c r="F698" s="271">
        <f t="shared" si="491"/>
        <v>7.0533427495059267E-2</v>
      </c>
      <c r="G698" s="277">
        <f t="shared" si="491"/>
        <v>8.1548818072492743E-2</v>
      </c>
      <c r="H698" s="169">
        <f t="shared" si="491"/>
        <v>6.9332097325954675E-2</v>
      </c>
      <c r="I698" s="169">
        <f t="shared" si="491"/>
        <v>8.8236626516146027E-2</v>
      </c>
      <c r="J698" s="277">
        <f t="shared" si="491"/>
        <v>0.10135456623228337</v>
      </c>
      <c r="K698" s="169">
        <f t="shared" si="491"/>
        <v>6.7618840422911691E-2</v>
      </c>
      <c r="L698" s="271">
        <f t="shared" si="491"/>
        <v>7.7262395145627383E-2</v>
      </c>
      <c r="M698" s="277">
        <f t="shared" si="491"/>
        <v>0.1062499319634425</v>
      </c>
      <c r="N698" s="169">
        <f t="shared" si="491"/>
        <v>9.615697466192176E-2</v>
      </c>
      <c r="O698" s="271">
        <f t="shared" si="491"/>
        <v>9.065479886315371E-2</v>
      </c>
      <c r="P698" s="171">
        <f t="shared" ref="P698:P703" si="492">SUM(D698:O698)</f>
        <v>0.99999999999999989</v>
      </c>
      <c r="Q698" s="496">
        <f t="shared" ref="Q698:Q703" si="493">(P717/P716-1)</f>
        <v>0.30258445988802452</v>
      </c>
      <c r="R698" s="234"/>
      <c r="S698" s="234"/>
      <c r="T698" s="75"/>
      <c r="U698" s="79">
        <v>2</v>
      </c>
    </row>
    <row r="699" spans="1:21" s="57" customFormat="1" ht="15.75" hidden="1" customHeight="1" thickBot="1">
      <c r="A699" s="57" t="s">
        <v>27</v>
      </c>
      <c r="B699" s="69"/>
      <c r="C699" s="236" t="s">
        <v>575</v>
      </c>
      <c r="D699" s="278">
        <f t="shared" si="489"/>
        <v>9.8418909622455059E-2</v>
      </c>
      <c r="E699" s="295">
        <f t="shared" ref="E699:O699" si="494">E718/$P718</f>
        <v>8.9143432240995343E-2</v>
      </c>
      <c r="F699" s="169">
        <f t="shared" si="494"/>
        <v>7.656671409119635E-2</v>
      </c>
      <c r="G699" s="440">
        <f t="shared" si="494"/>
        <v>8.1404455991192032E-2</v>
      </c>
      <c r="H699" s="217">
        <f t="shared" si="494"/>
        <v>7.798661966312638E-2</v>
      </c>
      <c r="I699" s="440">
        <f t="shared" si="494"/>
        <v>9.343081575251122E-2</v>
      </c>
      <c r="J699" s="217">
        <f t="shared" si="494"/>
        <v>7.9965397949190026E-2</v>
      </c>
      <c r="K699" s="217">
        <f t="shared" si="494"/>
        <v>6.6941841061568613E-2</v>
      </c>
      <c r="L699" s="217">
        <f t="shared" si="494"/>
        <v>7.0118066193395626E-2</v>
      </c>
      <c r="M699" s="440">
        <f t="shared" si="494"/>
        <v>9.0981107955522125E-2</v>
      </c>
      <c r="N699" s="217">
        <f t="shared" si="494"/>
        <v>8.7402534207970922E-2</v>
      </c>
      <c r="O699" s="217">
        <f t="shared" si="494"/>
        <v>8.7640105270876387E-2</v>
      </c>
      <c r="P699" s="171">
        <f t="shared" si="492"/>
        <v>1.0000000000000002</v>
      </c>
      <c r="Q699" s="497">
        <f t="shared" si="493"/>
        <v>0.10294364768524633</v>
      </c>
      <c r="R699" s="234"/>
      <c r="S699" s="234"/>
      <c r="T699" s="75"/>
      <c r="U699" s="79">
        <v>2</v>
      </c>
    </row>
    <row r="700" spans="1:21" s="57" customFormat="1" ht="15.75" hidden="1" customHeight="1" thickBot="1">
      <c r="A700" s="57" t="s">
        <v>27</v>
      </c>
      <c r="B700" s="69"/>
      <c r="C700" s="244" t="s">
        <v>677</v>
      </c>
      <c r="D700" s="440">
        <f t="shared" si="489"/>
        <v>8.8170083796688725E-2</v>
      </c>
      <c r="E700" s="217">
        <f t="shared" ref="E700:O700" si="495">E719/$P719</f>
        <v>7.6495770301653193E-2</v>
      </c>
      <c r="F700" s="440">
        <f t="shared" si="495"/>
        <v>8.5643987874159472E-2</v>
      </c>
      <c r="G700" s="217">
        <f t="shared" si="495"/>
        <v>7.888651903283922E-2</v>
      </c>
      <c r="H700" s="217">
        <f t="shared" si="495"/>
        <v>7.2297814988982342E-2</v>
      </c>
      <c r="I700" s="440">
        <f t="shared" si="495"/>
        <v>9.1438664795028823E-2</v>
      </c>
      <c r="J700" s="217">
        <f t="shared" si="495"/>
        <v>6.9792817231146054E-2</v>
      </c>
      <c r="K700" s="217">
        <f t="shared" si="495"/>
        <v>6.5273739990186902E-2</v>
      </c>
      <c r="L700" s="440">
        <f t="shared" si="495"/>
        <v>8.7862485629189496E-2</v>
      </c>
      <c r="M700" s="217">
        <f t="shared" si="495"/>
        <v>8.8107728275455779E-2</v>
      </c>
      <c r="N700" s="217">
        <f t="shared" si="495"/>
        <v>9.3182929939091622E-2</v>
      </c>
      <c r="O700" s="440">
        <f t="shared" si="495"/>
        <v>0.10284745814557833</v>
      </c>
      <c r="P700" s="558">
        <f t="shared" si="492"/>
        <v>1</v>
      </c>
      <c r="Q700" s="497">
        <f t="shared" si="493"/>
        <v>0.17009691078674627</v>
      </c>
      <c r="R700" s="234"/>
      <c r="S700" s="234"/>
      <c r="T700" s="477"/>
      <c r="U700" s="79">
        <v>2</v>
      </c>
    </row>
    <row r="701" spans="1:21" s="57" customFormat="1" ht="15.75" hidden="1" customHeight="1" thickBot="1">
      <c r="A701" s="57" t="s">
        <v>27</v>
      </c>
      <c r="B701" s="516"/>
      <c r="C701" s="244" t="s">
        <v>773</v>
      </c>
      <c r="D701" s="173">
        <f t="shared" si="489"/>
        <v>8.9525886503276433E-2</v>
      </c>
      <c r="E701" s="218">
        <f t="shared" ref="E701:O701" si="496">E720/$P720</f>
        <v>8.0437102994518575E-2</v>
      </c>
      <c r="F701" s="273">
        <f t="shared" si="496"/>
        <v>8.4879662774351952E-2</v>
      </c>
      <c r="G701" s="218">
        <f t="shared" si="496"/>
        <v>8.0607731671819075E-2</v>
      </c>
      <c r="H701" s="218">
        <f t="shared" si="496"/>
        <v>7.5646481609013244E-2</v>
      </c>
      <c r="I701" s="273">
        <f t="shared" si="496"/>
        <v>8.7687810981499706E-2</v>
      </c>
      <c r="J701" s="218">
        <f t="shared" si="496"/>
        <v>7.8777269651111315E-2</v>
      </c>
      <c r="K701" s="218">
        <f t="shared" si="496"/>
        <v>7.3742895157491578E-2</v>
      </c>
      <c r="L701" s="273">
        <f t="shared" si="496"/>
        <v>7.7703187421968967E-2</v>
      </c>
      <c r="M701" s="218">
        <f t="shared" si="496"/>
        <v>7.9609549956383197E-2</v>
      </c>
      <c r="N701" s="273">
        <f t="shared" si="496"/>
        <v>8.9692855328839222E-2</v>
      </c>
      <c r="O701" s="218">
        <f t="shared" si="496"/>
        <v>0.10168956594972672</v>
      </c>
      <c r="P701" s="514">
        <f t="shared" si="492"/>
        <v>1</v>
      </c>
      <c r="Q701" s="550">
        <f t="shared" si="493"/>
        <v>7.3566869324381834E-2</v>
      </c>
      <c r="R701" s="234"/>
      <c r="S701" s="234"/>
      <c r="T701" s="75"/>
      <c r="U701" s="79">
        <v>2</v>
      </c>
    </row>
    <row r="702" spans="1:21" s="57" customFormat="1" ht="15.75" hidden="1" customHeight="1" thickBot="1">
      <c r="A702" s="57" t="s">
        <v>27</v>
      </c>
      <c r="B702" s="516"/>
      <c r="C702" s="244" t="s">
        <v>858</v>
      </c>
      <c r="D702" s="219">
        <f t="shared" si="489"/>
        <v>8.1798101284741701E-2</v>
      </c>
      <c r="E702" s="275">
        <f t="shared" ref="E702:O703" si="497">E721/$P721</f>
        <v>9.3502529380554075E-2</v>
      </c>
      <c r="F702" s="220">
        <f t="shared" si="497"/>
        <v>7.5122700977013249E-2</v>
      </c>
      <c r="G702" s="220">
        <f t="shared" si="497"/>
        <v>7.6564056339107803E-2</v>
      </c>
      <c r="H702" s="275">
        <f t="shared" si="497"/>
        <v>8.269136702904066E-2</v>
      </c>
      <c r="I702" s="220">
        <f t="shared" si="497"/>
        <v>8.2319958149227351E-2</v>
      </c>
      <c r="J702" s="275">
        <f t="shared" si="497"/>
        <v>8.4319307371316848E-2</v>
      </c>
      <c r="K702" s="220">
        <f t="shared" si="497"/>
        <v>7.1461950174933495E-2</v>
      </c>
      <c r="L702" s="220">
        <f t="shared" si="497"/>
        <v>7.873201856271872E-2</v>
      </c>
      <c r="M702" s="220">
        <f t="shared" si="497"/>
        <v>8.221115789328258E-2</v>
      </c>
      <c r="N702" s="275">
        <f t="shared" si="497"/>
        <v>9.9436919142818117E-2</v>
      </c>
      <c r="O702" s="220">
        <f t="shared" si="497"/>
        <v>9.1839933695245388E-2</v>
      </c>
      <c r="P702" s="460">
        <f t="shared" si="492"/>
        <v>1</v>
      </c>
      <c r="Q702" s="551">
        <f t="shared" si="493"/>
        <v>6.1877075567578599E-2</v>
      </c>
      <c r="R702" s="234"/>
      <c r="S702" s="234"/>
      <c r="T702" s="75"/>
      <c r="U702" s="79">
        <v>2</v>
      </c>
    </row>
    <row r="703" spans="1:21" s="57" customFormat="1" ht="15.6" hidden="1" customHeight="1" thickBot="1">
      <c r="A703" s="57" t="s">
        <v>27</v>
      </c>
      <c r="B703" s="516"/>
      <c r="C703" s="244" t="s">
        <v>957</v>
      </c>
      <c r="D703" s="219">
        <f t="shared" si="489"/>
        <v>8.4006033759912196E-2</v>
      </c>
      <c r="E703" s="275">
        <f t="shared" si="497"/>
        <v>9.5089597285503272E-2</v>
      </c>
      <c r="F703" s="220">
        <f t="shared" si="497"/>
        <v>5.9701284792113708E-2</v>
      </c>
      <c r="G703" s="275">
        <f t="shared" si="497"/>
        <v>8.3053250176612484E-2</v>
      </c>
      <c r="H703" s="220">
        <f t="shared" si="497"/>
        <v>7.1507588912346265E-2</v>
      </c>
      <c r="I703" s="220">
        <f t="shared" si="497"/>
        <v>8.2279664950664577E-2</v>
      </c>
      <c r="J703" s="275">
        <f t="shared" si="497"/>
        <v>8.8530961987910398E-2</v>
      </c>
      <c r="K703" s="220">
        <f t="shared" si="497"/>
        <v>6.8562033078830936E-2</v>
      </c>
      <c r="L703" s="220">
        <f t="shared" si="497"/>
        <v>8.1248990897084636E-2</v>
      </c>
      <c r="M703" s="220">
        <f t="shared" si="497"/>
        <v>9.0007477499314037E-2</v>
      </c>
      <c r="N703" s="275">
        <f t="shared" si="497"/>
        <v>0.10217401692563131</v>
      </c>
      <c r="O703" s="220">
        <f t="shared" si="497"/>
        <v>9.383909973407617E-2</v>
      </c>
      <c r="P703" s="460">
        <f t="shared" si="492"/>
        <v>1</v>
      </c>
      <c r="Q703" s="551">
        <f t="shared" si="493"/>
        <v>3.8159058810436131E-2</v>
      </c>
      <c r="R703" s="234"/>
      <c r="S703" s="234"/>
      <c r="T703" s="75"/>
      <c r="U703" s="79">
        <v>2</v>
      </c>
    </row>
    <row r="704" spans="1:21" s="57" customFormat="1" ht="15.6" hidden="1" customHeight="1" thickBot="1">
      <c r="A704" s="57" t="s">
        <v>27</v>
      </c>
      <c r="B704" s="516"/>
      <c r="C704" s="244" t="s">
        <v>1101</v>
      </c>
      <c r="D704" s="462">
        <f t="shared" ref="D704:O704" si="498">D724/$P724</f>
        <v>9.3134081184846187E-2</v>
      </c>
      <c r="E704" s="220">
        <f t="shared" si="498"/>
        <v>9.0522659283792786E-2</v>
      </c>
      <c r="F704" s="220">
        <f t="shared" si="498"/>
        <v>7.6737177904141154E-2</v>
      </c>
      <c r="G704" s="275">
        <f t="shared" si="498"/>
        <v>8.7971173816741507E-2</v>
      </c>
      <c r="H704" s="220">
        <f t="shared" si="498"/>
        <v>7.3624053451346358E-2</v>
      </c>
      <c r="I704" s="220">
        <f t="shared" si="498"/>
        <v>7.8618631814155487E-2</v>
      </c>
      <c r="J704" s="275">
        <f t="shared" si="498"/>
        <v>8.3041505291785694E-2</v>
      </c>
      <c r="K704" s="220">
        <f t="shared" si="498"/>
        <v>6.4594737751122885E-2</v>
      </c>
      <c r="L704" s="220">
        <f t="shared" si="498"/>
        <v>7.5097879285724853E-2</v>
      </c>
      <c r="M704" s="275">
        <f t="shared" si="498"/>
        <v>9.2873740368338703E-2</v>
      </c>
      <c r="N704" s="220">
        <f t="shared" si="498"/>
        <v>8.9941927432342555E-2</v>
      </c>
      <c r="O704" s="220">
        <f t="shared" si="498"/>
        <v>9.3842432415661814E-2</v>
      </c>
      <c r="P704" s="460">
        <f>SUM(D704:O704)</f>
        <v>1</v>
      </c>
      <c r="Q704" s="551">
        <f>(P724/P722-1)</f>
        <v>5.6193289679971725E-2</v>
      </c>
      <c r="R704" s="234"/>
      <c r="S704" s="234"/>
      <c r="T704" s="75"/>
      <c r="U704" s="79">
        <v>2</v>
      </c>
    </row>
    <row r="705" spans="1:21" s="57" customFormat="1" ht="15.6" customHeight="1" thickBot="1">
      <c r="A705" s="57" t="s">
        <v>27</v>
      </c>
      <c r="B705" s="516">
        <f>+B687+1</f>
        <v>145</v>
      </c>
      <c r="C705" s="244" t="s">
        <v>1383</v>
      </c>
      <c r="D705" s="462">
        <f t="shared" ref="D705:D711" si="499">D725/$P725</f>
        <v>9.9693726061759275E-2</v>
      </c>
      <c r="E705" s="220">
        <f t="shared" ref="E705:O705" si="500">E725/$P725</f>
        <v>8.3717820717078575E-2</v>
      </c>
      <c r="F705" s="220">
        <f t="shared" si="500"/>
        <v>7.9488353191147332E-2</v>
      </c>
      <c r="G705" s="275">
        <f t="shared" si="500"/>
        <v>9.062012449410678E-2</v>
      </c>
      <c r="H705" s="220">
        <f t="shared" si="500"/>
        <v>7.5514235970112337E-2</v>
      </c>
      <c r="I705" s="275">
        <f t="shared" si="500"/>
        <v>9.0539021905852515E-2</v>
      </c>
      <c r="J705" s="220">
        <f t="shared" si="500"/>
        <v>8.8405925016642878E-2</v>
      </c>
      <c r="K705" s="220">
        <f t="shared" si="500"/>
        <v>6.8112283844729574E-2</v>
      </c>
      <c r="L705" s="275">
        <f t="shared" si="500"/>
        <v>9.5040392059991735E-2</v>
      </c>
      <c r="M705" s="220">
        <f t="shared" si="500"/>
        <v>8.2502388882607761E-2</v>
      </c>
      <c r="N705" s="220">
        <f t="shared" si="500"/>
        <v>6.6127578628780756E-2</v>
      </c>
      <c r="O705" s="275">
        <f t="shared" si="500"/>
        <v>8.0238149227190483E-2</v>
      </c>
      <c r="P705" s="460">
        <f t="shared" ref="P705:P714" si="501">SUM(D705:O705)</f>
        <v>1</v>
      </c>
      <c r="Q705" s="551">
        <f>(P725/P724-1)</f>
        <v>8.4427193523080035E-2</v>
      </c>
      <c r="R705" s="234"/>
      <c r="S705" s="234"/>
      <c r="T705" s="75"/>
      <c r="U705" s="79">
        <v>1</v>
      </c>
    </row>
    <row r="706" spans="1:21" s="57" customFormat="1" ht="15.6" customHeight="1" thickBot="1">
      <c r="A706" s="57" t="s">
        <v>27</v>
      </c>
      <c r="B706" s="516">
        <f>+B705+1</f>
        <v>146</v>
      </c>
      <c r="C706" s="244" t="s">
        <v>1384</v>
      </c>
      <c r="D706" s="347">
        <f t="shared" si="499"/>
        <v>6.3385638331963215E-2</v>
      </c>
      <c r="E706" s="264">
        <f t="shared" ref="E706:O706" si="502">E726/$P726</f>
        <v>6.784495903731308E-2</v>
      </c>
      <c r="F706" s="279">
        <f t="shared" si="502"/>
        <v>7.3882286479215853E-2</v>
      </c>
      <c r="G706" s="264">
        <f t="shared" si="502"/>
        <v>7.1586783933934209E-2</v>
      </c>
      <c r="H706" s="264">
        <f t="shared" si="502"/>
        <v>7.1577670384616071E-2</v>
      </c>
      <c r="I706" s="279">
        <f t="shared" si="502"/>
        <v>9.0105109182402082E-2</v>
      </c>
      <c r="J706" s="264">
        <f t="shared" si="502"/>
        <v>7.9941227060065109E-2</v>
      </c>
      <c r="K706" s="264">
        <f t="shared" si="502"/>
        <v>7.225124490352762E-2</v>
      </c>
      <c r="L706" s="279">
        <f t="shared" si="502"/>
        <v>9.4423360920099356E-2</v>
      </c>
      <c r="M706" s="264">
        <f t="shared" si="502"/>
        <v>9.5965163240043533E-2</v>
      </c>
      <c r="N706" s="264">
        <f t="shared" si="502"/>
        <v>0.10056396089166</v>
      </c>
      <c r="O706" s="279">
        <f t="shared" si="502"/>
        <v>0.11847259563515986</v>
      </c>
      <c r="P706" s="552">
        <f t="shared" si="501"/>
        <v>1</v>
      </c>
      <c r="Q706" s="553">
        <f t="shared" ref="Q706:Q714" si="503">(P726/P725-1)</f>
        <v>0.42016750694228633</v>
      </c>
      <c r="R706" s="234"/>
      <c r="S706" s="234"/>
      <c r="T706" s="75"/>
      <c r="U706" s="79">
        <v>1</v>
      </c>
    </row>
    <row r="707" spans="1:21" s="57" customFormat="1" ht="15.6" customHeight="1" thickBot="1">
      <c r="A707" s="57" t="s">
        <v>27</v>
      </c>
      <c r="B707" s="516">
        <f>+B706+1</f>
        <v>147</v>
      </c>
      <c r="C707" s="233" t="s">
        <v>1385</v>
      </c>
      <c r="D707" s="237">
        <f t="shared" si="499"/>
        <v>7.907217149742804E-2</v>
      </c>
      <c r="E707" s="586">
        <f t="shared" ref="E707:O707" si="504">E727/$P727</f>
        <v>8.4046886785684616E-2</v>
      </c>
      <c r="F707" s="624">
        <f t="shared" si="504"/>
        <v>7.2426070844188103E-2</v>
      </c>
      <c r="G707" s="328">
        <f t="shared" si="504"/>
        <v>7.6354328189743345E-2</v>
      </c>
      <c r="H707" s="585">
        <f t="shared" si="504"/>
        <v>7.9732886730632724E-2</v>
      </c>
      <c r="I707" s="625">
        <f t="shared" si="504"/>
        <v>8.9844095942919991E-2</v>
      </c>
      <c r="J707" s="328">
        <f t="shared" si="504"/>
        <v>9.4146857590205177E-2</v>
      </c>
      <c r="K707" s="328">
        <f t="shared" si="504"/>
        <v>6.3887098690043137E-2</v>
      </c>
      <c r="L707" s="625">
        <f t="shared" si="504"/>
        <v>8.3952967995858191E-2</v>
      </c>
      <c r="M707" s="328">
        <f t="shared" si="504"/>
        <v>8.9829936462286014E-2</v>
      </c>
      <c r="N707" s="585">
        <f t="shared" si="504"/>
        <v>9.053834617619852E-2</v>
      </c>
      <c r="O707" s="625">
        <f t="shared" si="504"/>
        <v>9.6168353094812142E-2</v>
      </c>
      <c r="P707" s="329">
        <f t="shared" si="501"/>
        <v>1</v>
      </c>
      <c r="Q707" s="498">
        <f t="shared" si="503"/>
        <v>0.31257759045188171</v>
      </c>
      <c r="R707" s="234"/>
      <c r="S707" s="234"/>
      <c r="T707" s="75"/>
      <c r="U707" s="79">
        <v>1</v>
      </c>
    </row>
    <row r="708" spans="1:21" s="57" customFormat="1" ht="15.6" customHeight="1" thickBot="1">
      <c r="A708" s="57" t="s">
        <v>27</v>
      </c>
      <c r="B708" s="516">
        <f>+B707+1</f>
        <v>148</v>
      </c>
      <c r="C708" s="233" t="s">
        <v>1386</v>
      </c>
      <c r="D708" s="237">
        <f t="shared" si="499"/>
        <v>0.10339328864470655</v>
      </c>
      <c r="E708" s="626">
        <f t="shared" ref="E708:O708" si="505">E728/$P728</f>
        <v>0.10952125755488157</v>
      </c>
      <c r="F708" s="263">
        <f t="shared" si="505"/>
        <v>8.5555294435613452E-2</v>
      </c>
      <c r="G708" s="264">
        <f t="shared" si="505"/>
        <v>7.7261554484424178E-2</v>
      </c>
      <c r="H708" s="578">
        <f t="shared" si="505"/>
        <v>8.0376645693132534E-2</v>
      </c>
      <c r="I708" s="264">
        <f t="shared" si="505"/>
        <v>7.5703868835603524E-2</v>
      </c>
      <c r="J708" s="264">
        <f t="shared" si="505"/>
        <v>7.292290822481895E-2</v>
      </c>
      <c r="K708" s="264">
        <f t="shared" si="505"/>
        <v>5.8079898801028734E-2</v>
      </c>
      <c r="L708" s="578">
        <f t="shared" si="505"/>
        <v>8.0065124012143232E-2</v>
      </c>
      <c r="M708" s="264">
        <f t="shared" si="505"/>
        <v>7.7754419836586763E-2</v>
      </c>
      <c r="N708" s="578">
        <f t="shared" si="505"/>
        <v>9.2864017160440931E-2</v>
      </c>
      <c r="O708" s="264">
        <f t="shared" si="505"/>
        <v>8.6501722316619609E-2</v>
      </c>
      <c r="P708" s="239">
        <f t="shared" si="501"/>
        <v>1</v>
      </c>
      <c r="Q708" s="492">
        <f t="shared" si="503"/>
        <v>-0.27882859791412684</v>
      </c>
      <c r="R708" s="234"/>
      <c r="S708" s="234"/>
      <c r="T708" s="75"/>
      <c r="U708" s="79">
        <v>1</v>
      </c>
    </row>
    <row r="709" spans="1:21" s="57" customFormat="1" ht="15.75" customHeight="1" thickBot="1">
      <c r="A709" s="57" t="s">
        <v>27</v>
      </c>
      <c r="B709" s="516">
        <f>+B708+1</f>
        <v>149</v>
      </c>
      <c r="C709" s="233" t="s">
        <v>1387</v>
      </c>
      <c r="D709" s="237">
        <f t="shared" si="499"/>
        <v>9.7553420842674016E-2</v>
      </c>
      <c r="E709" s="626">
        <f t="shared" ref="E709:O709" si="506">E729/$P729</f>
        <v>9.018796344197276E-2</v>
      </c>
      <c r="F709" s="263">
        <f t="shared" si="506"/>
        <v>7.3029832729780988E-2</v>
      </c>
      <c r="G709" s="264">
        <f t="shared" si="506"/>
        <v>7.8318100821980804E-2</v>
      </c>
      <c r="H709" s="578">
        <f t="shared" si="506"/>
        <v>8.3261481864689305E-2</v>
      </c>
      <c r="I709" s="264">
        <f t="shared" si="506"/>
        <v>7.7829510835201468E-2</v>
      </c>
      <c r="J709" s="578">
        <f t="shared" si="506"/>
        <v>8.4008737138587114E-2</v>
      </c>
      <c r="K709" s="264">
        <f t="shared" si="506"/>
        <v>6.9810886934528943E-2</v>
      </c>
      <c r="L709" s="264">
        <f t="shared" si="506"/>
        <v>7.2828648617577749E-2</v>
      </c>
      <c r="M709" s="264">
        <f t="shared" si="506"/>
        <v>8.2974075990113236E-2</v>
      </c>
      <c r="N709" s="578">
        <f t="shared" si="506"/>
        <v>9.6970742081968153E-2</v>
      </c>
      <c r="O709" s="264">
        <f t="shared" si="506"/>
        <v>9.3226598700925492E-2</v>
      </c>
      <c r="P709" s="239">
        <f t="shared" si="501"/>
        <v>1</v>
      </c>
      <c r="Q709" s="492">
        <f t="shared" si="503"/>
        <v>-9.9714144395210869E-2</v>
      </c>
      <c r="R709" s="234"/>
      <c r="S709" s="234"/>
      <c r="T709" s="75"/>
      <c r="U709" s="79">
        <v>1</v>
      </c>
    </row>
    <row r="710" spans="1:21" s="57" customFormat="1" ht="15.75" customHeight="1" thickBot="1">
      <c r="A710" s="57" t="s">
        <v>27</v>
      </c>
      <c r="B710" s="516">
        <f>+B709+1</f>
        <v>150</v>
      </c>
      <c r="C710" s="233" t="s">
        <v>1388</v>
      </c>
      <c r="D710" s="663">
        <f t="shared" si="499"/>
        <v>9.5325014983926329E-2</v>
      </c>
      <c r="E710" s="262">
        <f t="shared" ref="E710:O710" si="507">E730/$P730</f>
        <v>7.9605514084890749E-2</v>
      </c>
      <c r="F710" s="263">
        <f t="shared" si="507"/>
        <v>7.4102326595107071E-2</v>
      </c>
      <c r="G710" s="578">
        <f t="shared" si="507"/>
        <v>9.1429194137198286E-2</v>
      </c>
      <c r="H710" s="264">
        <f t="shared" si="507"/>
        <v>7.3502969541764288E-2</v>
      </c>
      <c r="I710" s="264">
        <f t="shared" si="507"/>
        <v>7.900615703154798E-2</v>
      </c>
      <c r="J710" s="578">
        <f t="shared" si="507"/>
        <v>8.5272162589222475E-2</v>
      </c>
      <c r="K710" s="264">
        <f t="shared" si="507"/>
        <v>7.0860349806571146E-2</v>
      </c>
      <c r="L710" s="264">
        <f t="shared" si="507"/>
        <v>7.3938865580559038E-2</v>
      </c>
      <c r="M710" s="578">
        <f t="shared" si="507"/>
        <v>9.682340761728328E-2</v>
      </c>
      <c r="N710" s="264">
        <f t="shared" si="507"/>
        <v>8.5571841115893874E-2</v>
      </c>
      <c r="O710" s="264">
        <f t="shared" si="507"/>
        <v>9.4562196916035499E-2</v>
      </c>
      <c r="P710" s="239">
        <f t="shared" si="501"/>
        <v>1</v>
      </c>
      <c r="Q710" s="492">
        <f t="shared" si="503"/>
        <v>5.4952003218945666E-2</v>
      </c>
      <c r="R710" s="234"/>
      <c r="S710" s="234"/>
      <c r="T710" s="75"/>
      <c r="U710" s="79">
        <v>1</v>
      </c>
    </row>
    <row r="711" spans="1:21" s="57" customFormat="1" ht="15.75" hidden="1" customHeight="1" thickBot="1">
      <c r="A711" s="57" t="s">
        <v>27</v>
      </c>
      <c r="B711" s="69"/>
      <c r="C711" s="233" t="s">
        <v>1389</v>
      </c>
      <c r="D711" s="237" t="e">
        <f t="shared" si="499"/>
        <v>#DIV/0!</v>
      </c>
      <c r="E711" s="262" t="e">
        <f t="shared" ref="E711:O711" si="508">E731/$P731</f>
        <v>#DIV/0!</v>
      </c>
      <c r="F711" s="263" t="e">
        <f t="shared" si="508"/>
        <v>#DIV/0!</v>
      </c>
      <c r="G711" s="264" t="e">
        <f t="shared" si="508"/>
        <v>#DIV/0!</v>
      </c>
      <c r="H711" s="264" t="e">
        <f t="shared" si="508"/>
        <v>#DIV/0!</v>
      </c>
      <c r="I711" s="264" t="e">
        <f t="shared" si="508"/>
        <v>#DIV/0!</v>
      </c>
      <c r="J711" s="264" t="e">
        <f t="shared" si="508"/>
        <v>#DIV/0!</v>
      </c>
      <c r="K711" s="264" t="e">
        <f t="shared" si="508"/>
        <v>#DIV/0!</v>
      </c>
      <c r="L711" s="264" t="e">
        <f t="shared" si="508"/>
        <v>#DIV/0!</v>
      </c>
      <c r="M711" s="264" t="e">
        <f t="shared" si="508"/>
        <v>#DIV/0!</v>
      </c>
      <c r="N711" s="264" t="e">
        <f t="shared" si="508"/>
        <v>#DIV/0!</v>
      </c>
      <c r="O711" s="264" t="e">
        <f t="shared" si="508"/>
        <v>#DIV/0!</v>
      </c>
      <c r="P711" s="239" t="e">
        <f t="shared" si="501"/>
        <v>#DIV/0!</v>
      </c>
      <c r="Q711" s="492">
        <f t="shared" si="503"/>
        <v>-1</v>
      </c>
      <c r="R711" s="234"/>
      <c r="S711" s="234"/>
      <c r="T711" s="75"/>
      <c r="U711" s="79">
        <v>2</v>
      </c>
    </row>
    <row r="712" spans="1:21" s="57" customFormat="1" ht="15.75" hidden="1" customHeight="1" thickBot="1">
      <c r="A712" s="57" t="s">
        <v>27</v>
      </c>
      <c r="B712" s="69"/>
      <c r="C712" s="233" t="s">
        <v>1390</v>
      </c>
      <c r="D712" s="237" t="e">
        <f t="shared" ref="D712:O714" si="509">D732/$P732</f>
        <v>#DIV/0!</v>
      </c>
      <c r="E712" s="262" t="e">
        <f t="shared" si="509"/>
        <v>#DIV/0!</v>
      </c>
      <c r="F712" s="263" t="e">
        <f t="shared" si="509"/>
        <v>#DIV/0!</v>
      </c>
      <c r="G712" s="264" t="e">
        <f t="shared" si="509"/>
        <v>#DIV/0!</v>
      </c>
      <c r="H712" s="264" t="e">
        <f t="shared" si="509"/>
        <v>#DIV/0!</v>
      </c>
      <c r="I712" s="264" t="e">
        <f t="shared" si="509"/>
        <v>#DIV/0!</v>
      </c>
      <c r="J712" s="264" t="e">
        <f t="shared" si="509"/>
        <v>#DIV/0!</v>
      </c>
      <c r="K712" s="264" t="e">
        <f t="shared" si="509"/>
        <v>#DIV/0!</v>
      </c>
      <c r="L712" s="264" t="e">
        <f t="shared" si="509"/>
        <v>#DIV/0!</v>
      </c>
      <c r="M712" s="264" t="e">
        <f t="shared" si="509"/>
        <v>#DIV/0!</v>
      </c>
      <c r="N712" s="264" t="e">
        <f t="shared" si="509"/>
        <v>#DIV/0!</v>
      </c>
      <c r="O712" s="264" t="e">
        <f t="shared" si="509"/>
        <v>#DIV/0!</v>
      </c>
      <c r="P712" s="239" t="e">
        <f t="shared" si="501"/>
        <v>#DIV/0!</v>
      </c>
      <c r="Q712" s="492" t="e">
        <f t="shared" si="503"/>
        <v>#DIV/0!</v>
      </c>
      <c r="R712" s="234"/>
      <c r="S712" s="234"/>
      <c r="T712" s="75"/>
      <c r="U712" s="79">
        <v>2</v>
      </c>
    </row>
    <row r="713" spans="1:21" s="57" customFormat="1" ht="15.75" hidden="1" customHeight="1" thickBot="1">
      <c r="A713" s="57" t="s">
        <v>27</v>
      </c>
      <c r="B713" s="69"/>
      <c r="C713" s="233" t="s">
        <v>1391</v>
      </c>
      <c r="D713" s="237" t="e">
        <f t="shared" si="509"/>
        <v>#DIV/0!</v>
      </c>
      <c r="E713" s="262" t="e">
        <f t="shared" si="509"/>
        <v>#DIV/0!</v>
      </c>
      <c r="F713" s="263" t="e">
        <f t="shared" si="509"/>
        <v>#DIV/0!</v>
      </c>
      <c r="G713" s="264" t="e">
        <f t="shared" si="509"/>
        <v>#DIV/0!</v>
      </c>
      <c r="H713" s="264" t="e">
        <f t="shared" si="509"/>
        <v>#DIV/0!</v>
      </c>
      <c r="I713" s="264" t="e">
        <f t="shared" si="509"/>
        <v>#DIV/0!</v>
      </c>
      <c r="J713" s="264" t="e">
        <f t="shared" si="509"/>
        <v>#DIV/0!</v>
      </c>
      <c r="K713" s="264" t="e">
        <f t="shared" si="509"/>
        <v>#DIV/0!</v>
      </c>
      <c r="L713" s="264" t="e">
        <f t="shared" si="509"/>
        <v>#DIV/0!</v>
      </c>
      <c r="M713" s="264" t="e">
        <f t="shared" si="509"/>
        <v>#DIV/0!</v>
      </c>
      <c r="N713" s="264" t="e">
        <f t="shared" si="509"/>
        <v>#DIV/0!</v>
      </c>
      <c r="O713" s="264" t="e">
        <f t="shared" si="509"/>
        <v>#DIV/0!</v>
      </c>
      <c r="P713" s="239" t="e">
        <f t="shared" si="501"/>
        <v>#DIV/0!</v>
      </c>
      <c r="Q713" s="492" t="e">
        <f t="shared" si="503"/>
        <v>#DIV/0!</v>
      </c>
      <c r="R713" s="234"/>
      <c r="S713" s="234"/>
      <c r="T713" s="75"/>
      <c r="U713" s="79">
        <v>2</v>
      </c>
    </row>
    <row r="714" spans="1:21" s="57" customFormat="1" ht="15.75" hidden="1" customHeight="1" thickBot="1">
      <c r="A714" s="57" t="s">
        <v>27</v>
      </c>
      <c r="B714" s="69"/>
      <c r="C714" s="233" t="s">
        <v>1392</v>
      </c>
      <c r="D714" s="237" t="e">
        <f t="shared" si="509"/>
        <v>#DIV/0!</v>
      </c>
      <c r="E714" s="262" t="e">
        <f t="shared" si="509"/>
        <v>#DIV/0!</v>
      </c>
      <c r="F714" s="263" t="e">
        <f t="shared" si="509"/>
        <v>#DIV/0!</v>
      </c>
      <c r="G714" s="264" t="e">
        <f t="shared" si="509"/>
        <v>#DIV/0!</v>
      </c>
      <c r="H714" s="264" t="e">
        <f t="shared" si="509"/>
        <v>#DIV/0!</v>
      </c>
      <c r="I714" s="264" t="e">
        <f t="shared" si="509"/>
        <v>#DIV/0!</v>
      </c>
      <c r="J714" s="264" t="e">
        <f t="shared" si="509"/>
        <v>#DIV/0!</v>
      </c>
      <c r="K714" s="264" t="e">
        <f t="shared" si="509"/>
        <v>#DIV/0!</v>
      </c>
      <c r="L714" s="264" t="e">
        <f t="shared" si="509"/>
        <v>#DIV/0!</v>
      </c>
      <c r="M714" s="264" t="e">
        <f t="shared" si="509"/>
        <v>#DIV/0!</v>
      </c>
      <c r="N714" s="264" t="e">
        <f t="shared" si="509"/>
        <v>#DIV/0!</v>
      </c>
      <c r="O714" s="264" t="e">
        <f t="shared" si="509"/>
        <v>#DIV/0!</v>
      </c>
      <c r="P714" s="239" t="e">
        <f t="shared" si="501"/>
        <v>#DIV/0!</v>
      </c>
      <c r="Q714" s="492" t="e">
        <f t="shared" si="503"/>
        <v>#DIV/0!</v>
      </c>
      <c r="R714" s="234"/>
      <c r="S714" s="234"/>
      <c r="T714" s="75"/>
      <c r="U714" s="79">
        <v>2</v>
      </c>
    </row>
    <row r="715" spans="1:21" s="57" customFormat="1" ht="15.75" hidden="1" customHeight="1" thickBot="1">
      <c r="A715" s="57" t="s">
        <v>27</v>
      </c>
      <c r="B715" s="69"/>
      <c r="C715" s="236" t="s">
        <v>147</v>
      </c>
      <c r="D715" s="240">
        <v>96.048149760000001</v>
      </c>
      <c r="E715" s="280">
        <v>96.658671749999996</v>
      </c>
      <c r="F715" s="240">
        <v>87.341408680000029</v>
      </c>
      <c r="G715" s="241">
        <v>89.870171069999969</v>
      </c>
      <c r="H715" s="281">
        <v>91.880500680000011</v>
      </c>
      <c r="I715" s="241">
        <v>91.918880500000057</v>
      </c>
      <c r="J715" s="241">
        <v>104.98067791999983</v>
      </c>
      <c r="K715" s="241">
        <v>80.972059420000164</v>
      </c>
      <c r="L715" s="281">
        <v>99.616766949999942</v>
      </c>
      <c r="M715" s="241">
        <v>99.769979970000009</v>
      </c>
      <c r="N715" s="281">
        <v>102.76981850999994</v>
      </c>
      <c r="O715" s="197">
        <v>114.62496578000014</v>
      </c>
      <c r="P715" s="242">
        <f>SUM(D715:O715)</f>
        <v>1156.4520509900001</v>
      </c>
      <c r="Q715" s="198"/>
      <c r="R715" s="161"/>
      <c r="S715" s="161"/>
      <c r="T715" s="75"/>
      <c r="U715" s="79">
        <v>2</v>
      </c>
    </row>
    <row r="716" spans="1:21" s="57" customFormat="1" ht="15.75" hidden="1" customHeight="1" thickBot="1">
      <c r="A716" s="57" t="s">
        <v>27</v>
      </c>
      <c r="B716" s="69"/>
      <c r="C716" s="233" t="s">
        <v>148</v>
      </c>
      <c r="D716" s="182">
        <v>95.685159769999999</v>
      </c>
      <c r="E716" s="282">
        <v>109.29817155000001</v>
      </c>
      <c r="F716" s="182">
        <v>90.232141900000002</v>
      </c>
      <c r="G716" s="183">
        <v>91.287755649999994</v>
      </c>
      <c r="H716" s="283">
        <v>96.228053209999999</v>
      </c>
      <c r="I716" s="183">
        <v>102.67044645999999</v>
      </c>
      <c r="J716" s="283">
        <v>111.19023941</v>
      </c>
      <c r="K716" s="183">
        <v>87.17041571</v>
      </c>
      <c r="L716" s="183">
        <v>99.098816110000001</v>
      </c>
      <c r="M716" s="183">
        <v>120.73972178</v>
      </c>
      <c r="N716" s="283">
        <v>138.85717686000001</v>
      </c>
      <c r="O716" s="184">
        <v>119.16253231</v>
      </c>
      <c r="P716" s="185">
        <f>SUM(D716:O716)</f>
        <v>1261.62063072</v>
      </c>
      <c r="Q716" s="502"/>
      <c r="R716" s="186"/>
      <c r="S716" s="186"/>
      <c r="T716" s="103"/>
      <c r="U716" s="79">
        <v>2</v>
      </c>
    </row>
    <row r="717" spans="1:21" s="57" customFormat="1" ht="15.75" hidden="1" customHeight="1" thickBot="1">
      <c r="A717" s="57" t="s">
        <v>27</v>
      </c>
      <c r="B717" s="69"/>
      <c r="C717" s="233" t="s">
        <v>455</v>
      </c>
      <c r="D717" s="284">
        <v>132.68345726999999</v>
      </c>
      <c r="E717" s="265">
        <v>115.54969604999999</v>
      </c>
      <c r="F717" s="182">
        <v>115.91233732000001</v>
      </c>
      <c r="G717" s="283">
        <v>134.0146714</v>
      </c>
      <c r="H717" s="183">
        <v>113.93811045</v>
      </c>
      <c r="I717" s="183">
        <v>145.00519796</v>
      </c>
      <c r="J717" s="283">
        <v>166.56279280999999</v>
      </c>
      <c r="K717" s="183">
        <v>111.12259985999999</v>
      </c>
      <c r="L717" s="183">
        <v>126.97050358</v>
      </c>
      <c r="M717" s="283">
        <v>174.6076774</v>
      </c>
      <c r="N717" s="183">
        <v>158.02124011999999</v>
      </c>
      <c r="O717" s="184">
        <v>148.97914363000001</v>
      </c>
      <c r="P717" s="185">
        <f t="shared" ref="P717:P722" si="510">SUM(D717:O717)</f>
        <v>1643.36742785</v>
      </c>
      <c r="Q717" s="503"/>
      <c r="R717" s="187"/>
      <c r="S717" s="187"/>
      <c r="T717" s="105">
        <f t="shared" ref="T717:T722" si="511">R717-S717</f>
        <v>0</v>
      </c>
      <c r="U717" s="79">
        <v>2</v>
      </c>
    </row>
    <row r="718" spans="1:21" s="57" customFormat="1" ht="15.75" hidden="1" customHeight="1" thickBot="1">
      <c r="A718" s="57" t="s">
        <v>27</v>
      </c>
      <c r="B718" s="69"/>
      <c r="C718" s="233" t="s">
        <v>575</v>
      </c>
      <c r="D718" s="284">
        <v>178.38837434999999</v>
      </c>
      <c r="E718" s="265">
        <v>161.57618513</v>
      </c>
      <c r="F718" s="182">
        <v>138.78035947000001</v>
      </c>
      <c r="G718" s="283">
        <v>147.54896823000001</v>
      </c>
      <c r="H718" s="183">
        <v>141.35399748</v>
      </c>
      <c r="I718" s="283">
        <v>169.34724638</v>
      </c>
      <c r="J718" s="183">
        <v>144.94061557000001</v>
      </c>
      <c r="K718" s="183">
        <v>121.33487608</v>
      </c>
      <c r="L718" s="183">
        <v>127.09191647</v>
      </c>
      <c r="M718" s="283">
        <v>164.90704893</v>
      </c>
      <c r="N718" s="183">
        <v>158.42073490999996</v>
      </c>
      <c r="O718" s="184">
        <v>158.85134235999999</v>
      </c>
      <c r="P718" s="185">
        <f t="shared" si="510"/>
        <v>1812.5416653599998</v>
      </c>
      <c r="Q718" s="503"/>
      <c r="R718" s="187"/>
      <c r="S718" s="187"/>
      <c r="T718" s="105">
        <f t="shared" si="511"/>
        <v>0</v>
      </c>
      <c r="U718" s="79">
        <v>2</v>
      </c>
    </row>
    <row r="719" spans="1:21" s="57" customFormat="1" ht="15.75" hidden="1" customHeight="1" thickBot="1">
      <c r="A719" s="57" t="s">
        <v>27</v>
      </c>
      <c r="B719" s="69"/>
      <c r="C719" s="233" t="s">
        <v>677</v>
      </c>
      <c r="D719" s="284">
        <v>186.99546960999999</v>
      </c>
      <c r="E719" s="265">
        <v>162.23600880000001</v>
      </c>
      <c r="F719" s="284">
        <v>181.63800058000001</v>
      </c>
      <c r="G719" s="183">
        <v>167.30642682000001</v>
      </c>
      <c r="H719" s="183">
        <v>153.33277777999999</v>
      </c>
      <c r="I719" s="283">
        <v>193.92763767</v>
      </c>
      <c r="J719" s="183">
        <v>148.02005478000001</v>
      </c>
      <c r="K719" s="183">
        <v>138.43577250999999</v>
      </c>
      <c r="L719" s="183">
        <v>186.34310022</v>
      </c>
      <c r="M719" s="183">
        <v>186.86322294000001</v>
      </c>
      <c r="N719" s="183">
        <v>197.62696136</v>
      </c>
      <c r="O719" s="272">
        <v>218.12397024000001</v>
      </c>
      <c r="P719" s="185">
        <f t="shared" si="510"/>
        <v>2120.8494033100001</v>
      </c>
      <c r="Q719" s="503"/>
      <c r="R719" s="187"/>
      <c r="S719" s="187"/>
      <c r="T719" s="105">
        <f t="shared" si="511"/>
        <v>0</v>
      </c>
      <c r="U719" s="79">
        <v>2</v>
      </c>
    </row>
    <row r="720" spans="1:21" s="57" customFormat="1" ht="15.75" hidden="1" customHeight="1" thickBot="1">
      <c r="A720" s="57" t="s">
        <v>27</v>
      </c>
      <c r="B720" s="69"/>
      <c r="C720" s="233" t="s">
        <v>773</v>
      </c>
      <c r="D720" s="190">
        <v>203.83913235</v>
      </c>
      <c r="E720" s="266">
        <v>183.14512063000001</v>
      </c>
      <c r="F720" s="286">
        <v>193.26026795000001</v>
      </c>
      <c r="G720" s="190">
        <v>183.53362056999993</v>
      </c>
      <c r="H720" s="190">
        <v>172.23748101000001</v>
      </c>
      <c r="I720" s="287">
        <v>199.65406661999987</v>
      </c>
      <c r="J720" s="190">
        <v>179.36588982000012</v>
      </c>
      <c r="K720" s="190">
        <v>167.90325517000019</v>
      </c>
      <c r="L720" s="190">
        <v>176.92034029000001</v>
      </c>
      <c r="M720" s="190">
        <v>181.26088691999985</v>
      </c>
      <c r="N720" s="190">
        <v>204.21929926999996</v>
      </c>
      <c r="O720" s="184">
        <v>231.53429361999997</v>
      </c>
      <c r="P720" s="185">
        <f t="shared" si="510"/>
        <v>2276.8736542199999</v>
      </c>
      <c r="Q720" s="503"/>
      <c r="R720" s="187"/>
      <c r="S720" s="187"/>
      <c r="T720" s="105">
        <f t="shared" si="511"/>
        <v>0</v>
      </c>
      <c r="U720" s="79">
        <v>2</v>
      </c>
    </row>
    <row r="721" spans="1:21" s="57" customFormat="1" ht="15.75" hidden="1" customHeight="1" thickBot="1">
      <c r="A721" s="57" t="s">
        <v>27</v>
      </c>
      <c r="B721" s="69"/>
      <c r="C721" s="233" t="s">
        <v>858</v>
      </c>
      <c r="D721" s="422">
        <v>197.76817223999998</v>
      </c>
      <c r="E721" s="441">
        <v>226.06666958000002</v>
      </c>
      <c r="F721" s="422">
        <v>181.62865681</v>
      </c>
      <c r="G721" s="423">
        <v>185.11350806000007</v>
      </c>
      <c r="H721" s="442">
        <v>199.92787436999993</v>
      </c>
      <c r="I721" s="423">
        <v>199.02989686000012</v>
      </c>
      <c r="J721" s="442">
        <v>203.86384330999999</v>
      </c>
      <c r="K721" s="423">
        <v>172.77784017999988</v>
      </c>
      <c r="L721" s="423">
        <v>190.35512026999982</v>
      </c>
      <c r="M721" s="423">
        <v>198.76684396000019</v>
      </c>
      <c r="N721" s="442">
        <v>240.41459940000004</v>
      </c>
      <c r="O721" s="424">
        <v>222.04691233999984</v>
      </c>
      <c r="P721" s="425">
        <f t="shared" si="510"/>
        <v>2417.7599373799999</v>
      </c>
      <c r="Q721" s="503"/>
      <c r="R721" s="182"/>
      <c r="S721" s="191"/>
      <c r="T721" s="192">
        <f>S721-R721</f>
        <v>0</v>
      </c>
      <c r="U721" s="79">
        <v>2</v>
      </c>
    </row>
    <row r="722" spans="1:21" s="57" customFormat="1" ht="15.75" hidden="1" customHeight="1" thickBot="1">
      <c r="A722" s="57" t="s">
        <v>27</v>
      </c>
      <c r="B722" s="69"/>
      <c r="C722" s="233" t="s">
        <v>957</v>
      </c>
      <c r="D722" s="182">
        <v>210.85677286000001</v>
      </c>
      <c r="E722" s="283">
        <v>238.67673211999997</v>
      </c>
      <c r="F722" s="183">
        <v>149.85138189999998</v>
      </c>
      <c r="G722" s="283">
        <v>208.46526760000006</v>
      </c>
      <c r="H722" s="183">
        <v>179.48543405999999</v>
      </c>
      <c r="I722" s="183">
        <v>206.52355369000009</v>
      </c>
      <c r="J722" s="283">
        <v>222.21443040999998</v>
      </c>
      <c r="K722" s="183">
        <v>172.09203183</v>
      </c>
      <c r="L722" s="183">
        <v>203.93654183999999</v>
      </c>
      <c r="M722" s="183">
        <v>225.92051295999977</v>
      </c>
      <c r="N722" s="283">
        <v>256.4587627200001</v>
      </c>
      <c r="O722" s="184">
        <v>235.53795902999991</v>
      </c>
      <c r="P722" s="185">
        <f t="shared" si="510"/>
        <v>2510.0193810199999</v>
      </c>
      <c r="Q722" s="503"/>
      <c r="R722" s="459">
        <v>2509.6</v>
      </c>
      <c r="S722" s="459">
        <v>2509.6</v>
      </c>
      <c r="T722" s="592">
        <f t="shared" si="511"/>
        <v>0</v>
      </c>
      <c r="U722" s="79">
        <v>2</v>
      </c>
    </row>
    <row r="723" spans="1:21" s="57" customFormat="1" ht="15.6" customHeight="1" thickBot="1">
      <c r="A723" s="57" t="s">
        <v>27</v>
      </c>
      <c r="B723" s="516">
        <f>+B710+1</f>
        <v>151</v>
      </c>
      <c r="C723" s="233" t="s">
        <v>2538</v>
      </c>
      <c r="D723" s="182">
        <v>237.5</v>
      </c>
      <c r="E723" s="183">
        <v>262.3</v>
      </c>
      <c r="F723" s="183">
        <v>212.3</v>
      </c>
      <c r="G723" s="183">
        <v>227.8</v>
      </c>
      <c r="H723" s="183">
        <v>242.2</v>
      </c>
      <c r="I723" s="183">
        <v>226.4</v>
      </c>
      <c r="J723" s="183">
        <v>244.3</v>
      </c>
      <c r="K723" s="183">
        <v>203</v>
      </c>
      <c r="L723" s="183">
        <v>211.8</v>
      </c>
      <c r="M723" s="183">
        <v>241.2</v>
      </c>
      <c r="N723" s="183">
        <v>282</v>
      </c>
      <c r="O723" s="184">
        <f>(R723)-SUM(D723:N723)</f>
        <v>271</v>
      </c>
      <c r="P723" s="185">
        <f>SUM(D723:O723)</f>
        <v>2861.8</v>
      </c>
      <c r="Q723" s="584"/>
      <c r="R723" s="182">
        <v>2861.8</v>
      </c>
      <c r="S723" s="187">
        <v>2861.8</v>
      </c>
      <c r="T723" s="105">
        <f>R723-S723</f>
        <v>0</v>
      </c>
      <c r="U723" s="79">
        <v>1</v>
      </c>
    </row>
    <row r="724" spans="1:21" s="57" customFormat="1" ht="15.75" hidden="1" customHeight="1" thickBot="1">
      <c r="A724" s="57" t="s">
        <v>27</v>
      </c>
      <c r="B724" s="69"/>
      <c r="C724" s="233" t="s">
        <v>1101</v>
      </c>
      <c r="D724" s="284">
        <v>246.90456134999999</v>
      </c>
      <c r="E724" s="183">
        <v>239.98151051000002</v>
      </c>
      <c r="F724" s="183">
        <v>203.43529466999996</v>
      </c>
      <c r="G724" s="283">
        <v>233.21735509000007</v>
      </c>
      <c r="H724" s="183">
        <v>195.18219743999987</v>
      </c>
      <c r="I724" s="183">
        <v>208.42315245999998</v>
      </c>
      <c r="J724" s="283">
        <v>220.14848030999997</v>
      </c>
      <c r="K724" s="183">
        <v>171.24488895000013</v>
      </c>
      <c r="L724" s="183">
        <v>199.08940645000007</v>
      </c>
      <c r="M724" s="283">
        <v>246.21438075999981</v>
      </c>
      <c r="N724" s="183">
        <v>238.44195226000011</v>
      </c>
      <c r="O724" s="184">
        <v>248.78244695000012</v>
      </c>
      <c r="P724" s="185">
        <f>SUM(D724:O724)</f>
        <v>2651.0656272000001</v>
      </c>
      <c r="Q724" s="351"/>
      <c r="R724" s="199">
        <v>2633</v>
      </c>
      <c r="S724" s="187">
        <v>2633</v>
      </c>
      <c r="T724" s="481">
        <f>R724-S724</f>
        <v>0</v>
      </c>
      <c r="U724" s="79">
        <v>2</v>
      </c>
    </row>
    <row r="725" spans="1:21" s="57" customFormat="1" ht="15.75" hidden="1" customHeight="1" thickBot="1">
      <c r="A725" s="57" t="s">
        <v>27</v>
      </c>
      <c r="B725" s="516"/>
      <c r="C725" s="233" t="s">
        <v>1383</v>
      </c>
      <c r="D725" s="182">
        <v>286.60826263000001</v>
      </c>
      <c r="E725" s="183">
        <v>240.67932953000002</v>
      </c>
      <c r="F725" s="183">
        <v>228.52008553999997</v>
      </c>
      <c r="G725" s="183">
        <v>260.52267747000008</v>
      </c>
      <c r="H725" s="183">
        <v>217.09494498999993</v>
      </c>
      <c r="I725" s="183">
        <v>260.2895166400001</v>
      </c>
      <c r="J725" s="183">
        <v>254.15710271999978</v>
      </c>
      <c r="K725" s="183">
        <v>195.81516418000024</v>
      </c>
      <c r="L725" s="183">
        <v>273.23045013999945</v>
      </c>
      <c r="M725" s="183">
        <v>237.18509955000036</v>
      </c>
      <c r="N725" s="183">
        <v>190.10935964999999</v>
      </c>
      <c r="O725" s="184">
        <v>230.67566491000025</v>
      </c>
      <c r="P725" s="185">
        <f t="shared" ref="P725:P734" si="512">SUM(D725:O725)</f>
        <v>2874.8876579500002</v>
      </c>
      <c r="Q725" s="351"/>
      <c r="R725" s="182">
        <v>2873.8</v>
      </c>
      <c r="S725" s="187">
        <v>2873.8</v>
      </c>
      <c r="T725" s="481">
        <f t="shared" ref="T725:T734" si="513">R725-S725</f>
        <v>0</v>
      </c>
      <c r="U725" s="79">
        <v>2</v>
      </c>
    </row>
    <row r="726" spans="1:21" s="57" customFormat="1" ht="15.75" hidden="1" customHeight="1" thickBot="1">
      <c r="A726" s="57" t="s">
        <v>27</v>
      </c>
      <c r="B726" s="516"/>
      <c r="C726" s="233" t="s">
        <v>1384</v>
      </c>
      <c r="D726" s="182">
        <v>258.79228107</v>
      </c>
      <c r="E726" s="183">
        <v>276.99889391999994</v>
      </c>
      <c r="F726" s="183">
        <v>301.64822745000015</v>
      </c>
      <c r="G726" s="183">
        <v>292.27609906999987</v>
      </c>
      <c r="H726" s="183">
        <v>292.23889007000002</v>
      </c>
      <c r="I726" s="183">
        <v>367.88312550000001</v>
      </c>
      <c r="J726" s="183">
        <v>326.3858035799999</v>
      </c>
      <c r="K726" s="183">
        <v>294.98897496000018</v>
      </c>
      <c r="L726" s="183">
        <v>385.51377886</v>
      </c>
      <c r="M726" s="183">
        <v>391.80868334999968</v>
      </c>
      <c r="N726" s="183">
        <v>410.58475575000011</v>
      </c>
      <c r="O726" s="184">
        <v>483.7025243500002</v>
      </c>
      <c r="P726" s="185">
        <f t="shared" si="512"/>
        <v>4082.8220379300001</v>
      </c>
      <c r="Q726" s="557"/>
      <c r="R726" s="422">
        <v>3718</v>
      </c>
      <c r="S726" s="459">
        <v>3718</v>
      </c>
      <c r="T726" s="592">
        <f t="shared" si="513"/>
        <v>0</v>
      </c>
      <c r="U726" s="79">
        <v>2</v>
      </c>
    </row>
    <row r="727" spans="1:21" s="57" customFormat="1" ht="15.6" hidden="1" customHeight="1" thickBot="1">
      <c r="A727" s="57" t="s">
        <v>27</v>
      </c>
      <c r="B727" s="516"/>
      <c r="C727" s="233" t="s">
        <v>1385</v>
      </c>
      <c r="D727" s="182">
        <v>423.74940485999997</v>
      </c>
      <c r="E727" s="183">
        <v>450.40900713000002</v>
      </c>
      <c r="F727" s="183">
        <v>388.13281380000001</v>
      </c>
      <c r="G727" s="183">
        <v>409.18442628000003</v>
      </c>
      <c r="H727" s="183">
        <v>427.29019147999975</v>
      </c>
      <c r="I727" s="183">
        <v>481.47637108000026</v>
      </c>
      <c r="J727" s="183">
        <v>504.53495986999997</v>
      </c>
      <c r="K727" s="183">
        <v>342.37228516000005</v>
      </c>
      <c r="L727" s="183">
        <v>449.90569439000001</v>
      </c>
      <c r="M727" s="183">
        <v>481.40049013000043</v>
      </c>
      <c r="N727" s="183">
        <v>485.19687245999921</v>
      </c>
      <c r="O727" s="184">
        <v>515.36819615000059</v>
      </c>
      <c r="P727" s="185">
        <f t="shared" si="512"/>
        <v>5359.0207127900003</v>
      </c>
      <c r="Q727" s="584"/>
      <c r="R727" s="182">
        <v>4423.3</v>
      </c>
      <c r="S727" s="187">
        <v>4423.3</v>
      </c>
      <c r="T727" s="105">
        <f t="shared" si="513"/>
        <v>0</v>
      </c>
      <c r="U727" s="79">
        <v>2</v>
      </c>
    </row>
    <row r="728" spans="1:21" s="57" customFormat="1" ht="15.6" hidden="1" customHeight="1" thickBot="1">
      <c r="A728" s="57" t="s">
        <v>27</v>
      </c>
      <c r="B728" s="516"/>
      <c r="C728" s="233" t="s">
        <v>1386</v>
      </c>
      <c r="D728" s="182">
        <v>399.59153670000001</v>
      </c>
      <c r="E728" s="183">
        <v>423.27474230999997</v>
      </c>
      <c r="F728" s="183">
        <v>330.6517475600001</v>
      </c>
      <c r="G728" s="183">
        <v>298.59832963000008</v>
      </c>
      <c r="H728" s="183">
        <v>310.63744840999993</v>
      </c>
      <c r="I728" s="183">
        <v>292.57822899999996</v>
      </c>
      <c r="J728" s="183">
        <v>281.83044895999956</v>
      </c>
      <c r="K728" s="183">
        <v>224.46559460000071</v>
      </c>
      <c r="L728" s="183">
        <v>309.43348798999978</v>
      </c>
      <c r="M728" s="183">
        <v>300.50314207999963</v>
      </c>
      <c r="N728" s="183">
        <v>358.89829801999986</v>
      </c>
      <c r="O728" s="184">
        <v>334.30947599000046</v>
      </c>
      <c r="P728" s="185">
        <f t="shared" si="512"/>
        <v>3864.7724812500001</v>
      </c>
      <c r="Q728" s="638"/>
      <c r="R728" s="182">
        <v>3635</v>
      </c>
      <c r="S728" s="187">
        <v>3635</v>
      </c>
      <c r="T728" s="105">
        <f t="shared" si="513"/>
        <v>0</v>
      </c>
      <c r="U728" s="79">
        <v>2</v>
      </c>
    </row>
    <row r="729" spans="1:21" s="57" customFormat="1" ht="15.75" customHeight="1" thickBot="1">
      <c r="A729" s="57" t="s">
        <v>27</v>
      </c>
      <c r="B729" s="516">
        <f>+B723+1</f>
        <v>152</v>
      </c>
      <c r="C729" s="233" t="s">
        <v>1387</v>
      </c>
      <c r="D729" s="182">
        <v>339.42737247999997</v>
      </c>
      <c r="E729" s="611">
        <v>313.8</v>
      </c>
      <c r="F729" s="611">
        <v>254.1</v>
      </c>
      <c r="G729" s="611">
        <v>272.5</v>
      </c>
      <c r="H729" s="611">
        <v>289.7</v>
      </c>
      <c r="I729" s="611">
        <v>270.8</v>
      </c>
      <c r="J729" s="611">
        <v>292.3</v>
      </c>
      <c r="K729" s="611">
        <v>242.9</v>
      </c>
      <c r="L729" s="611">
        <v>253.4</v>
      </c>
      <c r="M729" s="611">
        <v>288.7</v>
      </c>
      <c r="N729" s="611">
        <v>337.4</v>
      </c>
      <c r="O729" s="184">
        <f t="shared" ref="O729:O734" si="514">(R729)-SUM(D729:N729)</f>
        <v>324.37262752000015</v>
      </c>
      <c r="P729" s="185">
        <f t="shared" si="512"/>
        <v>3479.4</v>
      </c>
      <c r="Q729" s="557"/>
      <c r="R729" s="194">
        <v>3479.4</v>
      </c>
      <c r="S729" s="187">
        <v>3479.4</v>
      </c>
      <c r="T729" s="105">
        <f t="shared" si="513"/>
        <v>0</v>
      </c>
      <c r="U729" s="79">
        <v>1</v>
      </c>
    </row>
    <row r="730" spans="1:21" s="57" customFormat="1" ht="15.75" customHeight="1" thickBot="1">
      <c r="A730" s="57" t="s">
        <v>27</v>
      </c>
      <c r="B730" s="516">
        <f>+B729+1</f>
        <v>153</v>
      </c>
      <c r="C730" s="233" t="s">
        <v>1388</v>
      </c>
      <c r="D730" s="195">
        <v>349.9</v>
      </c>
      <c r="E730" s="193">
        <v>292.2</v>
      </c>
      <c r="F730" s="193">
        <v>272</v>
      </c>
      <c r="G730" s="193">
        <v>335.6</v>
      </c>
      <c r="H730" s="193">
        <v>269.8</v>
      </c>
      <c r="I730" s="193">
        <v>290</v>
      </c>
      <c r="J730" s="193">
        <v>313</v>
      </c>
      <c r="K730" s="193">
        <v>260.10000000000002</v>
      </c>
      <c r="L730" s="193">
        <v>271.39999999999998</v>
      </c>
      <c r="M730" s="193">
        <v>355.4</v>
      </c>
      <c r="N730" s="193">
        <v>314.10000000000002</v>
      </c>
      <c r="O730" s="184">
        <f t="shared" si="514"/>
        <v>347.09999999999991</v>
      </c>
      <c r="P730" s="185">
        <f t="shared" si="512"/>
        <v>3670.6</v>
      </c>
      <c r="Q730" s="542"/>
      <c r="R730" s="199">
        <v>3670.6</v>
      </c>
      <c r="S730" s="187">
        <v>3670.6</v>
      </c>
      <c r="T730" s="105">
        <f t="shared" si="513"/>
        <v>0</v>
      </c>
      <c r="U730" s="79">
        <v>1</v>
      </c>
    </row>
    <row r="731" spans="1:21" s="57" customFormat="1" ht="15.75" hidden="1" customHeight="1" thickBot="1">
      <c r="A731" s="57" t="s">
        <v>27</v>
      </c>
      <c r="B731" s="69"/>
      <c r="C731" s="233" t="s">
        <v>1389</v>
      </c>
      <c r="D731" s="195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84">
        <f t="shared" si="514"/>
        <v>0</v>
      </c>
      <c r="P731" s="185">
        <f t="shared" si="512"/>
        <v>0</v>
      </c>
      <c r="Q731" s="503"/>
      <c r="R731" s="199"/>
      <c r="S731" s="187"/>
      <c r="T731" s="105">
        <f t="shared" si="513"/>
        <v>0</v>
      </c>
      <c r="U731" s="79">
        <v>2</v>
      </c>
    </row>
    <row r="732" spans="1:21" s="57" customFormat="1" ht="15.75" hidden="1" customHeight="1" thickBot="1">
      <c r="A732" s="57" t="s">
        <v>27</v>
      </c>
      <c r="B732" s="69"/>
      <c r="C732" s="233" t="s">
        <v>1390</v>
      </c>
      <c r="D732" s="195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84">
        <f t="shared" si="514"/>
        <v>0</v>
      </c>
      <c r="P732" s="185">
        <f t="shared" si="512"/>
        <v>0</v>
      </c>
      <c r="Q732" s="503"/>
      <c r="R732" s="199"/>
      <c r="S732" s="187"/>
      <c r="T732" s="105">
        <f t="shared" si="513"/>
        <v>0</v>
      </c>
      <c r="U732" s="79">
        <v>2</v>
      </c>
    </row>
    <row r="733" spans="1:21" s="57" customFormat="1" ht="15.75" hidden="1" customHeight="1" thickBot="1">
      <c r="A733" s="57" t="s">
        <v>27</v>
      </c>
      <c r="B733" s="69"/>
      <c r="C733" s="233" t="s">
        <v>1391</v>
      </c>
      <c r="D733" s="195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84">
        <f t="shared" si="514"/>
        <v>0</v>
      </c>
      <c r="P733" s="185">
        <f t="shared" si="512"/>
        <v>0</v>
      </c>
      <c r="Q733" s="503"/>
      <c r="R733" s="199"/>
      <c r="S733" s="187"/>
      <c r="T733" s="105">
        <f t="shared" si="513"/>
        <v>0</v>
      </c>
      <c r="U733" s="79">
        <v>2</v>
      </c>
    </row>
    <row r="734" spans="1:21" s="57" customFormat="1" ht="15.75" hidden="1" customHeight="1" thickBot="1">
      <c r="A734" s="57" t="s">
        <v>27</v>
      </c>
      <c r="B734" s="69"/>
      <c r="C734" s="233" t="s">
        <v>1392</v>
      </c>
      <c r="D734" s="195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84">
        <f t="shared" si="514"/>
        <v>0</v>
      </c>
      <c r="P734" s="185">
        <f t="shared" si="512"/>
        <v>0</v>
      </c>
      <c r="Q734" s="503"/>
      <c r="R734" s="199"/>
      <c r="S734" s="187"/>
      <c r="T734" s="105">
        <f t="shared" si="513"/>
        <v>0</v>
      </c>
      <c r="U734" s="79">
        <v>2</v>
      </c>
    </row>
    <row r="735" spans="1:21" s="196" customFormat="1" ht="15.6" customHeight="1" thickBot="1">
      <c r="B735" s="549"/>
      <c r="C735" s="468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97"/>
      <c r="P735" s="198"/>
      <c r="Q735" s="198"/>
      <c r="R735" s="161"/>
      <c r="S735" s="161"/>
      <c r="T735" s="75"/>
      <c r="U735" s="79">
        <v>1</v>
      </c>
    </row>
    <row r="736" spans="1:21" s="57" customFormat="1" ht="15.75" hidden="1" customHeight="1" thickBot="1">
      <c r="A736" s="57" t="s">
        <v>28</v>
      </c>
      <c r="B736" s="69"/>
      <c r="C736" s="233" t="s">
        <v>149</v>
      </c>
      <c r="D736" s="273">
        <v>0</v>
      </c>
      <c r="E736" s="218">
        <v>0</v>
      </c>
      <c r="F736" s="267">
        <v>7.1048429224144949E-2</v>
      </c>
      <c r="G736" s="273">
        <v>2.0947292659423498E-3</v>
      </c>
      <c r="H736" s="218">
        <v>2.1648512886519814E-2</v>
      </c>
      <c r="I736" s="218">
        <v>0.24228750094592125</v>
      </c>
      <c r="J736" s="273">
        <v>1.5198784045374034E-2</v>
      </c>
      <c r="K736" s="218">
        <v>4.7046251850361355E-2</v>
      </c>
      <c r="L736" s="218">
        <v>5.2164056892522827E-2</v>
      </c>
      <c r="M736" s="273">
        <v>0.11596395132305085</v>
      </c>
      <c r="N736" s="267">
        <v>0.18024269869350357</v>
      </c>
      <c r="O736" s="218">
        <v>0.25230508487265901</v>
      </c>
      <c r="P736" s="160">
        <f>SUM(D736:O736)</f>
        <v>1</v>
      </c>
      <c r="Q736" s="484"/>
      <c r="R736" s="234"/>
      <c r="S736" s="234"/>
      <c r="T736" s="75"/>
      <c r="U736" s="79">
        <v>2</v>
      </c>
    </row>
    <row r="737" spans="1:21" s="57" customFormat="1" ht="15.75" hidden="1" customHeight="1" thickBot="1">
      <c r="A737" s="57" t="s">
        <v>28</v>
      </c>
      <c r="B737" s="69"/>
      <c r="C737" s="233" t="s">
        <v>150</v>
      </c>
      <c r="D737" s="274">
        <v>0.1461300343530911</v>
      </c>
      <c r="E737" s="220">
        <v>0.15916766440440736</v>
      </c>
      <c r="F737" s="275">
        <v>0.10459216741892059</v>
      </c>
      <c r="G737" s="220">
        <v>0.13006002264022082</v>
      </c>
      <c r="H737" s="268">
        <v>5.9207667377076788E-3</v>
      </c>
      <c r="I737" s="275">
        <v>4.6889486057575876E-2</v>
      </c>
      <c r="J737" s="268">
        <v>9.0949786262298105E-2</v>
      </c>
      <c r="K737" s="268">
        <v>2.3785954771081589E-2</v>
      </c>
      <c r="L737" s="275">
        <v>3.857253986030923E-2</v>
      </c>
      <c r="M737" s="220">
        <v>5.8574673187250188E-2</v>
      </c>
      <c r="N737" s="268">
        <v>6.3721284753298205E-2</v>
      </c>
      <c r="O737" s="275">
        <v>0.13163561955383923</v>
      </c>
      <c r="P737" s="164">
        <f>SUM(D737:O737)</f>
        <v>1</v>
      </c>
      <c r="Q737" s="484"/>
      <c r="R737" s="234"/>
      <c r="S737" s="234"/>
      <c r="T737" s="75"/>
      <c r="U737" s="79">
        <v>2</v>
      </c>
    </row>
    <row r="738" spans="1:21" s="57" customFormat="1" ht="15.75" hidden="1" customHeight="1" thickBot="1">
      <c r="A738" s="57" t="s">
        <v>28</v>
      </c>
      <c r="B738" s="69"/>
      <c r="C738" s="233" t="s">
        <v>151</v>
      </c>
      <c r="D738" s="235">
        <v>9.6588472136838757E-2</v>
      </c>
      <c r="E738" s="235">
        <v>7.465489238135424E-2</v>
      </c>
      <c r="F738" s="276">
        <v>6.1865029608930644E-2</v>
      </c>
      <c r="G738" s="269">
        <v>8.3863367753801515E-2</v>
      </c>
      <c r="H738" s="235">
        <v>2.318520233904384E-2</v>
      </c>
      <c r="I738" s="276">
        <v>0.11244131071755729</v>
      </c>
      <c r="J738" s="269">
        <v>0.10210482257269174</v>
      </c>
      <c r="K738" s="269">
        <v>5.9884759563354477E-2</v>
      </c>
      <c r="L738" s="276">
        <v>7.5074434307351348E-2</v>
      </c>
      <c r="M738" s="235">
        <v>0.10802568167470702</v>
      </c>
      <c r="N738" s="269">
        <v>7.9042211407206561E-2</v>
      </c>
      <c r="O738" s="276">
        <v>0.12326981553716257</v>
      </c>
      <c r="P738" s="167">
        <f>SUM(D738:O738)</f>
        <v>1.0000000000000002</v>
      </c>
      <c r="Q738" s="484"/>
      <c r="R738" s="234"/>
      <c r="S738" s="234"/>
      <c r="T738" s="75"/>
      <c r="U738" s="79">
        <v>2</v>
      </c>
    </row>
    <row r="739" spans="1:21" s="57" customFormat="1" ht="15.75" hidden="1" customHeight="1" thickBot="1">
      <c r="A739" s="57" t="s">
        <v>28</v>
      </c>
      <c r="B739" s="69"/>
      <c r="C739" s="233" t="s">
        <v>152</v>
      </c>
      <c r="D739" s="270">
        <f t="shared" ref="D739:D746" si="515">D758/$P758</f>
        <v>0.10023230374792733</v>
      </c>
      <c r="E739" s="277">
        <f t="shared" ref="E739:O739" si="516">E758/$P758</f>
        <v>5.6326785370577975E-2</v>
      </c>
      <c r="F739" s="169">
        <f t="shared" si="516"/>
        <v>5.5924857154792035E-2</v>
      </c>
      <c r="G739" s="271">
        <f t="shared" si="516"/>
        <v>8.691032740995891E-2</v>
      </c>
      <c r="H739" s="277">
        <f t="shared" si="516"/>
        <v>4.0948643658774417E-2</v>
      </c>
      <c r="I739" s="271">
        <f t="shared" si="516"/>
        <v>9.0827697199994853E-2</v>
      </c>
      <c r="J739" s="169">
        <f t="shared" si="516"/>
        <v>0.1259035923972987</v>
      </c>
      <c r="K739" s="169">
        <f t="shared" si="516"/>
        <v>3.9883535196550288E-2</v>
      </c>
      <c r="L739" s="277">
        <f t="shared" si="516"/>
        <v>8.0066670395475312E-2</v>
      </c>
      <c r="M739" s="271">
        <f t="shared" si="516"/>
        <v>0.10048449268889852</v>
      </c>
      <c r="N739" s="277">
        <f t="shared" si="516"/>
        <v>9.9325520330744849E-2</v>
      </c>
      <c r="O739" s="169">
        <f t="shared" si="516"/>
        <v>0.12316557444900682</v>
      </c>
      <c r="P739" s="171">
        <f>SUM(D739:O739)</f>
        <v>0.99999999999999989</v>
      </c>
      <c r="Q739" s="484"/>
      <c r="R739" s="234"/>
      <c r="S739" s="234"/>
      <c r="T739" s="75"/>
      <c r="U739" s="79">
        <v>2</v>
      </c>
    </row>
    <row r="740" spans="1:21" s="57" customFormat="1" ht="15.75" hidden="1" customHeight="1" thickBot="1">
      <c r="A740" s="57" t="s">
        <v>28</v>
      </c>
      <c r="B740" s="69"/>
      <c r="C740" s="236" t="s">
        <v>153</v>
      </c>
      <c r="D740" s="270">
        <f t="shared" si="515"/>
        <v>8.3013161198159074E-2</v>
      </c>
      <c r="E740" s="277">
        <f t="shared" ref="E740:O741" si="517">E759/$P759</f>
        <v>6.7805298457658716E-2</v>
      </c>
      <c r="F740" s="169">
        <f t="shared" si="517"/>
        <v>6.9619929399043851E-2</v>
      </c>
      <c r="G740" s="169">
        <f t="shared" si="517"/>
        <v>5.7312634977800155E-2</v>
      </c>
      <c r="H740" s="277">
        <f t="shared" si="517"/>
        <v>4.1774584732570709E-2</v>
      </c>
      <c r="I740" s="271">
        <f t="shared" si="517"/>
        <v>7.7527400521165357E-2</v>
      </c>
      <c r="J740" s="277">
        <f t="shared" si="517"/>
        <v>9.8805552738551253E-2</v>
      </c>
      <c r="K740" s="169">
        <f t="shared" si="517"/>
        <v>6.3116220751764068E-2</v>
      </c>
      <c r="L740" s="271">
        <f t="shared" si="517"/>
        <v>7.7898494038538574E-2</v>
      </c>
      <c r="M740" s="169">
        <f t="shared" si="517"/>
        <v>0.10502924259123012</v>
      </c>
      <c r="N740" s="277">
        <f t="shared" si="517"/>
        <v>0.11033679255443929</v>
      </c>
      <c r="O740" s="271">
        <f t="shared" si="517"/>
        <v>0.14776068803907902</v>
      </c>
      <c r="P740" s="171">
        <f>SUM(D740:O740)</f>
        <v>1.0000000000000002</v>
      </c>
      <c r="Q740" s="496">
        <f>(P759/P758-1)</f>
        <v>0.24741800774692124</v>
      </c>
      <c r="R740" s="234"/>
      <c r="S740" s="234"/>
      <c r="T740" s="75"/>
      <c r="U740" s="79">
        <v>2</v>
      </c>
    </row>
    <row r="741" spans="1:21" s="57" customFormat="1" ht="15.75" hidden="1" customHeight="1" thickBot="1">
      <c r="A741" s="57" t="s">
        <v>28</v>
      </c>
      <c r="B741" s="69"/>
      <c r="C741" s="233" t="s">
        <v>456</v>
      </c>
      <c r="D741" s="278">
        <f t="shared" si="515"/>
        <v>7.1553647359067718E-2</v>
      </c>
      <c r="E741" s="169">
        <f t="shared" si="517"/>
        <v>5.874961939115738E-2</v>
      </c>
      <c r="F741" s="271">
        <f t="shared" si="517"/>
        <v>5.9376403555042763E-2</v>
      </c>
      <c r="G741" s="277">
        <f t="shared" si="517"/>
        <v>5.7607049396867088E-2</v>
      </c>
      <c r="H741" s="169">
        <f t="shared" si="517"/>
        <v>6.6047488233567486E-2</v>
      </c>
      <c r="I741" s="169">
        <f t="shared" si="517"/>
        <v>6.0922726105816699E-2</v>
      </c>
      <c r="J741" s="277">
        <f t="shared" si="517"/>
        <v>0.12363790049299446</v>
      </c>
      <c r="K741" s="169">
        <f t="shared" si="517"/>
        <v>3.9575394022557817E-2</v>
      </c>
      <c r="L741" s="271">
        <f t="shared" si="517"/>
        <v>7.0185981966231964E-2</v>
      </c>
      <c r="M741" s="277">
        <f t="shared" si="517"/>
        <v>9.3700259629417054E-2</v>
      </c>
      <c r="N741" s="169">
        <f t="shared" si="517"/>
        <v>0.11664733769581062</v>
      </c>
      <c r="O741" s="271">
        <f t="shared" si="517"/>
        <v>0.18199619215146895</v>
      </c>
      <c r="P741" s="171">
        <f t="shared" ref="P741:P746" si="518">SUM(D741:O741)</f>
        <v>1</v>
      </c>
      <c r="Q741" s="496">
        <f t="shared" ref="Q741:Q746" si="519">(P760/P759-1)</f>
        <v>0.82631124418760837</v>
      </c>
      <c r="R741" s="234"/>
      <c r="S741" s="234"/>
      <c r="T741" s="75"/>
      <c r="U741" s="79">
        <v>2</v>
      </c>
    </row>
    <row r="742" spans="1:21" s="57" customFormat="1" ht="15.75" hidden="1" customHeight="1" thickBot="1">
      <c r="A742" s="57" t="s">
        <v>28</v>
      </c>
      <c r="B742" s="69"/>
      <c r="C742" s="233" t="s">
        <v>576</v>
      </c>
      <c r="D742" s="278">
        <f t="shared" si="515"/>
        <v>8.9399954537515369E-2</v>
      </c>
      <c r="E742" s="295">
        <f t="shared" ref="E742:O742" si="520">E761/$P761</f>
        <v>8.9414224121942748E-2</v>
      </c>
      <c r="F742" s="169">
        <f t="shared" si="520"/>
        <v>6.8555309244210966E-2</v>
      </c>
      <c r="G742" s="440">
        <f t="shared" si="520"/>
        <v>7.8040198349066489E-2</v>
      </c>
      <c r="H742" s="217">
        <f t="shared" si="520"/>
        <v>5.4633897382930875E-2</v>
      </c>
      <c r="I742" s="440">
        <f t="shared" si="520"/>
        <v>7.9154427339163266E-2</v>
      </c>
      <c r="J742" s="217">
        <f t="shared" si="520"/>
        <v>9.4502989274942703E-2</v>
      </c>
      <c r="K742" s="217">
        <f t="shared" si="520"/>
        <v>5.3615706632192103E-2</v>
      </c>
      <c r="L742" s="217">
        <f t="shared" si="520"/>
        <v>6.3523921662024307E-2</v>
      </c>
      <c r="M742" s="440">
        <f t="shared" si="520"/>
        <v>9.1871118194037107E-2</v>
      </c>
      <c r="N742" s="217">
        <f t="shared" si="520"/>
        <v>0.10142499345770796</v>
      </c>
      <c r="O742" s="217">
        <f t="shared" si="520"/>
        <v>0.13586325980426614</v>
      </c>
      <c r="P742" s="171">
        <f t="shared" si="518"/>
        <v>1</v>
      </c>
      <c r="Q742" s="497">
        <f t="shared" si="519"/>
        <v>0.58467037235197128</v>
      </c>
      <c r="R742" s="234"/>
      <c r="S742" s="234"/>
      <c r="T742" s="75"/>
      <c r="U742" s="79">
        <v>2</v>
      </c>
    </row>
    <row r="743" spans="1:21" s="57" customFormat="1" ht="15.75" hidden="1" customHeight="1" thickBot="1">
      <c r="A743" s="57" t="s">
        <v>28</v>
      </c>
      <c r="B743" s="69"/>
      <c r="C743" s="244" t="s">
        <v>678</v>
      </c>
      <c r="D743" s="278">
        <f t="shared" si="515"/>
        <v>7.2626998690522818E-2</v>
      </c>
      <c r="E743" s="217">
        <f t="shared" ref="E743:O743" si="521">E762/$P762</f>
        <v>7.5581346591694035E-2</v>
      </c>
      <c r="F743" s="440">
        <f t="shared" si="521"/>
        <v>6.819861046435248E-2</v>
      </c>
      <c r="G743" s="217">
        <f t="shared" si="521"/>
        <v>7.3904001546979931E-2</v>
      </c>
      <c r="H743" s="217">
        <f t="shared" si="521"/>
        <v>4.8220392910793858E-2</v>
      </c>
      <c r="I743" s="440">
        <f t="shared" si="521"/>
        <v>7.4301321573195328E-2</v>
      </c>
      <c r="J743" s="217">
        <f t="shared" si="521"/>
        <v>6.9055307133096058E-2</v>
      </c>
      <c r="K743" s="217">
        <f t="shared" si="521"/>
        <v>6.7779072403982246E-2</v>
      </c>
      <c r="L743" s="440">
        <f t="shared" si="521"/>
        <v>8.1131301116422028E-2</v>
      </c>
      <c r="M743" s="217">
        <f t="shared" si="521"/>
        <v>0.10189267740215383</v>
      </c>
      <c r="N743" s="217">
        <f t="shared" si="521"/>
        <v>0.11470206866876058</v>
      </c>
      <c r="O743" s="440">
        <f t="shared" si="521"/>
        <v>0.1526069014980467</v>
      </c>
      <c r="P743" s="171">
        <f t="shared" si="518"/>
        <v>0.99999999999999978</v>
      </c>
      <c r="Q743" s="497">
        <f t="shared" si="519"/>
        <v>0.2528300256316216</v>
      </c>
      <c r="R743" s="234"/>
      <c r="S743" s="234"/>
      <c r="T743" s="477"/>
      <c r="U743" s="79">
        <v>2</v>
      </c>
    </row>
    <row r="744" spans="1:21" s="57" customFormat="1" ht="15.75" hidden="1" customHeight="1" thickBot="1">
      <c r="A744" s="57" t="s">
        <v>28</v>
      </c>
      <c r="B744" s="516"/>
      <c r="C744" s="244" t="s">
        <v>774</v>
      </c>
      <c r="D744" s="173">
        <f t="shared" si="515"/>
        <v>8.1176430677925432E-2</v>
      </c>
      <c r="E744" s="218">
        <f t="shared" ref="E744:O744" si="522">E763/$P763</f>
        <v>0.10595852004336845</v>
      </c>
      <c r="F744" s="273">
        <f t="shared" si="522"/>
        <v>7.7567724857466935E-2</v>
      </c>
      <c r="G744" s="218">
        <f t="shared" si="522"/>
        <v>8.5213384215727134E-2</v>
      </c>
      <c r="H744" s="218">
        <f t="shared" si="522"/>
        <v>6.9432804287553371E-2</v>
      </c>
      <c r="I744" s="273">
        <f t="shared" si="522"/>
        <v>7.9037504142307341E-2</v>
      </c>
      <c r="J744" s="218">
        <f t="shared" si="522"/>
        <v>8.9686999708633267E-2</v>
      </c>
      <c r="K744" s="218">
        <f t="shared" si="522"/>
        <v>7.0232367405848303E-2</v>
      </c>
      <c r="L744" s="273">
        <f t="shared" si="522"/>
        <v>6.8254869540052318E-2</v>
      </c>
      <c r="M744" s="218">
        <f t="shared" si="522"/>
        <v>8.5114987441848186E-2</v>
      </c>
      <c r="N744" s="273">
        <f t="shared" si="522"/>
        <v>8.3363221417826483E-2</v>
      </c>
      <c r="O744" s="218">
        <f t="shared" si="522"/>
        <v>0.10496118626144277</v>
      </c>
      <c r="P744" s="514">
        <f t="shared" si="518"/>
        <v>1</v>
      </c>
      <c r="Q744" s="550">
        <f t="shared" si="519"/>
        <v>-1.6166466098117893E-2</v>
      </c>
      <c r="R744" s="234"/>
      <c r="S744" s="234"/>
      <c r="T744" s="75"/>
      <c r="U744" s="79">
        <v>2</v>
      </c>
    </row>
    <row r="745" spans="1:21" s="57" customFormat="1" ht="15.75" hidden="1" customHeight="1" thickBot="1">
      <c r="A745" s="57" t="s">
        <v>28</v>
      </c>
      <c r="B745" s="516"/>
      <c r="C745" s="244" t="s">
        <v>859</v>
      </c>
      <c r="D745" s="219">
        <f t="shared" si="515"/>
        <v>7.7223378814992194E-2</v>
      </c>
      <c r="E745" s="275">
        <f t="shared" ref="E745:O746" si="523">E764/$P764</f>
        <v>8.4022083517735546E-2</v>
      </c>
      <c r="F745" s="220">
        <f t="shared" si="523"/>
        <v>8.3254924114093104E-2</v>
      </c>
      <c r="G745" s="220">
        <f t="shared" si="523"/>
        <v>7.5159899636114705E-2</v>
      </c>
      <c r="H745" s="275">
        <f t="shared" si="523"/>
        <v>7.5331509845361619E-2</v>
      </c>
      <c r="I745" s="220">
        <f t="shared" si="523"/>
        <v>8.0853049429522997E-2</v>
      </c>
      <c r="J745" s="275">
        <f t="shared" si="523"/>
        <v>8.9037237593397545E-2</v>
      </c>
      <c r="K745" s="220">
        <f t="shared" si="523"/>
        <v>6.9319791777170833E-2</v>
      </c>
      <c r="L745" s="220">
        <f t="shared" si="523"/>
        <v>8.8520755809368773E-2</v>
      </c>
      <c r="M745" s="220">
        <f t="shared" si="523"/>
        <v>7.9968083618751601E-2</v>
      </c>
      <c r="N745" s="275">
        <f t="shared" si="523"/>
        <v>9.0029647528753129E-2</v>
      </c>
      <c r="O745" s="220">
        <f t="shared" si="523"/>
        <v>0.10727963831473797</v>
      </c>
      <c r="P745" s="460">
        <f t="shared" si="518"/>
        <v>1</v>
      </c>
      <c r="Q745" s="551">
        <f t="shared" si="519"/>
        <v>2.4346975308955132E-2</v>
      </c>
      <c r="R745" s="234"/>
      <c r="S745" s="234"/>
      <c r="T745" s="75"/>
      <c r="U745" s="79">
        <v>2</v>
      </c>
    </row>
    <row r="746" spans="1:21" s="57" customFormat="1" ht="15.6" hidden="1" customHeight="1" thickBot="1">
      <c r="A746" s="57" t="s">
        <v>28</v>
      </c>
      <c r="B746" s="516"/>
      <c r="C746" s="244" t="s">
        <v>958</v>
      </c>
      <c r="D746" s="219">
        <f t="shared" si="515"/>
        <v>0.10751881703227131</v>
      </c>
      <c r="E746" s="275">
        <f t="shared" si="523"/>
        <v>0.11647088434566656</v>
      </c>
      <c r="F746" s="220">
        <f t="shared" si="523"/>
        <v>7.7234620299283047E-2</v>
      </c>
      <c r="G746" s="275">
        <f t="shared" si="523"/>
        <v>6.7303109491192087E-2</v>
      </c>
      <c r="H746" s="220">
        <f t="shared" si="523"/>
        <v>6.366209377929799E-2</v>
      </c>
      <c r="I746" s="220">
        <f t="shared" si="523"/>
        <v>7.5254998943687645E-2</v>
      </c>
      <c r="J746" s="275">
        <f t="shared" si="523"/>
        <v>8.3128695251721327E-2</v>
      </c>
      <c r="K746" s="220">
        <f t="shared" si="523"/>
        <v>6.0972852146950522E-2</v>
      </c>
      <c r="L746" s="220">
        <f t="shared" si="523"/>
        <v>8.2384821127543598E-2</v>
      </c>
      <c r="M746" s="220">
        <f t="shared" si="523"/>
        <v>8.1373018176333814E-2</v>
      </c>
      <c r="N746" s="275">
        <f t="shared" si="523"/>
        <v>8.3163364096439235E-2</v>
      </c>
      <c r="O746" s="220">
        <f t="shared" si="523"/>
        <v>0.10153272530961287</v>
      </c>
      <c r="P746" s="460">
        <f t="shared" si="518"/>
        <v>1</v>
      </c>
      <c r="Q746" s="551">
        <f t="shared" si="519"/>
        <v>0.1376882070640062</v>
      </c>
      <c r="R746" s="234"/>
      <c r="S746" s="234"/>
      <c r="T746" s="75"/>
      <c r="U746" s="79">
        <v>2</v>
      </c>
    </row>
    <row r="747" spans="1:21" s="57" customFormat="1" ht="15.6" hidden="1" customHeight="1" thickBot="1">
      <c r="A747" s="57" t="s">
        <v>28</v>
      </c>
      <c r="B747" s="516"/>
      <c r="C747" s="244" t="s">
        <v>1102</v>
      </c>
      <c r="D747" s="462">
        <f t="shared" ref="D747:O747" si="524">D767/$P767</f>
        <v>0.11540066992551169</v>
      </c>
      <c r="E747" s="220">
        <f t="shared" si="524"/>
        <v>0.12642454391072591</v>
      </c>
      <c r="F747" s="220">
        <f t="shared" si="524"/>
        <v>7.5216859006308756E-2</v>
      </c>
      <c r="G747" s="275">
        <f t="shared" si="524"/>
        <v>7.0968468248574529E-2</v>
      </c>
      <c r="H747" s="220">
        <f t="shared" si="524"/>
        <v>6.9209052950665331E-2</v>
      </c>
      <c r="I747" s="220">
        <f t="shared" si="524"/>
        <v>6.2520785524713768E-2</v>
      </c>
      <c r="J747" s="275">
        <f t="shared" si="524"/>
        <v>8.8999890987588204E-2</v>
      </c>
      <c r="K747" s="220">
        <f t="shared" si="524"/>
        <v>4.5085565588476449E-2</v>
      </c>
      <c r="L747" s="220">
        <f t="shared" si="524"/>
        <v>8.7301541689696144E-2</v>
      </c>
      <c r="M747" s="275">
        <f t="shared" si="524"/>
        <v>7.8027875749675568E-2</v>
      </c>
      <c r="N747" s="220">
        <f t="shared" si="524"/>
        <v>8.2151622295252524E-2</v>
      </c>
      <c r="O747" s="220">
        <f t="shared" si="524"/>
        <v>9.8693124122811074E-2</v>
      </c>
      <c r="P747" s="460">
        <f>SUM(D747:O747)</f>
        <v>1</v>
      </c>
      <c r="Q747" s="551">
        <f>(P767/P765-1)</f>
        <v>5.1806725441052581E-2</v>
      </c>
      <c r="R747" s="234"/>
      <c r="S747" s="234"/>
      <c r="T747" s="75"/>
      <c r="U747" s="79">
        <v>2</v>
      </c>
    </row>
    <row r="748" spans="1:21" s="57" customFormat="1" ht="15.6" customHeight="1" thickBot="1">
      <c r="A748" s="57" t="s">
        <v>28</v>
      </c>
      <c r="B748" s="516">
        <f>+B730+1</f>
        <v>154</v>
      </c>
      <c r="C748" s="244" t="s">
        <v>1393</v>
      </c>
      <c r="D748" s="462">
        <f t="shared" ref="D748:D754" si="525">D768/$P768</f>
        <v>0.11588414458013244</v>
      </c>
      <c r="E748" s="220">
        <f t="shared" ref="E748:O748" si="526">E768/$P768</f>
        <v>0.12388031820483879</v>
      </c>
      <c r="F748" s="220">
        <f t="shared" si="526"/>
        <v>7.596680132756653E-2</v>
      </c>
      <c r="G748" s="275">
        <f t="shared" si="526"/>
        <v>7.6375599412506198E-2</v>
      </c>
      <c r="H748" s="220">
        <f t="shared" si="526"/>
        <v>6.5506163362818795E-2</v>
      </c>
      <c r="I748" s="275">
        <f t="shared" si="526"/>
        <v>7.2651638463399656E-2</v>
      </c>
      <c r="J748" s="220">
        <f t="shared" si="526"/>
        <v>9.9764771443067085E-2</v>
      </c>
      <c r="K748" s="220">
        <f t="shared" si="526"/>
        <v>6.4569428526856723E-2</v>
      </c>
      <c r="L748" s="275">
        <f t="shared" si="526"/>
        <v>7.9640268189680535E-2</v>
      </c>
      <c r="M748" s="220">
        <f t="shared" si="526"/>
        <v>7.8799035796264905E-2</v>
      </c>
      <c r="N748" s="220">
        <f t="shared" si="526"/>
        <v>6.3480727203309786E-2</v>
      </c>
      <c r="O748" s="275">
        <f t="shared" si="526"/>
        <v>8.3481103489558561E-2</v>
      </c>
      <c r="P748" s="460">
        <f t="shared" ref="P748:P757" si="527">SUM(D748:O748)</f>
        <v>1</v>
      </c>
      <c r="Q748" s="551">
        <f>(P768/P767-1)</f>
        <v>7.7775130591559272E-2</v>
      </c>
      <c r="R748" s="234"/>
      <c r="S748" s="234"/>
      <c r="T748" s="75"/>
      <c r="U748" s="79">
        <v>1</v>
      </c>
    </row>
    <row r="749" spans="1:21" s="57" customFormat="1" ht="15.6" customHeight="1" thickBot="1">
      <c r="A749" s="57" t="s">
        <v>28</v>
      </c>
      <c r="B749" s="516">
        <f>+B748+1</f>
        <v>155</v>
      </c>
      <c r="C749" s="244" t="s">
        <v>1394</v>
      </c>
      <c r="D749" s="347">
        <f t="shared" si="525"/>
        <v>7.7963584589249568E-2</v>
      </c>
      <c r="E749" s="264">
        <f t="shared" ref="E749:O749" si="528">E769/$P769</f>
        <v>8.7492380741082634E-2</v>
      </c>
      <c r="F749" s="279">
        <f t="shared" si="528"/>
        <v>6.1773538418848799E-2</v>
      </c>
      <c r="G749" s="264">
        <f t="shared" si="528"/>
        <v>6.9281550226484606E-2</v>
      </c>
      <c r="H749" s="264">
        <f t="shared" si="528"/>
        <v>5.7462468206501166E-2</v>
      </c>
      <c r="I749" s="279">
        <f t="shared" si="528"/>
        <v>8.1827835996999124E-2</v>
      </c>
      <c r="J749" s="264">
        <f t="shared" si="528"/>
        <v>7.8634297267340447E-2</v>
      </c>
      <c r="K749" s="264">
        <f t="shared" si="528"/>
        <v>6.2939595520601743E-2</v>
      </c>
      <c r="L749" s="279">
        <f t="shared" si="528"/>
        <v>7.9118374740962505E-2</v>
      </c>
      <c r="M749" s="264">
        <f t="shared" si="528"/>
        <v>9.4165530335525979E-2</v>
      </c>
      <c r="N749" s="264">
        <f t="shared" si="528"/>
        <v>9.0944759361393221E-2</v>
      </c>
      <c r="O749" s="279">
        <f t="shared" si="528"/>
        <v>0.1583960845950102</v>
      </c>
      <c r="P749" s="552">
        <f t="shared" si="527"/>
        <v>0.99999999999999989</v>
      </c>
      <c r="Q749" s="553">
        <f t="shared" ref="Q749:Q757" si="529">(P769/P768-1)</f>
        <v>0.45718590098553991</v>
      </c>
      <c r="R749" s="234"/>
      <c r="S749" s="234"/>
      <c r="T749" s="75"/>
      <c r="U749" s="79">
        <v>1</v>
      </c>
    </row>
    <row r="750" spans="1:21" s="57" customFormat="1" ht="15.6" customHeight="1" thickBot="1">
      <c r="A750" s="57" t="s">
        <v>28</v>
      </c>
      <c r="B750" s="516">
        <f>+B749+1</f>
        <v>156</v>
      </c>
      <c r="C750" s="233" t="s">
        <v>1395</v>
      </c>
      <c r="D750" s="237">
        <f t="shared" si="525"/>
        <v>3.25134342569132E-2</v>
      </c>
      <c r="E750" s="586">
        <f t="shared" ref="E750:O750" si="530">E770/$P770</f>
        <v>7.5252949188929219E-2</v>
      </c>
      <c r="F750" s="624">
        <f t="shared" si="530"/>
        <v>7.2464161261395821E-2</v>
      </c>
      <c r="G750" s="328">
        <f t="shared" si="530"/>
        <v>7.0389673252134785E-2</v>
      </c>
      <c r="H750" s="585">
        <f t="shared" si="530"/>
        <v>6.5111620725381084E-2</v>
      </c>
      <c r="I750" s="625">
        <f t="shared" si="530"/>
        <v>8.2410571582413134E-2</v>
      </c>
      <c r="J750" s="328">
        <f t="shared" si="530"/>
        <v>9.9922981707212852E-2</v>
      </c>
      <c r="K750" s="328">
        <f t="shared" si="530"/>
        <v>6.0479879137470244E-2</v>
      </c>
      <c r="L750" s="625">
        <f t="shared" si="530"/>
        <v>8.2890881093979338E-2</v>
      </c>
      <c r="M750" s="328">
        <f t="shared" si="530"/>
        <v>0.12312092199570805</v>
      </c>
      <c r="N750" s="585">
        <f t="shared" si="530"/>
        <v>0.10930244797523606</v>
      </c>
      <c r="O750" s="625">
        <f t="shared" si="530"/>
        <v>0.12614047782322621</v>
      </c>
      <c r="P750" s="329">
        <f t="shared" si="527"/>
        <v>1</v>
      </c>
      <c r="Q750" s="498">
        <f t="shared" si="529"/>
        <v>0.43398009834668061</v>
      </c>
      <c r="R750" s="234"/>
      <c r="S750" s="234"/>
      <c r="T750" s="75"/>
      <c r="U750" s="79">
        <v>1</v>
      </c>
    </row>
    <row r="751" spans="1:21" s="57" customFormat="1" ht="15.6" customHeight="1" thickBot="1">
      <c r="A751" s="57" t="s">
        <v>28</v>
      </c>
      <c r="B751" s="516">
        <f>+B750+1</f>
        <v>157</v>
      </c>
      <c r="C751" s="233" t="s">
        <v>1396</v>
      </c>
      <c r="D751" s="237">
        <f t="shared" si="525"/>
        <v>4.4444156028635474E-2</v>
      </c>
      <c r="E751" s="626">
        <f t="shared" ref="E751:O751" si="531">E771/$P771</f>
        <v>0.11159071128331369</v>
      </c>
      <c r="F751" s="263">
        <f t="shared" si="531"/>
        <v>0.10767451440270905</v>
      </c>
      <c r="G751" s="264">
        <f t="shared" si="531"/>
        <v>7.5373155563308092E-2</v>
      </c>
      <c r="H751" s="578">
        <f t="shared" si="531"/>
        <v>7.6779381175845082E-2</v>
      </c>
      <c r="I751" s="264">
        <f t="shared" si="531"/>
        <v>7.4583968235995224E-2</v>
      </c>
      <c r="J751" s="264">
        <f t="shared" si="531"/>
        <v>8.0161650547277072E-2</v>
      </c>
      <c r="K751" s="264">
        <f t="shared" si="531"/>
        <v>6.2299459521334657E-2</v>
      </c>
      <c r="L751" s="578">
        <f t="shared" si="531"/>
        <v>8.3101970729342126E-2</v>
      </c>
      <c r="M751" s="264">
        <f t="shared" si="531"/>
        <v>7.1403154577888095E-2</v>
      </c>
      <c r="N751" s="578">
        <f t="shared" si="531"/>
        <v>9.6204863750044459E-2</v>
      </c>
      <c r="O751" s="264">
        <f t="shared" si="531"/>
        <v>0.11638301418430699</v>
      </c>
      <c r="P751" s="239">
        <f t="shared" si="527"/>
        <v>0.99999999999999989</v>
      </c>
      <c r="Q751" s="492">
        <f t="shared" si="529"/>
        <v>-0.33895821965003803</v>
      </c>
      <c r="R751" s="234"/>
      <c r="S751" s="234"/>
      <c r="T751" s="75"/>
      <c r="U751" s="79">
        <v>1</v>
      </c>
    </row>
    <row r="752" spans="1:21" s="57" customFormat="1" ht="15.75" customHeight="1" thickBot="1">
      <c r="A752" s="57" t="s">
        <v>28</v>
      </c>
      <c r="B752" s="516">
        <f>+B751+1</f>
        <v>158</v>
      </c>
      <c r="C752" s="233" t="s">
        <v>1397</v>
      </c>
      <c r="D752" s="237">
        <f t="shared" si="525"/>
        <v>3.1249608268330731E-2</v>
      </c>
      <c r="E752" s="626">
        <f t="shared" ref="E752:O752" si="532">E772/$P772</f>
        <v>9.3028984317267416E-2</v>
      </c>
      <c r="F752" s="263">
        <f t="shared" si="532"/>
        <v>7.529353805731176E-2</v>
      </c>
      <c r="G752" s="264">
        <f t="shared" si="532"/>
        <v>8.0794810739798009E-2</v>
      </c>
      <c r="H752" s="578">
        <f t="shared" si="532"/>
        <v>8.588554068478528E-2</v>
      </c>
      <c r="I752" s="264">
        <f t="shared" si="532"/>
        <v>8.0302159454799238E-2</v>
      </c>
      <c r="J752" s="578">
        <f t="shared" si="532"/>
        <v>8.662451761228343E-2</v>
      </c>
      <c r="K752" s="264">
        <f t="shared" si="532"/>
        <v>7.2009196157319974E-2</v>
      </c>
      <c r="L752" s="264">
        <f t="shared" si="532"/>
        <v>7.5047212414812381E-2</v>
      </c>
      <c r="M752" s="264">
        <f t="shared" si="532"/>
        <v>8.5557106494786109E-2</v>
      </c>
      <c r="N752" s="578">
        <f t="shared" si="532"/>
        <v>0.11462353230971342</v>
      </c>
      <c r="O752" s="264">
        <f t="shared" si="532"/>
        <v>0.11958379348879218</v>
      </c>
      <c r="P752" s="239">
        <f t="shared" si="527"/>
        <v>0.99999999999999989</v>
      </c>
      <c r="Q752" s="492">
        <f t="shared" si="529"/>
        <v>-0.10309161122815591</v>
      </c>
      <c r="R752" s="234"/>
      <c r="S752" s="234"/>
      <c r="T752" s="75"/>
      <c r="U752" s="79">
        <v>1</v>
      </c>
    </row>
    <row r="753" spans="1:21" s="57" customFormat="1" ht="15.75" customHeight="1" thickBot="1">
      <c r="A753" s="57" t="s">
        <v>28</v>
      </c>
      <c r="B753" s="516">
        <f>+B752+1</f>
        <v>159</v>
      </c>
      <c r="C753" s="233" t="s">
        <v>1398</v>
      </c>
      <c r="D753" s="663">
        <f t="shared" si="525"/>
        <v>3.9614643545279382E-2</v>
      </c>
      <c r="E753" s="262">
        <f t="shared" ref="E753:O753" si="533">E773/$P773</f>
        <v>8.1310211946050093E-2</v>
      </c>
      <c r="F753" s="263">
        <f t="shared" si="533"/>
        <v>7.5684007707129103E-2</v>
      </c>
      <c r="G753" s="578">
        <f t="shared" si="533"/>
        <v>9.3410404624277465E-2</v>
      </c>
      <c r="H753" s="264">
        <f t="shared" si="533"/>
        <v>7.5067437379576107E-2</v>
      </c>
      <c r="I753" s="264">
        <f t="shared" si="533"/>
        <v>8.0693641618497111E-2</v>
      </c>
      <c r="J753" s="578">
        <f t="shared" si="533"/>
        <v>8.7090558766859338E-2</v>
      </c>
      <c r="K753" s="264">
        <f t="shared" si="533"/>
        <v>7.2292870905587669E-2</v>
      </c>
      <c r="L753" s="264">
        <f t="shared" si="533"/>
        <v>7.5452793834296733E-2</v>
      </c>
      <c r="M753" s="578">
        <f t="shared" si="533"/>
        <v>0.10797687861271676</v>
      </c>
      <c r="N753" s="264">
        <f t="shared" si="533"/>
        <v>0.10042389210019269</v>
      </c>
      <c r="O753" s="264">
        <f t="shared" si="533"/>
        <v>0.11098265895953757</v>
      </c>
      <c r="P753" s="239">
        <f t="shared" si="527"/>
        <v>1</v>
      </c>
      <c r="Q753" s="492">
        <f t="shared" si="529"/>
        <v>6.5358403809836485E-2</v>
      </c>
      <c r="R753" s="234"/>
      <c r="S753" s="234"/>
      <c r="T753" s="75"/>
      <c r="U753" s="79">
        <v>1</v>
      </c>
    </row>
    <row r="754" spans="1:21" s="57" customFormat="1" ht="15.75" hidden="1" customHeight="1" thickBot="1">
      <c r="A754" s="57" t="s">
        <v>28</v>
      </c>
      <c r="B754" s="69"/>
      <c r="C754" s="233" t="s">
        <v>1399</v>
      </c>
      <c r="D754" s="237" t="e">
        <f t="shared" si="525"/>
        <v>#DIV/0!</v>
      </c>
      <c r="E754" s="262" t="e">
        <f t="shared" ref="E754:O754" si="534">E774/$P774</f>
        <v>#DIV/0!</v>
      </c>
      <c r="F754" s="263" t="e">
        <f t="shared" si="534"/>
        <v>#DIV/0!</v>
      </c>
      <c r="G754" s="264" t="e">
        <f t="shared" si="534"/>
        <v>#DIV/0!</v>
      </c>
      <c r="H754" s="264" t="e">
        <f t="shared" si="534"/>
        <v>#DIV/0!</v>
      </c>
      <c r="I754" s="264" t="e">
        <f t="shared" si="534"/>
        <v>#DIV/0!</v>
      </c>
      <c r="J754" s="264" t="e">
        <f t="shared" si="534"/>
        <v>#DIV/0!</v>
      </c>
      <c r="K754" s="264" t="e">
        <f t="shared" si="534"/>
        <v>#DIV/0!</v>
      </c>
      <c r="L754" s="264" t="e">
        <f t="shared" si="534"/>
        <v>#DIV/0!</v>
      </c>
      <c r="M754" s="264" t="e">
        <f t="shared" si="534"/>
        <v>#DIV/0!</v>
      </c>
      <c r="N754" s="264" t="e">
        <f t="shared" si="534"/>
        <v>#DIV/0!</v>
      </c>
      <c r="O754" s="264" t="e">
        <f t="shared" si="534"/>
        <v>#DIV/0!</v>
      </c>
      <c r="P754" s="239" t="e">
        <f t="shared" si="527"/>
        <v>#DIV/0!</v>
      </c>
      <c r="Q754" s="492">
        <f t="shared" si="529"/>
        <v>-1</v>
      </c>
      <c r="R754" s="234"/>
      <c r="S754" s="234"/>
      <c r="T754" s="75"/>
      <c r="U754" s="79">
        <v>2</v>
      </c>
    </row>
    <row r="755" spans="1:21" s="57" customFormat="1" ht="15.75" hidden="1" customHeight="1" thickBot="1">
      <c r="A755" s="57" t="s">
        <v>28</v>
      </c>
      <c r="B755" s="69"/>
      <c r="C755" s="233" t="s">
        <v>1400</v>
      </c>
      <c r="D755" s="237" t="e">
        <f t="shared" ref="D755:O757" si="535">D775/$P775</f>
        <v>#DIV/0!</v>
      </c>
      <c r="E755" s="262" t="e">
        <f t="shared" si="535"/>
        <v>#DIV/0!</v>
      </c>
      <c r="F755" s="263" t="e">
        <f t="shared" si="535"/>
        <v>#DIV/0!</v>
      </c>
      <c r="G755" s="264" t="e">
        <f t="shared" si="535"/>
        <v>#DIV/0!</v>
      </c>
      <c r="H755" s="264" t="e">
        <f t="shared" si="535"/>
        <v>#DIV/0!</v>
      </c>
      <c r="I755" s="264" t="e">
        <f t="shared" si="535"/>
        <v>#DIV/0!</v>
      </c>
      <c r="J755" s="264" t="e">
        <f t="shared" si="535"/>
        <v>#DIV/0!</v>
      </c>
      <c r="K755" s="264" t="e">
        <f t="shared" si="535"/>
        <v>#DIV/0!</v>
      </c>
      <c r="L755" s="264" t="e">
        <f t="shared" si="535"/>
        <v>#DIV/0!</v>
      </c>
      <c r="M755" s="264" t="e">
        <f t="shared" si="535"/>
        <v>#DIV/0!</v>
      </c>
      <c r="N755" s="264" t="e">
        <f t="shared" si="535"/>
        <v>#DIV/0!</v>
      </c>
      <c r="O755" s="264" t="e">
        <f t="shared" si="535"/>
        <v>#DIV/0!</v>
      </c>
      <c r="P755" s="239" t="e">
        <f t="shared" si="527"/>
        <v>#DIV/0!</v>
      </c>
      <c r="Q755" s="492" t="e">
        <f t="shared" si="529"/>
        <v>#DIV/0!</v>
      </c>
      <c r="R755" s="234"/>
      <c r="S755" s="234"/>
      <c r="T755" s="75"/>
      <c r="U755" s="79">
        <v>2</v>
      </c>
    </row>
    <row r="756" spans="1:21" s="57" customFormat="1" ht="15.75" hidden="1" customHeight="1" thickBot="1">
      <c r="A756" s="57" t="s">
        <v>28</v>
      </c>
      <c r="B756" s="69"/>
      <c r="C756" s="233" t="s">
        <v>1401</v>
      </c>
      <c r="D756" s="237" t="e">
        <f t="shared" si="535"/>
        <v>#DIV/0!</v>
      </c>
      <c r="E756" s="262" t="e">
        <f t="shared" si="535"/>
        <v>#DIV/0!</v>
      </c>
      <c r="F756" s="263" t="e">
        <f t="shared" si="535"/>
        <v>#DIV/0!</v>
      </c>
      <c r="G756" s="264" t="e">
        <f t="shared" si="535"/>
        <v>#DIV/0!</v>
      </c>
      <c r="H756" s="264" t="e">
        <f t="shared" si="535"/>
        <v>#DIV/0!</v>
      </c>
      <c r="I756" s="264" t="e">
        <f t="shared" si="535"/>
        <v>#DIV/0!</v>
      </c>
      <c r="J756" s="264" t="e">
        <f t="shared" si="535"/>
        <v>#DIV/0!</v>
      </c>
      <c r="K756" s="264" t="e">
        <f t="shared" si="535"/>
        <v>#DIV/0!</v>
      </c>
      <c r="L756" s="264" t="e">
        <f t="shared" si="535"/>
        <v>#DIV/0!</v>
      </c>
      <c r="M756" s="264" t="e">
        <f t="shared" si="535"/>
        <v>#DIV/0!</v>
      </c>
      <c r="N756" s="264" t="e">
        <f t="shared" si="535"/>
        <v>#DIV/0!</v>
      </c>
      <c r="O756" s="264" t="e">
        <f t="shared" si="535"/>
        <v>#DIV/0!</v>
      </c>
      <c r="P756" s="239" t="e">
        <f t="shared" si="527"/>
        <v>#DIV/0!</v>
      </c>
      <c r="Q756" s="492" t="e">
        <f t="shared" si="529"/>
        <v>#DIV/0!</v>
      </c>
      <c r="R756" s="234"/>
      <c r="S756" s="234"/>
      <c r="T756" s="75"/>
      <c r="U756" s="79">
        <v>2</v>
      </c>
    </row>
    <row r="757" spans="1:21" s="57" customFormat="1" ht="15.75" hidden="1" customHeight="1" thickBot="1">
      <c r="A757" s="57" t="s">
        <v>28</v>
      </c>
      <c r="B757" s="69"/>
      <c r="C757" s="233" t="s">
        <v>1402</v>
      </c>
      <c r="D757" s="237" t="e">
        <f t="shared" si="535"/>
        <v>#DIV/0!</v>
      </c>
      <c r="E757" s="262" t="e">
        <f t="shared" si="535"/>
        <v>#DIV/0!</v>
      </c>
      <c r="F757" s="263" t="e">
        <f t="shared" si="535"/>
        <v>#DIV/0!</v>
      </c>
      <c r="G757" s="264" t="e">
        <f t="shared" si="535"/>
        <v>#DIV/0!</v>
      </c>
      <c r="H757" s="264" t="e">
        <f t="shared" si="535"/>
        <v>#DIV/0!</v>
      </c>
      <c r="I757" s="264" t="e">
        <f t="shared" si="535"/>
        <v>#DIV/0!</v>
      </c>
      <c r="J757" s="264" t="e">
        <f t="shared" si="535"/>
        <v>#DIV/0!</v>
      </c>
      <c r="K757" s="264" t="e">
        <f t="shared" si="535"/>
        <v>#DIV/0!</v>
      </c>
      <c r="L757" s="264" t="e">
        <f t="shared" si="535"/>
        <v>#DIV/0!</v>
      </c>
      <c r="M757" s="264" t="e">
        <f t="shared" si="535"/>
        <v>#DIV/0!</v>
      </c>
      <c r="N757" s="264" t="e">
        <f t="shared" si="535"/>
        <v>#DIV/0!</v>
      </c>
      <c r="O757" s="264" t="e">
        <f t="shared" si="535"/>
        <v>#DIV/0!</v>
      </c>
      <c r="P757" s="239" t="e">
        <f t="shared" si="527"/>
        <v>#DIV/0!</v>
      </c>
      <c r="Q757" s="492" t="e">
        <f t="shared" si="529"/>
        <v>#DIV/0!</v>
      </c>
      <c r="R757" s="234"/>
      <c r="S757" s="234"/>
      <c r="T757" s="75"/>
      <c r="U757" s="79">
        <v>2</v>
      </c>
    </row>
    <row r="758" spans="1:21" s="57" customFormat="1" ht="15.75" hidden="1" customHeight="1" thickBot="1">
      <c r="A758" s="57" t="s">
        <v>28</v>
      </c>
      <c r="B758" s="69"/>
      <c r="C758" s="236" t="s">
        <v>152</v>
      </c>
      <c r="D758" s="240">
        <v>16.761400389999999</v>
      </c>
      <c r="E758" s="280">
        <v>9.4192766900000038</v>
      </c>
      <c r="F758" s="240">
        <v>9.3520640300000011</v>
      </c>
      <c r="G758" s="241">
        <v>14.533625799999996</v>
      </c>
      <c r="H758" s="281">
        <v>6.8476587500000008</v>
      </c>
      <c r="I758" s="241">
        <v>15.18871004999999</v>
      </c>
      <c r="J758" s="241">
        <v>21.054295310000015</v>
      </c>
      <c r="K758" s="241">
        <v>6.6695454199999915</v>
      </c>
      <c r="L758" s="281">
        <v>13.389191610000012</v>
      </c>
      <c r="M758" s="241">
        <v>16.803572819999999</v>
      </c>
      <c r="N758" s="281">
        <v>16.609763049999998</v>
      </c>
      <c r="O758" s="197">
        <v>20.596428799999984</v>
      </c>
      <c r="P758" s="242">
        <f>SUM(D758:O758)</f>
        <v>167.22553271999999</v>
      </c>
      <c r="Q758" s="198"/>
      <c r="R758" s="161"/>
      <c r="S758" s="161"/>
      <c r="T758" s="75"/>
      <c r="U758" s="79">
        <v>2</v>
      </c>
    </row>
    <row r="759" spans="1:21" s="57" customFormat="1" ht="15.75" hidden="1" customHeight="1" thickBot="1">
      <c r="A759" s="57" t="s">
        <v>28</v>
      </c>
      <c r="B759" s="69"/>
      <c r="C759" s="233" t="s">
        <v>153</v>
      </c>
      <c r="D759" s="182">
        <v>17.316557119999999</v>
      </c>
      <c r="E759" s="282">
        <v>14.14419481</v>
      </c>
      <c r="F759" s="182">
        <v>14.522727079999999</v>
      </c>
      <c r="G759" s="183">
        <v>11.95542373</v>
      </c>
      <c r="H759" s="283">
        <v>8.7141842599999997</v>
      </c>
      <c r="I759" s="183">
        <v>16.172226670000001</v>
      </c>
      <c r="J759" s="283">
        <v>20.610852220000002</v>
      </c>
      <c r="K759" s="183">
        <v>13.166052540000001</v>
      </c>
      <c r="L759" s="183">
        <v>16.24963683</v>
      </c>
      <c r="M759" s="183">
        <v>21.909114800000001</v>
      </c>
      <c r="N759" s="283">
        <v>23.016270469999998</v>
      </c>
      <c r="O759" s="184">
        <v>30.82290034</v>
      </c>
      <c r="P759" s="185">
        <f>SUM(D759:O759)</f>
        <v>208.60014086999996</v>
      </c>
      <c r="Q759" s="502"/>
      <c r="R759" s="288"/>
      <c r="S759" s="186"/>
      <c r="T759" s="103"/>
      <c r="U759" s="79">
        <v>2</v>
      </c>
    </row>
    <row r="760" spans="1:21" s="57" customFormat="1" ht="15.75" hidden="1" customHeight="1" thickBot="1">
      <c r="A760" s="57" t="s">
        <v>28</v>
      </c>
      <c r="B760" s="69"/>
      <c r="C760" s="233" t="s">
        <v>456</v>
      </c>
      <c r="D760" s="284">
        <v>27.25970594</v>
      </c>
      <c r="E760" s="265">
        <v>22.38177099</v>
      </c>
      <c r="F760" s="182">
        <v>22.620556189999999</v>
      </c>
      <c r="G760" s="283">
        <v>21.946487489999999</v>
      </c>
      <c r="H760" s="183">
        <v>25.162031200000001</v>
      </c>
      <c r="I760" s="183">
        <v>23.209656809999998</v>
      </c>
      <c r="J760" s="283">
        <v>47.10218046</v>
      </c>
      <c r="K760" s="183">
        <v>15.07698969</v>
      </c>
      <c r="L760" s="183">
        <v>26.73866812</v>
      </c>
      <c r="M760" s="283">
        <v>35.696873859999997</v>
      </c>
      <c r="N760" s="183">
        <v>44.438994260000001</v>
      </c>
      <c r="O760" s="184">
        <v>69.334867799999998</v>
      </c>
      <c r="P760" s="185">
        <f t="shared" ref="P760:P765" si="536">SUM(D760:O760)</f>
        <v>380.96878280999999</v>
      </c>
      <c r="Q760" s="503"/>
      <c r="R760" s="183"/>
      <c r="S760" s="187"/>
      <c r="T760" s="105">
        <f t="shared" ref="T760:T766" si="537">R760-S760</f>
        <v>0</v>
      </c>
      <c r="U760" s="79">
        <v>2</v>
      </c>
    </row>
    <row r="761" spans="1:21" s="57" customFormat="1" ht="15.75" hidden="1" customHeight="1" thickBot="1">
      <c r="A761" s="57" t="s">
        <v>28</v>
      </c>
      <c r="B761" s="69"/>
      <c r="C761" s="233" t="s">
        <v>576</v>
      </c>
      <c r="D761" s="284">
        <v>53.97164145</v>
      </c>
      <c r="E761" s="265">
        <v>53.980256140000002</v>
      </c>
      <c r="F761" s="182">
        <v>41.387521829999997</v>
      </c>
      <c r="G761" s="283">
        <v>47.113643690000004</v>
      </c>
      <c r="H761" s="183">
        <v>32.983027069999999</v>
      </c>
      <c r="I761" s="283">
        <v>47.78631481</v>
      </c>
      <c r="J761" s="183">
        <v>57.05239426</v>
      </c>
      <c r="K761" s="183">
        <v>32.368335190000003</v>
      </c>
      <c r="L761" s="183">
        <v>38.350023120000003</v>
      </c>
      <c r="M761" s="283">
        <v>55.46350752</v>
      </c>
      <c r="N761" s="183">
        <v>61.231277009999999</v>
      </c>
      <c r="O761" s="184">
        <v>82.022000820000002</v>
      </c>
      <c r="P761" s="185">
        <f t="shared" si="536"/>
        <v>603.70994291</v>
      </c>
      <c r="Q761" s="503"/>
      <c r="R761" s="183"/>
      <c r="S761" s="187"/>
      <c r="T761" s="105">
        <f t="shared" si="537"/>
        <v>0</v>
      </c>
      <c r="U761" s="79">
        <v>2</v>
      </c>
    </row>
    <row r="762" spans="1:21" s="57" customFormat="1" ht="15.75" hidden="1" customHeight="1" thickBot="1">
      <c r="A762" s="57" t="s">
        <v>28</v>
      </c>
      <c r="B762" s="69"/>
      <c r="C762" s="233" t="s">
        <v>678</v>
      </c>
      <c r="D762" s="284">
        <v>54.931135830000002</v>
      </c>
      <c r="E762" s="265">
        <v>57.165644880000002</v>
      </c>
      <c r="F762" s="284">
        <v>51.58174236</v>
      </c>
      <c r="G762" s="183">
        <v>55.896991759999999</v>
      </c>
      <c r="H762" s="183">
        <v>36.471298560000001</v>
      </c>
      <c r="I762" s="283">
        <v>56.197503150000003</v>
      </c>
      <c r="J762" s="183">
        <v>52.229701409999997</v>
      </c>
      <c r="K762" s="183">
        <v>51.264426450000002</v>
      </c>
      <c r="L762" s="283">
        <v>61.363330470000001</v>
      </c>
      <c r="M762" s="183">
        <v>77.066113200000004</v>
      </c>
      <c r="N762" s="183">
        <v>86.754444320000005</v>
      </c>
      <c r="O762" s="285">
        <v>115.42361086</v>
      </c>
      <c r="P762" s="185">
        <f t="shared" si="536"/>
        <v>756.34594325000012</v>
      </c>
      <c r="Q762" s="503"/>
      <c r="R762" s="183"/>
      <c r="S762" s="187"/>
      <c r="T762" s="105">
        <f t="shared" si="537"/>
        <v>0</v>
      </c>
      <c r="U762" s="79">
        <v>2</v>
      </c>
    </row>
    <row r="763" spans="1:21" s="57" customFormat="1" ht="15.75" hidden="1" customHeight="1" thickBot="1">
      <c r="A763" s="57" t="s">
        <v>28</v>
      </c>
      <c r="B763" s="69"/>
      <c r="C763" s="233" t="s">
        <v>774</v>
      </c>
      <c r="D763" s="190">
        <v>60.404884010000004</v>
      </c>
      <c r="E763" s="266">
        <v>78.845695230000004</v>
      </c>
      <c r="F763" s="286">
        <v>57.719579240000002</v>
      </c>
      <c r="G763" s="190">
        <v>63.408855829999993</v>
      </c>
      <c r="H763" s="190">
        <v>51.666234329999952</v>
      </c>
      <c r="I763" s="287">
        <v>58.813269200000036</v>
      </c>
      <c r="J763" s="190">
        <v>66.737755890000017</v>
      </c>
      <c r="K763" s="190">
        <v>52.261204039999939</v>
      </c>
      <c r="L763" s="287">
        <v>50.789711290000128</v>
      </c>
      <c r="M763" s="190">
        <v>63.335636969999882</v>
      </c>
      <c r="N763" s="287">
        <v>62.03211546</v>
      </c>
      <c r="O763" s="184">
        <v>78.103560710000011</v>
      </c>
      <c r="P763" s="185">
        <f t="shared" si="536"/>
        <v>744.11850219999997</v>
      </c>
      <c r="Q763" s="503"/>
      <c r="R763" s="183"/>
      <c r="S763" s="187"/>
      <c r="T763" s="105">
        <f t="shared" si="537"/>
        <v>0</v>
      </c>
      <c r="U763" s="79">
        <v>2</v>
      </c>
    </row>
    <row r="764" spans="1:21" s="57" customFormat="1" ht="15.75" hidden="1" customHeight="1" thickBot="1">
      <c r="A764" s="57" t="s">
        <v>28</v>
      </c>
      <c r="B764" s="69"/>
      <c r="C764" s="233" t="s">
        <v>859</v>
      </c>
      <c r="D764" s="422">
        <v>58.862403620000002</v>
      </c>
      <c r="E764" s="441">
        <v>64.044617950000003</v>
      </c>
      <c r="F764" s="422">
        <v>63.459861790000005</v>
      </c>
      <c r="G764" s="423">
        <v>57.289546459999997</v>
      </c>
      <c r="H764" s="442">
        <v>57.420353860000006</v>
      </c>
      <c r="I764" s="423">
        <v>61.629067550000002</v>
      </c>
      <c r="J764" s="442">
        <v>67.86734660999997</v>
      </c>
      <c r="K764" s="423">
        <v>52.838008709999997</v>
      </c>
      <c r="L764" s="423">
        <v>67.473665840000081</v>
      </c>
      <c r="M764" s="423">
        <v>60.954515160000028</v>
      </c>
      <c r="N764" s="442">
        <v>68.623796729999867</v>
      </c>
      <c r="O764" s="424">
        <v>81.772352720000072</v>
      </c>
      <c r="P764" s="425">
        <f t="shared" si="536"/>
        <v>762.23553700000002</v>
      </c>
      <c r="Q764" s="503"/>
      <c r="R764" s="182"/>
      <c r="S764" s="191"/>
      <c r="T764" s="192">
        <f>S764-R764</f>
        <v>0</v>
      </c>
      <c r="U764" s="79">
        <v>2</v>
      </c>
    </row>
    <row r="765" spans="1:21" s="57" customFormat="1" ht="15.75" hidden="1" customHeight="1" thickBot="1">
      <c r="A765" s="57" t="s">
        <v>28</v>
      </c>
      <c r="B765" s="69"/>
      <c r="C765" s="244" t="s">
        <v>958</v>
      </c>
      <c r="D765" s="182">
        <v>93.238853879999994</v>
      </c>
      <c r="E765" s="283">
        <v>101.00196474000003</v>
      </c>
      <c r="F765" s="183">
        <v>66.976810899999975</v>
      </c>
      <c r="G765" s="283">
        <v>58.364339980000011</v>
      </c>
      <c r="H765" s="183">
        <v>55.20690073999998</v>
      </c>
      <c r="I765" s="183">
        <v>65.260110220000058</v>
      </c>
      <c r="J765" s="283">
        <v>72.088072430000011</v>
      </c>
      <c r="K765" s="183">
        <v>52.874827019999884</v>
      </c>
      <c r="L765" s="183">
        <v>71.442994920000046</v>
      </c>
      <c r="M765" s="183">
        <v>70.565573180000001</v>
      </c>
      <c r="N765" s="283">
        <v>72.118136779999986</v>
      </c>
      <c r="O765" s="184">
        <v>88.047796660000017</v>
      </c>
      <c r="P765" s="185">
        <f t="shared" si="536"/>
        <v>867.18638145</v>
      </c>
      <c r="Q765" s="503"/>
      <c r="R765" s="423">
        <v>867.9</v>
      </c>
      <c r="S765" s="459">
        <v>867.9</v>
      </c>
      <c r="T765" s="592">
        <f t="shared" si="537"/>
        <v>0</v>
      </c>
      <c r="U765" s="79">
        <v>2</v>
      </c>
    </row>
    <row r="766" spans="1:21" s="57" customFormat="1" ht="15.6" customHeight="1" thickBot="1">
      <c r="A766" s="57" t="s">
        <v>28</v>
      </c>
      <c r="B766" s="516">
        <f>+B753+1</f>
        <v>160</v>
      </c>
      <c r="C766" s="244" t="s">
        <v>2538</v>
      </c>
      <c r="D766" s="182">
        <v>10.7</v>
      </c>
      <c r="E766" s="183">
        <v>94.7</v>
      </c>
      <c r="F766" s="183">
        <v>76.599999999999994</v>
      </c>
      <c r="G766" s="183">
        <v>82.2</v>
      </c>
      <c r="H766" s="183">
        <v>87.4</v>
      </c>
      <c r="I766" s="183">
        <v>81.599999999999994</v>
      </c>
      <c r="J766" s="183">
        <v>88.2</v>
      </c>
      <c r="K766" s="183">
        <v>73.2</v>
      </c>
      <c r="L766" s="183">
        <v>76.400000000000006</v>
      </c>
      <c r="M766" s="183">
        <v>87.1</v>
      </c>
      <c r="N766" s="183">
        <v>101.8</v>
      </c>
      <c r="O766" s="184">
        <f>(R766)-SUM(D766:N766)</f>
        <v>101.19999999999993</v>
      </c>
      <c r="P766" s="185">
        <f>SUM(D766:O766)</f>
        <v>961.1</v>
      </c>
      <c r="Q766" s="584"/>
      <c r="R766" s="183">
        <v>961.1</v>
      </c>
      <c r="S766" s="187">
        <f>957.4+3.7</f>
        <v>961.1</v>
      </c>
      <c r="T766" s="105">
        <f t="shared" si="537"/>
        <v>0</v>
      </c>
      <c r="U766" s="79">
        <v>1</v>
      </c>
    </row>
    <row r="767" spans="1:21" s="57" customFormat="1" ht="15.75" hidden="1" customHeight="1" thickBot="1">
      <c r="A767" s="57" t="s">
        <v>28</v>
      </c>
      <c r="B767" s="69"/>
      <c r="C767" s="244" t="s">
        <v>1102</v>
      </c>
      <c r="D767" s="284">
        <v>105.25838988</v>
      </c>
      <c r="E767" s="183">
        <v>115.31340278999998</v>
      </c>
      <c r="F767" s="183">
        <v>68.60623492000002</v>
      </c>
      <c r="G767" s="283">
        <v>64.731224740000016</v>
      </c>
      <c r="H767" s="183">
        <v>63.126440110000033</v>
      </c>
      <c r="I767" s="183">
        <v>57.025987999999927</v>
      </c>
      <c r="J767" s="283">
        <v>81.177910240000003</v>
      </c>
      <c r="K767" s="183">
        <v>41.12310650999995</v>
      </c>
      <c r="L767" s="183">
        <v>79.628824669999972</v>
      </c>
      <c r="M767" s="283">
        <v>71.17019834000007</v>
      </c>
      <c r="N767" s="183">
        <v>74.931518979999964</v>
      </c>
      <c r="O767" s="184">
        <v>90.019229040000027</v>
      </c>
      <c r="P767" s="185">
        <f>SUM(D767:O767)</f>
        <v>912.11246821999998</v>
      </c>
      <c r="Q767" s="351"/>
      <c r="R767" s="194">
        <v>907</v>
      </c>
      <c r="S767" s="187">
        <v>907</v>
      </c>
      <c r="T767" s="481">
        <f>R767-S767</f>
        <v>0</v>
      </c>
      <c r="U767" s="79">
        <v>2</v>
      </c>
    </row>
    <row r="768" spans="1:21" s="57" customFormat="1" ht="15.75" hidden="1" customHeight="1" thickBot="1">
      <c r="A768" s="57" t="s">
        <v>28</v>
      </c>
      <c r="B768" s="516"/>
      <c r="C768" s="244" t="s">
        <v>1393</v>
      </c>
      <c r="D768" s="182">
        <v>113.92015569</v>
      </c>
      <c r="E768" s="183">
        <v>121.78081123999999</v>
      </c>
      <c r="F768" s="183">
        <v>74.679326200000048</v>
      </c>
      <c r="G768" s="183">
        <v>75.081196029999944</v>
      </c>
      <c r="H768" s="183">
        <v>64.395973720000029</v>
      </c>
      <c r="I768" s="183">
        <v>71.42034826999992</v>
      </c>
      <c r="J768" s="183">
        <v>98.073971519999986</v>
      </c>
      <c r="K768" s="183">
        <v>63.475114540000163</v>
      </c>
      <c r="L768" s="183">
        <v>78.290535639999916</v>
      </c>
      <c r="M768" s="183">
        <v>77.463560340000072</v>
      </c>
      <c r="N768" s="183">
        <v>62.404864379999935</v>
      </c>
      <c r="O768" s="184">
        <v>82.066276979999998</v>
      </c>
      <c r="P768" s="185">
        <f t="shared" ref="P768:P777" si="538">SUM(D768:O768)</f>
        <v>983.05213455000001</v>
      </c>
      <c r="Q768" s="351"/>
      <c r="R768" s="182">
        <v>983.5</v>
      </c>
      <c r="S768" s="187">
        <v>983.5</v>
      </c>
      <c r="T768" s="481">
        <f t="shared" ref="T768:T777" si="539">R768-S768</f>
        <v>0</v>
      </c>
      <c r="U768" s="79">
        <v>2</v>
      </c>
    </row>
    <row r="769" spans="1:21" s="57" customFormat="1" ht="15.75" hidden="1" customHeight="1" thickBot="1">
      <c r="A769" s="57" t="s">
        <v>28</v>
      </c>
      <c r="B769" s="516"/>
      <c r="C769" s="233" t="s">
        <v>1394</v>
      </c>
      <c r="D769" s="182">
        <v>111.68203271000002</v>
      </c>
      <c r="E769" s="183">
        <v>125.33193514999999</v>
      </c>
      <c r="F769" s="183">
        <v>88.489958159999986</v>
      </c>
      <c r="G769" s="183">
        <v>99.245107819999987</v>
      </c>
      <c r="H769" s="183">
        <v>82.314394440000058</v>
      </c>
      <c r="I769" s="183">
        <v>117.21753308999996</v>
      </c>
      <c r="J769" s="183">
        <v>112.64282172000003</v>
      </c>
      <c r="K769" s="183">
        <v>90.160322959999917</v>
      </c>
      <c r="L769" s="183">
        <v>113.33625772000005</v>
      </c>
      <c r="M769" s="183">
        <v>134.89115328000003</v>
      </c>
      <c r="N769" s="183">
        <v>130.27743199999986</v>
      </c>
      <c r="O769" s="184">
        <v>226.90076135000004</v>
      </c>
      <c r="P769" s="185">
        <f t="shared" si="538"/>
        <v>1432.4897103999999</v>
      </c>
      <c r="Q769" s="557"/>
      <c r="R769" s="422">
        <v>1262.4000000000001</v>
      </c>
      <c r="S769" s="459">
        <v>1262.4000000000001</v>
      </c>
      <c r="T769" s="592">
        <f t="shared" si="539"/>
        <v>0</v>
      </c>
      <c r="U769" s="79">
        <v>2</v>
      </c>
    </row>
    <row r="770" spans="1:21" s="57" customFormat="1" ht="15.6" hidden="1" customHeight="1" thickBot="1">
      <c r="A770" s="57" t="s">
        <v>28</v>
      </c>
      <c r="B770" s="516"/>
      <c r="C770" s="233" t="s">
        <v>1395</v>
      </c>
      <c r="D770" s="182">
        <v>66.787852549999997</v>
      </c>
      <c r="E770" s="183">
        <v>154.58172873000004</v>
      </c>
      <c r="F770" s="183">
        <v>148.85310727999996</v>
      </c>
      <c r="G770" s="183">
        <v>144.59177339000001</v>
      </c>
      <c r="H770" s="183">
        <v>133.74979985000004</v>
      </c>
      <c r="I770" s="183">
        <v>169.28464276999989</v>
      </c>
      <c r="J770" s="183">
        <v>205.25796554999999</v>
      </c>
      <c r="K770" s="183">
        <v>124.23545351000007</v>
      </c>
      <c r="L770" s="183">
        <v>170.27127618999998</v>
      </c>
      <c r="M770" s="183">
        <v>252.91028684000003</v>
      </c>
      <c r="N770" s="183">
        <v>224.52490626000008</v>
      </c>
      <c r="O770" s="184">
        <v>259.11294287999976</v>
      </c>
      <c r="P770" s="185">
        <f t="shared" si="538"/>
        <v>2054.1617357999999</v>
      </c>
      <c r="Q770" s="584"/>
      <c r="R770" s="182">
        <v>1615.8</v>
      </c>
      <c r="S770" s="187">
        <v>1615.8</v>
      </c>
      <c r="T770" s="105">
        <f t="shared" si="539"/>
        <v>0</v>
      </c>
      <c r="U770" s="79">
        <v>2</v>
      </c>
    </row>
    <row r="771" spans="1:21" s="57" customFormat="1" ht="15.6" hidden="1" customHeight="1" thickBot="1">
      <c r="A771" s="57" t="s">
        <v>28</v>
      </c>
      <c r="B771" s="516"/>
      <c r="C771" s="233" t="s">
        <v>1396</v>
      </c>
      <c r="D771" s="182">
        <v>60.35012974</v>
      </c>
      <c r="E771" s="183">
        <v>151.52754615000001</v>
      </c>
      <c r="F771" s="183">
        <v>146.20979437000003</v>
      </c>
      <c r="G771" s="183">
        <v>102.34820780999996</v>
      </c>
      <c r="H771" s="183">
        <v>104.25770291000003</v>
      </c>
      <c r="I771" s="183">
        <v>101.27658081000004</v>
      </c>
      <c r="J771" s="183">
        <v>108.85044160999996</v>
      </c>
      <c r="K771" s="183">
        <v>84.595609429999968</v>
      </c>
      <c r="L771" s="183">
        <v>112.84306336999998</v>
      </c>
      <c r="M771" s="183">
        <v>96.957396150000022</v>
      </c>
      <c r="N771" s="183">
        <v>130.63530794000008</v>
      </c>
      <c r="O771" s="184">
        <v>158.03495066999994</v>
      </c>
      <c r="P771" s="185">
        <f t="shared" si="538"/>
        <v>1357.88673096</v>
      </c>
      <c r="Q771" s="638"/>
      <c r="R771" s="182">
        <v>1237.5</v>
      </c>
      <c r="S771" s="187">
        <v>1237.5</v>
      </c>
      <c r="T771" s="105">
        <f t="shared" si="539"/>
        <v>0</v>
      </c>
      <c r="U771" s="79">
        <v>2</v>
      </c>
    </row>
    <row r="772" spans="1:21" s="57" customFormat="1" ht="15.75" customHeight="1" thickBot="1">
      <c r="A772" s="57" t="s">
        <v>28</v>
      </c>
      <c r="B772" s="516">
        <f>+B766+1</f>
        <v>161</v>
      </c>
      <c r="C772" s="233" t="s">
        <v>1397</v>
      </c>
      <c r="D772" s="182">
        <v>38.058897909999999</v>
      </c>
      <c r="E772" s="611">
        <v>113.3</v>
      </c>
      <c r="F772" s="611">
        <v>91.7</v>
      </c>
      <c r="G772" s="611">
        <v>98.4</v>
      </c>
      <c r="H772" s="611">
        <v>104.6</v>
      </c>
      <c r="I772" s="611">
        <v>97.8</v>
      </c>
      <c r="J772" s="611">
        <v>105.5</v>
      </c>
      <c r="K772" s="611">
        <v>87.7</v>
      </c>
      <c r="L772" s="611">
        <v>91.4</v>
      </c>
      <c r="M772" s="611">
        <v>104.2</v>
      </c>
      <c r="N772" s="611">
        <v>139.6</v>
      </c>
      <c r="O772" s="184">
        <f t="shared" ref="O772:O777" si="540">(R772)-SUM(D772:N772)</f>
        <v>145.64110209</v>
      </c>
      <c r="P772" s="185">
        <f t="shared" si="538"/>
        <v>1217.9000000000001</v>
      </c>
      <c r="Q772" s="557"/>
      <c r="R772" s="194">
        <v>1217.9000000000001</v>
      </c>
      <c r="S772" s="187">
        <v>1217.9000000000001</v>
      </c>
      <c r="T772" s="105">
        <f t="shared" si="539"/>
        <v>0</v>
      </c>
      <c r="U772" s="79">
        <v>1</v>
      </c>
    </row>
    <row r="773" spans="1:21" s="57" customFormat="1" ht="15.75" customHeight="1" thickBot="1">
      <c r="A773" s="57" t="s">
        <v>28</v>
      </c>
      <c r="B773" s="516">
        <f>+B772+1</f>
        <v>162</v>
      </c>
      <c r="C773" s="233" t="s">
        <v>1398</v>
      </c>
      <c r="D773" s="195">
        <v>51.4</v>
      </c>
      <c r="E773" s="193">
        <v>105.5</v>
      </c>
      <c r="F773" s="193">
        <v>98.2</v>
      </c>
      <c r="G773" s="193">
        <v>121.2</v>
      </c>
      <c r="H773" s="193">
        <v>97.4</v>
      </c>
      <c r="I773" s="193">
        <v>104.7</v>
      </c>
      <c r="J773" s="193">
        <v>113</v>
      </c>
      <c r="K773" s="193">
        <v>93.8</v>
      </c>
      <c r="L773" s="193">
        <v>97.9</v>
      </c>
      <c r="M773" s="193">
        <v>140.1</v>
      </c>
      <c r="N773" s="193">
        <v>130.30000000000001</v>
      </c>
      <c r="O773" s="184">
        <f t="shared" si="540"/>
        <v>144</v>
      </c>
      <c r="P773" s="185">
        <f t="shared" si="538"/>
        <v>1297.5</v>
      </c>
      <c r="Q773" s="542"/>
      <c r="R773" s="194">
        <v>1297.5</v>
      </c>
      <c r="S773" s="187">
        <v>1297.5</v>
      </c>
      <c r="T773" s="105">
        <f t="shared" si="539"/>
        <v>0</v>
      </c>
      <c r="U773" s="79">
        <v>1</v>
      </c>
    </row>
    <row r="774" spans="1:21" s="57" customFormat="1" ht="15.75" hidden="1" customHeight="1" thickBot="1">
      <c r="A774" s="57" t="s">
        <v>28</v>
      </c>
      <c r="B774" s="69"/>
      <c r="C774" s="233" t="s">
        <v>1399</v>
      </c>
      <c r="D774" s="195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84">
        <f t="shared" si="540"/>
        <v>0</v>
      </c>
      <c r="P774" s="185">
        <f t="shared" si="538"/>
        <v>0</v>
      </c>
      <c r="Q774" s="503"/>
      <c r="R774" s="194"/>
      <c r="S774" s="187"/>
      <c r="T774" s="105">
        <f t="shared" si="539"/>
        <v>0</v>
      </c>
      <c r="U774" s="79">
        <v>2</v>
      </c>
    </row>
    <row r="775" spans="1:21" s="57" customFormat="1" ht="15.75" hidden="1" customHeight="1" thickBot="1">
      <c r="A775" s="57" t="s">
        <v>28</v>
      </c>
      <c r="B775" s="69"/>
      <c r="C775" s="233" t="s">
        <v>1400</v>
      </c>
      <c r="D775" s="195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84">
        <f t="shared" si="540"/>
        <v>0</v>
      </c>
      <c r="P775" s="185">
        <f t="shared" si="538"/>
        <v>0</v>
      </c>
      <c r="Q775" s="503"/>
      <c r="R775" s="194"/>
      <c r="S775" s="187"/>
      <c r="T775" s="105">
        <f t="shared" si="539"/>
        <v>0</v>
      </c>
      <c r="U775" s="79">
        <v>2</v>
      </c>
    </row>
    <row r="776" spans="1:21" s="57" customFormat="1" ht="15.75" hidden="1" customHeight="1" thickBot="1">
      <c r="A776" s="57" t="s">
        <v>28</v>
      </c>
      <c r="B776" s="69"/>
      <c r="C776" s="233" t="s">
        <v>1401</v>
      </c>
      <c r="D776" s="195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84">
        <f t="shared" si="540"/>
        <v>0</v>
      </c>
      <c r="P776" s="185">
        <f t="shared" si="538"/>
        <v>0</v>
      </c>
      <c r="Q776" s="503"/>
      <c r="R776" s="194"/>
      <c r="S776" s="187"/>
      <c r="T776" s="105">
        <f t="shared" si="539"/>
        <v>0</v>
      </c>
      <c r="U776" s="79">
        <v>2</v>
      </c>
    </row>
    <row r="777" spans="1:21" s="57" customFormat="1" ht="15.75" hidden="1" customHeight="1" thickBot="1">
      <c r="A777" s="57" t="s">
        <v>28</v>
      </c>
      <c r="B777" s="69"/>
      <c r="C777" s="233" t="s">
        <v>1402</v>
      </c>
      <c r="D777" s="195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84">
        <f t="shared" si="540"/>
        <v>0</v>
      </c>
      <c r="P777" s="185">
        <f t="shared" si="538"/>
        <v>0</v>
      </c>
      <c r="Q777" s="503"/>
      <c r="R777" s="194"/>
      <c r="S777" s="187"/>
      <c r="T777" s="105">
        <f t="shared" si="539"/>
        <v>0</v>
      </c>
      <c r="U777" s="79">
        <v>2</v>
      </c>
    </row>
    <row r="778" spans="1:21" s="196" customFormat="1" ht="15.6" customHeight="1" thickBot="1">
      <c r="B778" s="549"/>
      <c r="C778" s="468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97"/>
      <c r="P778" s="198"/>
      <c r="Q778" s="198"/>
      <c r="R778" s="161"/>
      <c r="S778" s="161"/>
      <c r="T778" s="75"/>
      <c r="U778" s="79">
        <v>1</v>
      </c>
    </row>
    <row r="779" spans="1:21" s="57" customFormat="1" ht="15.75" hidden="1" customHeight="1" thickBot="1">
      <c r="A779" s="57" t="s">
        <v>29</v>
      </c>
      <c r="B779" s="69"/>
      <c r="C779" s="233" t="s">
        <v>154</v>
      </c>
      <c r="D779" s="218">
        <v>8.4171722482332158E-3</v>
      </c>
      <c r="E779" s="218">
        <v>0.13783618006121301</v>
      </c>
      <c r="F779" s="267">
        <v>7.7049937452080025E-2</v>
      </c>
      <c r="G779" s="218">
        <v>0.13116390982825041</v>
      </c>
      <c r="H779" s="218">
        <v>5.6196200966010648E-2</v>
      </c>
      <c r="I779" s="218">
        <v>4.6483920372002288E-2</v>
      </c>
      <c r="J779" s="218">
        <v>0.10941579058484042</v>
      </c>
      <c r="K779" s="218">
        <v>8.4701044996368283E-2</v>
      </c>
      <c r="L779" s="218">
        <v>8.5167923203486068E-2</v>
      </c>
      <c r="M779" s="218">
        <v>9.7566156284475805E-2</v>
      </c>
      <c r="N779" s="267">
        <v>7.5371021765029134E-2</v>
      </c>
      <c r="O779" s="218">
        <v>9.0630742238010709E-2</v>
      </c>
      <c r="P779" s="160">
        <f>SUM(D779:O779)</f>
        <v>1</v>
      </c>
      <c r="Q779" s="484"/>
      <c r="R779" s="234"/>
      <c r="S779" s="234"/>
      <c r="T779" s="75"/>
      <c r="U779" s="79">
        <v>2</v>
      </c>
    </row>
    <row r="780" spans="1:21" s="57" customFormat="1" ht="15.75" hidden="1" customHeight="1" thickBot="1">
      <c r="A780" s="57" t="s">
        <v>29</v>
      </c>
      <c r="B780" s="69"/>
      <c r="C780" s="233" t="s">
        <v>155</v>
      </c>
      <c r="D780" s="268">
        <v>8.3143074347972648E-2</v>
      </c>
      <c r="E780" s="220">
        <v>8.2784848028974151E-2</v>
      </c>
      <c r="F780" s="220">
        <v>8.6973216037702805E-2</v>
      </c>
      <c r="G780" s="220">
        <v>9.2625206633419749E-2</v>
      </c>
      <c r="H780" s="268">
        <v>7.3341270672056688E-2</v>
      </c>
      <c r="I780" s="220">
        <v>8.4465205290196618E-2</v>
      </c>
      <c r="J780" s="268">
        <v>7.0160305981216753E-2</v>
      </c>
      <c r="K780" s="268">
        <v>8.4606317122130612E-2</v>
      </c>
      <c r="L780" s="220">
        <v>0.10916543380861551</v>
      </c>
      <c r="M780" s="220">
        <v>7.8811027981002507E-2</v>
      </c>
      <c r="N780" s="268">
        <v>7.6032240442275439E-2</v>
      </c>
      <c r="O780" s="220">
        <v>7.7891853654436516E-2</v>
      </c>
      <c r="P780" s="164">
        <f>SUM(D780:O780)</f>
        <v>0.99999999999999989</v>
      </c>
      <c r="Q780" s="484"/>
      <c r="R780" s="234"/>
      <c r="S780" s="234"/>
      <c r="T780" s="75"/>
      <c r="U780" s="79">
        <v>2</v>
      </c>
    </row>
    <row r="781" spans="1:21" s="57" customFormat="1" ht="15.75" hidden="1" customHeight="1" thickBot="1">
      <c r="A781" s="57" t="s">
        <v>29</v>
      </c>
      <c r="B781" s="69"/>
      <c r="C781" s="233" t="s">
        <v>156</v>
      </c>
      <c r="D781" s="235">
        <v>1.1543861314549816E-2</v>
      </c>
      <c r="E781" s="235">
        <v>8.7986618581306405E-3</v>
      </c>
      <c r="F781" s="235">
        <v>5.1056051079844122E-2</v>
      </c>
      <c r="G781" s="269">
        <v>0.10667568093030651</v>
      </c>
      <c r="H781" s="235">
        <v>9.2705552067332622E-2</v>
      </c>
      <c r="I781" s="235">
        <v>9.8720318668176585E-2</v>
      </c>
      <c r="J781" s="269">
        <v>8.4564542598626669E-2</v>
      </c>
      <c r="K781" s="269">
        <v>0.10125897826250126</v>
      </c>
      <c r="L781" s="235">
        <v>0.13029886675130337</v>
      </c>
      <c r="M781" s="235">
        <v>0.10012289973714891</v>
      </c>
      <c r="N781" s="269">
        <v>9.7254826859456814E-2</v>
      </c>
      <c r="O781" s="235">
        <v>0.11699975987262268</v>
      </c>
      <c r="P781" s="167">
        <f>SUM(D781:O781)</f>
        <v>1</v>
      </c>
      <c r="Q781" s="484"/>
      <c r="R781" s="234"/>
      <c r="S781" s="234"/>
      <c r="T781" s="75"/>
      <c r="U781" s="79">
        <v>2</v>
      </c>
    </row>
    <row r="782" spans="1:21" s="57" customFormat="1" ht="15.75" hidden="1" customHeight="1" thickBot="1">
      <c r="A782" s="57" t="s">
        <v>29</v>
      </c>
      <c r="B782" s="69"/>
      <c r="C782" s="233" t="s">
        <v>157</v>
      </c>
      <c r="D782" s="270">
        <f t="shared" ref="D782:D789" si="541">D801/$P801</f>
        <v>8.100451357804142E-2</v>
      </c>
      <c r="E782" s="169">
        <f t="shared" ref="E782:O782" si="542">E801/$P801</f>
        <v>8.2206913958670316E-2</v>
      </c>
      <c r="F782" s="169">
        <f t="shared" si="542"/>
        <v>7.7740093975795441E-2</v>
      </c>
      <c r="G782" s="271">
        <f t="shared" si="542"/>
        <v>7.4943790345987429E-2</v>
      </c>
      <c r="H782" s="169">
        <f t="shared" si="542"/>
        <v>7.8610336251634869E-2</v>
      </c>
      <c r="I782" s="271">
        <f t="shared" si="542"/>
        <v>7.8215451681911324E-2</v>
      </c>
      <c r="J782" s="169">
        <f t="shared" si="542"/>
        <v>8.1171500774445099E-2</v>
      </c>
      <c r="K782" s="169">
        <f t="shared" si="542"/>
        <v>8.4413902743791402E-2</v>
      </c>
      <c r="L782" s="169">
        <f t="shared" si="542"/>
        <v>0.1088535814967215</v>
      </c>
      <c r="M782" s="271">
        <f t="shared" si="542"/>
        <v>8.4101998228190616E-2</v>
      </c>
      <c r="N782" s="169">
        <f t="shared" si="542"/>
        <v>8.6625060002948298E-2</v>
      </c>
      <c r="O782" s="169">
        <f t="shared" si="542"/>
        <v>8.2112856961862268E-2</v>
      </c>
      <c r="P782" s="171">
        <f>SUM(D782:O782)</f>
        <v>1</v>
      </c>
      <c r="Q782" s="484"/>
      <c r="R782" s="234"/>
      <c r="S782" s="234"/>
      <c r="T782" s="75"/>
      <c r="U782" s="79">
        <v>2</v>
      </c>
    </row>
    <row r="783" spans="1:21" s="57" customFormat="1" ht="15.75" hidden="1" customHeight="1" thickBot="1">
      <c r="A783" s="57" t="s">
        <v>29</v>
      </c>
      <c r="B783" s="69"/>
      <c r="C783" s="236" t="s">
        <v>158</v>
      </c>
      <c r="D783" s="270">
        <f t="shared" si="541"/>
        <v>7.2697009515213629E-2</v>
      </c>
      <c r="E783" s="169">
        <f t="shared" ref="E783:O784" si="543">E802/$P802</f>
        <v>8.2076509138342968E-2</v>
      </c>
      <c r="F783" s="169">
        <f t="shared" si="543"/>
        <v>7.7774639774003326E-2</v>
      </c>
      <c r="G783" s="169">
        <f t="shared" si="543"/>
        <v>8.1123679157347015E-2</v>
      </c>
      <c r="H783" s="169">
        <f t="shared" si="543"/>
        <v>6.968221819837063E-2</v>
      </c>
      <c r="I783" s="271">
        <f t="shared" si="543"/>
        <v>8.030011643434555E-2</v>
      </c>
      <c r="J783" s="169">
        <f t="shared" si="543"/>
        <v>8.5999404068712482E-2</v>
      </c>
      <c r="K783" s="169">
        <f t="shared" si="543"/>
        <v>8.6441994003734118E-2</v>
      </c>
      <c r="L783" s="271">
        <f t="shared" si="543"/>
        <v>0.10264832876060265</v>
      </c>
      <c r="M783" s="169">
        <f t="shared" si="543"/>
        <v>9.1762919662207801E-2</v>
      </c>
      <c r="N783" s="169">
        <f t="shared" si="543"/>
        <v>9.2129144902297386E-2</v>
      </c>
      <c r="O783" s="271">
        <f t="shared" si="543"/>
        <v>7.7364036384822407E-2</v>
      </c>
      <c r="P783" s="171">
        <f>SUM(D783:O783)</f>
        <v>0.99999999999999989</v>
      </c>
      <c r="Q783" s="496">
        <f>(P802/P801-1)</f>
        <v>3.1279339563930364E-2</v>
      </c>
      <c r="R783" s="234"/>
      <c r="S783" s="234"/>
      <c r="T783" s="75"/>
      <c r="U783" s="79">
        <v>2</v>
      </c>
    </row>
    <row r="784" spans="1:21" s="57" customFormat="1" ht="15.75" hidden="1" customHeight="1" thickBot="1">
      <c r="A784" s="57" t="s">
        <v>29</v>
      </c>
      <c r="B784" s="69"/>
      <c r="C784" s="233" t="s">
        <v>457</v>
      </c>
      <c r="D784" s="168">
        <f t="shared" si="541"/>
        <v>0.16613912941460138</v>
      </c>
      <c r="E784" s="169">
        <f t="shared" si="543"/>
        <v>6.3364497520075183E-2</v>
      </c>
      <c r="F784" s="271">
        <f t="shared" si="543"/>
        <v>5.9406318163048602E-2</v>
      </c>
      <c r="G784" s="169">
        <f t="shared" si="543"/>
        <v>8.0877324336751599E-2</v>
      </c>
      <c r="H784" s="169">
        <f t="shared" si="543"/>
        <v>6.8583079596297794E-2</v>
      </c>
      <c r="I784" s="169">
        <f t="shared" si="543"/>
        <v>7.7535355430150554E-2</v>
      </c>
      <c r="J784" s="169">
        <f t="shared" si="543"/>
        <v>9.4349913489251605E-2</v>
      </c>
      <c r="K784" s="169">
        <f t="shared" si="543"/>
        <v>8.0117475144731956E-2</v>
      </c>
      <c r="L784" s="271">
        <f t="shared" si="543"/>
        <v>8.7749440329075459E-2</v>
      </c>
      <c r="M784" s="169">
        <f t="shared" si="543"/>
        <v>8.4317277258473405E-2</v>
      </c>
      <c r="N784" s="169">
        <f t="shared" si="543"/>
        <v>6.8276770080730895E-2</v>
      </c>
      <c r="O784" s="271">
        <f t="shared" si="543"/>
        <v>6.9283419236811611E-2</v>
      </c>
      <c r="P784" s="171">
        <f t="shared" ref="P784:P789" si="544">SUM(D784:O784)</f>
        <v>1</v>
      </c>
      <c r="Q784" s="496">
        <f t="shared" ref="Q784:Q789" si="545">(P803/P802-1)</f>
        <v>-0.75955826705873009</v>
      </c>
      <c r="R784" s="234"/>
      <c r="S784" s="234"/>
      <c r="T784" s="75"/>
      <c r="U784" s="79">
        <v>2</v>
      </c>
    </row>
    <row r="785" spans="1:21" s="57" customFormat="1" ht="15.75" hidden="1" customHeight="1" thickBot="1">
      <c r="A785" s="57" t="s">
        <v>29</v>
      </c>
      <c r="B785" s="69"/>
      <c r="C785" s="233" t="s">
        <v>577</v>
      </c>
      <c r="D785" s="168">
        <f t="shared" si="541"/>
        <v>8.8537564122180362E-2</v>
      </c>
      <c r="E785" s="169">
        <f t="shared" ref="E785:O785" si="546">E804/$P804</f>
        <v>6.3312541451544177E-2</v>
      </c>
      <c r="F785" s="169">
        <f t="shared" si="546"/>
        <v>6.402862667394385E-2</v>
      </c>
      <c r="G785" s="169">
        <f t="shared" si="546"/>
        <v>7.6476119631084638E-2</v>
      </c>
      <c r="H785" s="169">
        <f t="shared" si="546"/>
        <v>5.7347970795071555E-2</v>
      </c>
      <c r="I785" s="169">
        <f t="shared" si="546"/>
        <v>7.9066006969136363E-2</v>
      </c>
      <c r="J785" s="169">
        <f t="shared" si="546"/>
        <v>7.6135697599781144E-2</v>
      </c>
      <c r="K785" s="169">
        <f t="shared" si="546"/>
        <v>7.6824813183964835E-2</v>
      </c>
      <c r="L785" s="169">
        <f t="shared" si="546"/>
        <v>8.761987883019591E-2</v>
      </c>
      <c r="M785" s="169">
        <f t="shared" si="546"/>
        <v>7.2220048445008234E-2</v>
      </c>
      <c r="N785" s="169">
        <f t="shared" si="546"/>
        <v>6.4646542805013266E-2</v>
      </c>
      <c r="O785" s="169">
        <f t="shared" si="546"/>
        <v>0.19378418949307544</v>
      </c>
      <c r="P785" s="171">
        <f t="shared" si="544"/>
        <v>0.99999999999999967</v>
      </c>
      <c r="Q785" s="497">
        <f t="shared" si="545"/>
        <v>0.12204557788229264</v>
      </c>
      <c r="R785" s="234"/>
      <c r="S785" s="234"/>
      <c r="T785" s="75"/>
      <c r="U785" s="79">
        <v>2</v>
      </c>
    </row>
    <row r="786" spans="1:21" s="57" customFormat="1" ht="15.75" hidden="1" customHeight="1" thickBot="1">
      <c r="A786" s="57" t="s">
        <v>29</v>
      </c>
      <c r="B786" s="69"/>
      <c r="C786" s="244" t="s">
        <v>679</v>
      </c>
      <c r="D786" s="168">
        <f t="shared" si="541"/>
        <v>0.12972021197781858</v>
      </c>
      <c r="E786" s="217">
        <f t="shared" ref="E786:O786" si="547">E805/$P805</f>
        <v>4.9170367791746897E-2</v>
      </c>
      <c r="F786" s="217">
        <f t="shared" si="547"/>
        <v>5.2577506208942096E-2</v>
      </c>
      <c r="G786" s="169">
        <f t="shared" si="547"/>
        <v>5.8130363732934356E-2</v>
      </c>
      <c r="H786" s="169">
        <f t="shared" si="547"/>
        <v>4.754034101553168E-2</v>
      </c>
      <c r="I786" s="169">
        <f t="shared" si="547"/>
        <v>6.242339951887798E-2</v>
      </c>
      <c r="J786" s="169">
        <f t="shared" si="547"/>
        <v>6.9150939811194204E-2</v>
      </c>
      <c r="K786" s="169">
        <f t="shared" si="547"/>
        <v>6.2024612725977923E-2</v>
      </c>
      <c r="L786" s="169">
        <f t="shared" si="547"/>
        <v>7.3836710864279662E-2</v>
      </c>
      <c r="M786" s="169">
        <f t="shared" si="547"/>
        <v>5.7894998042408358E-2</v>
      </c>
      <c r="N786" s="169">
        <f t="shared" si="547"/>
        <v>4.6285039569838864E-2</v>
      </c>
      <c r="O786" s="169">
        <f t="shared" si="547"/>
        <v>0.29124550874044935</v>
      </c>
      <c r="P786" s="171">
        <f t="shared" si="544"/>
        <v>1</v>
      </c>
      <c r="Q786" s="497">
        <f t="shared" si="545"/>
        <v>0.4072102970657494</v>
      </c>
      <c r="R786" s="234"/>
      <c r="S786" s="234"/>
      <c r="T786" s="477"/>
      <c r="U786" s="79">
        <v>2</v>
      </c>
    </row>
    <row r="787" spans="1:21" s="57" customFormat="1" ht="15.75" hidden="1" customHeight="1" thickBot="1">
      <c r="A787" s="57" t="s">
        <v>29</v>
      </c>
      <c r="B787" s="516"/>
      <c r="C787" s="244" t="s">
        <v>775</v>
      </c>
      <c r="D787" s="173">
        <f t="shared" si="541"/>
        <v>0.11244155418243817</v>
      </c>
      <c r="E787" s="218">
        <f t="shared" ref="E787:O787" si="548">E806/$P806</f>
        <v>4.7537305513329645E-2</v>
      </c>
      <c r="F787" s="218">
        <f t="shared" si="548"/>
        <v>4.5423522175606919E-2</v>
      </c>
      <c r="G787" s="218">
        <f t="shared" si="548"/>
        <v>5.4450620786253387E-2</v>
      </c>
      <c r="H787" s="218">
        <f t="shared" si="548"/>
        <v>5.5547163706504921E-2</v>
      </c>
      <c r="I787" s="218">
        <f t="shared" si="548"/>
        <v>5.4973406388014519E-2</v>
      </c>
      <c r="J787" s="218">
        <f t="shared" si="548"/>
        <v>6.8010902354429997E-2</v>
      </c>
      <c r="K787" s="218">
        <f t="shared" si="548"/>
        <v>6.6810810863539613E-2</v>
      </c>
      <c r="L787" s="218">
        <f t="shared" si="548"/>
        <v>6.6192552896380624E-2</v>
      </c>
      <c r="M787" s="218">
        <f t="shared" si="548"/>
        <v>5.0909466799694124E-2</v>
      </c>
      <c r="N787" s="218">
        <f t="shared" si="548"/>
        <v>0.17981344889937703</v>
      </c>
      <c r="O787" s="218">
        <f t="shared" si="548"/>
        <v>0.19788924543443104</v>
      </c>
      <c r="P787" s="514">
        <f t="shared" si="544"/>
        <v>0.99999999999999978</v>
      </c>
      <c r="Q787" s="550">
        <f t="shared" si="545"/>
        <v>0.18397837245486581</v>
      </c>
      <c r="R787" s="234"/>
      <c r="S787" s="234"/>
      <c r="T787" s="75"/>
      <c r="U787" s="79">
        <v>2</v>
      </c>
    </row>
    <row r="788" spans="1:21" s="57" customFormat="1" ht="15.75" hidden="1" customHeight="1" thickBot="1">
      <c r="A788" s="57" t="s">
        <v>29</v>
      </c>
      <c r="B788" s="516"/>
      <c r="C788" s="244" t="s">
        <v>860</v>
      </c>
      <c r="D788" s="219">
        <f t="shared" si="541"/>
        <v>0.13076240315901252</v>
      </c>
      <c r="E788" s="220">
        <f t="shared" ref="E788:O789" si="549">E807/$P807</f>
        <v>4.8030248486325443E-2</v>
      </c>
      <c r="F788" s="220">
        <f t="shared" si="549"/>
        <v>4.7433923237876943E-2</v>
      </c>
      <c r="G788" s="220">
        <f t="shared" si="549"/>
        <v>4.7463153664325047E-2</v>
      </c>
      <c r="H788" s="220">
        <f t="shared" si="549"/>
        <v>5.4981582929012722E-2</v>
      </c>
      <c r="I788" s="220">
        <f t="shared" si="549"/>
        <v>6.2865245489270444E-2</v>
      </c>
      <c r="J788" s="220">
        <f t="shared" si="549"/>
        <v>6.0066347097054031E-2</v>
      </c>
      <c r="K788" s="220">
        <f t="shared" si="549"/>
        <v>6.176641273136449E-2</v>
      </c>
      <c r="L788" s="220">
        <f t="shared" si="549"/>
        <v>5.8125736630272526E-2</v>
      </c>
      <c r="M788" s="220">
        <f t="shared" si="549"/>
        <v>4.8602639842648218E-2</v>
      </c>
      <c r="N788" s="220">
        <f t="shared" si="549"/>
        <v>0.19003215468103365</v>
      </c>
      <c r="O788" s="220">
        <f t="shared" si="549"/>
        <v>0.18987015205180394</v>
      </c>
      <c r="P788" s="460">
        <f t="shared" si="544"/>
        <v>1</v>
      </c>
      <c r="Q788" s="551">
        <f t="shared" si="545"/>
        <v>6.6369395107764406E-2</v>
      </c>
      <c r="R788" s="234"/>
      <c r="S788" s="234"/>
      <c r="T788" s="75"/>
      <c r="U788" s="79">
        <v>2</v>
      </c>
    </row>
    <row r="789" spans="1:21" s="57" customFormat="1" ht="15.6" hidden="1" customHeight="1" thickBot="1">
      <c r="A789" s="57" t="s">
        <v>29</v>
      </c>
      <c r="B789" s="516"/>
      <c r="C789" s="244" t="s">
        <v>959</v>
      </c>
      <c r="D789" s="219">
        <f t="shared" si="541"/>
        <v>0.13448594117617174</v>
      </c>
      <c r="E789" s="220">
        <f t="shared" si="549"/>
        <v>4.6805574163551494E-2</v>
      </c>
      <c r="F789" s="220">
        <f t="shared" si="549"/>
        <v>3.4048209803599648E-2</v>
      </c>
      <c r="G789" s="220">
        <f t="shared" si="549"/>
        <v>6.1330329572588618E-2</v>
      </c>
      <c r="H789" s="220">
        <f t="shared" si="549"/>
        <v>5.6195813193361539E-2</v>
      </c>
      <c r="I789" s="220">
        <f t="shared" si="549"/>
        <v>5.7046865798106507E-2</v>
      </c>
      <c r="J789" s="220">
        <f t="shared" si="549"/>
        <v>5.5743416723403813E-2</v>
      </c>
      <c r="K789" s="220">
        <f t="shared" si="549"/>
        <v>5.6852037363386447E-2</v>
      </c>
      <c r="L789" s="220">
        <f t="shared" si="549"/>
        <v>5.8438143391591209E-2</v>
      </c>
      <c r="M789" s="220">
        <f t="shared" si="549"/>
        <v>5.2769155539083956E-2</v>
      </c>
      <c r="N789" s="220">
        <f t="shared" si="549"/>
        <v>0.20114403609377005</v>
      </c>
      <c r="O789" s="220">
        <f t="shared" si="549"/>
        <v>0.18514047718138499</v>
      </c>
      <c r="P789" s="460">
        <f t="shared" si="544"/>
        <v>1.0000000000000002</v>
      </c>
      <c r="Q789" s="551">
        <f t="shared" si="545"/>
        <v>4.7783104907694662E-2</v>
      </c>
      <c r="R789" s="234"/>
      <c r="S789" s="234"/>
      <c r="T789" s="75"/>
      <c r="U789" s="79">
        <v>2</v>
      </c>
    </row>
    <row r="790" spans="1:21" s="57" customFormat="1" ht="15.6" hidden="1" customHeight="1" thickBot="1">
      <c r="A790" s="57" t="s">
        <v>29</v>
      </c>
      <c r="B790" s="516"/>
      <c r="C790" s="244" t="s">
        <v>1103</v>
      </c>
      <c r="D790" s="219">
        <f t="shared" ref="D790:O790" si="550">D810/$P810</f>
        <v>0.1292249650511868</v>
      </c>
      <c r="E790" s="220">
        <f t="shared" si="550"/>
        <v>4.7003919192228398E-2</v>
      </c>
      <c r="F790" s="220">
        <f t="shared" si="550"/>
        <v>4.3607504135607669E-2</v>
      </c>
      <c r="G790" s="220">
        <f t="shared" si="550"/>
        <v>5.7936133253090508E-2</v>
      </c>
      <c r="H790" s="220">
        <f t="shared" si="550"/>
        <v>5.1707952275138094E-2</v>
      </c>
      <c r="I790" s="220">
        <f t="shared" si="550"/>
        <v>5.2520933256698314E-2</v>
      </c>
      <c r="J790" s="220">
        <f t="shared" si="550"/>
        <v>6.4423734034558547E-2</v>
      </c>
      <c r="K790" s="220">
        <f t="shared" si="550"/>
        <v>5.6300465852164139E-2</v>
      </c>
      <c r="L790" s="220">
        <f t="shared" si="550"/>
        <v>5.0478815340268421E-2</v>
      </c>
      <c r="M790" s="220">
        <f t="shared" si="550"/>
        <v>5.369295827078642E-2</v>
      </c>
      <c r="N790" s="220">
        <f t="shared" si="550"/>
        <v>0.20558480338160098</v>
      </c>
      <c r="O790" s="220">
        <f t="shared" si="550"/>
        <v>0.18751781595667172</v>
      </c>
      <c r="P790" s="460">
        <f>SUM(D790:O790)</f>
        <v>1</v>
      </c>
      <c r="Q790" s="551">
        <f>(P810/P808-1)</f>
        <v>-5.5085773390706194E-4</v>
      </c>
      <c r="R790" s="234"/>
      <c r="S790" s="234"/>
      <c r="T790" s="75"/>
      <c r="U790" s="79">
        <v>2</v>
      </c>
    </row>
    <row r="791" spans="1:21" s="57" customFormat="1" ht="15.6" customHeight="1" thickBot="1">
      <c r="A791" s="57" t="s">
        <v>29</v>
      </c>
      <c r="B791" s="516">
        <f>+B773+1</f>
        <v>163</v>
      </c>
      <c r="C791" s="244" t="s">
        <v>1403</v>
      </c>
      <c r="D791" s="219">
        <f t="shared" ref="D791:D797" si="551">D811/$P811</f>
        <v>0.15791091840896559</v>
      </c>
      <c r="E791" s="220">
        <f t="shared" ref="E791:O791" si="552">E811/$P811</f>
        <v>5.9220919680089641E-2</v>
      </c>
      <c r="F791" s="220">
        <f t="shared" si="552"/>
        <v>5.7418446015850409E-2</v>
      </c>
      <c r="G791" s="220">
        <f t="shared" si="552"/>
        <v>7.1142238295960475E-2</v>
      </c>
      <c r="H791" s="220">
        <f t="shared" si="552"/>
        <v>5.5704249728671315E-2</v>
      </c>
      <c r="I791" s="220">
        <f t="shared" si="552"/>
        <v>7.5804118642221668E-2</v>
      </c>
      <c r="J791" s="220">
        <f t="shared" si="552"/>
        <v>7.3753412054693157E-2</v>
      </c>
      <c r="K791" s="220">
        <f t="shared" si="552"/>
        <v>6.6884890209126857E-2</v>
      </c>
      <c r="L791" s="220">
        <f t="shared" si="552"/>
        <v>7.335680894133334E-2</v>
      </c>
      <c r="M791" s="220">
        <f t="shared" si="552"/>
        <v>3.696294508161066E-2</v>
      </c>
      <c r="N791" s="220">
        <f t="shared" si="552"/>
        <v>7.0800936177264698E-2</v>
      </c>
      <c r="O791" s="220">
        <f t="shared" si="552"/>
        <v>0.20104011676421218</v>
      </c>
      <c r="P791" s="460">
        <f t="shared" ref="P791:P800" si="553">SUM(D791:O791)</f>
        <v>1</v>
      </c>
      <c r="Q791" s="551">
        <f>(P811/P810-1)</f>
        <v>-0.18203260222464634</v>
      </c>
      <c r="R791" s="234"/>
      <c r="S791" s="234"/>
      <c r="T791" s="75"/>
      <c r="U791" s="79">
        <v>1</v>
      </c>
    </row>
    <row r="792" spans="1:21" s="57" customFormat="1" ht="15.6" customHeight="1" thickBot="1">
      <c r="A792" s="57" t="s">
        <v>29</v>
      </c>
      <c r="B792" s="516">
        <f>+B791+1</f>
        <v>164</v>
      </c>
      <c r="C792" s="244" t="s">
        <v>1404</v>
      </c>
      <c r="D792" s="347">
        <f t="shared" si="551"/>
        <v>0.12799651440333445</v>
      </c>
      <c r="E792" s="264">
        <f t="shared" ref="E792:O792" si="554">E812/$P812</f>
        <v>4.0841669078847093E-2</v>
      </c>
      <c r="F792" s="264">
        <f t="shared" si="554"/>
        <v>3.6667284709349192E-2</v>
      </c>
      <c r="G792" s="264">
        <f t="shared" si="554"/>
        <v>4.3832079874734316E-2</v>
      </c>
      <c r="H792" s="264">
        <f t="shared" si="554"/>
        <v>4.2556155046276585E-2</v>
      </c>
      <c r="I792" s="264">
        <f t="shared" si="554"/>
        <v>4.1066895726762725E-2</v>
      </c>
      <c r="J792" s="264">
        <f t="shared" si="554"/>
        <v>4.6647211435712252E-2</v>
      </c>
      <c r="K792" s="264">
        <f t="shared" si="554"/>
        <v>4.9929851788348349E-2</v>
      </c>
      <c r="L792" s="264">
        <f t="shared" si="554"/>
        <v>5.052832405985834E-2</v>
      </c>
      <c r="M792" s="264">
        <f t="shared" si="554"/>
        <v>0.11649850219426644</v>
      </c>
      <c r="N792" s="264">
        <f t="shared" si="554"/>
        <v>0.21647667871391679</v>
      </c>
      <c r="O792" s="264">
        <f t="shared" si="554"/>
        <v>0.18695883296859347</v>
      </c>
      <c r="P792" s="552">
        <f t="shared" si="553"/>
        <v>1</v>
      </c>
      <c r="Q792" s="647">
        <f>(P812/P811-1)</f>
        <v>0.41953011215910818</v>
      </c>
      <c r="R792" s="234"/>
      <c r="S792" s="234"/>
      <c r="T792" s="75"/>
      <c r="U792" s="79">
        <v>1</v>
      </c>
    </row>
    <row r="793" spans="1:21" s="57" customFormat="1" ht="15.6" customHeight="1" thickBot="1">
      <c r="A793" s="57" t="s">
        <v>29</v>
      </c>
      <c r="B793" s="516">
        <f>+B792+1</f>
        <v>165</v>
      </c>
      <c r="C793" s="233" t="s">
        <v>1405</v>
      </c>
      <c r="D793" s="175">
        <f t="shared" si="551"/>
        <v>0.15191412844193333</v>
      </c>
      <c r="E793" s="176">
        <f t="shared" ref="E793:O793" si="555">E813/$P813</f>
        <v>5.6361787126277416E-2</v>
      </c>
      <c r="F793" s="176">
        <f t="shared" si="555"/>
        <v>4.2684258007236811E-2</v>
      </c>
      <c r="G793" s="176">
        <f t="shared" si="555"/>
        <v>3.9091954717428351E-2</v>
      </c>
      <c r="H793" s="176">
        <f t="shared" si="555"/>
        <v>4.0552831042134321E-2</v>
      </c>
      <c r="I793" s="176">
        <f t="shared" si="555"/>
        <v>3.6256062702747331E-2</v>
      </c>
      <c r="J793" s="176">
        <f t="shared" si="555"/>
        <v>4.5954314231555791E-2</v>
      </c>
      <c r="K793" s="176">
        <f t="shared" si="555"/>
        <v>4.5845882349548894E-2</v>
      </c>
      <c r="L793" s="176">
        <f t="shared" si="555"/>
        <v>3.8286696972495968E-2</v>
      </c>
      <c r="M793" s="176">
        <f t="shared" si="555"/>
        <v>0.15107758362053383</v>
      </c>
      <c r="N793" s="176">
        <f t="shared" si="555"/>
        <v>0.21797559079685341</v>
      </c>
      <c r="O793" s="176">
        <f t="shared" si="555"/>
        <v>0.13399890999125452</v>
      </c>
      <c r="P793" s="229">
        <f t="shared" si="553"/>
        <v>0.99999999999999989</v>
      </c>
      <c r="Q793" s="498">
        <f t="shared" ref="Q793:Q800" si="556">(P813/P812-1)</f>
        <v>4.6493998235106915E-2</v>
      </c>
      <c r="R793" s="234"/>
      <c r="S793" s="234"/>
      <c r="T793" s="75"/>
      <c r="U793" s="79">
        <v>1</v>
      </c>
    </row>
    <row r="794" spans="1:21" s="57" customFormat="1" ht="15.6" customHeight="1" thickBot="1">
      <c r="A794" s="57" t="s">
        <v>29</v>
      </c>
      <c r="B794" s="516">
        <f>+B793+1</f>
        <v>166</v>
      </c>
      <c r="C794" s="233" t="s">
        <v>1406</v>
      </c>
      <c r="D794" s="175">
        <f t="shared" si="551"/>
        <v>0.19721645959716441</v>
      </c>
      <c r="E794" s="176">
        <f t="shared" ref="E794:O794" si="557">E814/$P814</f>
        <v>5.2270019273559724E-2</v>
      </c>
      <c r="F794" s="176">
        <f t="shared" si="557"/>
        <v>4.8335795406655953E-2</v>
      </c>
      <c r="G794" s="176">
        <f t="shared" si="557"/>
        <v>4.9393685393830038E-2</v>
      </c>
      <c r="H794" s="176">
        <f t="shared" si="557"/>
        <v>5.4169252742832436E-2</v>
      </c>
      <c r="I794" s="176">
        <f t="shared" si="557"/>
        <v>6.0275060798088628E-2</v>
      </c>
      <c r="J794" s="176">
        <f t="shared" si="557"/>
        <v>5.3708085789941011E-2</v>
      </c>
      <c r="K794" s="176">
        <f t="shared" si="557"/>
        <v>5.0260986159431656E-2</v>
      </c>
      <c r="L794" s="176">
        <f t="shared" si="557"/>
        <v>5.9373339861176433E-2</v>
      </c>
      <c r="M794" s="176">
        <f t="shared" si="557"/>
        <v>4.5397272610999705E-2</v>
      </c>
      <c r="N794" s="176">
        <f t="shared" si="557"/>
        <v>0.11008761673736661</v>
      </c>
      <c r="O794" s="176">
        <f t="shared" si="557"/>
        <v>0.2195124256289534</v>
      </c>
      <c r="P794" s="164">
        <f t="shared" si="553"/>
        <v>1</v>
      </c>
      <c r="Q794" s="492">
        <f t="shared" si="556"/>
        <v>-0.24167547571010894</v>
      </c>
      <c r="R794" s="234"/>
      <c r="S794" s="234"/>
      <c r="T794" s="75"/>
      <c r="U794" s="79">
        <v>1</v>
      </c>
    </row>
    <row r="795" spans="1:21" s="57" customFormat="1" ht="15.75" customHeight="1" thickBot="1">
      <c r="A795" s="57" t="s">
        <v>29</v>
      </c>
      <c r="B795" s="516">
        <f>+B794+1</f>
        <v>167</v>
      </c>
      <c r="C795" s="233" t="s">
        <v>1407</v>
      </c>
      <c r="D795" s="175">
        <f t="shared" si="551"/>
        <v>0.16208059327808472</v>
      </c>
      <c r="E795" s="176">
        <f t="shared" ref="E795:O795" si="558">E815/$P815</f>
        <v>5.3406998158379376E-2</v>
      </c>
      <c r="F795" s="176">
        <f t="shared" si="558"/>
        <v>5.1565377532228361E-2</v>
      </c>
      <c r="G795" s="176">
        <f t="shared" si="558"/>
        <v>5.1565377532228361E-2</v>
      </c>
      <c r="H795" s="176">
        <f t="shared" si="558"/>
        <v>5.1565377532228361E-2</v>
      </c>
      <c r="I795" s="176">
        <f t="shared" si="558"/>
        <v>5.0644567219152857E-2</v>
      </c>
      <c r="J795" s="176">
        <f t="shared" si="558"/>
        <v>5.4327808471454887E-2</v>
      </c>
      <c r="K795" s="176">
        <f t="shared" si="558"/>
        <v>5.5248618784530391E-2</v>
      </c>
      <c r="L795" s="176">
        <f t="shared" si="558"/>
        <v>5.7090239410681407E-2</v>
      </c>
      <c r="M795" s="176">
        <f t="shared" si="558"/>
        <v>5.8011049723756911E-2</v>
      </c>
      <c r="N795" s="176">
        <f t="shared" si="558"/>
        <v>0.13075506445672191</v>
      </c>
      <c r="O795" s="176">
        <f t="shared" si="558"/>
        <v>0.2237389279005523</v>
      </c>
      <c r="P795" s="164">
        <f t="shared" si="553"/>
        <v>0.99999999999999978</v>
      </c>
      <c r="Q795" s="492">
        <f t="shared" si="556"/>
        <v>-3.0578638586796547E-2</v>
      </c>
      <c r="R795" s="234"/>
      <c r="S795" s="234"/>
      <c r="T795" s="75"/>
      <c r="U795" s="79">
        <v>1</v>
      </c>
    </row>
    <row r="796" spans="1:21" s="57" customFormat="1" ht="15.75" customHeight="1" thickBot="1">
      <c r="A796" s="57" t="s">
        <v>29</v>
      </c>
      <c r="B796" s="516">
        <f>+B795+1</f>
        <v>168</v>
      </c>
      <c r="C796" s="233" t="s">
        <v>1408</v>
      </c>
      <c r="D796" s="175">
        <f t="shared" si="551"/>
        <v>0.15752212389380532</v>
      </c>
      <c r="E796" s="176">
        <f t="shared" ref="E796:O796" si="559">E816/$P816</f>
        <v>5.1327433628318583E-2</v>
      </c>
      <c r="F796" s="176">
        <f t="shared" si="559"/>
        <v>4.9557522123893805E-2</v>
      </c>
      <c r="G796" s="176">
        <f t="shared" si="559"/>
        <v>4.9557522123893805E-2</v>
      </c>
      <c r="H796" s="176">
        <f t="shared" si="559"/>
        <v>4.9557522123893805E-2</v>
      </c>
      <c r="I796" s="176">
        <f t="shared" si="559"/>
        <v>4.8672566371681415E-2</v>
      </c>
      <c r="J796" s="176">
        <f t="shared" si="559"/>
        <v>5.3097345132743362E-2</v>
      </c>
      <c r="K796" s="176">
        <f t="shared" si="559"/>
        <v>5.3982300884955751E-2</v>
      </c>
      <c r="L796" s="176">
        <f t="shared" si="559"/>
        <v>5.575221238938053E-2</v>
      </c>
      <c r="M796" s="176">
        <f t="shared" si="559"/>
        <v>5.6637168141592927E-2</v>
      </c>
      <c r="N796" s="176">
        <f t="shared" si="559"/>
        <v>0.13982300884955753</v>
      </c>
      <c r="O796" s="176">
        <f t="shared" si="559"/>
        <v>0.23451327433628305</v>
      </c>
      <c r="P796" s="164">
        <f t="shared" si="553"/>
        <v>1</v>
      </c>
      <c r="Q796" s="492">
        <f t="shared" si="556"/>
        <v>4.0515653775322402E-2</v>
      </c>
      <c r="R796" s="234"/>
      <c r="S796" s="234"/>
      <c r="T796" s="75"/>
      <c r="U796" s="79">
        <v>1</v>
      </c>
    </row>
    <row r="797" spans="1:21" s="57" customFormat="1" ht="15.75" hidden="1" customHeight="1" thickBot="1">
      <c r="A797" s="57" t="s">
        <v>29</v>
      </c>
      <c r="B797" s="69"/>
      <c r="C797" s="233" t="s">
        <v>1409</v>
      </c>
      <c r="D797" s="175" t="e">
        <f t="shared" si="551"/>
        <v>#DIV/0!</v>
      </c>
      <c r="E797" s="176" t="e">
        <f t="shared" ref="E797:O797" si="560">E817/$P817</f>
        <v>#DIV/0!</v>
      </c>
      <c r="F797" s="176" t="e">
        <f t="shared" si="560"/>
        <v>#DIV/0!</v>
      </c>
      <c r="G797" s="176" t="e">
        <f t="shared" si="560"/>
        <v>#DIV/0!</v>
      </c>
      <c r="H797" s="176" t="e">
        <f t="shared" si="560"/>
        <v>#DIV/0!</v>
      </c>
      <c r="I797" s="176" t="e">
        <f t="shared" si="560"/>
        <v>#DIV/0!</v>
      </c>
      <c r="J797" s="176" t="e">
        <f t="shared" si="560"/>
        <v>#DIV/0!</v>
      </c>
      <c r="K797" s="176" t="e">
        <f t="shared" si="560"/>
        <v>#DIV/0!</v>
      </c>
      <c r="L797" s="176" t="e">
        <f t="shared" si="560"/>
        <v>#DIV/0!</v>
      </c>
      <c r="M797" s="176" t="e">
        <f t="shared" si="560"/>
        <v>#DIV/0!</v>
      </c>
      <c r="N797" s="176" t="e">
        <f t="shared" si="560"/>
        <v>#DIV/0!</v>
      </c>
      <c r="O797" s="176" t="e">
        <f t="shared" si="560"/>
        <v>#DIV/0!</v>
      </c>
      <c r="P797" s="164" t="e">
        <f t="shared" si="553"/>
        <v>#DIV/0!</v>
      </c>
      <c r="Q797" s="492">
        <f t="shared" si="556"/>
        <v>-1</v>
      </c>
      <c r="R797" s="234"/>
      <c r="S797" s="234"/>
      <c r="T797" s="75"/>
      <c r="U797" s="79">
        <v>2</v>
      </c>
    </row>
    <row r="798" spans="1:21" s="57" customFormat="1" ht="15.75" hidden="1" customHeight="1" thickBot="1">
      <c r="A798" s="57" t="s">
        <v>29</v>
      </c>
      <c r="B798" s="69"/>
      <c r="C798" s="233" t="s">
        <v>1410</v>
      </c>
      <c r="D798" s="175" t="e">
        <f t="shared" ref="D798:O800" si="561">D818/$P818</f>
        <v>#DIV/0!</v>
      </c>
      <c r="E798" s="176" t="e">
        <f t="shared" si="561"/>
        <v>#DIV/0!</v>
      </c>
      <c r="F798" s="176" t="e">
        <f t="shared" si="561"/>
        <v>#DIV/0!</v>
      </c>
      <c r="G798" s="176" t="e">
        <f t="shared" si="561"/>
        <v>#DIV/0!</v>
      </c>
      <c r="H798" s="176" t="e">
        <f t="shared" si="561"/>
        <v>#DIV/0!</v>
      </c>
      <c r="I798" s="176" t="e">
        <f t="shared" si="561"/>
        <v>#DIV/0!</v>
      </c>
      <c r="J798" s="176" t="e">
        <f t="shared" si="561"/>
        <v>#DIV/0!</v>
      </c>
      <c r="K798" s="176" t="e">
        <f t="shared" si="561"/>
        <v>#DIV/0!</v>
      </c>
      <c r="L798" s="176" t="e">
        <f t="shared" si="561"/>
        <v>#DIV/0!</v>
      </c>
      <c r="M798" s="176" t="e">
        <f t="shared" si="561"/>
        <v>#DIV/0!</v>
      </c>
      <c r="N798" s="176" t="e">
        <f t="shared" si="561"/>
        <v>#DIV/0!</v>
      </c>
      <c r="O798" s="176" t="e">
        <f t="shared" si="561"/>
        <v>#DIV/0!</v>
      </c>
      <c r="P798" s="164" t="e">
        <f t="shared" si="553"/>
        <v>#DIV/0!</v>
      </c>
      <c r="Q798" s="492" t="e">
        <f t="shared" si="556"/>
        <v>#DIV/0!</v>
      </c>
      <c r="R798" s="234"/>
      <c r="S798" s="234"/>
      <c r="T798" s="75"/>
      <c r="U798" s="79">
        <v>2</v>
      </c>
    </row>
    <row r="799" spans="1:21" s="57" customFormat="1" ht="15.75" hidden="1" customHeight="1" thickBot="1">
      <c r="A799" s="57" t="s">
        <v>29</v>
      </c>
      <c r="B799" s="69"/>
      <c r="C799" s="233" t="s">
        <v>1411</v>
      </c>
      <c r="D799" s="175" t="e">
        <f t="shared" si="561"/>
        <v>#DIV/0!</v>
      </c>
      <c r="E799" s="176" t="e">
        <f t="shared" si="561"/>
        <v>#DIV/0!</v>
      </c>
      <c r="F799" s="176" t="e">
        <f t="shared" si="561"/>
        <v>#DIV/0!</v>
      </c>
      <c r="G799" s="176" t="e">
        <f t="shared" si="561"/>
        <v>#DIV/0!</v>
      </c>
      <c r="H799" s="176" t="e">
        <f t="shared" si="561"/>
        <v>#DIV/0!</v>
      </c>
      <c r="I799" s="176" t="e">
        <f t="shared" si="561"/>
        <v>#DIV/0!</v>
      </c>
      <c r="J799" s="176" t="e">
        <f t="shared" si="561"/>
        <v>#DIV/0!</v>
      </c>
      <c r="K799" s="176" t="e">
        <f t="shared" si="561"/>
        <v>#DIV/0!</v>
      </c>
      <c r="L799" s="176" t="e">
        <f t="shared" si="561"/>
        <v>#DIV/0!</v>
      </c>
      <c r="M799" s="176" t="e">
        <f t="shared" si="561"/>
        <v>#DIV/0!</v>
      </c>
      <c r="N799" s="176" t="e">
        <f t="shared" si="561"/>
        <v>#DIV/0!</v>
      </c>
      <c r="O799" s="176" t="e">
        <f t="shared" si="561"/>
        <v>#DIV/0!</v>
      </c>
      <c r="P799" s="164" t="e">
        <f t="shared" si="553"/>
        <v>#DIV/0!</v>
      </c>
      <c r="Q799" s="492" t="e">
        <f t="shared" si="556"/>
        <v>#DIV/0!</v>
      </c>
      <c r="R799" s="234"/>
      <c r="S799" s="234"/>
      <c r="T799" s="75"/>
      <c r="U799" s="79">
        <v>2</v>
      </c>
    </row>
    <row r="800" spans="1:21" s="57" customFormat="1" ht="15.75" hidden="1" customHeight="1" thickBot="1">
      <c r="A800" s="57" t="s">
        <v>29</v>
      </c>
      <c r="B800" s="69"/>
      <c r="C800" s="233" t="s">
        <v>1412</v>
      </c>
      <c r="D800" s="175" t="e">
        <f t="shared" si="561"/>
        <v>#DIV/0!</v>
      </c>
      <c r="E800" s="176" t="e">
        <f t="shared" si="561"/>
        <v>#DIV/0!</v>
      </c>
      <c r="F800" s="176" t="e">
        <f t="shared" si="561"/>
        <v>#DIV/0!</v>
      </c>
      <c r="G800" s="176" t="e">
        <f t="shared" si="561"/>
        <v>#DIV/0!</v>
      </c>
      <c r="H800" s="176" t="e">
        <f t="shared" si="561"/>
        <v>#DIV/0!</v>
      </c>
      <c r="I800" s="176" t="e">
        <f t="shared" si="561"/>
        <v>#DIV/0!</v>
      </c>
      <c r="J800" s="176" t="e">
        <f t="shared" si="561"/>
        <v>#DIV/0!</v>
      </c>
      <c r="K800" s="176" t="e">
        <f t="shared" si="561"/>
        <v>#DIV/0!</v>
      </c>
      <c r="L800" s="176" t="e">
        <f t="shared" si="561"/>
        <v>#DIV/0!</v>
      </c>
      <c r="M800" s="176" t="e">
        <f t="shared" si="561"/>
        <v>#DIV/0!</v>
      </c>
      <c r="N800" s="176" t="e">
        <f t="shared" si="561"/>
        <v>#DIV/0!</v>
      </c>
      <c r="O800" s="176" t="e">
        <f t="shared" si="561"/>
        <v>#DIV/0!</v>
      </c>
      <c r="P800" s="164" t="e">
        <f t="shared" si="553"/>
        <v>#DIV/0!</v>
      </c>
      <c r="Q800" s="492" t="e">
        <f t="shared" si="556"/>
        <v>#DIV/0!</v>
      </c>
      <c r="R800" s="234"/>
      <c r="S800" s="234"/>
      <c r="T800" s="75"/>
      <c r="U800" s="79">
        <v>2</v>
      </c>
    </row>
    <row r="801" spans="1:21" s="57" customFormat="1" ht="15.75" hidden="1" customHeight="1" thickBot="1">
      <c r="A801" s="57" t="s">
        <v>29</v>
      </c>
      <c r="B801" s="69"/>
      <c r="C801" s="236" t="s">
        <v>157</v>
      </c>
      <c r="D801" s="245">
        <v>19.024568250000002</v>
      </c>
      <c r="E801" s="246">
        <v>19.306961749999999</v>
      </c>
      <c r="F801" s="246">
        <v>18.257892779999999</v>
      </c>
      <c r="G801" s="246">
        <v>17.601158149999996</v>
      </c>
      <c r="H801" s="246">
        <v>18.462276250000002</v>
      </c>
      <c r="I801" s="246">
        <v>18.369534400000006</v>
      </c>
      <c r="J801" s="246">
        <v>19.063786550000003</v>
      </c>
      <c r="K801" s="246">
        <v>19.825290999999993</v>
      </c>
      <c r="L801" s="246">
        <v>25.565148149999999</v>
      </c>
      <c r="M801" s="246">
        <v>19.752037690000009</v>
      </c>
      <c r="N801" s="246">
        <v>20.344599249999987</v>
      </c>
      <c r="O801" s="197">
        <v>19.284871699999997</v>
      </c>
      <c r="P801" s="181">
        <f>SUM(D801:O801)</f>
        <v>234.85812591999999</v>
      </c>
      <c r="Q801" s="198"/>
      <c r="R801" s="161"/>
      <c r="S801" s="161"/>
      <c r="T801" s="75"/>
      <c r="U801" s="79">
        <v>2</v>
      </c>
    </row>
    <row r="802" spans="1:21" s="57" customFormat="1" ht="15.75" hidden="1" customHeight="1" thickBot="1">
      <c r="A802" s="57" t="s">
        <v>29</v>
      </c>
      <c r="B802" s="69"/>
      <c r="C802" s="233" t="s">
        <v>158</v>
      </c>
      <c r="D802" s="182">
        <v>17.607530700000002</v>
      </c>
      <c r="E802" s="183">
        <v>19.879286149999999</v>
      </c>
      <c r="F802" s="183">
        <v>18.837354749999999</v>
      </c>
      <c r="G802" s="183">
        <v>19.648506600000001</v>
      </c>
      <c r="H802" s="183">
        <v>16.877335179999999</v>
      </c>
      <c r="I802" s="183">
        <v>19.44903614</v>
      </c>
      <c r="J802" s="183">
        <v>20.8294283</v>
      </c>
      <c r="K802" s="183">
        <v>20.936625500000002</v>
      </c>
      <c r="L802" s="183">
        <v>24.86187</v>
      </c>
      <c r="M802" s="183">
        <v>22.225376749999999</v>
      </c>
      <c r="N802" s="183">
        <v>22.314078089999999</v>
      </c>
      <c r="O802" s="184">
        <v>18.737904830000002</v>
      </c>
      <c r="P802" s="185">
        <f>SUM(D802:O802)</f>
        <v>242.20433299000001</v>
      </c>
      <c r="Q802" s="502"/>
      <c r="R802" s="186"/>
      <c r="S802" s="186"/>
      <c r="T802" s="103"/>
      <c r="U802" s="79">
        <v>2</v>
      </c>
    </row>
    <row r="803" spans="1:21" s="57" customFormat="1" ht="15.75" hidden="1" customHeight="1" thickBot="1">
      <c r="A803" s="57" t="s">
        <v>29</v>
      </c>
      <c r="B803" s="69"/>
      <c r="C803" s="233" t="s">
        <v>457</v>
      </c>
      <c r="D803" s="182">
        <v>9.6752832499999997</v>
      </c>
      <c r="E803" s="183">
        <v>3.6900967499999999</v>
      </c>
      <c r="F803" s="183">
        <v>3.4595880999999999</v>
      </c>
      <c r="G803" s="183">
        <v>4.7099742500000001</v>
      </c>
      <c r="H803" s="183">
        <v>3.99400625</v>
      </c>
      <c r="I803" s="183">
        <v>4.5153512500000001</v>
      </c>
      <c r="J803" s="183">
        <v>5.4945643500000001</v>
      </c>
      <c r="K803" s="183">
        <v>4.6657236500000003</v>
      </c>
      <c r="L803" s="183">
        <v>5.1101789999999996</v>
      </c>
      <c r="M803" s="183">
        <v>4.9103034499999998</v>
      </c>
      <c r="N803" s="183">
        <v>3.9761679999999999</v>
      </c>
      <c r="O803" s="184">
        <v>4.0347912499999996</v>
      </c>
      <c r="P803" s="185">
        <f t="shared" ref="P803:P808" si="562">SUM(D803:O803)</f>
        <v>58.236029549999998</v>
      </c>
      <c r="Q803" s="503"/>
      <c r="R803" s="187"/>
      <c r="S803" s="187"/>
      <c r="T803" s="105">
        <f t="shared" ref="T803:T809" si="563">R803-S803</f>
        <v>0</v>
      </c>
      <c r="U803" s="79">
        <v>2</v>
      </c>
    </row>
    <row r="804" spans="1:21" s="57" customFormat="1" ht="15.75" hidden="1" customHeight="1" thickBot="1">
      <c r="A804" s="57" t="s">
        <v>29</v>
      </c>
      <c r="B804" s="69"/>
      <c r="C804" s="233" t="s">
        <v>577</v>
      </c>
      <c r="D804" s="182">
        <v>5.7853525000000001</v>
      </c>
      <c r="E804" s="183">
        <v>4.13706175</v>
      </c>
      <c r="F804" s="183">
        <v>4.1838532500000003</v>
      </c>
      <c r="G804" s="183">
        <v>4.9972157499999996</v>
      </c>
      <c r="H804" s="183">
        <v>3.74731595</v>
      </c>
      <c r="I804" s="183">
        <v>5.1664479999999999</v>
      </c>
      <c r="J804" s="183">
        <v>4.9749713900000003</v>
      </c>
      <c r="K804" s="183">
        <v>5.0200006000000004</v>
      </c>
      <c r="L804" s="183">
        <v>5.7253877500000003</v>
      </c>
      <c r="M804" s="183">
        <v>4.7191092499999998</v>
      </c>
      <c r="N804" s="183">
        <v>4.2242300400000001</v>
      </c>
      <c r="O804" s="184">
        <v>12.6625332</v>
      </c>
      <c r="P804" s="185">
        <f t="shared" si="562"/>
        <v>65.343479430000016</v>
      </c>
      <c r="Q804" s="503"/>
      <c r="R804" s="187"/>
      <c r="S804" s="187"/>
      <c r="T804" s="105">
        <f t="shared" si="563"/>
        <v>0</v>
      </c>
      <c r="U804" s="79">
        <v>2</v>
      </c>
    </row>
    <row r="805" spans="1:21" s="57" customFormat="1" ht="15.75" hidden="1" customHeight="1" thickBot="1">
      <c r="A805" s="57" t="s">
        <v>29</v>
      </c>
      <c r="B805" s="69"/>
      <c r="C805" s="233" t="s">
        <v>679</v>
      </c>
      <c r="D805" s="182">
        <v>11.928035149999999</v>
      </c>
      <c r="E805" s="183">
        <v>4.5213144999999999</v>
      </c>
      <c r="F805" s="183">
        <v>4.83460775</v>
      </c>
      <c r="G805" s="183">
        <v>5.3452042000000004</v>
      </c>
      <c r="H805" s="183">
        <v>4.3714302500000004</v>
      </c>
      <c r="I805" s="183">
        <v>5.7399575</v>
      </c>
      <c r="J805" s="183">
        <v>6.3585684000000002</v>
      </c>
      <c r="K805" s="183">
        <v>5.7032882499999999</v>
      </c>
      <c r="L805" s="183">
        <v>6.7894344999999996</v>
      </c>
      <c r="M805" s="183">
        <v>5.3235618499999999</v>
      </c>
      <c r="N805" s="183">
        <v>4.2560027500000004</v>
      </c>
      <c r="O805" s="184">
        <v>26.780612000000001</v>
      </c>
      <c r="P805" s="185">
        <f t="shared" si="562"/>
        <v>91.952017100000006</v>
      </c>
      <c r="Q805" s="503"/>
      <c r="R805" s="187"/>
      <c r="S805" s="187"/>
      <c r="T805" s="105">
        <f t="shared" si="563"/>
        <v>0</v>
      </c>
      <c r="U805" s="79">
        <v>2</v>
      </c>
    </row>
    <row r="806" spans="1:21" s="57" customFormat="1" ht="15.75" hidden="1" customHeight="1" thickBot="1">
      <c r="A806" s="57" t="s">
        <v>29</v>
      </c>
      <c r="B806" s="69"/>
      <c r="C806" s="233" t="s">
        <v>775</v>
      </c>
      <c r="D806" s="189">
        <v>12.241422</v>
      </c>
      <c r="E806" s="190">
        <v>5.1753484000000007</v>
      </c>
      <c r="F806" s="190">
        <v>4.9452224999999999</v>
      </c>
      <c r="G806" s="190">
        <v>5.927995499999998</v>
      </c>
      <c r="H806" s="190">
        <v>6.0473752500000018</v>
      </c>
      <c r="I806" s="190">
        <v>5.9849107499999974</v>
      </c>
      <c r="J806" s="190">
        <v>7.4042925000000039</v>
      </c>
      <c r="K806" s="190">
        <v>7.2736395000000016</v>
      </c>
      <c r="L806" s="190">
        <v>7.2063302499999935</v>
      </c>
      <c r="M806" s="190">
        <v>5.5424728999999999</v>
      </c>
      <c r="N806" s="190">
        <v>19.576146250000008</v>
      </c>
      <c r="O806" s="184">
        <v>21.54404375</v>
      </c>
      <c r="P806" s="185">
        <f t="shared" si="562"/>
        <v>108.86919955</v>
      </c>
      <c r="Q806" s="503"/>
      <c r="R806" s="187"/>
      <c r="S806" s="187"/>
      <c r="T806" s="105">
        <f t="shared" si="563"/>
        <v>0</v>
      </c>
      <c r="U806" s="79">
        <v>2</v>
      </c>
    </row>
    <row r="807" spans="1:21" s="57" customFormat="1" ht="15.75" hidden="1" customHeight="1" thickBot="1">
      <c r="A807" s="57" t="s">
        <v>29</v>
      </c>
      <c r="B807" s="69"/>
      <c r="C807" s="233" t="s">
        <v>860</v>
      </c>
      <c r="D807" s="422">
        <v>15.18083275</v>
      </c>
      <c r="E807" s="423">
        <v>5.5760612499999986</v>
      </c>
      <c r="F807" s="423">
        <v>5.5068310000000018</v>
      </c>
      <c r="G807" s="423">
        <v>5.5102244999999996</v>
      </c>
      <c r="H807" s="423">
        <v>6.3830749099999977</v>
      </c>
      <c r="I807" s="423">
        <v>7.2983270000000005</v>
      </c>
      <c r="J807" s="423">
        <v>6.9733895000000032</v>
      </c>
      <c r="K807" s="423">
        <v>7.1707582499999987</v>
      </c>
      <c r="L807" s="423">
        <v>6.7480947499999999</v>
      </c>
      <c r="M807" s="423">
        <v>5.6425128999999998</v>
      </c>
      <c r="N807" s="423">
        <v>22.061741659999996</v>
      </c>
      <c r="O807" s="424">
        <v>22.042934000000002</v>
      </c>
      <c r="P807" s="425">
        <f t="shared" si="562"/>
        <v>116.09478247</v>
      </c>
      <c r="Q807" s="503"/>
      <c r="R807" s="182"/>
      <c r="S807" s="191"/>
      <c r="T807" s="192">
        <f>S807-R807</f>
        <v>0</v>
      </c>
      <c r="U807" s="79">
        <v>2</v>
      </c>
    </row>
    <row r="808" spans="1:21" s="57" customFormat="1" ht="15.75" hidden="1" customHeight="1" thickBot="1">
      <c r="A808" s="57" t="s">
        <v>29</v>
      </c>
      <c r="B808" s="69"/>
      <c r="C808" s="244" t="s">
        <v>959</v>
      </c>
      <c r="D808" s="182">
        <v>16.359159250000001</v>
      </c>
      <c r="E808" s="183">
        <v>5.6935307499999972</v>
      </c>
      <c r="F808" s="183">
        <v>4.1416975000000029</v>
      </c>
      <c r="G808" s="183">
        <v>7.4603532500000007</v>
      </c>
      <c r="H808" s="183">
        <v>6.8357796299999967</v>
      </c>
      <c r="I808" s="183">
        <v>6.9393035000000012</v>
      </c>
      <c r="J808" s="183">
        <v>6.7807491499999983</v>
      </c>
      <c r="K808" s="183">
        <v>6.9156041500000001</v>
      </c>
      <c r="L808" s="183">
        <v>7.1085415000000012</v>
      </c>
      <c r="M808" s="183">
        <v>6.4189536199999964</v>
      </c>
      <c r="N808" s="183">
        <v>24.467593340000008</v>
      </c>
      <c r="O808" s="184">
        <v>22.52088599999999</v>
      </c>
      <c r="P808" s="185">
        <f t="shared" si="562"/>
        <v>121.64215163999999</v>
      </c>
      <c r="Q808" s="503"/>
      <c r="R808" s="459">
        <v>121.3</v>
      </c>
      <c r="S808" s="459">
        <v>121.3</v>
      </c>
      <c r="T808" s="592">
        <f t="shared" si="563"/>
        <v>0</v>
      </c>
      <c r="U808" s="79">
        <v>2</v>
      </c>
    </row>
    <row r="809" spans="1:21" s="57" customFormat="1" ht="15.6" customHeight="1" thickBot="1">
      <c r="A809" s="57" t="s">
        <v>29</v>
      </c>
      <c r="B809" s="516">
        <f>+B796+1</f>
        <v>169</v>
      </c>
      <c r="C809" s="244" t="s">
        <v>2538</v>
      </c>
      <c r="D809" s="182">
        <v>20.3</v>
      </c>
      <c r="E809" s="183">
        <v>6.1</v>
      </c>
      <c r="F809" s="183">
        <v>6</v>
      </c>
      <c r="G809" s="183">
        <v>5.9</v>
      </c>
      <c r="H809" s="183">
        <v>5.9</v>
      </c>
      <c r="I809" s="183">
        <v>5.9</v>
      </c>
      <c r="J809" s="183">
        <v>6.4</v>
      </c>
      <c r="K809" s="183">
        <v>6.7</v>
      </c>
      <c r="L809" s="183">
        <v>6.9</v>
      </c>
      <c r="M809" s="183">
        <v>7</v>
      </c>
      <c r="N809" s="183">
        <v>13.9</v>
      </c>
      <c r="O809" s="184">
        <f>(R809)-SUM(D809:N809)</f>
        <v>21.700000000000003</v>
      </c>
      <c r="P809" s="185">
        <f>SUM(D809:O809)</f>
        <v>112.7</v>
      </c>
      <c r="Q809" s="584"/>
      <c r="R809" s="182">
        <v>112.7</v>
      </c>
      <c r="S809" s="187">
        <v>112.7</v>
      </c>
      <c r="T809" s="105">
        <f t="shared" si="563"/>
        <v>0</v>
      </c>
      <c r="U809" s="79">
        <v>1</v>
      </c>
    </row>
    <row r="810" spans="1:21" s="57" customFormat="1" ht="15.75" hidden="1" customHeight="1" thickBot="1">
      <c r="A810" s="57" t="s">
        <v>29</v>
      </c>
      <c r="B810" s="69"/>
      <c r="C810" s="244" t="s">
        <v>1103</v>
      </c>
      <c r="D810" s="182">
        <v>15.710543749999999</v>
      </c>
      <c r="E810" s="183">
        <v>5.7145082500000015</v>
      </c>
      <c r="F810" s="183">
        <v>5.3015885999999988</v>
      </c>
      <c r="G810" s="183">
        <v>7.043593750000003</v>
      </c>
      <c r="H810" s="183">
        <v>6.286401749999996</v>
      </c>
      <c r="I810" s="183">
        <v>6.3852400299999985</v>
      </c>
      <c r="J810" s="183">
        <v>7.8323247500000051</v>
      </c>
      <c r="K810" s="183">
        <v>6.8447372499999943</v>
      </c>
      <c r="L810" s="183">
        <v>6.1369692499999999</v>
      </c>
      <c r="M810" s="183">
        <v>6.5277291400000053</v>
      </c>
      <c r="N810" s="183">
        <v>24.994002100000003</v>
      </c>
      <c r="O810" s="184">
        <v>22.7975055</v>
      </c>
      <c r="P810" s="185">
        <f>SUM(D810:O810)</f>
        <v>121.57514412</v>
      </c>
      <c r="Q810" s="351"/>
      <c r="R810" s="199">
        <v>127.2</v>
      </c>
      <c r="S810" s="187">
        <v>127.2</v>
      </c>
      <c r="T810" s="481">
        <f>R810-S810</f>
        <v>0</v>
      </c>
      <c r="U810" s="79">
        <v>2</v>
      </c>
    </row>
    <row r="811" spans="1:21" s="57" customFormat="1" ht="15.75" hidden="1" customHeight="1" thickBot="1">
      <c r="A811" s="57" t="s">
        <v>29</v>
      </c>
      <c r="B811" s="516"/>
      <c r="C811" s="244" t="s">
        <v>1403</v>
      </c>
      <c r="D811" s="182">
        <v>15.703372999999999</v>
      </c>
      <c r="E811" s="183">
        <v>5.8891950000000008</v>
      </c>
      <c r="F811" s="183">
        <v>5.7099489000000005</v>
      </c>
      <c r="G811" s="183">
        <v>7.0747046199999986</v>
      </c>
      <c r="H811" s="183">
        <v>5.5394815000000008</v>
      </c>
      <c r="I811" s="183">
        <v>7.5383029999999991</v>
      </c>
      <c r="J811" s="183">
        <v>7.3343715000000032</v>
      </c>
      <c r="K811" s="183">
        <v>6.6513347499999966</v>
      </c>
      <c r="L811" s="183">
        <v>7.294931499999997</v>
      </c>
      <c r="M811" s="183">
        <v>3.6757617500000066</v>
      </c>
      <c r="N811" s="183">
        <v>7.0407639999999958</v>
      </c>
      <c r="O811" s="184">
        <v>19.992334749999998</v>
      </c>
      <c r="P811" s="185">
        <f t="shared" ref="P811:P820" si="564">SUM(D811:O811)</f>
        <v>99.444504269999996</v>
      </c>
      <c r="Q811" s="351"/>
      <c r="R811" s="182">
        <v>124.1</v>
      </c>
      <c r="S811" s="187">
        <v>124.1</v>
      </c>
      <c r="T811" s="481">
        <f t="shared" ref="T811:T820" si="565">R811-S811</f>
        <v>0</v>
      </c>
      <c r="U811" s="79">
        <v>2</v>
      </c>
    </row>
    <row r="812" spans="1:21" s="57" customFormat="1" ht="15.75" hidden="1" customHeight="1" thickBot="1">
      <c r="A812" s="57" t="s">
        <v>29</v>
      </c>
      <c r="B812" s="516"/>
      <c r="C812" s="233" t="s">
        <v>1404</v>
      </c>
      <c r="D812" s="583">
        <v>18.0685599</v>
      </c>
      <c r="E812" s="301">
        <v>5.7653925000000008</v>
      </c>
      <c r="F812" s="301">
        <v>5.1761177499999995</v>
      </c>
      <c r="G812" s="301">
        <v>6.1875322500000003</v>
      </c>
      <c r="H812" s="301">
        <v>6.0074169999999967</v>
      </c>
      <c r="I812" s="301">
        <v>5.7971865000000022</v>
      </c>
      <c r="J812" s="301">
        <v>6.5849288000000001</v>
      </c>
      <c r="K812" s="301">
        <v>7.0483209799999997</v>
      </c>
      <c r="L812" s="301">
        <v>7.1328040000000001</v>
      </c>
      <c r="M812" s="301">
        <v>16.445449120000006</v>
      </c>
      <c r="N812" s="301">
        <v>30.558815249999995</v>
      </c>
      <c r="O812" s="332">
        <v>26.391944250000009</v>
      </c>
      <c r="P812" s="333">
        <f t="shared" si="564"/>
        <v>141.16446830000001</v>
      </c>
      <c r="Q812" s="557"/>
      <c r="R812" s="422">
        <v>121.5</v>
      </c>
      <c r="S812" s="459">
        <v>121.5</v>
      </c>
      <c r="T812" s="592">
        <f t="shared" si="565"/>
        <v>0</v>
      </c>
      <c r="U812" s="79">
        <v>2</v>
      </c>
    </row>
    <row r="813" spans="1:21" s="57" customFormat="1" ht="15.6" hidden="1" customHeight="1" thickBot="1">
      <c r="A813" s="57" t="s">
        <v>29</v>
      </c>
      <c r="B813" s="516"/>
      <c r="C813" s="233" t="s">
        <v>1405</v>
      </c>
      <c r="D813" s="182">
        <v>22.44193525</v>
      </c>
      <c r="E813" s="183">
        <v>8.3262010599999989</v>
      </c>
      <c r="F813" s="183">
        <v>6.3056501999999988</v>
      </c>
      <c r="G813" s="183">
        <v>5.7749672500000031</v>
      </c>
      <c r="H813" s="183">
        <v>5.9907792499999957</v>
      </c>
      <c r="I813" s="183">
        <v>5.3560272500000039</v>
      </c>
      <c r="J813" s="183">
        <v>6.7887283099999962</v>
      </c>
      <c r="K813" s="183">
        <v>6.7727099099999961</v>
      </c>
      <c r="L813" s="183">
        <v>5.6560083200000122</v>
      </c>
      <c r="M813" s="183">
        <v>22.318354349999993</v>
      </c>
      <c r="N813" s="183">
        <v>32.201047689999996</v>
      </c>
      <c r="O813" s="184">
        <v>19.795360000000016</v>
      </c>
      <c r="P813" s="185">
        <f t="shared" si="564"/>
        <v>147.72776884000001</v>
      </c>
      <c r="Q813" s="584"/>
      <c r="R813" s="182">
        <v>133.19999999999999</v>
      </c>
      <c r="S813" s="187">
        <v>133.19999999999999</v>
      </c>
      <c r="T813" s="105">
        <f t="shared" si="565"/>
        <v>0</v>
      </c>
      <c r="U813" s="79">
        <v>2</v>
      </c>
    </row>
    <row r="814" spans="1:21" s="57" customFormat="1" ht="15.6" hidden="1" customHeight="1" thickBot="1">
      <c r="A814" s="57" t="s">
        <v>29</v>
      </c>
      <c r="B814" s="516"/>
      <c r="C814" s="233" t="s">
        <v>1406</v>
      </c>
      <c r="D814" s="182">
        <v>22.093290249999999</v>
      </c>
      <c r="E814" s="183">
        <v>5.8555797500000004</v>
      </c>
      <c r="F814" s="183">
        <v>5.4148459999999972</v>
      </c>
      <c r="G814" s="183">
        <v>5.5333567500000029</v>
      </c>
      <c r="H814" s="183">
        <v>6.0683425</v>
      </c>
      <c r="I814" s="183">
        <v>6.7523492500000017</v>
      </c>
      <c r="J814" s="183">
        <v>6.0166800000000009</v>
      </c>
      <c r="K814" s="183">
        <v>5.6305166299999954</v>
      </c>
      <c r="L814" s="183">
        <v>6.6513334300000082</v>
      </c>
      <c r="M814" s="183">
        <v>5.0856562500000004</v>
      </c>
      <c r="N814" s="183">
        <v>12.332630219999999</v>
      </c>
      <c r="O814" s="184">
        <v>24.591009</v>
      </c>
      <c r="P814" s="185">
        <f t="shared" si="564"/>
        <v>112.02559003</v>
      </c>
      <c r="Q814" s="638"/>
      <c r="R814" s="182">
        <v>110.8</v>
      </c>
      <c r="S814" s="187">
        <v>110.8</v>
      </c>
      <c r="T814" s="105">
        <f t="shared" si="565"/>
        <v>0</v>
      </c>
      <c r="U814" s="79">
        <v>2</v>
      </c>
    </row>
    <row r="815" spans="1:21" s="57" customFormat="1" ht="15.75" customHeight="1" thickBot="1">
      <c r="A815" s="57" t="s">
        <v>29</v>
      </c>
      <c r="B815" s="516">
        <f>+B809+1</f>
        <v>170</v>
      </c>
      <c r="C815" s="233" t="s">
        <v>1407</v>
      </c>
      <c r="D815" s="182">
        <v>17.601952430000001</v>
      </c>
      <c r="E815" s="611">
        <v>5.8</v>
      </c>
      <c r="F815" s="611">
        <v>5.6</v>
      </c>
      <c r="G815" s="611">
        <v>5.6</v>
      </c>
      <c r="H815" s="611">
        <v>5.6</v>
      </c>
      <c r="I815" s="611">
        <v>5.5</v>
      </c>
      <c r="J815" s="611">
        <v>5.9</v>
      </c>
      <c r="K815" s="611">
        <v>6</v>
      </c>
      <c r="L815" s="611">
        <v>6.2</v>
      </c>
      <c r="M815" s="611">
        <v>6.3</v>
      </c>
      <c r="N815" s="611">
        <v>14.2</v>
      </c>
      <c r="O815" s="184">
        <f t="shared" ref="O815:O820" si="566">(R815)-SUM(D815:N815)</f>
        <v>24.29804756999998</v>
      </c>
      <c r="P815" s="185">
        <f t="shared" si="564"/>
        <v>108.6</v>
      </c>
      <c r="Q815" s="557"/>
      <c r="R815" s="194">
        <v>108.6</v>
      </c>
      <c r="S815" s="187">
        <v>108.6</v>
      </c>
      <c r="T815" s="105">
        <f t="shared" si="565"/>
        <v>0</v>
      </c>
      <c r="U815" s="79">
        <v>1</v>
      </c>
    </row>
    <row r="816" spans="1:21" s="57" customFormat="1" ht="15.75" customHeight="1" thickBot="1">
      <c r="A816" s="57" t="s">
        <v>29</v>
      </c>
      <c r="B816" s="516">
        <f>+B815+1</f>
        <v>171</v>
      </c>
      <c r="C816" s="233" t="s">
        <v>1408</v>
      </c>
      <c r="D816" s="195">
        <v>17.8</v>
      </c>
      <c r="E816" s="193">
        <v>5.8</v>
      </c>
      <c r="F816" s="193">
        <v>5.6</v>
      </c>
      <c r="G816" s="193">
        <v>5.6</v>
      </c>
      <c r="H816" s="193">
        <v>5.6</v>
      </c>
      <c r="I816" s="193">
        <v>5.5</v>
      </c>
      <c r="J816" s="193">
        <v>6</v>
      </c>
      <c r="K816" s="193">
        <v>6.1</v>
      </c>
      <c r="L816" s="193">
        <v>6.3</v>
      </c>
      <c r="M816" s="193">
        <v>6.4</v>
      </c>
      <c r="N816" s="193">
        <v>15.8</v>
      </c>
      <c r="O816" s="184">
        <f t="shared" si="566"/>
        <v>26.499999999999986</v>
      </c>
      <c r="P816" s="185">
        <f t="shared" si="564"/>
        <v>113</v>
      </c>
      <c r="Q816" s="542"/>
      <c r="R816" s="199">
        <v>113</v>
      </c>
      <c r="S816" s="187">
        <v>113</v>
      </c>
      <c r="T816" s="105">
        <f t="shared" si="565"/>
        <v>0</v>
      </c>
      <c r="U816" s="79">
        <v>1</v>
      </c>
    </row>
    <row r="817" spans="1:21" s="57" customFormat="1" ht="15.75" hidden="1" customHeight="1" thickBot="1">
      <c r="A817" s="57" t="s">
        <v>29</v>
      </c>
      <c r="B817" s="69"/>
      <c r="C817" s="233" t="s">
        <v>1409</v>
      </c>
      <c r="D817" s="195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84">
        <f t="shared" si="566"/>
        <v>0</v>
      </c>
      <c r="P817" s="185">
        <f t="shared" si="564"/>
        <v>0</v>
      </c>
      <c r="Q817" s="503"/>
      <c r="R817" s="199"/>
      <c r="S817" s="187"/>
      <c r="T817" s="105">
        <f t="shared" si="565"/>
        <v>0</v>
      </c>
      <c r="U817" s="79">
        <v>2</v>
      </c>
    </row>
    <row r="818" spans="1:21" s="57" customFormat="1" ht="15.75" hidden="1" customHeight="1" thickBot="1">
      <c r="A818" s="57" t="s">
        <v>29</v>
      </c>
      <c r="B818" s="69"/>
      <c r="C818" s="233" t="s">
        <v>1410</v>
      </c>
      <c r="D818" s="195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84">
        <f t="shared" si="566"/>
        <v>0</v>
      </c>
      <c r="P818" s="185">
        <f t="shared" si="564"/>
        <v>0</v>
      </c>
      <c r="Q818" s="503"/>
      <c r="R818" s="199"/>
      <c r="S818" s="187"/>
      <c r="T818" s="105">
        <f t="shared" si="565"/>
        <v>0</v>
      </c>
      <c r="U818" s="79">
        <v>2</v>
      </c>
    </row>
    <row r="819" spans="1:21" s="57" customFormat="1" ht="15.75" hidden="1" customHeight="1" thickBot="1">
      <c r="A819" s="57" t="s">
        <v>29</v>
      </c>
      <c r="B819" s="69"/>
      <c r="C819" s="233" t="s">
        <v>1411</v>
      </c>
      <c r="D819" s="195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84">
        <f t="shared" si="566"/>
        <v>0</v>
      </c>
      <c r="P819" s="185">
        <f t="shared" si="564"/>
        <v>0</v>
      </c>
      <c r="Q819" s="503"/>
      <c r="R819" s="199"/>
      <c r="S819" s="187"/>
      <c r="T819" s="105">
        <f t="shared" si="565"/>
        <v>0</v>
      </c>
      <c r="U819" s="79">
        <v>2</v>
      </c>
    </row>
    <row r="820" spans="1:21" s="57" customFormat="1" ht="15.75" hidden="1" customHeight="1" thickBot="1">
      <c r="A820" s="57" t="s">
        <v>29</v>
      </c>
      <c r="B820" s="69"/>
      <c r="C820" s="233" t="s">
        <v>1412</v>
      </c>
      <c r="D820" s="195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84">
        <f t="shared" si="566"/>
        <v>0</v>
      </c>
      <c r="P820" s="185">
        <f t="shared" si="564"/>
        <v>0</v>
      </c>
      <c r="Q820" s="503"/>
      <c r="R820" s="199"/>
      <c r="S820" s="187"/>
      <c r="T820" s="105">
        <f t="shared" si="565"/>
        <v>0</v>
      </c>
      <c r="U820" s="79">
        <v>2</v>
      </c>
    </row>
    <row r="821" spans="1:21" s="196" customFormat="1" ht="15.6" customHeight="1" thickBot="1">
      <c r="B821" s="549"/>
      <c r="C821" s="468"/>
      <c r="D821" s="161"/>
      <c r="E821" s="161"/>
      <c r="F821" s="161"/>
      <c r="G821" s="161"/>
      <c r="H821" s="161"/>
      <c r="I821" s="161"/>
      <c r="J821" s="161"/>
      <c r="K821" s="161"/>
      <c r="L821" s="161"/>
      <c r="M821" s="161"/>
      <c r="N821" s="161"/>
      <c r="O821" s="161"/>
      <c r="P821" s="161"/>
      <c r="Q821" s="198"/>
      <c r="R821" s="161"/>
      <c r="S821" s="161"/>
      <c r="T821" s="75"/>
      <c r="U821" s="79">
        <v>1</v>
      </c>
    </row>
    <row r="822" spans="1:21" s="57" customFormat="1" ht="15.75" hidden="1" customHeight="1" thickBot="1">
      <c r="A822" s="57" t="s">
        <v>30</v>
      </c>
      <c r="B822" s="69"/>
      <c r="C822" s="233" t="s">
        <v>159</v>
      </c>
      <c r="D822" s="218">
        <v>0.14667943024788294</v>
      </c>
      <c r="E822" s="218">
        <v>6.6970851120730618E-2</v>
      </c>
      <c r="F822" s="267">
        <v>6.010608694414498E-2</v>
      </c>
      <c r="G822" s="218">
        <v>7.9255506209463367E-2</v>
      </c>
      <c r="H822" s="218">
        <v>7.4786932677364248E-2</v>
      </c>
      <c r="I822" s="218">
        <v>7.5684859612332039E-2</v>
      </c>
      <c r="J822" s="218">
        <v>0.10379426739740774</v>
      </c>
      <c r="K822" s="218">
        <v>0.10362822327454464</v>
      </c>
      <c r="L822" s="218">
        <v>7.1549341222408872E-2</v>
      </c>
      <c r="M822" s="218">
        <v>7.4967689984381802E-2</v>
      </c>
      <c r="N822" s="267">
        <v>9.0873515937950497E-2</v>
      </c>
      <c r="O822" s="289">
        <v>5.1703295371388257E-2</v>
      </c>
      <c r="P822" s="290">
        <f>SUM(D822:O822)</f>
        <v>0.99999999999999989</v>
      </c>
      <c r="Q822" s="484"/>
      <c r="R822" s="234"/>
      <c r="S822" s="234"/>
      <c r="T822" s="75"/>
      <c r="U822" s="79">
        <v>2</v>
      </c>
    </row>
    <row r="823" spans="1:21" s="57" customFormat="1" ht="15.75" hidden="1" customHeight="1" thickBot="1">
      <c r="A823" s="57" t="s">
        <v>30</v>
      </c>
      <c r="B823" s="69"/>
      <c r="C823" s="233" t="s">
        <v>160</v>
      </c>
      <c r="D823" s="268">
        <v>8.8723398675696896E-2</v>
      </c>
      <c r="E823" s="220">
        <v>6.5803936628782991E-2</v>
      </c>
      <c r="F823" s="220">
        <v>9.4921262198180242E-2</v>
      </c>
      <c r="G823" s="220">
        <v>9.8509561353373437E-2</v>
      </c>
      <c r="H823" s="268">
        <v>6.0570918140642596E-2</v>
      </c>
      <c r="I823" s="220">
        <v>8.5186271153257651E-2</v>
      </c>
      <c r="J823" s="268">
        <v>0.10199137054713102</v>
      </c>
      <c r="K823" s="268">
        <v>9.1616338663551886E-2</v>
      </c>
      <c r="L823" s="220">
        <v>8.072354868967041E-2</v>
      </c>
      <c r="M823" s="220">
        <v>9.4868086984891103E-2</v>
      </c>
      <c r="N823" s="268">
        <v>7.8320681434814923E-2</v>
      </c>
      <c r="O823" s="291">
        <v>5.8764625530006838E-2</v>
      </c>
      <c r="P823" s="292">
        <f>SUM(D823:O823)</f>
        <v>1</v>
      </c>
      <c r="Q823" s="484"/>
      <c r="R823" s="234"/>
      <c r="S823" s="234"/>
      <c r="T823" s="75"/>
      <c r="U823" s="79">
        <v>2</v>
      </c>
    </row>
    <row r="824" spans="1:21" s="57" customFormat="1" ht="15.75" hidden="1" customHeight="1" thickBot="1">
      <c r="A824" s="57" t="s">
        <v>30</v>
      </c>
      <c r="B824" s="69"/>
      <c r="C824" s="233" t="s">
        <v>161</v>
      </c>
      <c r="D824" s="235">
        <v>5.7484129789927001E-2</v>
      </c>
      <c r="E824" s="235">
        <v>4.7076687548186287E-2</v>
      </c>
      <c r="F824" s="235">
        <v>8.7633284907993075E-2</v>
      </c>
      <c r="G824" s="269">
        <v>9.1056216084833275E-2</v>
      </c>
      <c r="H824" s="235">
        <v>8.1095444503803904E-2</v>
      </c>
      <c r="I824" s="235">
        <v>9.6013495328606563E-2</v>
      </c>
      <c r="J824" s="269">
        <v>7.9347442834650436E-2</v>
      </c>
      <c r="K824" s="269">
        <v>9.2781431679895734E-2</v>
      </c>
      <c r="L824" s="235">
        <v>0.10387329606158453</v>
      </c>
      <c r="M824" s="235">
        <v>9.6336280485147266E-2</v>
      </c>
      <c r="N824" s="269">
        <v>8.658006904425701E-2</v>
      </c>
      <c r="O824" s="293">
        <v>8.0722221731114915E-2</v>
      </c>
      <c r="P824" s="294">
        <f>SUM(D824:O824)</f>
        <v>1</v>
      </c>
      <c r="Q824" s="484"/>
      <c r="R824" s="234"/>
      <c r="S824" s="234"/>
      <c r="T824" s="75"/>
      <c r="U824" s="79">
        <v>2</v>
      </c>
    </row>
    <row r="825" spans="1:21" s="57" customFormat="1" ht="15.75" hidden="1" customHeight="1" thickBot="1">
      <c r="A825" s="57" t="s">
        <v>30</v>
      </c>
      <c r="B825" s="69"/>
      <c r="C825" s="233" t="s">
        <v>162</v>
      </c>
      <c r="D825" s="270">
        <f t="shared" ref="D825:D832" si="567">D844/$P844</f>
        <v>9.3329950304285952E-2</v>
      </c>
      <c r="E825" s="169">
        <f t="shared" ref="E825:O825" si="568">E844/$P844</f>
        <v>8.2684599640716075E-2</v>
      </c>
      <c r="F825" s="169">
        <f t="shared" si="568"/>
        <v>7.9884835287773112E-2</v>
      </c>
      <c r="G825" s="271">
        <f t="shared" si="568"/>
        <v>8.6940717665003248E-2</v>
      </c>
      <c r="H825" s="169">
        <f t="shared" si="568"/>
        <v>8.0015377724445363E-2</v>
      </c>
      <c r="I825" s="271">
        <f t="shared" si="568"/>
        <v>8.2301368753584556E-2</v>
      </c>
      <c r="J825" s="169">
        <f t="shared" si="568"/>
        <v>8.5347237102596188E-2</v>
      </c>
      <c r="K825" s="169">
        <f t="shared" si="568"/>
        <v>8.5591107975594688E-2</v>
      </c>
      <c r="L825" s="169">
        <f t="shared" si="568"/>
        <v>9.631348233250081E-2</v>
      </c>
      <c r="M825" s="271">
        <f t="shared" si="568"/>
        <v>7.9996270651011947E-2</v>
      </c>
      <c r="N825" s="169">
        <f t="shared" si="568"/>
        <v>7.2122716789955785E-2</v>
      </c>
      <c r="O825" s="295">
        <f t="shared" si="568"/>
        <v>7.5472335772532262E-2</v>
      </c>
      <c r="P825" s="296">
        <f>SUM(D825:O825)</f>
        <v>1</v>
      </c>
      <c r="Q825" s="484"/>
      <c r="R825" s="234"/>
      <c r="S825" s="234"/>
      <c r="T825" s="75"/>
      <c r="U825" s="79">
        <v>2</v>
      </c>
    </row>
    <row r="826" spans="1:21" s="57" customFormat="1" ht="15.75" hidden="1" customHeight="1" thickBot="1">
      <c r="A826" s="57" t="s">
        <v>30</v>
      </c>
      <c r="B826" s="69"/>
      <c r="C826" s="236" t="s">
        <v>163</v>
      </c>
      <c r="D826" s="270">
        <f t="shared" si="567"/>
        <v>6.2288339995095587E-2</v>
      </c>
      <c r="E826" s="169">
        <f t="shared" ref="E826:O827" si="569">E845/$P845</f>
        <v>9.2831574481866061E-2</v>
      </c>
      <c r="F826" s="169">
        <f t="shared" si="569"/>
        <v>7.9447673746632752E-2</v>
      </c>
      <c r="G826" s="169">
        <f t="shared" si="569"/>
        <v>7.6142245793219127E-2</v>
      </c>
      <c r="H826" s="169">
        <f t="shared" si="569"/>
        <v>7.0236089980666397E-2</v>
      </c>
      <c r="I826" s="271">
        <f t="shared" si="569"/>
        <v>8.2510895914825091E-2</v>
      </c>
      <c r="J826" s="169">
        <f t="shared" si="569"/>
        <v>9.5282198560929413E-2</v>
      </c>
      <c r="K826" s="169">
        <f t="shared" si="569"/>
        <v>8.4231935941093669E-2</v>
      </c>
      <c r="L826" s="271">
        <f t="shared" si="569"/>
        <v>0.10283552294777064</v>
      </c>
      <c r="M826" s="169">
        <f t="shared" si="569"/>
        <v>8.7328141531607062E-2</v>
      </c>
      <c r="N826" s="169">
        <f t="shared" si="569"/>
        <v>8.7283711614080536E-2</v>
      </c>
      <c r="O826" s="297">
        <f t="shared" si="569"/>
        <v>7.958166949221368E-2</v>
      </c>
      <c r="P826" s="296">
        <f>SUM(D826:O826)</f>
        <v>1</v>
      </c>
      <c r="Q826" s="496">
        <f>(P845/P844-1)</f>
        <v>1.0985843825137565E-3</v>
      </c>
      <c r="R826" s="234"/>
      <c r="S826" s="234"/>
      <c r="T826" s="75"/>
      <c r="U826" s="79">
        <v>2</v>
      </c>
    </row>
    <row r="827" spans="1:21" s="57" customFormat="1" ht="15.75" hidden="1" customHeight="1" thickBot="1">
      <c r="A827" s="57" t="s">
        <v>30</v>
      </c>
      <c r="B827" s="69"/>
      <c r="C827" s="233" t="s">
        <v>458</v>
      </c>
      <c r="D827" s="168">
        <f t="shared" si="567"/>
        <v>9.6509613267290656E-2</v>
      </c>
      <c r="E827" s="169">
        <f t="shared" si="569"/>
        <v>9.4105471682776831E-2</v>
      </c>
      <c r="F827" s="271">
        <f t="shared" si="569"/>
        <v>7.7006904440623511E-2</v>
      </c>
      <c r="G827" s="169">
        <f t="shared" si="569"/>
        <v>9.2531006786152142E-2</v>
      </c>
      <c r="H827" s="169">
        <f t="shared" si="569"/>
        <v>7.2481660964502301E-2</v>
      </c>
      <c r="I827" s="169">
        <f t="shared" si="569"/>
        <v>7.3643044028260163E-2</v>
      </c>
      <c r="J827" s="169">
        <f t="shared" si="569"/>
        <v>9.3237416841263215E-2</v>
      </c>
      <c r="K827" s="169">
        <f t="shared" si="569"/>
        <v>8.2533490670485543E-2</v>
      </c>
      <c r="L827" s="271">
        <f t="shared" si="569"/>
        <v>8.4580485972952854E-2</v>
      </c>
      <c r="M827" s="169">
        <f t="shared" si="569"/>
        <v>8.7311682746510869E-2</v>
      </c>
      <c r="N827" s="169">
        <f t="shared" si="569"/>
        <v>7.3881140692559896E-2</v>
      </c>
      <c r="O827" s="297">
        <f t="shared" si="569"/>
        <v>7.2178081906622046E-2</v>
      </c>
      <c r="P827" s="296">
        <f t="shared" ref="P827:P832" si="570">SUM(D827:O827)</f>
        <v>1</v>
      </c>
      <c r="Q827" s="496">
        <f t="shared" ref="Q827:Q832" si="571">(P846/P845-1)</f>
        <v>-2.9897196115236557E-2</v>
      </c>
      <c r="R827" s="234"/>
      <c r="S827" s="234"/>
      <c r="T827" s="75"/>
      <c r="U827" s="79">
        <v>2</v>
      </c>
    </row>
    <row r="828" spans="1:21" s="57" customFormat="1" ht="15.75" hidden="1" customHeight="1" thickBot="1">
      <c r="A828" s="57" t="s">
        <v>30</v>
      </c>
      <c r="B828" s="69"/>
      <c r="C828" s="233" t="s">
        <v>578</v>
      </c>
      <c r="D828" s="168">
        <f t="shared" si="567"/>
        <v>9.1000004685087815E-2</v>
      </c>
      <c r="E828" s="169">
        <f t="shared" ref="E828:O828" si="572">E847/$P847</f>
        <v>8.9737385236643194E-2</v>
      </c>
      <c r="F828" s="169">
        <f t="shared" si="572"/>
        <v>8.479727906801475E-2</v>
      </c>
      <c r="G828" s="169">
        <f t="shared" si="572"/>
        <v>8.4086532040746523E-2</v>
      </c>
      <c r="H828" s="169">
        <f t="shared" si="572"/>
        <v>6.6308016060095315E-2</v>
      </c>
      <c r="I828" s="169">
        <f t="shared" si="572"/>
        <v>7.9185277477987481E-2</v>
      </c>
      <c r="J828" s="169">
        <f t="shared" si="572"/>
        <v>8.6850429160490447E-2</v>
      </c>
      <c r="K828" s="169">
        <f t="shared" si="572"/>
        <v>8.420076903712817E-2</v>
      </c>
      <c r="L828" s="169">
        <f t="shared" si="572"/>
        <v>9.6498505184870617E-2</v>
      </c>
      <c r="M828" s="169">
        <f t="shared" si="572"/>
        <v>8.1817299455526529E-2</v>
      </c>
      <c r="N828" s="169">
        <f t="shared" si="572"/>
        <v>7.7536101004897912E-2</v>
      </c>
      <c r="O828" s="169">
        <f t="shared" si="572"/>
        <v>7.7982401588511205E-2</v>
      </c>
      <c r="P828" s="171">
        <f t="shared" si="570"/>
        <v>0.99999999999999989</v>
      </c>
      <c r="Q828" s="497">
        <f t="shared" si="571"/>
        <v>-8.2707428386102455E-2</v>
      </c>
      <c r="R828" s="234"/>
      <c r="S828" s="234"/>
      <c r="T828" s="75"/>
      <c r="U828" s="79">
        <v>2</v>
      </c>
    </row>
    <row r="829" spans="1:21" s="57" customFormat="1" ht="15.75" hidden="1" customHeight="1" thickBot="1">
      <c r="A829" s="57" t="s">
        <v>30</v>
      </c>
      <c r="B829" s="69"/>
      <c r="C829" s="244" t="s">
        <v>680</v>
      </c>
      <c r="D829" s="168">
        <f t="shared" si="567"/>
        <v>0.11322742244280933</v>
      </c>
      <c r="E829" s="217">
        <f t="shared" ref="E829:O829" si="573">E848/$P848</f>
        <v>9.9194360507145835E-2</v>
      </c>
      <c r="F829" s="217">
        <f t="shared" si="573"/>
        <v>9.9712193089433743E-2</v>
      </c>
      <c r="G829" s="217">
        <f t="shared" si="573"/>
        <v>8.6724062487098297E-2</v>
      </c>
      <c r="H829" s="217">
        <f t="shared" si="573"/>
        <v>6.5079824128780023E-2</v>
      </c>
      <c r="I829" s="217">
        <f t="shared" si="573"/>
        <v>7.5216289944689707E-2</v>
      </c>
      <c r="J829" s="217">
        <f t="shared" si="573"/>
        <v>7.7628914685755529E-2</v>
      </c>
      <c r="K829" s="217">
        <f t="shared" si="573"/>
        <v>7.7974753971474575E-2</v>
      </c>
      <c r="L829" s="217">
        <f t="shared" si="573"/>
        <v>8.718490860508292E-2</v>
      </c>
      <c r="M829" s="217">
        <f t="shared" si="573"/>
        <v>7.8076368896688883E-2</v>
      </c>
      <c r="N829" s="217">
        <f t="shared" si="573"/>
        <v>6.2920886293726067E-2</v>
      </c>
      <c r="O829" s="217">
        <f t="shared" si="573"/>
        <v>7.7060014947315125E-2</v>
      </c>
      <c r="P829" s="171">
        <f t="shared" si="570"/>
        <v>1</v>
      </c>
      <c r="Q829" s="497">
        <f t="shared" si="571"/>
        <v>-0.17126840531998266</v>
      </c>
      <c r="R829" s="234"/>
      <c r="S829" s="234"/>
      <c r="T829" s="477"/>
      <c r="U829" s="79">
        <v>2</v>
      </c>
    </row>
    <row r="830" spans="1:21" s="57" customFormat="1" ht="15.75" hidden="1" customHeight="1" thickBot="1">
      <c r="A830" s="57" t="s">
        <v>30</v>
      </c>
      <c r="B830" s="516"/>
      <c r="C830" s="244" t="s">
        <v>776</v>
      </c>
      <c r="D830" s="173">
        <f t="shared" si="567"/>
        <v>8.1449335052260111E-2</v>
      </c>
      <c r="E830" s="218">
        <f t="shared" ref="E830:O830" si="574">E849/$P849</f>
        <v>9.99914261769978E-2</v>
      </c>
      <c r="F830" s="218">
        <f t="shared" si="574"/>
        <v>7.1178202823494185E-2</v>
      </c>
      <c r="G830" s="218">
        <f t="shared" si="574"/>
        <v>8.2159525948805906E-2</v>
      </c>
      <c r="H830" s="218">
        <f t="shared" si="574"/>
        <v>6.98371100377147E-2</v>
      </c>
      <c r="I830" s="218">
        <f t="shared" si="574"/>
        <v>6.709654913755754E-2</v>
      </c>
      <c r="J830" s="218">
        <f t="shared" si="574"/>
        <v>7.695854156387795E-2</v>
      </c>
      <c r="K830" s="218">
        <f t="shared" si="574"/>
        <v>8.6199506405526136E-2</v>
      </c>
      <c r="L830" s="218">
        <f t="shared" si="574"/>
        <v>9.3988985286172708E-2</v>
      </c>
      <c r="M830" s="218">
        <f t="shared" si="574"/>
        <v>7.3401931623446964E-2</v>
      </c>
      <c r="N830" s="218">
        <f t="shared" si="574"/>
        <v>7.9654139026949858E-2</v>
      </c>
      <c r="O830" s="218">
        <f t="shared" si="574"/>
        <v>0.11808474691719614</v>
      </c>
      <c r="P830" s="514">
        <f t="shared" si="570"/>
        <v>1</v>
      </c>
      <c r="Q830" s="550">
        <f t="shared" si="571"/>
        <v>-0.2832840171581481</v>
      </c>
      <c r="R830" s="234"/>
      <c r="S830" s="234"/>
      <c r="T830" s="75"/>
      <c r="U830" s="79">
        <v>2</v>
      </c>
    </row>
    <row r="831" spans="1:21" s="57" customFormat="1" ht="15.75" hidden="1" customHeight="1" thickBot="1">
      <c r="A831" s="57" t="s">
        <v>30</v>
      </c>
      <c r="B831" s="516"/>
      <c r="C831" s="244" t="s">
        <v>861</v>
      </c>
      <c r="D831" s="219">
        <f t="shared" si="567"/>
        <v>0.15753419001552249</v>
      </c>
      <c r="E831" s="220">
        <f t="shared" ref="E831:O832" si="575">E850/$P850</f>
        <v>6.8198862646876524E-2</v>
      </c>
      <c r="F831" s="220">
        <f t="shared" si="575"/>
        <v>6.4512964222450134E-2</v>
      </c>
      <c r="G831" s="220">
        <f t="shared" si="575"/>
        <v>6.2941377057950137E-2</v>
      </c>
      <c r="H831" s="220">
        <f t="shared" si="575"/>
        <v>7.2212470001648293E-2</v>
      </c>
      <c r="I831" s="220">
        <f t="shared" si="575"/>
        <v>7.3218180682986703E-2</v>
      </c>
      <c r="J831" s="220">
        <f t="shared" si="575"/>
        <v>8.384761329780939E-2</v>
      </c>
      <c r="K831" s="220">
        <f t="shared" si="575"/>
        <v>7.5857938514139578E-2</v>
      </c>
      <c r="L831" s="220">
        <f t="shared" si="575"/>
        <v>9.7358174466876862E-2</v>
      </c>
      <c r="M831" s="220">
        <f t="shared" si="575"/>
        <v>7.909098064925657E-2</v>
      </c>
      <c r="N831" s="220">
        <f t="shared" si="575"/>
        <v>8.9932876413971685E-2</v>
      </c>
      <c r="O831" s="220">
        <f t="shared" si="575"/>
        <v>7.5294372030511633E-2</v>
      </c>
      <c r="P831" s="460">
        <f t="shared" si="570"/>
        <v>1.0000000000000002</v>
      </c>
      <c r="Q831" s="551">
        <f t="shared" si="571"/>
        <v>0.774450509346986</v>
      </c>
      <c r="R831" s="234"/>
      <c r="S831" s="234"/>
      <c r="T831" s="75"/>
      <c r="U831" s="79">
        <v>2</v>
      </c>
    </row>
    <row r="832" spans="1:21" s="57" customFormat="1" ht="15.6" hidden="1" customHeight="1" thickBot="1">
      <c r="A832" s="57" t="s">
        <v>30</v>
      </c>
      <c r="B832" s="516"/>
      <c r="C832" s="244" t="s">
        <v>960</v>
      </c>
      <c r="D832" s="219">
        <f t="shared" si="567"/>
        <v>8.8638195451967272E-2</v>
      </c>
      <c r="E832" s="220">
        <f t="shared" si="575"/>
        <v>9.1864478824582221E-2</v>
      </c>
      <c r="F832" s="220">
        <f t="shared" si="575"/>
        <v>5.5310816139115253E-2</v>
      </c>
      <c r="G832" s="220">
        <f t="shared" si="575"/>
        <v>9.0519032053125489E-2</v>
      </c>
      <c r="H832" s="220">
        <f t="shared" si="575"/>
        <v>7.7297600952888373E-2</v>
      </c>
      <c r="I832" s="220">
        <f t="shared" si="575"/>
        <v>7.1392424535387189E-2</v>
      </c>
      <c r="J832" s="220">
        <f t="shared" si="575"/>
        <v>9.1770370248490066E-2</v>
      </c>
      <c r="K832" s="220">
        <f t="shared" si="575"/>
        <v>8.5972119621946091E-2</v>
      </c>
      <c r="L832" s="220">
        <f t="shared" si="575"/>
        <v>9.7280659249051632E-2</v>
      </c>
      <c r="M832" s="220">
        <f t="shared" si="575"/>
        <v>9.2765642207154053E-2</v>
      </c>
      <c r="N832" s="220">
        <f t="shared" si="575"/>
        <v>8.8932095625086305E-2</v>
      </c>
      <c r="O832" s="220">
        <f t="shared" si="575"/>
        <v>6.8256565091206048E-2</v>
      </c>
      <c r="P832" s="460">
        <f t="shared" si="570"/>
        <v>0.99999999999999989</v>
      </c>
      <c r="Q832" s="551">
        <f t="shared" si="571"/>
        <v>0.15730540469157916</v>
      </c>
      <c r="R832" s="234"/>
      <c r="S832" s="234"/>
      <c r="T832" s="75"/>
      <c r="U832" s="79">
        <v>2</v>
      </c>
    </row>
    <row r="833" spans="1:21" s="57" customFormat="1" ht="15.6" hidden="1" customHeight="1" thickBot="1">
      <c r="A833" s="57" t="s">
        <v>30</v>
      </c>
      <c r="B833" s="516"/>
      <c r="C833" s="244" t="s">
        <v>1104</v>
      </c>
      <c r="D833" s="219">
        <f t="shared" ref="D833:O833" si="576">D853/$P853</f>
        <v>9.1729864001360198E-2</v>
      </c>
      <c r="E833" s="220">
        <f t="shared" si="576"/>
        <v>9.3626181133628514E-2</v>
      </c>
      <c r="F833" s="220">
        <f t="shared" si="576"/>
        <v>8.5487242293909249E-2</v>
      </c>
      <c r="G833" s="220">
        <f t="shared" si="576"/>
        <v>9.1348490327544801E-2</v>
      </c>
      <c r="H833" s="220">
        <f t="shared" si="576"/>
        <v>7.8495686511908344E-2</v>
      </c>
      <c r="I833" s="220">
        <f t="shared" si="576"/>
        <v>6.7835867965088559E-2</v>
      </c>
      <c r="J833" s="220">
        <f t="shared" si="576"/>
        <v>9.1937574482104073E-2</v>
      </c>
      <c r="K833" s="220">
        <f t="shared" si="576"/>
        <v>7.3506641205246845E-2</v>
      </c>
      <c r="L833" s="220">
        <f t="shared" si="576"/>
        <v>9.0847426718627736E-2</v>
      </c>
      <c r="M833" s="220">
        <f t="shared" si="576"/>
        <v>8.8395989850906839E-2</v>
      </c>
      <c r="N833" s="220">
        <f t="shared" si="576"/>
        <v>7.8590934250608535E-2</v>
      </c>
      <c r="O833" s="220">
        <f t="shared" si="576"/>
        <v>6.8198101259066307E-2</v>
      </c>
      <c r="P833" s="460">
        <f>SUM(D833:O833)</f>
        <v>1</v>
      </c>
      <c r="Q833" s="551">
        <f>(P853/P851-1)</f>
        <v>3.7690992219956199E-2</v>
      </c>
      <c r="R833" s="234"/>
      <c r="S833" s="234"/>
      <c r="T833" s="75"/>
      <c r="U833" s="79">
        <v>2</v>
      </c>
    </row>
    <row r="834" spans="1:21" s="57" customFormat="1" ht="15.6" customHeight="1" thickBot="1">
      <c r="A834" s="57" t="s">
        <v>30</v>
      </c>
      <c r="B834" s="516">
        <f>+B816+1</f>
        <v>172</v>
      </c>
      <c r="C834" s="244" t="s">
        <v>1413</v>
      </c>
      <c r="D834" s="219">
        <f t="shared" ref="D834:D840" si="577">D854/$P854</f>
        <v>0.10654021449644969</v>
      </c>
      <c r="E834" s="220">
        <f t="shared" ref="E834:O834" si="578">E854/$P854</f>
        <v>9.6081739117191589E-2</v>
      </c>
      <c r="F834" s="220">
        <f t="shared" si="578"/>
        <v>9.0496796873141702E-2</v>
      </c>
      <c r="G834" s="220">
        <f t="shared" si="578"/>
        <v>9.9858671413424055E-2</v>
      </c>
      <c r="H834" s="220">
        <f t="shared" si="578"/>
        <v>7.5023978812844783E-2</v>
      </c>
      <c r="I834" s="220">
        <f t="shared" si="578"/>
        <v>9.1511922404080737E-2</v>
      </c>
      <c r="J834" s="220">
        <f t="shared" si="578"/>
        <v>0.10772487095517654</v>
      </c>
      <c r="K834" s="220">
        <f t="shared" si="578"/>
        <v>9.0418331776281807E-2</v>
      </c>
      <c r="L834" s="220">
        <f t="shared" si="578"/>
        <v>0.10246234414848537</v>
      </c>
      <c r="M834" s="220">
        <f t="shared" si="578"/>
        <v>3.4262918790885999E-2</v>
      </c>
      <c r="N834" s="220">
        <f t="shared" si="578"/>
        <v>5.0458637577569257E-2</v>
      </c>
      <c r="O834" s="220">
        <f t="shared" si="578"/>
        <v>5.515957363446846E-2</v>
      </c>
      <c r="P834" s="460">
        <f t="shared" ref="P834:P843" si="579">SUM(D834:O834)</f>
        <v>1.0000000000000002</v>
      </c>
      <c r="Q834" s="551">
        <f>(P854/P853-1)</f>
        <v>-0.1068842219353805</v>
      </c>
      <c r="R834" s="234"/>
      <c r="S834" s="234"/>
      <c r="T834" s="75"/>
      <c r="U834" s="79">
        <v>1</v>
      </c>
    </row>
    <row r="835" spans="1:21" s="57" customFormat="1" ht="15.6" customHeight="1" thickBot="1">
      <c r="A835" s="57" t="s">
        <v>30</v>
      </c>
      <c r="B835" s="516">
        <f>+B834+1</f>
        <v>173</v>
      </c>
      <c r="C835" s="244" t="s">
        <v>1414</v>
      </c>
      <c r="D835" s="347">
        <f t="shared" si="577"/>
        <v>0.12132789172156755</v>
      </c>
      <c r="E835" s="264">
        <f t="shared" ref="E835:O835" si="580">E855/$P855</f>
        <v>8.746715697522503E-2</v>
      </c>
      <c r="F835" s="264">
        <f t="shared" si="580"/>
        <v>8.2144362636779975E-2</v>
      </c>
      <c r="G835" s="264">
        <f t="shared" si="580"/>
        <v>9.2915911965605613E-2</v>
      </c>
      <c r="H835" s="264">
        <f t="shared" si="580"/>
        <v>7.4499385679253669E-2</v>
      </c>
      <c r="I835" s="264">
        <f t="shared" si="580"/>
        <v>6.9964149291175906E-2</v>
      </c>
      <c r="J835" s="264">
        <f t="shared" si="580"/>
        <v>7.7396558658069062E-2</v>
      </c>
      <c r="K835" s="264">
        <f t="shared" si="580"/>
        <v>6.7864920353502958E-2</v>
      </c>
      <c r="L835" s="264">
        <f t="shared" si="580"/>
        <v>8.8154875583540196E-2</v>
      </c>
      <c r="M835" s="264">
        <f t="shared" si="580"/>
        <v>7.7815419876672426E-2</v>
      </c>
      <c r="N835" s="264">
        <f t="shared" si="580"/>
        <v>8.2736174278488867E-2</v>
      </c>
      <c r="O835" s="264">
        <f t="shared" si="580"/>
        <v>7.771319298011875E-2</v>
      </c>
      <c r="P835" s="552">
        <f t="shared" si="579"/>
        <v>1</v>
      </c>
      <c r="Q835" s="553">
        <f t="shared" ref="Q835:Q843" si="581">(P855/P854-1)</f>
        <v>8.4240140733674806E-2</v>
      </c>
      <c r="R835" s="234"/>
      <c r="S835" s="234"/>
      <c r="T835" s="75"/>
      <c r="U835" s="79">
        <v>1</v>
      </c>
    </row>
    <row r="836" spans="1:21" s="57" customFormat="1" ht="15.6" customHeight="1" thickBot="1">
      <c r="A836" s="57" t="s">
        <v>30</v>
      </c>
      <c r="B836" s="516">
        <f>+B835+1</f>
        <v>174</v>
      </c>
      <c r="C836" s="233" t="s">
        <v>1415</v>
      </c>
      <c r="D836" s="237">
        <f t="shared" si="577"/>
        <v>9.8648244134847574E-2</v>
      </c>
      <c r="E836" s="238">
        <f t="shared" ref="E836:O836" si="582">E856/$P856</f>
        <v>0.10363662484105068</v>
      </c>
      <c r="F836" s="238">
        <f t="shared" si="582"/>
        <v>6.8304401645596619E-2</v>
      </c>
      <c r="G836" s="238">
        <f t="shared" si="582"/>
        <v>7.5108577951198463E-2</v>
      </c>
      <c r="H836" s="238">
        <f t="shared" si="582"/>
        <v>0.10045783698951909</v>
      </c>
      <c r="I836" s="238">
        <f t="shared" si="582"/>
        <v>5.5253554056575178E-2</v>
      </c>
      <c r="J836" s="238">
        <f t="shared" si="582"/>
        <v>9.2731061629942019E-2</v>
      </c>
      <c r="K836" s="238">
        <f t="shared" si="582"/>
        <v>8.9031926745936657E-2</v>
      </c>
      <c r="L836" s="238">
        <f t="shared" si="582"/>
        <v>7.3530748307589988E-2</v>
      </c>
      <c r="M836" s="238">
        <f t="shared" si="582"/>
        <v>0.10196164705428777</v>
      </c>
      <c r="N836" s="238">
        <f t="shared" si="582"/>
        <v>8.3773588019399284E-2</v>
      </c>
      <c r="O836" s="238">
        <f t="shared" si="582"/>
        <v>5.7561788624056684E-2</v>
      </c>
      <c r="P836" s="329">
        <f t="shared" si="579"/>
        <v>1</v>
      </c>
      <c r="Q836" s="498">
        <f t="shared" si="581"/>
        <v>-1.8412222559277547E-2</v>
      </c>
      <c r="R836" s="234"/>
      <c r="S836" s="234"/>
      <c r="T836" s="75"/>
      <c r="U836" s="79">
        <v>1</v>
      </c>
    </row>
    <row r="837" spans="1:21" s="57" customFormat="1" ht="15.6" customHeight="1" thickBot="1">
      <c r="A837" s="57" t="s">
        <v>30</v>
      </c>
      <c r="B837" s="516">
        <f>+B836+1</f>
        <v>175</v>
      </c>
      <c r="C837" s="233" t="s">
        <v>1416</v>
      </c>
      <c r="D837" s="237">
        <f t="shared" si="577"/>
        <v>0.10986977018377868</v>
      </c>
      <c r="E837" s="238">
        <f t="shared" ref="E837:O837" si="583">E857/$P857</f>
        <v>9.8626555834754395E-2</v>
      </c>
      <c r="F837" s="238">
        <f t="shared" si="583"/>
        <v>9.3013759756035097E-2</v>
      </c>
      <c r="G837" s="238">
        <f t="shared" si="583"/>
        <v>7.5931899737913561E-2</v>
      </c>
      <c r="H837" s="238">
        <f t="shared" si="583"/>
        <v>6.8190946669774405E-2</v>
      </c>
      <c r="I837" s="238">
        <f t="shared" si="583"/>
        <v>8.3552624829337521E-2</v>
      </c>
      <c r="J837" s="238">
        <f t="shared" si="583"/>
        <v>8.1930280611423559E-2</v>
      </c>
      <c r="K837" s="238">
        <f t="shared" si="583"/>
        <v>7.9814715930240157E-2</v>
      </c>
      <c r="L837" s="238">
        <f t="shared" si="583"/>
        <v>9.1005472178949123E-2</v>
      </c>
      <c r="M837" s="238">
        <f t="shared" si="583"/>
        <v>6.8403177275705329E-2</v>
      </c>
      <c r="N837" s="238">
        <f t="shared" si="583"/>
        <v>8.9380958817273634E-2</v>
      </c>
      <c r="O837" s="238">
        <f t="shared" si="583"/>
        <v>6.0279838174814533E-2</v>
      </c>
      <c r="P837" s="239">
        <f t="shared" si="579"/>
        <v>1.0000000000000002</v>
      </c>
      <c r="Q837" s="492">
        <f t="shared" si="581"/>
        <v>-0.11307037951103172</v>
      </c>
      <c r="R837" s="234"/>
      <c r="S837" s="234"/>
      <c r="T837" s="75"/>
      <c r="U837" s="79">
        <v>1</v>
      </c>
    </row>
    <row r="838" spans="1:21" s="57" customFormat="1" ht="15.75" customHeight="1" thickBot="1">
      <c r="A838" s="57" t="s">
        <v>30</v>
      </c>
      <c r="B838" s="516">
        <f>+B837+1</f>
        <v>176</v>
      </c>
      <c r="C838" s="233" t="s">
        <v>1417</v>
      </c>
      <c r="D838" s="237">
        <f t="shared" si="577"/>
        <v>0.11043986752136752</v>
      </c>
      <c r="E838" s="238">
        <f t="shared" ref="E838:O838" si="584">E858/$P858</f>
        <v>8.0911680911680911E-2</v>
      </c>
      <c r="F838" s="238">
        <f t="shared" si="584"/>
        <v>7.749287749287749E-2</v>
      </c>
      <c r="G838" s="238">
        <f t="shared" si="584"/>
        <v>8.1481481481481488E-2</v>
      </c>
      <c r="H838" s="238">
        <f t="shared" si="584"/>
        <v>8.0341880341880334E-2</v>
      </c>
      <c r="I838" s="238">
        <f t="shared" si="584"/>
        <v>7.749287749287749E-2</v>
      </c>
      <c r="J838" s="238">
        <f t="shared" si="584"/>
        <v>8.0341880341880334E-2</v>
      </c>
      <c r="K838" s="238">
        <f t="shared" si="584"/>
        <v>7.9772079772079771E-2</v>
      </c>
      <c r="L838" s="238">
        <f t="shared" si="584"/>
        <v>8.5470085470085472E-2</v>
      </c>
      <c r="M838" s="238">
        <f t="shared" si="584"/>
        <v>8.3190883190883191E-2</v>
      </c>
      <c r="N838" s="238">
        <f t="shared" si="584"/>
        <v>8.1481481481481488E-2</v>
      </c>
      <c r="O838" s="238">
        <f t="shared" si="584"/>
        <v>8.1582924501424653E-2</v>
      </c>
      <c r="P838" s="239">
        <f t="shared" si="579"/>
        <v>1.0000000000000002</v>
      </c>
      <c r="Q838" s="492">
        <f t="shared" si="581"/>
        <v>-7.7977305426911503E-2</v>
      </c>
      <c r="R838" s="234"/>
      <c r="S838" s="234"/>
      <c r="T838" s="75"/>
      <c r="U838" s="79">
        <v>1</v>
      </c>
    </row>
    <row r="839" spans="1:21" s="57" customFormat="1" ht="15.75" customHeight="1" thickBot="1">
      <c r="A839" s="57" t="s">
        <v>30</v>
      </c>
      <c r="B839" s="516">
        <f>+B838+1</f>
        <v>177</v>
      </c>
      <c r="C839" s="233" t="s">
        <v>1418</v>
      </c>
      <c r="D839" s="237">
        <f t="shared" si="577"/>
        <v>8.0077182826821039E-2</v>
      </c>
      <c r="E839" s="238">
        <f t="shared" ref="E839:O839" si="585">E859/$P859</f>
        <v>8.2006753497346832E-2</v>
      </c>
      <c r="F839" s="238">
        <f t="shared" si="585"/>
        <v>7.863000482392668E-2</v>
      </c>
      <c r="G839" s="238">
        <f t="shared" si="585"/>
        <v>8.5383502170766998E-2</v>
      </c>
      <c r="H839" s="238">
        <f t="shared" si="585"/>
        <v>8.4418716835504101E-2</v>
      </c>
      <c r="I839" s="238">
        <f t="shared" si="585"/>
        <v>8.2006753497346832E-2</v>
      </c>
      <c r="J839" s="238">
        <f t="shared" si="585"/>
        <v>8.4418716835504101E-2</v>
      </c>
      <c r="K839" s="238">
        <f t="shared" si="585"/>
        <v>8.2489146164978294E-2</v>
      </c>
      <c r="L839" s="238">
        <f t="shared" si="585"/>
        <v>8.8760250844187163E-2</v>
      </c>
      <c r="M839" s="238">
        <f t="shared" si="585"/>
        <v>8.586589483839846E-2</v>
      </c>
      <c r="N839" s="238">
        <f t="shared" si="585"/>
        <v>8.4901109503135549E-2</v>
      </c>
      <c r="O839" s="238">
        <f t="shared" si="585"/>
        <v>8.1041968162083852E-2</v>
      </c>
      <c r="P839" s="239">
        <f t="shared" si="579"/>
        <v>0.99999999999999989</v>
      </c>
      <c r="Q839" s="492">
        <f t="shared" si="581"/>
        <v>0.18119658119658122</v>
      </c>
      <c r="R839" s="234"/>
      <c r="S839" s="234"/>
      <c r="T839" s="75"/>
      <c r="U839" s="79">
        <v>1</v>
      </c>
    </row>
    <row r="840" spans="1:21" s="57" customFormat="1" ht="15.75" hidden="1" customHeight="1" thickBot="1">
      <c r="A840" s="57" t="s">
        <v>30</v>
      </c>
      <c r="B840" s="69"/>
      <c r="C840" s="233" t="s">
        <v>1419</v>
      </c>
      <c r="D840" s="237" t="e">
        <f t="shared" si="577"/>
        <v>#DIV/0!</v>
      </c>
      <c r="E840" s="238" t="e">
        <f t="shared" ref="E840:O840" si="586">E860/$P860</f>
        <v>#DIV/0!</v>
      </c>
      <c r="F840" s="238" t="e">
        <f t="shared" si="586"/>
        <v>#DIV/0!</v>
      </c>
      <c r="G840" s="238" t="e">
        <f t="shared" si="586"/>
        <v>#DIV/0!</v>
      </c>
      <c r="H840" s="238" t="e">
        <f t="shared" si="586"/>
        <v>#DIV/0!</v>
      </c>
      <c r="I840" s="238" t="e">
        <f t="shared" si="586"/>
        <v>#DIV/0!</v>
      </c>
      <c r="J840" s="238" t="e">
        <f t="shared" si="586"/>
        <v>#DIV/0!</v>
      </c>
      <c r="K840" s="238" t="e">
        <f t="shared" si="586"/>
        <v>#DIV/0!</v>
      </c>
      <c r="L840" s="238" t="e">
        <f t="shared" si="586"/>
        <v>#DIV/0!</v>
      </c>
      <c r="M840" s="238" t="e">
        <f t="shared" si="586"/>
        <v>#DIV/0!</v>
      </c>
      <c r="N840" s="238" t="e">
        <f t="shared" si="586"/>
        <v>#DIV/0!</v>
      </c>
      <c r="O840" s="238" t="e">
        <f t="shared" si="586"/>
        <v>#DIV/0!</v>
      </c>
      <c r="P840" s="239" t="e">
        <f t="shared" si="579"/>
        <v>#DIV/0!</v>
      </c>
      <c r="Q840" s="492">
        <f t="shared" si="581"/>
        <v>-1</v>
      </c>
      <c r="R840" s="234"/>
      <c r="S840" s="234"/>
      <c r="T840" s="75"/>
      <c r="U840" s="79">
        <v>2</v>
      </c>
    </row>
    <row r="841" spans="1:21" s="57" customFormat="1" ht="15.75" hidden="1" customHeight="1" thickBot="1">
      <c r="A841" s="57" t="s">
        <v>30</v>
      </c>
      <c r="B841" s="69"/>
      <c r="C841" s="233" t="s">
        <v>1420</v>
      </c>
      <c r="D841" s="237" t="e">
        <f t="shared" ref="D841:O843" si="587">D861/$P861</f>
        <v>#DIV/0!</v>
      </c>
      <c r="E841" s="238" t="e">
        <f t="shared" si="587"/>
        <v>#DIV/0!</v>
      </c>
      <c r="F841" s="238" t="e">
        <f t="shared" si="587"/>
        <v>#DIV/0!</v>
      </c>
      <c r="G841" s="238" t="e">
        <f t="shared" si="587"/>
        <v>#DIV/0!</v>
      </c>
      <c r="H841" s="238" t="e">
        <f t="shared" si="587"/>
        <v>#DIV/0!</v>
      </c>
      <c r="I841" s="238" t="e">
        <f t="shared" si="587"/>
        <v>#DIV/0!</v>
      </c>
      <c r="J841" s="238" t="e">
        <f t="shared" si="587"/>
        <v>#DIV/0!</v>
      </c>
      <c r="K841" s="238" t="e">
        <f t="shared" si="587"/>
        <v>#DIV/0!</v>
      </c>
      <c r="L841" s="238" t="e">
        <f t="shared" si="587"/>
        <v>#DIV/0!</v>
      </c>
      <c r="M841" s="238" t="e">
        <f t="shared" si="587"/>
        <v>#DIV/0!</v>
      </c>
      <c r="N841" s="238" t="e">
        <f t="shared" si="587"/>
        <v>#DIV/0!</v>
      </c>
      <c r="O841" s="238" t="e">
        <f t="shared" si="587"/>
        <v>#DIV/0!</v>
      </c>
      <c r="P841" s="239" t="e">
        <f t="shared" si="579"/>
        <v>#DIV/0!</v>
      </c>
      <c r="Q841" s="492" t="e">
        <f t="shared" si="581"/>
        <v>#DIV/0!</v>
      </c>
      <c r="R841" s="234"/>
      <c r="S841" s="234"/>
      <c r="T841" s="75"/>
      <c r="U841" s="79">
        <v>2</v>
      </c>
    </row>
    <row r="842" spans="1:21" s="57" customFormat="1" ht="15.75" hidden="1" customHeight="1" thickBot="1">
      <c r="A842" s="57" t="s">
        <v>30</v>
      </c>
      <c r="B842" s="69"/>
      <c r="C842" s="233" t="s">
        <v>1421</v>
      </c>
      <c r="D842" s="237" t="e">
        <f t="shared" si="587"/>
        <v>#DIV/0!</v>
      </c>
      <c r="E842" s="238" t="e">
        <f t="shared" si="587"/>
        <v>#DIV/0!</v>
      </c>
      <c r="F842" s="238" t="e">
        <f t="shared" si="587"/>
        <v>#DIV/0!</v>
      </c>
      <c r="G842" s="238" t="e">
        <f t="shared" si="587"/>
        <v>#DIV/0!</v>
      </c>
      <c r="H842" s="238" t="e">
        <f t="shared" si="587"/>
        <v>#DIV/0!</v>
      </c>
      <c r="I842" s="238" t="e">
        <f t="shared" si="587"/>
        <v>#DIV/0!</v>
      </c>
      <c r="J842" s="238" t="e">
        <f t="shared" si="587"/>
        <v>#DIV/0!</v>
      </c>
      <c r="K842" s="238" t="e">
        <f t="shared" si="587"/>
        <v>#DIV/0!</v>
      </c>
      <c r="L842" s="238" t="e">
        <f t="shared" si="587"/>
        <v>#DIV/0!</v>
      </c>
      <c r="M842" s="238" t="e">
        <f t="shared" si="587"/>
        <v>#DIV/0!</v>
      </c>
      <c r="N842" s="238" t="e">
        <f t="shared" si="587"/>
        <v>#DIV/0!</v>
      </c>
      <c r="O842" s="238" t="e">
        <f t="shared" si="587"/>
        <v>#DIV/0!</v>
      </c>
      <c r="P842" s="239" t="e">
        <f t="shared" si="579"/>
        <v>#DIV/0!</v>
      </c>
      <c r="Q842" s="492" t="e">
        <f t="shared" si="581"/>
        <v>#DIV/0!</v>
      </c>
      <c r="R842" s="234"/>
      <c r="S842" s="234"/>
      <c r="T842" s="75"/>
      <c r="U842" s="79">
        <v>2</v>
      </c>
    </row>
    <row r="843" spans="1:21" s="57" customFormat="1" ht="15.75" hidden="1" customHeight="1" thickBot="1">
      <c r="A843" s="57" t="s">
        <v>30</v>
      </c>
      <c r="B843" s="69"/>
      <c r="C843" s="233" t="s">
        <v>1422</v>
      </c>
      <c r="D843" s="237" t="e">
        <f t="shared" si="587"/>
        <v>#DIV/0!</v>
      </c>
      <c r="E843" s="238" t="e">
        <f t="shared" si="587"/>
        <v>#DIV/0!</v>
      </c>
      <c r="F843" s="238" t="e">
        <f t="shared" si="587"/>
        <v>#DIV/0!</v>
      </c>
      <c r="G843" s="238" t="e">
        <f t="shared" si="587"/>
        <v>#DIV/0!</v>
      </c>
      <c r="H843" s="238" t="e">
        <f t="shared" si="587"/>
        <v>#DIV/0!</v>
      </c>
      <c r="I843" s="238" t="e">
        <f t="shared" si="587"/>
        <v>#DIV/0!</v>
      </c>
      <c r="J843" s="238" t="e">
        <f t="shared" si="587"/>
        <v>#DIV/0!</v>
      </c>
      <c r="K843" s="238" t="e">
        <f t="shared" si="587"/>
        <v>#DIV/0!</v>
      </c>
      <c r="L843" s="238" t="e">
        <f t="shared" si="587"/>
        <v>#DIV/0!</v>
      </c>
      <c r="M843" s="238" t="e">
        <f t="shared" si="587"/>
        <v>#DIV/0!</v>
      </c>
      <c r="N843" s="238" t="e">
        <f t="shared" si="587"/>
        <v>#DIV/0!</v>
      </c>
      <c r="O843" s="238" t="e">
        <f t="shared" si="587"/>
        <v>#DIV/0!</v>
      </c>
      <c r="P843" s="239" t="e">
        <f t="shared" si="579"/>
        <v>#DIV/0!</v>
      </c>
      <c r="Q843" s="492" t="e">
        <f t="shared" si="581"/>
        <v>#DIV/0!</v>
      </c>
      <c r="R843" s="234"/>
      <c r="S843" s="234"/>
      <c r="T843" s="75"/>
      <c r="U843" s="79">
        <v>2</v>
      </c>
    </row>
    <row r="844" spans="1:21" s="57" customFormat="1" ht="15.75" hidden="1" customHeight="1" thickBot="1">
      <c r="A844" s="57" t="s">
        <v>30</v>
      </c>
      <c r="B844" s="69"/>
      <c r="C844" s="236" t="s">
        <v>162</v>
      </c>
      <c r="D844" s="240">
        <v>18.68794776</v>
      </c>
      <c r="E844" s="241">
        <v>16.556373100000002</v>
      </c>
      <c r="F844" s="241">
        <v>15.995761529999996</v>
      </c>
      <c r="G844" s="241">
        <v>17.408598040000001</v>
      </c>
      <c r="H844" s="241">
        <v>16.021900729999999</v>
      </c>
      <c r="I844" s="241">
        <v>16.479636760000005</v>
      </c>
      <c r="J844" s="241">
        <v>17.089527029999999</v>
      </c>
      <c r="K844" s="241">
        <v>17.138358580000002</v>
      </c>
      <c r="L844" s="241">
        <v>19.285356100000001</v>
      </c>
      <c r="M844" s="241">
        <v>16.018074819999981</v>
      </c>
      <c r="N844" s="241">
        <v>14.441511640000016</v>
      </c>
      <c r="O844" s="298">
        <v>15.112223499999999</v>
      </c>
      <c r="P844" s="299">
        <f>SUM(D844:O844)</f>
        <v>200.23526959</v>
      </c>
      <c r="Q844" s="198"/>
      <c r="R844" s="161"/>
      <c r="S844" s="161"/>
      <c r="T844" s="75"/>
      <c r="U844" s="79">
        <v>2</v>
      </c>
    </row>
    <row r="845" spans="1:21" s="57" customFormat="1" ht="15.75" hidden="1" customHeight="1" thickBot="1">
      <c r="A845" s="57" t="s">
        <v>30</v>
      </c>
      <c r="B845" s="69"/>
      <c r="C845" s="233" t="s">
        <v>163</v>
      </c>
      <c r="D845" s="182">
        <v>12.48602445</v>
      </c>
      <c r="E845" s="183">
        <v>18.608575999999999</v>
      </c>
      <c r="F845" s="183">
        <v>15.925702899999999</v>
      </c>
      <c r="G845" s="183">
        <v>15.263112530000001</v>
      </c>
      <c r="H845" s="183">
        <v>14.079192620000001</v>
      </c>
      <c r="I845" s="183">
        <v>16.539741849999999</v>
      </c>
      <c r="J845" s="183">
        <v>19.099816449999999</v>
      </c>
      <c r="K845" s="183">
        <v>16.884733350000001</v>
      </c>
      <c r="L845" s="183">
        <v>20.613919939999999</v>
      </c>
      <c r="M845" s="183">
        <v>17.505383999999999</v>
      </c>
      <c r="N845" s="183">
        <v>17.49647779</v>
      </c>
      <c r="O845" s="300">
        <v>15.95256305</v>
      </c>
      <c r="P845" s="227">
        <f>SUM(D845:O845)</f>
        <v>200.45524492999999</v>
      </c>
      <c r="Q845" s="502"/>
      <c r="R845" s="186"/>
      <c r="S845" s="186"/>
      <c r="T845" s="103"/>
      <c r="U845" s="79">
        <v>2</v>
      </c>
    </row>
    <row r="846" spans="1:21" s="57" customFormat="1" ht="15.75" hidden="1" customHeight="1" thickBot="1">
      <c r="A846" s="57" t="s">
        <v>30</v>
      </c>
      <c r="B846" s="69"/>
      <c r="C846" s="233" t="s">
        <v>458</v>
      </c>
      <c r="D846" s="182">
        <v>18.76747125</v>
      </c>
      <c r="E846" s="183">
        <v>18.299956600000002</v>
      </c>
      <c r="F846" s="183">
        <v>14.974931679999999</v>
      </c>
      <c r="G846" s="183">
        <v>17.993782700000001</v>
      </c>
      <c r="H846" s="183">
        <v>14.094942899999999</v>
      </c>
      <c r="I846" s="183">
        <v>14.320788</v>
      </c>
      <c r="J846" s="183">
        <v>18.131152749999998</v>
      </c>
      <c r="K846" s="183">
        <v>16.049643769999999</v>
      </c>
      <c r="L846" s="183">
        <v>16.447706969999999</v>
      </c>
      <c r="M846" s="183">
        <v>16.978821490000001</v>
      </c>
      <c r="N846" s="183">
        <v>14.367088799999999</v>
      </c>
      <c r="O846" s="300">
        <v>14.03590825</v>
      </c>
      <c r="P846" s="227">
        <f t="shared" ref="P846:P851" si="588">SUM(D846:O846)</f>
        <v>194.46219515999999</v>
      </c>
      <c r="Q846" s="503"/>
      <c r="R846" s="187"/>
      <c r="S846" s="187"/>
      <c r="T846" s="105">
        <f t="shared" ref="T846:T852" si="589">R846-S846</f>
        <v>0</v>
      </c>
      <c r="U846" s="79">
        <v>2</v>
      </c>
    </row>
    <row r="847" spans="1:21" s="57" customFormat="1" ht="15.75" hidden="1" customHeight="1" thickBot="1">
      <c r="A847" s="57" t="s">
        <v>30</v>
      </c>
      <c r="B847" s="69"/>
      <c r="C847" s="233" t="s">
        <v>578</v>
      </c>
      <c r="D847" s="182">
        <v>16.232465000000001</v>
      </c>
      <c r="E847" s="183">
        <v>16.007240549999999</v>
      </c>
      <c r="F847" s="183">
        <v>15.126030699999999</v>
      </c>
      <c r="G847" s="183">
        <v>14.999248550000001</v>
      </c>
      <c r="H847" s="183">
        <v>11.827939499999999</v>
      </c>
      <c r="I847" s="183">
        <v>14.124969</v>
      </c>
      <c r="J847" s="183">
        <v>15.492269</v>
      </c>
      <c r="K847" s="183">
        <v>15.019626000000001</v>
      </c>
      <c r="L847" s="183">
        <v>17.213280520000001</v>
      </c>
      <c r="M847" s="183">
        <v>14.59446573</v>
      </c>
      <c r="N847" s="183">
        <v>13.830791</v>
      </c>
      <c r="O847" s="300">
        <v>13.91040153</v>
      </c>
      <c r="P847" s="227">
        <f t="shared" si="588"/>
        <v>178.37872708</v>
      </c>
      <c r="Q847" s="503"/>
      <c r="R847" s="187"/>
      <c r="S847" s="187"/>
      <c r="T847" s="105">
        <f t="shared" si="589"/>
        <v>0</v>
      </c>
      <c r="U847" s="79">
        <v>2</v>
      </c>
    </row>
    <row r="848" spans="1:21" s="57" customFormat="1" ht="15.75" hidden="1" customHeight="1" thickBot="1">
      <c r="A848" s="57" t="s">
        <v>30</v>
      </c>
      <c r="B848" s="69"/>
      <c r="C848" s="233" t="s">
        <v>680</v>
      </c>
      <c r="D848" s="182">
        <v>16.738193249999998</v>
      </c>
      <c r="E848" s="183">
        <v>14.66371255</v>
      </c>
      <c r="F848" s="183">
        <v>14.740262749999999</v>
      </c>
      <c r="G848" s="183">
        <v>12.820252249999999</v>
      </c>
      <c r="H848" s="183">
        <v>9.6206259000000003</v>
      </c>
      <c r="I848" s="183">
        <v>11.11908025</v>
      </c>
      <c r="J848" s="183">
        <v>11.47573395</v>
      </c>
      <c r="K848" s="183">
        <v>11.526858710000001</v>
      </c>
      <c r="L848" s="183">
        <v>12.888378250000001</v>
      </c>
      <c r="M848" s="183">
        <v>11.54188025</v>
      </c>
      <c r="N848" s="183">
        <v>9.3014742500000001</v>
      </c>
      <c r="O848" s="184">
        <v>11.391634590000001</v>
      </c>
      <c r="P848" s="185">
        <f t="shared" si="588"/>
        <v>147.82808695</v>
      </c>
      <c r="Q848" s="503"/>
      <c r="R848" s="187"/>
      <c r="S848" s="187"/>
      <c r="T848" s="105">
        <f t="shared" si="589"/>
        <v>0</v>
      </c>
      <c r="U848" s="79">
        <v>2</v>
      </c>
    </row>
    <row r="849" spans="1:21" s="57" customFormat="1" ht="15.75" hidden="1" customHeight="1" thickBot="1">
      <c r="A849" s="57" t="s">
        <v>30</v>
      </c>
      <c r="B849" s="69"/>
      <c r="C849" s="233" t="s">
        <v>776</v>
      </c>
      <c r="D849" s="190">
        <v>8.6296183499999994</v>
      </c>
      <c r="E849" s="190">
        <v>10.59416686</v>
      </c>
      <c r="F849" s="190">
        <v>7.5413841599999998</v>
      </c>
      <c r="G849" s="190">
        <v>8.7048636100000003</v>
      </c>
      <c r="H849" s="190">
        <v>7.3992943699999998</v>
      </c>
      <c r="I849" s="190">
        <v>7.108929879999998</v>
      </c>
      <c r="J849" s="190">
        <v>8.1538154000000063</v>
      </c>
      <c r="K849" s="190">
        <v>9.1329025799999997</v>
      </c>
      <c r="L849" s="190">
        <v>9.9582037299999939</v>
      </c>
      <c r="M849" s="190">
        <v>7.7769899000000038</v>
      </c>
      <c r="N849" s="190">
        <v>8.4394159799999926</v>
      </c>
      <c r="O849" s="184">
        <v>12.511167810000003</v>
      </c>
      <c r="P849" s="185">
        <f t="shared" si="588"/>
        <v>105.95075263</v>
      </c>
      <c r="Q849" s="503"/>
      <c r="R849" s="187"/>
      <c r="S849" s="187"/>
      <c r="T849" s="105">
        <f t="shared" si="589"/>
        <v>0</v>
      </c>
      <c r="U849" s="79">
        <v>2</v>
      </c>
    </row>
    <row r="850" spans="1:21" s="57" customFormat="1" ht="15.75" hidden="1" customHeight="1" thickBot="1">
      <c r="A850" s="57" t="s">
        <v>30</v>
      </c>
      <c r="B850" s="69"/>
      <c r="C850" s="233" t="s">
        <v>861</v>
      </c>
      <c r="D850" s="422">
        <v>29.61711567</v>
      </c>
      <c r="E850" s="423">
        <v>12.821684000000001</v>
      </c>
      <c r="F850" s="423">
        <v>12.128718999999997</v>
      </c>
      <c r="G850" s="423">
        <v>11.833253749999997</v>
      </c>
      <c r="H850" s="423">
        <v>13.576259710000002</v>
      </c>
      <c r="I850" s="423">
        <v>13.765337709999997</v>
      </c>
      <c r="J850" s="423">
        <v>15.763717460000009</v>
      </c>
      <c r="K850" s="423">
        <v>14.261623709999995</v>
      </c>
      <c r="L850" s="423">
        <v>18.303761960000003</v>
      </c>
      <c r="M850" s="423">
        <v>14.869449750000001</v>
      </c>
      <c r="N850" s="423">
        <v>16.90777349999999</v>
      </c>
      <c r="O850" s="424">
        <v>14.155670750000013</v>
      </c>
      <c r="P850" s="425">
        <f t="shared" si="588"/>
        <v>188.00436697000001</v>
      </c>
      <c r="Q850" s="503"/>
      <c r="R850" s="182"/>
      <c r="S850" s="191"/>
      <c r="T850" s="192">
        <f>S850-R850</f>
        <v>0</v>
      </c>
      <c r="U850" s="79">
        <v>2</v>
      </c>
    </row>
    <row r="851" spans="1:21" s="57" customFormat="1" ht="15.75" hidden="1" customHeight="1" thickBot="1">
      <c r="A851" s="57" t="s">
        <v>30</v>
      </c>
      <c r="B851" s="69"/>
      <c r="C851" s="244" t="s">
        <v>960</v>
      </c>
      <c r="D851" s="182">
        <v>19.285762949999999</v>
      </c>
      <c r="E851" s="183">
        <v>19.987732749999999</v>
      </c>
      <c r="F851" s="183">
        <v>12.034442750000004</v>
      </c>
      <c r="G851" s="183">
        <v>19.694992500000005</v>
      </c>
      <c r="H851" s="183">
        <v>16.818293749999995</v>
      </c>
      <c r="I851" s="183">
        <v>15.533454500000005</v>
      </c>
      <c r="J851" s="183">
        <v>19.96725674999999</v>
      </c>
      <c r="K851" s="183">
        <v>18.70568225000001</v>
      </c>
      <c r="L851" s="183">
        <v>21.166177000000005</v>
      </c>
      <c r="M851" s="183">
        <v>20.183806500000003</v>
      </c>
      <c r="N851" s="183">
        <v>19.349709299999972</v>
      </c>
      <c r="O851" s="184">
        <v>14.851159000000024</v>
      </c>
      <c r="P851" s="185">
        <f t="shared" si="588"/>
        <v>217.57847000000001</v>
      </c>
      <c r="Q851" s="503"/>
      <c r="R851" s="459">
        <v>221.8</v>
      </c>
      <c r="S851" s="459">
        <v>221.8</v>
      </c>
      <c r="T851" s="592">
        <f t="shared" si="589"/>
        <v>0</v>
      </c>
      <c r="U851" s="79">
        <v>2</v>
      </c>
    </row>
    <row r="852" spans="1:21" s="57" customFormat="1" ht="15.6" customHeight="1" thickBot="1">
      <c r="A852" s="57" t="s">
        <v>30</v>
      </c>
      <c r="B852" s="516">
        <f>+B839+1</f>
        <v>178</v>
      </c>
      <c r="C852" s="244" t="s">
        <v>2538</v>
      </c>
      <c r="D852" s="182">
        <f>14.6+1</f>
        <v>15.6</v>
      </c>
      <c r="E852" s="183">
        <v>15.5</v>
      </c>
      <c r="F852" s="183">
        <v>14.8</v>
      </c>
      <c r="G852" s="183">
        <v>13.9</v>
      </c>
      <c r="H852" s="183">
        <v>13.1</v>
      </c>
      <c r="I852" s="183">
        <v>12.9</v>
      </c>
      <c r="J852" s="183">
        <v>13</v>
      </c>
      <c r="K852" s="183">
        <v>13.3</v>
      </c>
      <c r="L852" s="183">
        <v>14.6</v>
      </c>
      <c r="M852" s="183">
        <v>13.9</v>
      </c>
      <c r="N852" s="183">
        <v>13.4</v>
      </c>
      <c r="O852" s="184">
        <f>(R852)-SUM(D852:N852)</f>
        <v>12.400000000000006</v>
      </c>
      <c r="P852" s="185">
        <f>SUM(D852:O852)</f>
        <v>166.4</v>
      </c>
      <c r="Q852" s="584"/>
      <c r="R852" s="182">
        <v>166.4</v>
      </c>
      <c r="S852" s="187">
        <v>166.4</v>
      </c>
      <c r="T852" s="105">
        <f t="shared" si="589"/>
        <v>0</v>
      </c>
      <c r="U852" s="79">
        <v>1</v>
      </c>
    </row>
    <row r="853" spans="1:21" s="57" customFormat="1" ht="15.75" hidden="1" customHeight="1" thickBot="1">
      <c r="A853" s="57" t="s">
        <v>30</v>
      </c>
      <c r="B853" s="69"/>
      <c r="C853" s="244" t="s">
        <v>1104</v>
      </c>
      <c r="D853" s="182">
        <v>20.710697</v>
      </c>
      <c r="E853" s="183">
        <v>21.138845999999997</v>
      </c>
      <c r="F853" s="183">
        <v>19.30124275</v>
      </c>
      <c r="G853" s="183">
        <v>20.624590749999996</v>
      </c>
      <c r="H853" s="183">
        <v>17.722694750000002</v>
      </c>
      <c r="I853" s="183">
        <v>15.315929250000011</v>
      </c>
      <c r="J853" s="183">
        <v>20.757593709999995</v>
      </c>
      <c r="K853" s="183">
        <v>16.596271999999999</v>
      </c>
      <c r="L853" s="183">
        <v>20.511460999999997</v>
      </c>
      <c r="M853" s="183">
        <v>19.957977499999998</v>
      </c>
      <c r="N853" s="183">
        <v>17.744199710000004</v>
      </c>
      <c r="O853" s="184">
        <v>15.397714000000008</v>
      </c>
      <c r="P853" s="185">
        <f>SUM(D853:O853)</f>
        <v>225.77921842000001</v>
      </c>
      <c r="Q853" s="351"/>
      <c r="R853" s="199">
        <v>230.1</v>
      </c>
      <c r="S853" s="187">
        <v>230.1</v>
      </c>
      <c r="T853" s="481">
        <f>R853-S853</f>
        <v>0</v>
      </c>
      <c r="U853" s="79">
        <v>2</v>
      </c>
    </row>
    <row r="854" spans="1:21" s="57" customFormat="1" ht="15.75" hidden="1" customHeight="1" thickBot="1">
      <c r="A854" s="57" t="s">
        <v>30</v>
      </c>
      <c r="B854" s="516"/>
      <c r="C854" s="244" t="s">
        <v>1413</v>
      </c>
      <c r="D854" s="182">
        <v>21.483512749999999</v>
      </c>
      <c r="E854" s="183">
        <v>19.374592750000001</v>
      </c>
      <c r="F854" s="183">
        <v>18.248406000000003</v>
      </c>
      <c r="G854" s="183">
        <v>20.136199749999996</v>
      </c>
      <c r="H854" s="183">
        <v>15.128358930000005</v>
      </c>
      <c r="I854" s="183">
        <v>18.453102999999999</v>
      </c>
      <c r="J854" s="183">
        <v>21.722395150000011</v>
      </c>
      <c r="K854" s="183">
        <v>18.232583749999975</v>
      </c>
      <c r="L854" s="183">
        <v>20.661222500000008</v>
      </c>
      <c r="M854" s="183">
        <v>6.909014180000014</v>
      </c>
      <c r="N854" s="183">
        <v>10.174831999999981</v>
      </c>
      <c r="O854" s="184">
        <v>11.122761569999994</v>
      </c>
      <c r="P854" s="185">
        <f t="shared" ref="P854:P863" si="590">SUM(D854:O854)</f>
        <v>201.64698232999999</v>
      </c>
      <c r="Q854" s="351"/>
      <c r="R854" s="182">
        <v>224</v>
      </c>
      <c r="S854" s="187">
        <v>224</v>
      </c>
      <c r="T854" s="481">
        <f t="shared" ref="T854:T863" si="591">R854-S854</f>
        <v>0</v>
      </c>
      <c r="U854" s="79">
        <v>2</v>
      </c>
    </row>
    <row r="855" spans="1:21" s="57" customFormat="1" ht="15.75" hidden="1" customHeight="1" thickBot="1">
      <c r="A855" s="57" t="s">
        <v>30</v>
      </c>
      <c r="B855" s="516"/>
      <c r="C855" s="233" t="s">
        <v>1414</v>
      </c>
      <c r="D855" s="182">
        <v>26.526372250000001</v>
      </c>
      <c r="E855" s="183">
        <v>19.123272749999998</v>
      </c>
      <c r="F855" s="183">
        <v>17.95953025</v>
      </c>
      <c r="G855" s="183">
        <v>20.314554500000007</v>
      </c>
      <c r="H855" s="183">
        <v>16.288080249999993</v>
      </c>
      <c r="I855" s="183">
        <v>15.296524500000004</v>
      </c>
      <c r="J855" s="183">
        <v>16.921500050000006</v>
      </c>
      <c r="K855" s="183">
        <v>14.837562199999979</v>
      </c>
      <c r="L855" s="183">
        <v>19.273631250000022</v>
      </c>
      <c r="M855" s="183">
        <v>17.013077249999981</v>
      </c>
      <c r="N855" s="183">
        <v>18.088920250000001</v>
      </c>
      <c r="O855" s="184">
        <v>16.990727000000021</v>
      </c>
      <c r="P855" s="185">
        <f t="shared" si="590"/>
        <v>218.63375250000001</v>
      </c>
      <c r="Q855" s="557"/>
      <c r="R855" s="422">
        <v>215.9</v>
      </c>
      <c r="S855" s="459">
        <v>215.9</v>
      </c>
      <c r="T855" s="592">
        <f t="shared" si="591"/>
        <v>0</v>
      </c>
      <c r="U855" s="79">
        <v>2</v>
      </c>
    </row>
    <row r="856" spans="1:21" s="57" customFormat="1" ht="15.6" hidden="1" customHeight="1" thickBot="1">
      <c r="A856" s="57" t="s">
        <v>30</v>
      </c>
      <c r="B856" s="516"/>
      <c r="C856" s="233" t="s">
        <v>1415</v>
      </c>
      <c r="D856" s="182">
        <v>21.170724</v>
      </c>
      <c r="E856" s="183">
        <v>22.241271500000003</v>
      </c>
      <c r="F856" s="183">
        <v>14.658685999999996</v>
      </c>
      <c r="G856" s="183">
        <v>16.11891816</v>
      </c>
      <c r="H856" s="183">
        <v>21.559077500000001</v>
      </c>
      <c r="I856" s="183">
        <v>11.85786684</v>
      </c>
      <c r="J856" s="183">
        <v>19.900847999999996</v>
      </c>
      <c r="K856" s="183">
        <v>19.106983249999999</v>
      </c>
      <c r="L856" s="183">
        <v>15.780302949999992</v>
      </c>
      <c r="M856" s="183">
        <v>21.881807500000008</v>
      </c>
      <c r="N856" s="183">
        <v>17.978500539999999</v>
      </c>
      <c r="O856" s="184">
        <v>12.353232950000006</v>
      </c>
      <c r="P856" s="185">
        <f t="shared" si="590"/>
        <v>214.60821919</v>
      </c>
      <c r="Q856" s="584"/>
      <c r="R856" s="182">
        <v>207.8</v>
      </c>
      <c r="S856" s="187">
        <v>207.8</v>
      </c>
      <c r="T856" s="105">
        <f t="shared" si="591"/>
        <v>0</v>
      </c>
      <c r="U856" s="79">
        <v>2</v>
      </c>
    </row>
    <row r="857" spans="1:21" s="57" customFormat="1" ht="15.6" hidden="1" customHeight="1" thickBot="1">
      <c r="A857" s="57" t="s">
        <v>30</v>
      </c>
      <c r="B857" s="516"/>
      <c r="C857" s="233" t="s">
        <v>1416</v>
      </c>
      <c r="D857" s="182">
        <v>20.912874250000002</v>
      </c>
      <c r="E857" s="183">
        <v>18.772813999999997</v>
      </c>
      <c r="F857" s="183">
        <v>17.704461000000002</v>
      </c>
      <c r="G857" s="183">
        <v>14.453059000000003</v>
      </c>
      <c r="H857" s="183">
        <v>12.979627519999994</v>
      </c>
      <c r="I857" s="183">
        <v>15.903605999999996</v>
      </c>
      <c r="J857" s="183">
        <v>15.594805130000012</v>
      </c>
      <c r="K857" s="183">
        <v>15.192123500000008</v>
      </c>
      <c r="L857" s="183">
        <v>17.322198749999984</v>
      </c>
      <c r="M857" s="183">
        <v>13.020024000000005</v>
      </c>
      <c r="N857" s="183">
        <v>17.012984999999986</v>
      </c>
      <c r="O857" s="184">
        <v>11.473808250000019</v>
      </c>
      <c r="P857" s="185">
        <f t="shared" si="590"/>
        <v>190.34238640000001</v>
      </c>
      <c r="Q857" s="638"/>
      <c r="R857" s="182">
        <v>192.9</v>
      </c>
      <c r="S857" s="187">
        <v>192.9</v>
      </c>
      <c r="T857" s="105">
        <f t="shared" si="591"/>
        <v>0</v>
      </c>
      <c r="U857" s="79">
        <v>2</v>
      </c>
    </row>
    <row r="858" spans="1:21" s="57" customFormat="1" ht="15.75" customHeight="1" thickBot="1">
      <c r="A858" s="57" t="s">
        <v>30</v>
      </c>
      <c r="B858" s="516">
        <f>+B852+1</f>
        <v>179</v>
      </c>
      <c r="C858" s="233" t="s">
        <v>1417</v>
      </c>
      <c r="D858" s="182">
        <v>19.382196749999999</v>
      </c>
      <c r="E858" s="611">
        <v>14.2</v>
      </c>
      <c r="F858" s="611">
        <v>13.6</v>
      </c>
      <c r="G858" s="611">
        <v>14.3</v>
      </c>
      <c r="H858" s="611">
        <v>14.1</v>
      </c>
      <c r="I858" s="611">
        <v>13.6</v>
      </c>
      <c r="J858" s="611">
        <v>14.1</v>
      </c>
      <c r="K858" s="611">
        <v>14</v>
      </c>
      <c r="L858" s="611">
        <v>15</v>
      </c>
      <c r="M858" s="611">
        <v>14.6</v>
      </c>
      <c r="N858" s="611">
        <v>14.3</v>
      </c>
      <c r="O858" s="184">
        <f t="shared" ref="O858:O863" si="592">(R858)-SUM(D858:N858)</f>
        <v>14.317803250000026</v>
      </c>
      <c r="P858" s="185">
        <f t="shared" si="590"/>
        <v>175.5</v>
      </c>
      <c r="Q858" s="557"/>
      <c r="R858" s="194">
        <v>175.5</v>
      </c>
      <c r="S858" s="187">
        <v>175.5</v>
      </c>
      <c r="T858" s="105">
        <f t="shared" si="591"/>
        <v>0</v>
      </c>
      <c r="U858" s="79">
        <v>1</v>
      </c>
    </row>
    <row r="859" spans="1:21" s="57" customFormat="1" ht="15.75" customHeight="1" thickBot="1">
      <c r="A859" s="57" t="s">
        <v>30</v>
      </c>
      <c r="B859" s="516">
        <f>+B858+1</f>
        <v>180</v>
      </c>
      <c r="C859" s="233" t="s">
        <v>1418</v>
      </c>
      <c r="D859" s="195">
        <v>16.600000000000001</v>
      </c>
      <c r="E859" s="193">
        <v>17</v>
      </c>
      <c r="F859" s="193">
        <v>16.3</v>
      </c>
      <c r="G859" s="193">
        <v>17.7</v>
      </c>
      <c r="H859" s="193">
        <v>17.5</v>
      </c>
      <c r="I859" s="193">
        <v>17</v>
      </c>
      <c r="J859" s="193">
        <v>17.5</v>
      </c>
      <c r="K859" s="193">
        <v>17.100000000000001</v>
      </c>
      <c r="L859" s="193">
        <v>18.399999999999999</v>
      </c>
      <c r="M859" s="193">
        <v>17.8</v>
      </c>
      <c r="N859" s="193">
        <v>17.600000000000001</v>
      </c>
      <c r="O859" s="184">
        <f t="shared" si="592"/>
        <v>16.799999999999983</v>
      </c>
      <c r="P859" s="185">
        <f t="shared" si="590"/>
        <v>207.3</v>
      </c>
      <c r="Q859" s="542"/>
      <c r="R859" s="199">
        <v>207.3</v>
      </c>
      <c r="S859" s="187">
        <v>207.3</v>
      </c>
      <c r="T859" s="105">
        <f t="shared" si="591"/>
        <v>0</v>
      </c>
      <c r="U859" s="79">
        <v>1</v>
      </c>
    </row>
    <row r="860" spans="1:21" s="57" customFormat="1" ht="15.75" hidden="1" customHeight="1" thickBot="1">
      <c r="A860" s="57" t="s">
        <v>30</v>
      </c>
      <c r="B860" s="69"/>
      <c r="C860" s="233" t="s">
        <v>1419</v>
      </c>
      <c r="D860" s="195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84">
        <f t="shared" si="592"/>
        <v>0</v>
      </c>
      <c r="P860" s="185">
        <f t="shared" si="590"/>
        <v>0</v>
      </c>
      <c r="Q860" s="503"/>
      <c r="R860" s="199"/>
      <c r="S860" s="187"/>
      <c r="T860" s="105">
        <f t="shared" si="591"/>
        <v>0</v>
      </c>
      <c r="U860" s="79">
        <v>2</v>
      </c>
    </row>
    <row r="861" spans="1:21" s="57" customFormat="1" ht="15.75" hidden="1" customHeight="1" thickBot="1">
      <c r="A861" s="57" t="s">
        <v>30</v>
      </c>
      <c r="B861" s="69"/>
      <c r="C861" s="233" t="s">
        <v>1420</v>
      </c>
      <c r="D861" s="195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84">
        <f t="shared" si="592"/>
        <v>0</v>
      </c>
      <c r="P861" s="185">
        <f t="shared" si="590"/>
        <v>0</v>
      </c>
      <c r="Q861" s="503"/>
      <c r="R861" s="199"/>
      <c r="S861" s="187"/>
      <c r="T861" s="105">
        <f t="shared" si="591"/>
        <v>0</v>
      </c>
      <c r="U861" s="79">
        <v>2</v>
      </c>
    </row>
    <row r="862" spans="1:21" s="57" customFormat="1" ht="15.75" hidden="1" customHeight="1" thickBot="1">
      <c r="A862" s="57" t="s">
        <v>30</v>
      </c>
      <c r="B862" s="69"/>
      <c r="C862" s="233" t="s">
        <v>1421</v>
      </c>
      <c r="D862" s="195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84">
        <f t="shared" si="592"/>
        <v>0</v>
      </c>
      <c r="P862" s="185">
        <f t="shared" si="590"/>
        <v>0</v>
      </c>
      <c r="Q862" s="503"/>
      <c r="R862" s="199"/>
      <c r="S862" s="187"/>
      <c r="T862" s="105">
        <f t="shared" si="591"/>
        <v>0</v>
      </c>
      <c r="U862" s="79">
        <v>2</v>
      </c>
    </row>
    <row r="863" spans="1:21" s="57" customFormat="1" ht="15.75" hidden="1" customHeight="1" thickBot="1">
      <c r="A863" s="57" t="s">
        <v>30</v>
      </c>
      <c r="B863" s="69"/>
      <c r="C863" s="233" t="s">
        <v>1422</v>
      </c>
      <c r="D863" s="195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84">
        <f t="shared" si="592"/>
        <v>0</v>
      </c>
      <c r="P863" s="185">
        <f t="shared" si="590"/>
        <v>0</v>
      </c>
      <c r="Q863" s="503"/>
      <c r="R863" s="199"/>
      <c r="S863" s="187"/>
      <c r="T863" s="105">
        <f t="shared" si="591"/>
        <v>0</v>
      </c>
      <c r="U863" s="79">
        <v>2</v>
      </c>
    </row>
    <row r="864" spans="1:21" s="196" customFormat="1" ht="15.6" customHeight="1" thickBot="1">
      <c r="B864" s="549"/>
      <c r="C864" s="468"/>
      <c r="D864" s="161"/>
      <c r="E864" s="161"/>
      <c r="F864" s="161"/>
      <c r="G864" s="161"/>
      <c r="H864" s="161"/>
      <c r="I864" s="161"/>
      <c r="J864" s="161"/>
      <c r="K864" s="161"/>
      <c r="L864" s="161"/>
      <c r="M864" s="161"/>
      <c r="N864" s="161"/>
      <c r="O864" s="161"/>
      <c r="P864" s="161"/>
      <c r="Q864" s="198"/>
      <c r="R864" s="161"/>
      <c r="S864" s="161"/>
      <c r="T864" s="75"/>
      <c r="U864" s="79">
        <v>1</v>
      </c>
    </row>
    <row r="865" spans="1:21" s="57" customFormat="1" ht="15.75" hidden="1" customHeight="1" thickBot="1">
      <c r="A865" s="57" t="s">
        <v>31</v>
      </c>
      <c r="B865" s="69"/>
      <c r="C865" s="233" t="s">
        <v>510</v>
      </c>
      <c r="D865" s="218">
        <v>0</v>
      </c>
      <c r="E865" s="218">
        <v>0</v>
      </c>
      <c r="F865" s="267">
        <v>0</v>
      </c>
      <c r="G865" s="218">
        <v>0</v>
      </c>
      <c r="H865" s="218">
        <v>0</v>
      </c>
      <c r="I865" s="218">
        <v>0</v>
      </c>
      <c r="J865" s="218">
        <v>0</v>
      </c>
      <c r="K865" s="218">
        <v>0</v>
      </c>
      <c r="L865" s="218">
        <v>0</v>
      </c>
      <c r="M865" s="218">
        <v>0</v>
      </c>
      <c r="N865" s="267">
        <v>0</v>
      </c>
      <c r="O865" s="218">
        <v>0</v>
      </c>
      <c r="P865" s="160">
        <f>SUM(D865:O865)</f>
        <v>0</v>
      </c>
      <c r="Q865" s="484"/>
      <c r="R865" s="234"/>
      <c r="S865" s="234"/>
      <c r="T865" s="75"/>
      <c r="U865" s="79">
        <v>2</v>
      </c>
    </row>
    <row r="866" spans="1:21" s="57" customFormat="1" ht="15.75" hidden="1" customHeight="1" thickBot="1">
      <c r="A866" s="57" t="s">
        <v>31</v>
      </c>
      <c r="B866" s="69"/>
      <c r="C866" s="233" t="s">
        <v>511</v>
      </c>
      <c r="D866" s="268">
        <v>8.4642049337670694E-2</v>
      </c>
      <c r="E866" s="220">
        <v>6.5618086372822598E-2</v>
      </c>
      <c r="F866" s="220">
        <v>7.133574642529121E-2</v>
      </c>
      <c r="G866" s="220">
        <v>8.3005818582980201E-2</v>
      </c>
      <c r="H866" s="268">
        <v>7.5335869764370469E-2</v>
      </c>
      <c r="I866" s="220">
        <v>0.11266203775677043</v>
      </c>
      <c r="J866" s="268">
        <v>8.9529596185056917E-2</v>
      </c>
      <c r="K866" s="268">
        <v>7.1892513869458871E-2</v>
      </c>
      <c r="L866" s="220">
        <v>9.7997831487759271E-2</v>
      </c>
      <c r="M866" s="220">
        <v>8.4152016543294864E-2</v>
      </c>
      <c r="N866" s="268">
        <v>8.5439051309826874E-2</v>
      </c>
      <c r="O866" s="220">
        <v>7.8389382364697516E-2</v>
      </c>
      <c r="P866" s="164">
        <f>SUM(D866:O866)</f>
        <v>0.99999999999999989</v>
      </c>
      <c r="Q866" s="484"/>
      <c r="R866" s="234"/>
      <c r="S866" s="234"/>
      <c r="T866" s="75"/>
      <c r="U866" s="79">
        <v>2</v>
      </c>
    </row>
    <row r="867" spans="1:21" s="57" customFormat="1" ht="15.75" hidden="1" customHeight="1" thickBot="1">
      <c r="A867" s="57" t="s">
        <v>31</v>
      </c>
      <c r="B867" s="69"/>
      <c r="C867" s="233" t="s">
        <v>512</v>
      </c>
      <c r="D867" s="235">
        <v>3.4861149526473965E-3</v>
      </c>
      <c r="E867" s="235">
        <v>4.3875950168234248E-3</v>
      </c>
      <c r="F867" s="235">
        <v>3.8775230539106843E-2</v>
      </c>
      <c r="G867" s="269">
        <v>7.8787185413732419E-2</v>
      </c>
      <c r="H867" s="235">
        <v>8.201376776066209E-2</v>
      </c>
      <c r="I867" s="235">
        <v>0.14322998283376098</v>
      </c>
      <c r="J867" s="269">
        <v>0.13016991074090542</v>
      </c>
      <c r="K867" s="269">
        <v>9.223132801537684E-2</v>
      </c>
      <c r="L867" s="235">
        <v>0.11124382974276877</v>
      </c>
      <c r="M867" s="235">
        <v>9.4849353538580414E-2</v>
      </c>
      <c r="N867" s="269">
        <v>0.1027370389004435</v>
      </c>
      <c r="O867" s="235">
        <v>0.11808866254519189</v>
      </c>
      <c r="P867" s="167">
        <f>SUM(D867:O867)</f>
        <v>1</v>
      </c>
      <c r="Q867" s="484"/>
      <c r="R867" s="234"/>
      <c r="S867" s="234"/>
      <c r="T867" s="75"/>
      <c r="U867" s="79">
        <v>2</v>
      </c>
    </row>
    <row r="868" spans="1:21" s="57" customFormat="1" ht="15.75" hidden="1" customHeight="1" thickBot="1">
      <c r="A868" s="57" t="s">
        <v>31</v>
      </c>
      <c r="B868" s="69"/>
      <c r="C868" s="233" t="s">
        <v>513</v>
      </c>
      <c r="D868" s="270">
        <f t="shared" ref="D868:D875" si="593">D887/$P887</f>
        <v>0.10776897092784413</v>
      </c>
      <c r="E868" s="169">
        <f t="shared" ref="E868:O868" si="594">E887/$P887</f>
        <v>6.4281312593325451E-2</v>
      </c>
      <c r="F868" s="169">
        <f t="shared" si="594"/>
        <v>6.4285892651783638E-2</v>
      </c>
      <c r="G868" s="271">
        <f t="shared" si="594"/>
        <v>6.2816492880184455E-2</v>
      </c>
      <c r="H868" s="169">
        <f t="shared" si="594"/>
        <v>7.0700191544798174E-2</v>
      </c>
      <c r="I868" s="271">
        <f t="shared" si="594"/>
        <v>0.10933903907422887</v>
      </c>
      <c r="J868" s="169">
        <f t="shared" si="594"/>
        <v>0.10781399682829762</v>
      </c>
      <c r="K868" s="169">
        <f t="shared" si="594"/>
        <v>7.2619212285066889E-2</v>
      </c>
      <c r="L868" s="169">
        <f t="shared" si="594"/>
        <v>9.2682770966340214E-2</v>
      </c>
      <c r="M868" s="271">
        <f t="shared" si="594"/>
        <v>7.9063715484758698E-2</v>
      </c>
      <c r="N868" s="169">
        <f t="shared" si="594"/>
        <v>8.3303612380695169E-2</v>
      </c>
      <c r="O868" s="169">
        <f t="shared" si="594"/>
        <v>8.5324792382676679E-2</v>
      </c>
      <c r="P868" s="171">
        <f>SUM(D868:O868)</f>
        <v>0.99999999999999989</v>
      </c>
      <c r="Q868" s="484"/>
      <c r="R868" s="234"/>
      <c r="S868" s="234"/>
      <c r="T868" s="75"/>
      <c r="U868" s="79">
        <v>2</v>
      </c>
    </row>
    <row r="869" spans="1:21" s="57" customFormat="1" ht="15.75" hidden="1" customHeight="1" thickBot="1">
      <c r="A869" s="57" t="s">
        <v>31</v>
      </c>
      <c r="B869" s="69"/>
      <c r="C869" s="236" t="s">
        <v>514</v>
      </c>
      <c r="D869" s="270">
        <f t="shared" si="593"/>
        <v>0.11331956808248202</v>
      </c>
      <c r="E869" s="169">
        <f t="shared" ref="E869:O870" si="595">E888/$P888</f>
        <v>7.5625866640038397E-2</v>
      </c>
      <c r="F869" s="169">
        <f t="shared" si="595"/>
        <v>6.932376504309791E-2</v>
      </c>
      <c r="G869" s="169">
        <f t="shared" si="595"/>
        <v>7.1752663272237061E-2</v>
      </c>
      <c r="H869" s="169">
        <f t="shared" si="595"/>
        <v>7.0441016235731874E-2</v>
      </c>
      <c r="I869" s="271">
        <f t="shared" si="595"/>
        <v>0.10255157448386705</v>
      </c>
      <c r="J869" s="169">
        <f t="shared" si="595"/>
        <v>0.10698943959272399</v>
      </c>
      <c r="K869" s="169">
        <f t="shared" si="595"/>
        <v>6.9524155667618645E-2</v>
      </c>
      <c r="L869" s="271">
        <f t="shared" si="595"/>
        <v>8.2461594044909825E-2</v>
      </c>
      <c r="M869" s="169">
        <f t="shared" si="595"/>
        <v>7.8736856494002624E-2</v>
      </c>
      <c r="N869" s="169">
        <f t="shared" si="595"/>
        <v>8.4433700912552617E-2</v>
      </c>
      <c r="O869" s="271">
        <f t="shared" si="595"/>
        <v>7.4839799530737897E-2</v>
      </c>
      <c r="P869" s="171">
        <f>SUM(D869:O869)</f>
        <v>1</v>
      </c>
      <c r="Q869" s="496">
        <f>(P888/P887-1)</f>
        <v>4.4172629166841171E-2</v>
      </c>
      <c r="R869" s="234"/>
      <c r="S869" s="234"/>
      <c r="T869" s="75"/>
      <c r="U869" s="79">
        <v>2</v>
      </c>
    </row>
    <row r="870" spans="1:21" s="57" customFormat="1" ht="15.75" hidden="1" customHeight="1" thickBot="1">
      <c r="A870" s="57" t="s">
        <v>31</v>
      </c>
      <c r="B870" s="69"/>
      <c r="C870" s="233" t="s">
        <v>515</v>
      </c>
      <c r="D870" s="168">
        <f t="shared" si="593"/>
        <v>0.11883949438916466</v>
      </c>
      <c r="E870" s="169">
        <f t="shared" si="595"/>
        <v>6.6076781533783824E-2</v>
      </c>
      <c r="F870" s="271">
        <f t="shared" si="595"/>
        <v>6.1870648107227671E-2</v>
      </c>
      <c r="G870" s="169">
        <f t="shared" si="595"/>
        <v>7.6324953443482002E-2</v>
      </c>
      <c r="H870" s="169">
        <f t="shared" si="595"/>
        <v>6.8612717930432485E-2</v>
      </c>
      <c r="I870" s="169">
        <f t="shared" si="595"/>
        <v>0.10354824106082831</v>
      </c>
      <c r="J870" s="169">
        <f t="shared" si="595"/>
        <v>0.11037847114354032</v>
      </c>
      <c r="K870" s="169">
        <f t="shared" si="595"/>
        <v>6.8098088930780495E-2</v>
      </c>
      <c r="L870" s="271">
        <f t="shared" si="595"/>
        <v>8.1441732512882115E-2</v>
      </c>
      <c r="M870" s="169">
        <f t="shared" si="595"/>
        <v>8.5785449412934603E-2</v>
      </c>
      <c r="N870" s="169">
        <f t="shared" si="595"/>
        <v>7.8781383057105803E-2</v>
      </c>
      <c r="O870" s="271">
        <f t="shared" si="595"/>
        <v>8.0242038477837618E-2</v>
      </c>
      <c r="P870" s="171">
        <f t="shared" ref="P870:P875" si="596">SUM(D870:O870)</f>
        <v>1</v>
      </c>
      <c r="Q870" s="496">
        <f t="shared" ref="Q870:Q875" si="597">(P889/P888-1)</f>
        <v>3.2579618162351665E-2</v>
      </c>
      <c r="R870" s="234"/>
      <c r="S870" s="234"/>
      <c r="T870" s="75"/>
      <c r="U870" s="79">
        <v>2</v>
      </c>
    </row>
    <row r="871" spans="1:21" s="57" customFormat="1" ht="15.75" hidden="1" customHeight="1" thickBot="1">
      <c r="A871" s="57" t="s">
        <v>31</v>
      </c>
      <c r="B871" s="69"/>
      <c r="C871" s="233" t="s">
        <v>579</v>
      </c>
      <c r="D871" s="168">
        <f t="shared" si="593"/>
        <v>0.12077168104073981</v>
      </c>
      <c r="E871" s="169">
        <f t="shared" ref="E871:O871" si="598">E890/$P890</f>
        <v>7.1340254024539015E-2</v>
      </c>
      <c r="F871" s="169">
        <f t="shared" si="598"/>
        <v>6.7738207947400986E-2</v>
      </c>
      <c r="G871" s="169">
        <f t="shared" si="598"/>
        <v>7.5977436796040285E-2</v>
      </c>
      <c r="H871" s="169">
        <f t="shared" si="598"/>
        <v>6.6503049867192424E-2</v>
      </c>
      <c r="I871" s="169">
        <f t="shared" si="598"/>
        <v>0.10305976424241603</v>
      </c>
      <c r="J871" s="169">
        <f t="shared" si="598"/>
        <v>0.10127046100438065</v>
      </c>
      <c r="K871" s="169">
        <f t="shared" si="598"/>
        <v>6.8912598311265491E-2</v>
      </c>
      <c r="L871" s="169">
        <f t="shared" si="598"/>
        <v>8.5214547827337256E-2</v>
      </c>
      <c r="M871" s="169">
        <f t="shared" si="598"/>
        <v>7.765462585850362E-2</v>
      </c>
      <c r="N871" s="169">
        <f t="shared" si="598"/>
        <v>7.8027540539635232E-2</v>
      </c>
      <c r="O871" s="169">
        <f t="shared" si="598"/>
        <v>8.3529832540549256E-2</v>
      </c>
      <c r="P871" s="171">
        <f t="shared" si="596"/>
        <v>1.0000000000000002</v>
      </c>
      <c r="Q871" s="497">
        <f t="shared" si="597"/>
        <v>4.749683366323243E-2</v>
      </c>
      <c r="R871" s="234"/>
      <c r="S871" s="234"/>
      <c r="T871" s="75"/>
      <c r="U871" s="79">
        <v>2</v>
      </c>
    </row>
    <row r="872" spans="1:21" s="57" customFormat="1" ht="15.75" hidden="1" customHeight="1" thickBot="1">
      <c r="A872" s="57" t="s">
        <v>31</v>
      </c>
      <c r="B872" s="69"/>
      <c r="C872" s="244" t="s">
        <v>681</v>
      </c>
      <c r="D872" s="168">
        <f t="shared" si="593"/>
        <v>0.23007489684220014</v>
      </c>
      <c r="E872" s="217">
        <f t="shared" ref="E872:O872" si="599">E891/$P891</f>
        <v>0.12275092004813923</v>
      </c>
      <c r="F872" s="217">
        <f t="shared" si="599"/>
        <v>7.4593792957724905E-2</v>
      </c>
      <c r="G872" s="217">
        <f t="shared" si="599"/>
        <v>4.4550924556811741E-2</v>
      </c>
      <c r="H872" s="217">
        <f t="shared" si="599"/>
        <v>4.682981867558856E-2</v>
      </c>
      <c r="I872" s="217">
        <f t="shared" si="599"/>
        <v>9.715782049956366E-2</v>
      </c>
      <c r="J872" s="217">
        <f t="shared" si="599"/>
        <v>9.9039939408322258E-2</v>
      </c>
      <c r="K872" s="217">
        <f t="shared" si="599"/>
        <v>4.6500257576064505E-2</v>
      </c>
      <c r="L872" s="217">
        <f t="shared" si="599"/>
        <v>6.2552754983884629E-2</v>
      </c>
      <c r="M872" s="217">
        <f t="shared" si="599"/>
        <v>6.418533064995903E-2</v>
      </c>
      <c r="N872" s="217">
        <f t="shared" si="599"/>
        <v>5.0481965101240582E-2</v>
      </c>
      <c r="O872" s="217">
        <f t="shared" si="599"/>
        <v>6.1281578700500779E-2</v>
      </c>
      <c r="P872" s="171">
        <f t="shared" si="596"/>
        <v>1</v>
      </c>
      <c r="Q872" s="497">
        <f t="shared" si="597"/>
        <v>-0.49891286292726134</v>
      </c>
      <c r="R872" s="234"/>
      <c r="S872" s="234"/>
      <c r="T872" s="477"/>
      <c r="U872" s="79">
        <v>2</v>
      </c>
    </row>
    <row r="873" spans="1:21" s="57" customFormat="1" ht="15.75" hidden="1" customHeight="1" thickBot="1">
      <c r="A873" s="57" t="s">
        <v>31</v>
      </c>
      <c r="B873" s="516"/>
      <c r="C873" s="244" t="s">
        <v>777</v>
      </c>
      <c r="D873" s="173">
        <f t="shared" si="593"/>
        <v>9.8207496232871977E-2</v>
      </c>
      <c r="E873" s="218">
        <f t="shared" ref="E873:O873" si="600">E892/$P892</f>
        <v>3.834880825392676E-2</v>
      </c>
      <c r="F873" s="218">
        <f t="shared" si="600"/>
        <v>4.3232617397938614E-2</v>
      </c>
      <c r="G873" s="218">
        <f t="shared" si="600"/>
        <v>5.0209105503674183E-2</v>
      </c>
      <c r="H873" s="218">
        <f t="shared" si="600"/>
        <v>8.5599012833055571E-2</v>
      </c>
      <c r="I873" s="218">
        <f t="shared" si="600"/>
        <v>0.16597549539552459</v>
      </c>
      <c r="J873" s="218">
        <f t="shared" si="600"/>
        <v>0.17577726081658027</v>
      </c>
      <c r="K873" s="218">
        <f t="shared" si="600"/>
        <v>5.1460564940928016E-2</v>
      </c>
      <c r="L873" s="218">
        <f t="shared" si="600"/>
        <v>6.5784426971352866E-2</v>
      </c>
      <c r="M873" s="218">
        <f t="shared" si="600"/>
        <v>7.3913093669274496E-2</v>
      </c>
      <c r="N873" s="218">
        <f t="shared" si="600"/>
        <v>8.4092396028214444E-2</v>
      </c>
      <c r="O873" s="218">
        <f t="shared" si="600"/>
        <v>6.7399721956658235E-2</v>
      </c>
      <c r="P873" s="514">
        <f t="shared" si="596"/>
        <v>1</v>
      </c>
      <c r="Q873" s="550">
        <f t="shared" si="597"/>
        <v>-0.58667029242296964</v>
      </c>
      <c r="R873" s="234"/>
      <c r="S873" s="234"/>
      <c r="T873" s="75"/>
      <c r="U873" s="79">
        <v>2</v>
      </c>
    </row>
    <row r="874" spans="1:21" s="57" customFormat="1" ht="15.75" hidden="1" customHeight="1" thickBot="1">
      <c r="A874" s="57" t="s">
        <v>31</v>
      </c>
      <c r="B874" s="516"/>
      <c r="C874" s="244" t="s">
        <v>862</v>
      </c>
      <c r="D874" s="219">
        <f t="shared" si="593"/>
        <v>7.6223333652267272E-2</v>
      </c>
      <c r="E874" s="220">
        <f t="shared" ref="E874:O875" si="601">E893/$P893</f>
        <v>4.6317029229783639E-2</v>
      </c>
      <c r="F874" s="220">
        <f t="shared" si="601"/>
        <v>3.8817705742234525E-2</v>
      </c>
      <c r="G874" s="220">
        <f t="shared" si="601"/>
        <v>5.0752423168043258E-2</v>
      </c>
      <c r="H874" s="220">
        <f t="shared" si="601"/>
        <v>8.8889433877896704E-2</v>
      </c>
      <c r="I874" s="220">
        <f t="shared" si="601"/>
        <v>0.1816402233741567</v>
      </c>
      <c r="J874" s="220">
        <f t="shared" si="601"/>
        <v>0.18136605934665359</v>
      </c>
      <c r="K874" s="220">
        <f t="shared" si="601"/>
        <v>4.8548845790633718E-2</v>
      </c>
      <c r="L874" s="220">
        <f t="shared" si="601"/>
        <v>7.5789239043708864E-2</v>
      </c>
      <c r="M874" s="220">
        <f t="shared" si="601"/>
        <v>6.1778259107443223E-2</v>
      </c>
      <c r="N874" s="220">
        <f t="shared" si="601"/>
        <v>8.6510063185395017E-2</v>
      </c>
      <c r="O874" s="220">
        <f t="shared" si="601"/>
        <v>6.3367384481783501E-2</v>
      </c>
      <c r="P874" s="460">
        <f t="shared" si="596"/>
        <v>1</v>
      </c>
      <c r="Q874" s="551">
        <f t="shared" si="597"/>
        <v>7.3599459816751089E-3</v>
      </c>
      <c r="R874" s="234"/>
      <c r="S874" s="234"/>
      <c r="T874" s="75"/>
      <c r="U874" s="79">
        <v>2</v>
      </c>
    </row>
    <row r="875" spans="1:21" s="57" customFormat="1" ht="15.6" hidden="1" customHeight="1" thickBot="1">
      <c r="A875" s="57" t="s">
        <v>31</v>
      </c>
      <c r="B875" s="516"/>
      <c r="C875" s="244" t="s">
        <v>961</v>
      </c>
      <c r="D875" s="219">
        <f t="shared" si="593"/>
        <v>8.5720345719910357E-2</v>
      </c>
      <c r="E875" s="220">
        <f t="shared" si="601"/>
        <v>4.0678388276375134E-2</v>
      </c>
      <c r="F875" s="220">
        <f t="shared" si="601"/>
        <v>3.2623764079043965E-2</v>
      </c>
      <c r="G875" s="220">
        <f t="shared" si="601"/>
        <v>5.7918452839126382E-2</v>
      </c>
      <c r="H875" s="220">
        <f t="shared" si="601"/>
        <v>9.5075866322815797E-2</v>
      </c>
      <c r="I875" s="220">
        <f t="shared" si="601"/>
        <v>0.15817697930135796</v>
      </c>
      <c r="J875" s="220">
        <f t="shared" si="601"/>
        <v>0.19217882936889549</v>
      </c>
      <c r="K875" s="220">
        <f t="shared" si="601"/>
        <v>5.1468385103576257E-2</v>
      </c>
      <c r="L875" s="220">
        <f t="shared" si="601"/>
        <v>6.8712308602869573E-2</v>
      </c>
      <c r="M875" s="220">
        <f t="shared" si="601"/>
        <v>8.8759795267386796E-2</v>
      </c>
      <c r="N875" s="220">
        <f t="shared" si="601"/>
        <v>6.8531218930781623E-2</v>
      </c>
      <c r="O875" s="220">
        <f t="shared" si="601"/>
        <v>6.0155666187860612E-2</v>
      </c>
      <c r="P875" s="460">
        <f t="shared" si="596"/>
        <v>0.99999999999999989</v>
      </c>
      <c r="Q875" s="551">
        <f t="shared" si="597"/>
        <v>7.0927557140196384E-2</v>
      </c>
      <c r="R875" s="234"/>
      <c r="S875" s="234"/>
      <c r="T875" s="75"/>
      <c r="U875" s="79">
        <v>2</v>
      </c>
    </row>
    <row r="876" spans="1:21" s="57" customFormat="1" ht="15.6" hidden="1" customHeight="1" thickBot="1">
      <c r="A876" s="57" t="s">
        <v>31</v>
      </c>
      <c r="B876" s="516"/>
      <c r="C876" s="244" t="s">
        <v>1105</v>
      </c>
      <c r="D876" s="219">
        <f t="shared" ref="D876:O876" si="602">D896/$P896</f>
        <v>9.1104624428092293E-2</v>
      </c>
      <c r="E876" s="220">
        <f t="shared" si="602"/>
        <v>4.6539767844882791E-2</v>
      </c>
      <c r="F876" s="220">
        <f t="shared" si="602"/>
        <v>2.9987648230706009E-2</v>
      </c>
      <c r="G876" s="220">
        <f t="shared" si="602"/>
        <v>4.7617621723996403E-2</v>
      </c>
      <c r="H876" s="220">
        <f t="shared" si="602"/>
        <v>8.0534523173340936E-2</v>
      </c>
      <c r="I876" s="220">
        <f t="shared" si="602"/>
        <v>0.16563639504324118</v>
      </c>
      <c r="J876" s="220">
        <f t="shared" si="602"/>
        <v>0.21123343066682082</v>
      </c>
      <c r="K876" s="220">
        <f t="shared" si="602"/>
        <v>4.8166392747376753E-2</v>
      </c>
      <c r="L876" s="220">
        <f t="shared" si="602"/>
        <v>7.2483196250578266E-2</v>
      </c>
      <c r="M876" s="220">
        <f t="shared" si="602"/>
        <v>7.9397573382549963E-2</v>
      </c>
      <c r="N876" s="220">
        <f t="shared" si="602"/>
        <v>7.0185756272529903E-2</v>
      </c>
      <c r="O876" s="220">
        <f t="shared" si="602"/>
        <v>5.7113070235884703E-2</v>
      </c>
      <c r="P876" s="460">
        <f>SUM(D876:O876)</f>
        <v>1</v>
      </c>
      <c r="Q876" s="551">
        <f>(P896/P894-1)</f>
        <v>4.6549336758005433E-2</v>
      </c>
      <c r="R876" s="234"/>
      <c r="S876" s="234"/>
      <c r="T876" s="75"/>
      <c r="U876" s="79">
        <v>2</v>
      </c>
    </row>
    <row r="877" spans="1:21" s="57" customFormat="1" ht="15.6" customHeight="1" thickBot="1">
      <c r="A877" s="57" t="s">
        <v>31</v>
      </c>
      <c r="B877" s="516">
        <f>+B859+1</f>
        <v>181</v>
      </c>
      <c r="C877" s="244" t="s">
        <v>1423</v>
      </c>
      <c r="D877" s="219">
        <f t="shared" ref="D877:D883" si="603">D897/$P897</f>
        <v>5.0113661803404146E-2</v>
      </c>
      <c r="E877" s="220">
        <f t="shared" ref="E877:O877" si="604">E897/$P897</f>
        <v>8.1634322411966345E-2</v>
      </c>
      <c r="F877" s="220">
        <f t="shared" si="604"/>
        <v>2.5164252096645527E-3</v>
      </c>
      <c r="G877" s="220">
        <f t="shared" si="604"/>
        <v>4.1260514692383135E-3</v>
      </c>
      <c r="H877" s="220">
        <f t="shared" si="604"/>
        <v>6.9066395940023751E-3</v>
      </c>
      <c r="I877" s="220">
        <f t="shared" si="604"/>
        <v>1.2310430850864128E-2</v>
      </c>
      <c r="J877" s="220">
        <f t="shared" si="604"/>
        <v>0.36755512573829008</v>
      </c>
      <c r="K877" s="220">
        <f t="shared" si="604"/>
        <v>8.4434661907097711E-2</v>
      </c>
      <c r="L877" s="220">
        <f t="shared" si="604"/>
        <v>0.11456277990379654</v>
      </c>
      <c r="M877" s="220">
        <f t="shared" si="604"/>
        <v>9.1907810034823012E-2</v>
      </c>
      <c r="N877" s="220">
        <f t="shared" si="604"/>
        <v>7.903790994238491E-2</v>
      </c>
      <c r="O877" s="220">
        <f t="shared" si="604"/>
        <v>0.1048941811344679</v>
      </c>
      <c r="P877" s="460">
        <f t="shared" ref="P877:P886" si="605">SUM(D877:O877)</f>
        <v>0.99999999999999989</v>
      </c>
      <c r="Q877" s="551">
        <f>(P897/P896-1)</f>
        <v>-0.39200513295442652</v>
      </c>
      <c r="R877" s="234"/>
      <c r="S877" s="234"/>
      <c r="T877" s="75"/>
      <c r="U877" s="79">
        <v>1</v>
      </c>
    </row>
    <row r="878" spans="1:21" s="57" customFormat="1" ht="15.6" customHeight="1" thickBot="1">
      <c r="A878" s="57" t="s">
        <v>31</v>
      </c>
      <c r="B878" s="516">
        <f>+B877+1</f>
        <v>182</v>
      </c>
      <c r="C878" s="244" t="s">
        <v>1424</v>
      </c>
      <c r="D878" s="347">
        <f t="shared" si="603"/>
        <v>7.1362329875267558E-3</v>
      </c>
      <c r="E878" s="264">
        <f t="shared" ref="E878:O878" si="606">E898/$P898</f>
        <v>3.922138587924332E-3</v>
      </c>
      <c r="F878" s="264">
        <f t="shared" si="606"/>
        <v>4.2995629998216376E-3</v>
      </c>
      <c r="G878" s="264">
        <f t="shared" si="606"/>
        <v>8.4459431018672863E-3</v>
      </c>
      <c r="H878" s="264">
        <f t="shared" si="606"/>
        <v>9.9533745005411772E-3</v>
      </c>
      <c r="I878" s="264">
        <f t="shared" si="606"/>
        <v>2.1531824173506277E-2</v>
      </c>
      <c r="J878" s="264">
        <f t="shared" si="606"/>
        <v>6.773691659147564E-2</v>
      </c>
      <c r="K878" s="264">
        <f t="shared" si="606"/>
        <v>0.13898948096302044</v>
      </c>
      <c r="L878" s="264">
        <f t="shared" si="606"/>
        <v>0.16661384866300191</v>
      </c>
      <c r="M878" s="264">
        <f t="shared" si="606"/>
        <v>0.26389131920409364</v>
      </c>
      <c r="N878" s="264">
        <f t="shared" si="606"/>
        <v>0.24043591556848484</v>
      </c>
      <c r="O878" s="264">
        <f t="shared" si="606"/>
        <v>6.704344265873606E-2</v>
      </c>
      <c r="P878" s="552">
        <f t="shared" si="605"/>
        <v>1</v>
      </c>
      <c r="Q878" s="553">
        <f t="shared" ref="Q878:Q886" si="607">(P898/P897-1)</f>
        <v>-0.43971859271002289</v>
      </c>
      <c r="R878" s="234"/>
      <c r="S878" s="234"/>
      <c r="T878" s="75"/>
      <c r="U878" s="79">
        <v>1</v>
      </c>
    </row>
    <row r="879" spans="1:21" s="57" customFormat="1" ht="15.6" customHeight="1" thickBot="1">
      <c r="A879" s="57" t="s">
        <v>31</v>
      </c>
      <c r="B879" s="516">
        <f>+B878+1</f>
        <v>183</v>
      </c>
      <c r="C879" s="233" t="s">
        <v>1425</v>
      </c>
      <c r="D879" s="237">
        <f t="shared" si="603"/>
        <v>0.60673004588285007</v>
      </c>
      <c r="E879" s="238">
        <f t="shared" ref="E879:O879" si="608">E899/$P899</f>
        <v>1.8077776598658186E-2</v>
      </c>
      <c r="F879" s="238">
        <f t="shared" si="608"/>
        <v>1.8179303117485762E-2</v>
      </c>
      <c r="G879" s="238">
        <f t="shared" si="608"/>
        <v>2.7485249224805497E-2</v>
      </c>
      <c r="H879" s="238">
        <f t="shared" si="608"/>
        <v>5.2481159792070617E-2</v>
      </c>
      <c r="I879" s="238">
        <f t="shared" si="608"/>
        <v>6.3046822638831615E-2</v>
      </c>
      <c r="J879" s="238">
        <f t="shared" si="608"/>
        <v>6.7418682309300884E-2</v>
      </c>
      <c r="K879" s="238">
        <f t="shared" si="608"/>
        <v>1.8609749940222575E-2</v>
      </c>
      <c r="L879" s="238">
        <f t="shared" si="608"/>
        <v>2.1154414901684269E-2</v>
      </c>
      <c r="M879" s="238">
        <f t="shared" si="608"/>
        <v>5.1993720201418535E-2</v>
      </c>
      <c r="N879" s="238">
        <f t="shared" si="608"/>
        <v>3.9626438395486213E-2</v>
      </c>
      <c r="O879" s="238">
        <f t="shared" si="608"/>
        <v>1.5196636997185766E-2</v>
      </c>
      <c r="P879" s="329">
        <f t="shared" si="605"/>
        <v>1</v>
      </c>
      <c r="Q879" s="498">
        <f t="shared" si="607"/>
        <v>-0.70654750495171692</v>
      </c>
      <c r="R879" s="234"/>
      <c r="S879" s="234"/>
      <c r="T879" s="75"/>
      <c r="U879" s="79">
        <v>1</v>
      </c>
    </row>
    <row r="880" spans="1:21" s="57" customFormat="1" ht="15.6" customHeight="1" thickBot="1">
      <c r="A880" s="57" t="s">
        <v>31</v>
      </c>
      <c r="B880" s="516">
        <f>+B879+1</f>
        <v>184</v>
      </c>
      <c r="C880" s="233" t="s">
        <v>1426</v>
      </c>
      <c r="D880" s="237">
        <f t="shared" si="603"/>
        <v>7.9238436485844305E-2</v>
      </c>
      <c r="E880" s="238">
        <f t="shared" ref="E880:O880" si="609">E900/$P900</f>
        <v>3.6980607298897079E-2</v>
      </c>
      <c r="F880" s="238">
        <f t="shared" si="609"/>
        <v>4.6179416009644973E-2</v>
      </c>
      <c r="G880" s="238">
        <f t="shared" si="609"/>
        <v>5.7137769125969878E-2</v>
      </c>
      <c r="H880" s="238">
        <f t="shared" si="609"/>
        <v>9.1062167509322653E-2</v>
      </c>
      <c r="I880" s="238">
        <f t="shared" si="609"/>
        <v>0.21377873690988605</v>
      </c>
      <c r="J880" s="238">
        <f t="shared" si="609"/>
        <v>0.14696932266670029</v>
      </c>
      <c r="K880" s="238">
        <f t="shared" si="609"/>
        <v>4.5270807632622076E-2</v>
      </c>
      <c r="L880" s="238">
        <f t="shared" si="609"/>
        <v>6.4100762073316261E-2</v>
      </c>
      <c r="M880" s="238">
        <f t="shared" si="609"/>
        <v>8.0272834469392554E-2</v>
      </c>
      <c r="N880" s="238">
        <f t="shared" si="609"/>
        <v>9.9201000148663454E-2</v>
      </c>
      <c r="O880" s="238">
        <f t="shared" si="609"/>
        <v>3.9808139669740443E-2</v>
      </c>
      <c r="P880" s="239">
        <f t="shared" si="605"/>
        <v>0.99999999999999989</v>
      </c>
      <c r="Q880" s="492">
        <f t="shared" si="607"/>
        <v>-0.58137552083323274</v>
      </c>
      <c r="R880" s="234"/>
      <c r="S880" s="234"/>
      <c r="T880" s="75"/>
      <c r="U880" s="79">
        <v>1</v>
      </c>
    </row>
    <row r="881" spans="1:21" s="57" customFormat="1" ht="15.75" customHeight="1" thickBot="1">
      <c r="A881" s="57" t="s">
        <v>31</v>
      </c>
      <c r="B881" s="516">
        <f>+B880+1</f>
        <v>185</v>
      </c>
      <c r="C881" s="233" t="s">
        <v>1427</v>
      </c>
      <c r="D881" s="237">
        <f t="shared" si="603"/>
        <v>8.106906727272728E-2</v>
      </c>
      <c r="E881" s="238">
        <f t="shared" ref="E881:O881" si="610">E901/$P901</f>
        <v>5.4545454545454543E-2</v>
      </c>
      <c r="F881" s="238">
        <f t="shared" si="610"/>
        <v>5.4545454545454543E-2</v>
      </c>
      <c r="G881" s="238">
        <f t="shared" si="610"/>
        <v>7.2727272727272738E-2</v>
      </c>
      <c r="H881" s="238">
        <f t="shared" si="610"/>
        <v>9.0909090909090912E-2</v>
      </c>
      <c r="I881" s="238">
        <f t="shared" si="610"/>
        <v>0.16363636363636364</v>
      </c>
      <c r="J881" s="238">
        <f t="shared" si="610"/>
        <v>0.16363636363636364</v>
      </c>
      <c r="K881" s="238">
        <f t="shared" si="610"/>
        <v>7.2727272727272738E-2</v>
      </c>
      <c r="L881" s="238">
        <f t="shared" si="610"/>
        <v>5.4545454545454543E-2</v>
      </c>
      <c r="M881" s="238">
        <f t="shared" si="610"/>
        <v>7.2727272727272738E-2</v>
      </c>
      <c r="N881" s="238">
        <f t="shared" si="610"/>
        <v>7.2727272727272738E-2</v>
      </c>
      <c r="O881" s="238">
        <f t="shared" si="610"/>
        <v>4.6203659999999917E-2</v>
      </c>
      <c r="P881" s="239">
        <f t="shared" si="605"/>
        <v>1</v>
      </c>
      <c r="Q881" s="492">
        <f t="shared" si="607"/>
        <v>-1.2429040198494223E-2</v>
      </c>
      <c r="R881" s="234"/>
      <c r="S881" s="234"/>
      <c r="T881" s="75"/>
      <c r="U881" s="79">
        <v>1</v>
      </c>
    </row>
    <row r="882" spans="1:21" s="57" customFormat="1" ht="15.75" customHeight="1" thickBot="1">
      <c r="A882" s="57" t="s">
        <v>31</v>
      </c>
      <c r="B882" s="516">
        <f>+B881+1</f>
        <v>186</v>
      </c>
      <c r="C882" s="233" t="s">
        <v>1428</v>
      </c>
      <c r="D882" s="237">
        <f t="shared" si="603"/>
        <v>7.1428571428571438E-2</v>
      </c>
      <c r="E882" s="238">
        <f t="shared" ref="E882:O882" si="611">E902/$P902</f>
        <v>5.3571428571428575E-2</v>
      </c>
      <c r="F882" s="238">
        <f t="shared" si="611"/>
        <v>5.3571428571428575E-2</v>
      </c>
      <c r="G882" s="238">
        <f t="shared" si="611"/>
        <v>7.1428571428571438E-2</v>
      </c>
      <c r="H882" s="238">
        <f t="shared" si="611"/>
        <v>8.9285714285714288E-2</v>
      </c>
      <c r="I882" s="238">
        <f t="shared" si="611"/>
        <v>0.16071428571428573</v>
      </c>
      <c r="J882" s="238">
        <f t="shared" si="611"/>
        <v>0.16071428571428573</v>
      </c>
      <c r="K882" s="238">
        <f t="shared" si="611"/>
        <v>7.1428571428571438E-2</v>
      </c>
      <c r="L882" s="238">
        <f t="shared" si="611"/>
        <v>5.3571428571428575E-2</v>
      </c>
      <c r="M882" s="238">
        <f t="shared" si="611"/>
        <v>7.1428571428571438E-2</v>
      </c>
      <c r="N882" s="238">
        <f t="shared" si="611"/>
        <v>7.1428571428571438E-2</v>
      </c>
      <c r="O882" s="238">
        <f t="shared" si="611"/>
        <v>7.1428571428571341E-2</v>
      </c>
      <c r="P882" s="239">
        <f t="shared" si="605"/>
        <v>0.99999999999999978</v>
      </c>
      <c r="Q882" s="492">
        <f t="shared" si="607"/>
        <v>1.8181818181818077E-2</v>
      </c>
      <c r="R882" s="234"/>
      <c r="S882" s="234"/>
      <c r="T882" s="75"/>
      <c r="U882" s="79">
        <v>1</v>
      </c>
    </row>
    <row r="883" spans="1:21" s="57" customFormat="1" ht="15.75" hidden="1" customHeight="1" thickBot="1">
      <c r="A883" s="57" t="s">
        <v>31</v>
      </c>
      <c r="B883" s="69"/>
      <c r="C883" s="233" t="s">
        <v>1429</v>
      </c>
      <c r="D883" s="237" t="e">
        <f t="shared" si="603"/>
        <v>#DIV/0!</v>
      </c>
      <c r="E883" s="238" t="e">
        <f t="shared" ref="E883:O883" si="612">E903/$P903</f>
        <v>#DIV/0!</v>
      </c>
      <c r="F883" s="238" t="e">
        <f t="shared" si="612"/>
        <v>#DIV/0!</v>
      </c>
      <c r="G883" s="238" t="e">
        <f t="shared" si="612"/>
        <v>#DIV/0!</v>
      </c>
      <c r="H883" s="238" t="e">
        <f t="shared" si="612"/>
        <v>#DIV/0!</v>
      </c>
      <c r="I883" s="238" t="e">
        <f t="shared" si="612"/>
        <v>#DIV/0!</v>
      </c>
      <c r="J883" s="238" t="e">
        <f t="shared" si="612"/>
        <v>#DIV/0!</v>
      </c>
      <c r="K883" s="238" t="e">
        <f t="shared" si="612"/>
        <v>#DIV/0!</v>
      </c>
      <c r="L883" s="238" t="e">
        <f t="shared" si="612"/>
        <v>#DIV/0!</v>
      </c>
      <c r="M883" s="238" t="e">
        <f t="shared" si="612"/>
        <v>#DIV/0!</v>
      </c>
      <c r="N883" s="238" t="e">
        <f t="shared" si="612"/>
        <v>#DIV/0!</v>
      </c>
      <c r="O883" s="238" t="e">
        <f t="shared" si="612"/>
        <v>#DIV/0!</v>
      </c>
      <c r="P883" s="239" t="e">
        <f t="shared" si="605"/>
        <v>#DIV/0!</v>
      </c>
      <c r="Q883" s="492">
        <f t="shared" si="607"/>
        <v>-1</v>
      </c>
      <c r="R883" s="234"/>
      <c r="S883" s="234"/>
      <c r="T883" s="75"/>
      <c r="U883" s="79">
        <v>2</v>
      </c>
    </row>
    <row r="884" spans="1:21" s="57" customFormat="1" ht="15.75" hidden="1" customHeight="1" thickBot="1">
      <c r="A884" s="57" t="s">
        <v>31</v>
      </c>
      <c r="B884" s="69"/>
      <c r="C884" s="233" t="s">
        <v>1430</v>
      </c>
      <c r="D884" s="237" t="e">
        <f t="shared" ref="D884:O886" si="613">D904/$P904</f>
        <v>#DIV/0!</v>
      </c>
      <c r="E884" s="238" t="e">
        <f t="shared" si="613"/>
        <v>#DIV/0!</v>
      </c>
      <c r="F884" s="238" t="e">
        <f t="shared" si="613"/>
        <v>#DIV/0!</v>
      </c>
      <c r="G884" s="238" t="e">
        <f t="shared" si="613"/>
        <v>#DIV/0!</v>
      </c>
      <c r="H884" s="238" t="e">
        <f t="shared" si="613"/>
        <v>#DIV/0!</v>
      </c>
      <c r="I884" s="238" t="e">
        <f t="shared" si="613"/>
        <v>#DIV/0!</v>
      </c>
      <c r="J884" s="238" t="e">
        <f t="shared" si="613"/>
        <v>#DIV/0!</v>
      </c>
      <c r="K884" s="238" t="e">
        <f t="shared" si="613"/>
        <v>#DIV/0!</v>
      </c>
      <c r="L884" s="238" t="e">
        <f t="shared" si="613"/>
        <v>#DIV/0!</v>
      </c>
      <c r="M884" s="238" t="e">
        <f t="shared" si="613"/>
        <v>#DIV/0!</v>
      </c>
      <c r="N884" s="238" t="e">
        <f t="shared" si="613"/>
        <v>#DIV/0!</v>
      </c>
      <c r="O884" s="238" t="e">
        <f t="shared" si="613"/>
        <v>#DIV/0!</v>
      </c>
      <c r="P884" s="239" t="e">
        <f t="shared" si="605"/>
        <v>#DIV/0!</v>
      </c>
      <c r="Q884" s="492" t="e">
        <f t="shared" si="607"/>
        <v>#DIV/0!</v>
      </c>
      <c r="R884" s="234"/>
      <c r="S884" s="234"/>
      <c r="T884" s="75"/>
      <c r="U884" s="79">
        <v>2</v>
      </c>
    </row>
    <row r="885" spans="1:21" s="57" customFormat="1" ht="15.75" hidden="1" customHeight="1" thickBot="1">
      <c r="A885" s="57" t="s">
        <v>31</v>
      </c>
      <c r="B885" s="69"/>
      <c r="C885" s="233" t="s">
        <v>1431</v>
      </c>
      <c r="D885" s="237" t="e">
        <f t="shared" si="613"/>
        <v>#DIV/0!</v>
      </c>
      <c r="E885" s="238" t="e">
        <f t="shared" si="613"/>
        <v>#DIV/0!</v>
      </c>
      <c r="F885" s="238" t="e">
        <f t="shared" si="613"/>
        <v>#DIV/0!</v>
      </c>
      <c r="G885" s="238" t="e">
        <f t="shared" si="613"/>
        <v>#DIV/0!</v>
      </c>
      <c r="H885" s="238" t="e">
        <f t="shared" si="613"/>
        <v>#DIV/0!</v>
      </c>
      <c r="I885" s="238" t="e">
        <f t="shared" si="613"/>
        <v>#DIV/0!</v>
      </c>
      <c r="J885" s="238" t="e">
        <f t="shared" si="613"/>
        <v>#DIV/0!</v>
      </c>
      <c r="K885" s="238" t="e">
        <f t="shared" si="613"/>
        <v>#DIV/0!</v>
      </c>
      <c r="L885" s="238" t="e">
        <f t="shared" si="613"/>
        <v>#DIV/0!</v>
      </c>
      <c r="M885" s="238" t="e">
        <f t="shared" si="613"/>
        <v>#DIV/0!</v>
      </c>
      <c r="N885" s="238" t="e">
        <f t="shared" si="613"/>
        <v>#DIV/0!</v>
      </c>
      <c r="O885" s="238" t="e">
        <f t="shared" si="613"/>
        <v>#DIV/0!</v>
      </c>
      <c r="P885" s="239" t="e">
        <f t="shared" si="605"/>
        <v>#DIV/0!</v>
      </c>
      <c r="Q885" s="492" t="e">
        <f t="shared" si="607"/>
        <v>#DIV/0!</v>
      </c>
      <c r="R885" s="234"/>
      <c r="S885" s="234"/>
      <c r="T885" s="75"/>
      <c r="U885" s="79">
        <v>2</v>
      </c>
    </row>
    <row r="886" spans="1:21" s="57" customFormat="1" ht="15.75" hidden="1" customHeight="1" thickBot="1">
      <c r="A886" s="57" t="s">
        <v>31</v>
      </c>
      <c r="B886" s="69"/>
      <c r="C886" s="233" t="s">
        <v>1432</v>
      </c>
      <c r="D886" s="237" t="e">
        <f t="shared" si="613"/>
        <v>#DIV/0!</v>
      </c>
      <c r="E886" s="238" t="e">
        <f t="shared" si="613"/>
        <v>#DIV/0!</v>
      </c>
      <c r="F886" s="238" t="e">
        <f t="shared" si="613"/>
        <v>#DIV/0!</v>
      </c>
      <c r="G886" s="238" t="e">
        <f t="shared" si="613"/>
        <v>#DIV/0!</v>
      </c>
      <c r="H886" s="238" t="e">
        <f t="shared" si="613"/>
        <v>#DIV/0!</v>
      </c>
      <c r="I886" s="238" t="e">
        <f t="shared" si="613"/>
        <v>#DIV/0!</v>
      </c>
      <c r="J886" s="238" t="e">
        <f t="shared" si="613"/>
        <v>#DIV/0!</v>
      </c>
      <c r="K886" s="238" t="e">
        <f t="shared" si="613"/>
        <v>#DIV/0!</v>
      </c>
      <c r="L886" s="238" t="e">
        <f t="shared" si="613"/>
        <v>#DIV/0!</v>
      </c>
      <c r="M886" s="238" t="e">
        <f t="shared" si="613"/>
        <v>#DIV/0!</v>
      </c>
      <c r="N886" s="238" t="e">
        <f t="shared" si="613"/>
        <v>#DIV/0!</v>
      </c>
      <c r="O886" s="238" t="e">
        <f t="shared" si="613"/>
        <v>#DIV/0!</v>
      </c>
      <c r="P886" s="239" t="e">
        <f t="shared" si="605"/>
        <v>#DIV/0!</v>
      </c>
      <c r="Q886" s="492" t="e">
        <f t="shared" si="607"/>
        <v>#DIV/0!</v>
      </c>
      <c r="R886" s="234"/>
      <c r="S886" s="234"/>
      <c r="T886" s="75"/>
      <c r="U886" s="79">
        <v>2</v>
      </c>
    </row>
    <row r="887" spans="1:21" s="57" customFormat="1" ht="15.75" hidden="1" customHeight="1" thickBot="1">
      <c r="A887" s="57" t="s">
        <v>31</v>
      </c>
      <c r="B887" s="69"/>
      <c r="C887" s="236" t="s">
        <v>513</v>
      </c>
      <c r="D887" s="240">
        <v>54.307103169999998</v>
      </c>
      <c r="E887" s="241">
        <v>32.392736469999996</v>
      </c>
      <c r="F887" s="241">
        <v>32.395044460000008</v>
      </c>
      <c r="G887" s="241">
        <v>31.654582299999987</v>
      </c>
      <c r="H887" s="241">
        <v>35.627347680000014</v>
      </c>
      <c r="I887" s="241">
        <v>55.098294289999984</v>
      </c>
      <c r="J887" s="241">
        <v>54.329792690000033</v>
      </c>
      <c r="K887" s="241">
        <v>36.594383520000008</v>
      </c>
      <c r="L887" s="241">
        <v>46.704842419999977</v>
      </c>
      <c r="M887" s="241">
        <v>39.841907339999977</v>
      </c>
      <c r="N887" s="241">
        <v>41.978482610000015</v>
      </c>
      <c r="O887" s="197">
        <v>42.996998700000006</v>
      </c>
      <c r="P887" s="242">
        <f>SUM(D887:O887)</f>
        <v>503.92151565</v>
      </c>
      <c r="Q887" s="198"/>
      <c r="R887" s="161"/>
      <c r="S887" s="161"/>
      <c r="T887" s="75"/>
      <c r="U887" s="79">
        <v>2</v>
      </c>
    </row>
    <row r="888" spans="1:21" s="57" customFormat="1" ht="15.75" hidden="1" customHeight="1" thickBot="1">
      <c r="A888" s="57" t="s">
        <v>31</v>
      </c>
      <c r="B888" s="69"/>
      <c r="C888" s="233" t="s">
        <v>514</v>
      </c>
      <c r="D888" s="182">
        <v>59.626609760000001</v>
      </c>
      <c r="E888" s="183">
        <v>39.792898209999997</v>
      </c>
      <c r="F888" s="183">
        <v>36.476851750000002</v>
      </c>
      <c r="G888" s="183">
        <v>37.754891979999996</v>
      </c>
      <c r="H888" s="183">
        <v>37.064728160000001</v>
      </c>
      <c r="I888" s="183">
        <v>53.960695540000003</v>
      </c>
      <c r="J888" s="183">
        <v>56.295816080000002</v>
      </c>
      <c r="K888" s="183">
        <v>36.582293499999999</v>
      </c>
      <c r="L888" s="183">
        <v>43.389728460000001</v>
      </c>
      <c r="M888" s="183">
        <v>41.429842129999997</v>
      </c>
      <c r="N888" s="183">
        <v>44.427413729999998</v>
      </c>
      <c r="O888" s="184">
        <v>39.379284589999997</v>
      </c>
      <c r="P888" s="185">
        <f>SUM(D888:O888)</f>
        <v>526.18105389000004</v>
      </c>
      <c r="Q888" s="502"/>
      <c r="R888" s="186"/>
      <c r="S888" s="186"/>
      <c r="T888" s="103"/>
      <c r="U888" s="79">
        <v>2</v>
      </c>
    </row>
    <row r="889" spans="1:21" s="57" customFormat="1" ht="15.75" hidden="1" customHeight="1" thickBot="1">
      <c r="A889" s="57" t="s">
        <v>31</v>
      </c>
      <c r="B889" s="69"/>
      <c r="C889" s="233" t="s">
        <v>515</v>
      </c>
      <c r="D889" s="182">
        <v>64.568329449999993</v>
      </c>
      <c r="E889" s="183">
        <v>35.90109013</v>
      </c>
      <c r="F889" s="183">
        <v>33.615797600000001</v>
      </c>
      <c r="G889" s="183">
        <v>41.46916616</v>
      </c>
      <c r="H889" s="183">
        <v>37.278924809999999</v>
      </c>
      <c r="I889" s="183">
        <v>56.260227100000002</v>
      </c>
      <c r="J889" s="183">
        <v>59.971253879999999</v>
      </c>
      <c r="K889" s="183">
        <v>36.999314609999999</v>
      </c>
      <c r="L889" s="183">
        <v>44.249234170000001</v>
      </c>
      <c r="M889" s="183">
        <v>46.60927908</v>
      </c>
      <c r="N889" s="183">
        <v>42.803802910000002</v>
      </c>
      <c r="O889" s="184">
        <v>43.597411809999997</v>
      </c>
      <c r="P889" s="185">
        <f t="shared" ref="P889:P894" si="614">SUM(D889:O889)</f>
        <v>543.32383171000004</v>
      </c>
      <c r="Q889" s="503"/>
      <c r="R889" s="187"/>
      <c r="S889" s="187"/>
      <c r="T889" s="105">
        <f t="shared" ref="T889:T894" si="615">R889-S889</f>
        <v>0</v>
      </c>
      <c r="U889" s="79">
        <v>2</v>
      </c>
    </row>
    <row r="890" spans="1:21" s="57" customFormat="1" ht="15.75" hidden="1" customHeight="1" thickBot="1">
      <c r="A890" s="57" t="s">
        <v>31</v>
      </c>
      <c r="B890" s="69"/>
      <c r="C890" s="233" t="s">
        <v>579</v>
      </c>
      <c r="D890" s="182">
        <v>68.734786029999995</v>
      </c>
      <c r="E890" s="183">
        <v>40.601878300000003</v>
      </c>
      <c r="F890" s="183">
        <v>38.551845839999999</v>
      </c>
      <c r="G890" s="183">
        <v>43.241038099999997</v>
      </c>
      <c r="H890" s="183">
        <v>37.84888033</v>
      </c>
      <c r="I890" s="183">
        <v>58.654402939999997</v>
      </c>
      <c r="J890" s="183">
        <v>57.636056799999999</v>
      </c>
      <c r="K890" s="183">
        <v>39.220226619999998</v>
      </c>
      <c r="L890" s="183">
        <v>48.49815504</v>
      </c>
      <c r="M890" s="183">
        <v>44.195576699999997</v>
      </c>
      <c r="N890" s="183">
        <v>44.40781363</v>
      </c>
      <c r="O890" s="184">
        <v>47.539333040000002</v>
      </c>
      <c r="P890" s="185">
        <f t="shared" si="614"/>
        <v>569.12999336999997</v>
      </c>
      <c r="Q890" s="503"/>
      <c r="R890" s="187"/>
      <c r="S890" s="187"/>
      <c r="T890" s="105">
        <f t="shared" si="615"/>
        <v>0</v>
      </c>
      <c r="U890" s="79">
        <v>2</v>
      </c>
    </row>
    <row r="891" spans="1:21" s="57" customFormat="1" ht="15.75" hidden="1" customHeight="1" thickBot="1">
      <c r="A891" s="57" t="s">
        <v>31</v>
      </c>
      <c r="B891" s="69"/>
      <c r="C891" s="233" t="s">
        <v>681</v>
      </c>
      <c r="D891" s="182">
        <v>65.613614729999995</v>
      </c>
      <c r="E891" s="183">
        <v>35.006563890000002</v>
      </c>
      <c r="F891" s="183">
        <v>21.272935289999999</v>
      </c>
      <c r="G891" s="183">
        <v>12.70519835</v>
      </c>
      <c r="H891" s="183">
        <v>13.35510185</v>
      </c>
      <c r="I891" s="183">
        <v>27.707828580000001</v>
      </c>
      <c r="J891" s="183">
        <v>28.24457825</v>
      </c>
      <c r="K891" s="183">
        <v>13.26111639</v>
      </c>
      <c r="L891" s="183">
        <v>17.839027300000001</v>
      </c>
      <c r="M891" s="183">
        <v>18.304611300000001</v>
      </c>
      <c r="N891" s="183">
        <v>14.39663455</v>
      </c>
      <c r="O891" s="184">
        <v>17.476508519999999</v>
      </c>
      <c r="P891" s="185">
        <f t="shared" si="614"/>
        <v>285.183719</v>
      </c>
      <c r="Q891" s="503"/>
      <c r="R891" s="187"/>
      <c r="S891" s="187"/>
      <c r="T891" s="105">
        <f t="shared" si="615"/>
        <v>0</v>
      </c>
      <c r="U891" s="79">
        <v>2</v>
      </c>
    </row>
    <row r="892" spans="1:21" s="57" customFormat="1" ht="15.75" hidden="1" customHeight="1" thickBot="1">
      <c r="A892" s="57" t="s">
        <v>31</v>
      </c>
      <c r="B892" s="69"/>
      <c r="C892" s="233" t="s">
        <v>777</v>
      </c>
      <c r="D892" s="190">
        <v>11.576199109999999</v>
      </c>
      <c r="E892" s="190">
        <v>4.5203620600000018</v>
      </c>
      <c r="F892" s="190">
        <v>5.0960405899999976</v>
      </c>
      <c r="G892" s="190">
        <v>5.9183934499999999</v>
      </c>
      <c r="H892" s="190">
        <v>10.089975350000003</v>
      </c>
      <c r="I892" s="190">
        <v>19.564345449999998</v>
      </c>
      <c r="J892" s="190">
        <v>20.719727600000006</v>
      </c>
      <c r="K892" s="190">
        <v>6.0659091099999927</v>
      </c>
      <c r="L892" s="190">
        <v>7.7543329599999993</v>
      </c>
      <c r="M892" s="190">
        <v>8.7124987600000026</v>
      </c>
      <c r="N892" s="190">
        <v>9.9123830399999946</v>
      </c>
      <c r="O892" s="184">
        <v>7.9447357000000096</v>
      </c>
      <c r="P892" s="185">
        <f t="shared" si="614"/>
        <v>117.87490318</v>
      </c>
      <c r="Q892" s="503"/>
      <c r="R892" s="187"/>
      <c r="S892" s="187"/>
      <c r="T892" s="105">
        <f t="shared" si="615"/>
        <v>0</v>
      </c>
      <c r="U892" s="79">
        <v>2</v>
      </c>
    </row>
    <row r="893" spans="1:21" s="57" customFormat="1" ht="15.75" hidden="1" customHeight="1" thickBot="1">
      <c r="A893" s="57" t="s">
        <v>31</v>
      </c>
      <c r="B893" s="69"/>
      <c r="C893" s="233" t="s">
        <v>862</v>
      </c>
      <c r="D893" s="422">
        <v>9.0509458499999997</v>
      </c>
      <c r="E893" s="423">
        <v>5.4997978100000005</v>
      </c>
      <c r="F893" s="423">
        <v>4.6093097200000006</v>
      </c>
      <c r="G893" s="423">
        <v>6.0264673799999997</v>
      </c>
      <c r="H893" s="423">
        <v>10.554949700000002</v>
      </c>
      <c r="I893" s="423">
        <v>21.568406249999995</v>
      </c>
      <c r="J893" s="423">
        <v>21.535851340000008</v>
      </c>
      <c r="K893" s="423">
        <v>5.764809189999994</v>
      </c>
      <c r="L893" s="423">
        <v>8.9994003900000052</v>
      </c>
      <c r="M893" s="423">
        <v>7.3357022200000017</v>
      </c>
      <c r="N893" s="423">
        <v>10.272417379999993</v>
      </c>
      <c r="O893" s="424">
        <v>7.5243988699999989</v>
      </c>
      <c r="P893" s="425">
        <f t="shared" si="614"/>
        <v>118.7424561</v>
      </c>
      <c r="Q893" s="503"/>
      <c r="R893" s="182"/>
      <c r="S893" s="191"/>
      <c r="T893" s="192">
        <f>S893-R893</f>
        <v>0</v>
      </c>
      <c r="U893" s="79">
        <v>2</v>
      </c>
    </row>
    <row r="894" spans="1:21" s="57" customFormat="1" ht="15.75" hidden="1" customHeight="1" thickBot="1">
      <c r="A894" s="57" t="s">
        <v>31</v>
      </c>
      <c r="B894" s="69"/>
      <c r="C894" s="244" t="s">
        <v>961</v>
      </c>
      <c r="D894" s="182">
        <v>10.900590770000001</v>
      </c>
      <c r="E894" s="183">
        <v>5.1728496899999996</v>
      </c>
      <c r="F894" s="183">
        <v>4.1485868799999999</v>
      </c>
      <c r="G894" s="183">
        <v>7.3651750599999986</v>
      </c>
      <c r="H894" s="183">
        <v>12.090281510000001</v>
      </c>
      <c r="I894" s="183">
        <v>20.114507309999997</v>
      </c>
      <c r="J894" s="183">
        <v>24.438337899999993</v>
      </c>
      <c r="K894" s="183">
        <v>6.5449549799999991</v>
      </c>
      <c r="L894" s="183">
        <v>8.737771070000008</v>
      </c>
      <c r="M894" s="183">
        <v>11.287101059999996</v>
      </c>
      <c r="N894" s="183">
        <v>8.7147428800000029</v>
      </c>
      <c r="O894" s="184">
        <v>7.6496693299999947</v>
      </c>
      <c r="P894" s="185">
        <f t="shared" si="614"/>
        <v>127.16456844</v>
      </c>
      <c r="Q894" s="503"/>
      <c r="R894" s="459">
        <v>122.39999999999999</v>
      </c>
      <c r="S894" s="459">
        <v>122.4</v>
      </c>
      <c r="T894" s="592">
        <f t="shared" si="615"/>
        <v>0</v>
      </c>
      <c r="U894" s="79">
        <v>2</v>
      </c>
    </row>
    <row r="895" spans="1:21" s="57" customFormat="1" ht="15.6" customHeight="1" thickBot="1">
      <c r="A895" s="57" t="s">
        <v>31</v>
      </c>
      <c r="B895" s="516">
        <f>+B882+1</f>
        <v>187</v>
      </c>
      <c r="C895" s="244" t="s">
        <v>2538</v>
      </c>
      <c r="D895" s="182">
        <v>0.3</v>
      </c>
      <c r="E895" s="183">
        <v>0.2</v>
      </c>
      <c r="F895" s="183">
        <v>0.3</v>
      </c>
      <c r="G895" s="183">
        <v>0.4</v>
      </c>
      <c r="H895" s="183">
        <v>0.5</v>
      </c>
      <c r="I895" s="183">
        <v>0.9</v>
      </c>
      <c r="J895" s="183">
        <v>0.9</v>
      </c>
      <c r="K895" s="183">
        <v>0.4</v>
      </c>
      <c r="L895" s="183">
        <v>0.3</v>
      </c>
      <c r="M895" s="183">
        <v>0.5</v>
      </c>
      <c r="N895" s="183">
        <v>0.6</v>
      </c>
      <c r="O895" s="184">
        <f>(R895)-SUM(D895:N895)</f>
        <v>0.40000000000000036</v>
      </c>
      <c r="P895" s="185">
        <f>SUM(D895:O895)</f>
        <v>5.7</v>
      </c>
      <c r="Q895" s="584"/>
      <c r="R895" s="182">
        <v>5.7</v>
      </c>
      <c r="S895" s="187">
        <v>5.7</v>
      </c>
      <c r="T895" s="105">
        <f>R895-S895</f>
        <v>0</v>
      </c>
      <c r="U895" s="79">
        <v>1</v>
      </c>
    </row>
    <row r="896" spans="1:21" s="57" customFormat="1" ht="15.75" hidden="1" customHeight="1" thickBot="1">
      <c r="A896" s="57" t="s">
        <v>31</v>
      </c>
      <c r="B896" s="69"/>
      <c r="C896" s="244" t="s">
        <v>1105</v>
      </c>
      <c r="D896" s="182">
        <v>12.124567360000002</v>
      </c>
      <c r="E896" s="183">
        <v>6.1936982199999981</v>
      </c>
      <c r="F896" s="183">
        <v>3.9908760200000017</v>
      </c>
      <c r="G896" s="183">
        <v>6.3371433199999991</v>
      </c>
      <c r="H896" s="183">
        <v>10.717856060000003</v>
      </c>
      <c r="I896" s="183">
        <v>22.043553129999999</v>
      </c>
      <c r="J896" s="183">
        <v>28.111788780000005</v>
      </c>
      <c r="K896" s="183">
        <v>6.4101759599999895</v>
      </c>
      <c r="L896" s="183">
        <v>9.6463533100000092</v>
      </c>
      <c r="M896" s="183">
        <v>10.566546239999994</v>
      </c>
      <c r="N896" s="183">
        <v>9.3406008200000059</v>
      </c>
      <c r="O896" s="184">
        <v>7.6008355399999914</v>
      </c>
      <c r="P896" s="185">
        <f>SUM(D896:O896)</f>
        <v>133.08399476</v>
      </c>
      <c r="Q896" s="351"/>
      <c r="R896" s="199">
        <v>131.19999999999999</v>
      </c>
      <c r="S896" s="187">
        <v>131.19999999999999</v>
      </c>
      <c r="T896" s="481">
        <f>R896-S896</f>
        <v>0</v>
      </c>
      <c r="U896" s="79">
        <v>2</v>
      </c>
    </row>
    <row r="897" spans="1:21" s="57" customFormat="1" ht="15.75" hidden="1" customHeight="1" thickBot="1">
      <c r="A897" s="57" t="s">
        <v>31</v>
      </c>
      <c r="B897" s="516"/>
      <c r="C897" s="244" t="s">
        <v>1423</v>
      </c>
      <c r="D897" s="182">
        <v>4.0549161600000003</v>
      </c>
      <c r="E897" s="183">
        <v>6.6053910499999988</v>
      </c>
      <c r="F897" s="183">
        <v>0.20361500000000099</v>
      </c>
      <c r="G897" s="183">
        <v>0.33385692000000056</v>
      </c>
      <c r="H897" s="183">
        <v>0.55884649999999958</v>
      </c>
      <c r="I897" s="183">
        <v>0.99609094999999925</v>
      </c>
      <c r="J897" s="183">
        <v>29.740497210000001</v>
      </c>
      <c r="K897" s="183">
        <v>6.8319788000000017</v>
      </c>
      <c r="L897" s="183">
        <v>9.2697769600000015</v>
      </c>
      <c r="M897" s="183">
        <v>7.4366639899999996</v>
      </c>
      <c r="N897" s="183">
        <v>6.3953039299999972</v>
      </c>
      <c r="O897" s="184">
        <v>8.4874482299999983</v>
      </c>
      <c r="P897" s="185">
        <f t="shared" ref="P897:P906" si="616">SUM(D897:O897)</f>
        <v>80.914385699999997</v>
      </c>
      <c r="Q897" s="351"/>
      <c r="R897" s="182">
        <v>91.2</v>
      </c>
      <c r="S897" s="187">
        <v>91.2</v>
      </c>
      <c r="T897" s="481">
        <f t="shared" ref="T897:T906" si="617">R897-S897</f>
        <v>0</v>
      </c>
      <c r="U897" s="79">
        <v>2</v>
      </c>
    </row>
    <row r="898" spans="1:21" s="57" customFormat="1" ht="15.75" hidden="1" customHeight="1" thickBot="1">
      <c r="A898" s="57" t="s">
        <v>31</v>
      </c>
      <c r="B898" s="516"/>
      <c r="C898" s="233" t="s">
        <v>1424</v>
      </c>
      <c r="D898" s="182">
        <v>0.32351987999999998</v>
      </c>
      <c r="E898" s="183">
        <v>0.17780947000000003</v>
      </c>
      <c r="F898" s="183">
        <v>0.19491994000000001</v>
      </c>
      <c r="G898" s="183">
        <v>0.38289535999999991</v>
      </c>
      <c r="H898" s="183">
        <v>0.45123449999999998</v>
      </c>
      <c r="I898" s="183">
        <v>0.97614150000000022</v>
      </c>
      <c r="J898" s="183">
        <v>3.07084132</v>
      </c>
      <c r="K898" s="183">
        <v>6.3010639200000007</v>
      </c>
      <c r="L898" s="183">
        <v>7.5534098200000006</v>
      </c>
      <c r="M898" s="183">
        <v>11.963467009999999</v>
      </c>
      <c r="N898" s="183">
        <v>10.90012037</v>
      </c>
      <c r="O898" s="184">
        <v>3.0394027999999977</v>
      </c>
      <c r="P898" s="185">
        <f t="shared" si="616"/>
        <v>45.334825889999998</v>
      </c>
      <c r="Q898" s="557"/>
      <c r="R898" s="422">
        <v>43.699999999999982</v>
      </c>
      <c r="S898" s="459">
        <v>43.7</v>
      </c>
      <c r="T898" s="592">
        <f t="shared" si="617"/>
        <v>0</v>
      </c>
      <c r="U898" s="79">
        <v>2</v>
      </c>
    </row>
    <row r="899" spans="1:21" s="57" customFormat="1" ht="15.6" hidden="1" customHeight="1" thickBot="1">
      <c r="A899" s="57" t="s">
        <v>31</v>
      </c>
      <c r="B899" s="516"/>
      <c r="C899" s="233" t="s">
        <v>1425</v>
      </c>
      <c r="D899" s="182">
        <v>8.0717046200000002</v>
      </c>
      <c r="E899" s="183">
        <v>0.24049982999999919</v>
      </c>
      <c r="F899" s="183">
        <v>0.24185049999999997</v>
      </c>
      <c r="G899" s="183">
        <v>0.36565325000000115</v>
      </c>
      <c r="H899" s="183">
        <v>0.69818929000000018</v>
      </c>
      <c r="I899" s="183">
        <v>0.83875082999999861</v>
      </c>
      <c r="J899" s="183">
        <v>0.89691237999999984</v>
      </c>
      <c r="K899" s="183">
        <v>0.24757700000000149</v>
      </c>
      <c r="L899" s="183">
        <v>0.28143024999999966</v>
      </c>
      <c r="M899" s="183">
        <v>0.69170457999999968</v>
      </c>
      <c r="N899" s="183">
        <v>0.52717499000000068</v>
      </c>
      <c r="O899" s="184">
        <v>0.20217025</v>
      </c>
      <c r="P899" s="185">
        <f t="shared" si="616"/>
        <v>13.303617770000001</v>
      </c>
      <c r="Q899" s="584"/>
      <c r="R899" s="182">
        <v>12.6</v>
      </c>
      <c r="S899" s="187">
        <v>12.6</v>
      </c>
      <c r="T899" s="105">
        <f t="shared" si="617"/>
        <v>0</v>
      </c>
      <c r="U899" s="79">
        <v>2</v>
      </c>
    </row>
    <row r="900" spans="1:21" s="57" customFormat="1" ht="15.6" hidden="1" customHeight="1" thickBot="1">
      <c r="A900" s="57" t="s">
        <v>31</v>
      </c>
      <c r="B900" s="516"/>
      <c r="C900" s="233" t="s">
        <v>1426</v>
      </c>
      <c r="D900" s="182">
        <v>0.44129628999999998</v>
      </c>
      <c r="E900" s="183">
        <v>0.20595314000000003</v>
      </c>
      <c r="F900" s="183">
        <v>0.25718332999999993</v>
      </c>
      <c r="G900" s="183">
        <v>0.31821281000000012</v>
      </c>
      <c r="H900" s="183">
        <v>0.50714524999999999</v>
      </c>
      <c r="I900" s="183">
        <v>1.1905808299999998</v>
      </c>
      <c r="J900" s="183">
        <v>0.81850449999999997</v>
      </c>
      <c r="K900" s="183">
        <v>0.25212308999999999</v>
      </c>
      <c r="L900" s="183">
        <v>0.35699125000000009</v>
      </c>
      <c r="M900" s="183">
        <v>0.44705708000000044</v>
      </c>
      <c r="N900" s="183">
        <v>0.55247219999999952</v>
      </c>
      <c r="O900" s="184">
        <v>0.22170029000000024</v>
      </c>
      <c r="P900" s="185">
        <f t="shared" si="616"/>
        <v>5.5692200600000001</v>
      </c>
      <c r="Q900" s="638"/>
      <c r="R900" s="182">
        <v>5.6</v>
      </c>
      <c r="S900" s="187">
        <v>5.6</v>
      </c>
      <c r="T900" s="105">
        <f t="shared" si="617"/>
        <v>0</v>
      </c>
      <c r="U900" s="79">
        <v>2</v>
      </c>
    </row>
    <row r="901" spans="1:21" s="57" customFormat="1" ht="15.75" customHeight="1" thickBot="1">
      <c r="A901" s="57" t="s">
        <v>31</v>
      </c>
      <c r="B901" s="516">
        <f>+B895+1</f>
        <v>188</v>
      </c>
      <c r="C901" s="233" t="s">
        <v>1427</v>
      </c>
      <c r="D901" s="182">
        <v>0.44587987000000001</v>
      </c>
      <c r="E901" s="611">
        <v>0.3</v>
      </c>
      <c r="F901" s="611">
        <v>0.3</v>
      </c>
      <c r="G901" s="611">
        <v>0.4</v>
      </c>
      <c r="H901" s="611">
        <v>0.5</v>
      </c>
      <c r="I901" s="611">
        <v>0.9</v>
      </c>
      <c r="J901" s="611">
        <v>0.9</v>
      </c>
      <c r="K901" s="611">
        <v>0.4</v>
      </c>
      <c r="L901" s="611">
        <v>0.3</v>
      </c>
      <c r="M901" s="611">
        <v>0.4</v>
      </c>
      <c r="N901" s="611">
        <v>0.4</v>
      </c>
      <c r="O901" s="184">
        <f t="shared" ref="O901:O906" si="618">(R901)-SUM(D901:N901)</f>
        <v>0.25412012999999956</v>
      </c>
      <c r="P901" s="185">
        <f t="shared" si="616"/>
        <v>5.5</v>
      </c>
      <c r="Q901" s="557"/>
      <c r="R901" s="194">
        <v>5.5</v>
      </c>
      <c r="S901" s="187">
        <v>5.5</v>
      </c>
      <c r="T901" s="105">
        <f t="shared" si="617"/>
        <v>0</v>
      </c>
      <c r="U901" s="79">
        <v>1</v>
      </c>
    </row>
    <row r="902" spans="1:21" s="57" customFormat="1" ht="15.75" customHeight="1" thickBot="1">
      <c r="A902" s="57" t="s">
        <v>31</v>
      </c>
      <c r="B902" s="516">
        <f>+B901+1</f>
        <v>189</v>
      </c>
      <c r="C902" s="233" t="s">
        <v>1428</v>
      </c>
      <c r="D902" s="195">
        <v>0.4</v>
      </c>
      <c r="E902" s="193">
        <v>0.3</v>
      </c>
      <c r="F902" s="193">
        <v>0.3</v>
      </c>
      <c r="G902" s="193">
        <v>0.4</v>
      </c>
      <c r="H902" s="193">
        <v>0.5</v>
      </c>
      <c r="I902" s="193">
        <v>0.9</v>
      </c>
      <c r="J902" s="193">
        <v>0.9</v>
      </c>
      <c r="K902" s="193">
        <v>0.4</v>
      </c>
      <c r="L902" s="193">
        <v>0.3</v>
      </c>
      <c r="M902" s="193">
        <v>0.4</v>
      </c>
      <c r="N902" s="193">
        <v>0.4</v>
      </c>
      <c r="O902" s="184">
        <f t="shared" si="618"/>
        <v>0.39999999999999947</v>
      </c>
      <c r="P902" s="185">
        <f t="shared" si="616"/>
        <v>5.6</v>
      </c>
      <c r="Q902" s="542"/>
      <c r="R902" s="199">
        <v>5.6</v>
      </c>
      <c r="S902" s="187">
        <v>5.6</v>
      </c>
      <c r="T902" s="105">
        <f t="shared" si="617"/>
        <v>0</v>
      </c>
      <c r="U902" s="79">
        <v>1</v>
      </c>
    </row>
    <row r="903" spans="1:21" s="57" customFormat="1" ht="15.75" hidden="1" customHeight="1" thickBot="1">
      <c r="A903" s="57" t="s">
        <v>31</v>
      </c>
      <c r="B903" s="69"/>
      <c r="C903" s="233" t="s">
        <v>1429</v>
      </c>
      <c r="D903" s="195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84">
        <f t="shared" si="618"/>
        <v>0</v>
      </c>
      <c r="P903" s="185">
        <f t="shared" si="616"/>
        <v>0</v>
      </c>
      <c r="Q903" s="503"/>
      <c r="R903" s="199"/>
      <c r="S903" s="187"/>
      <c r="T903" s="105">
        <f t="shared" si="617"/>
        <v>0</v>
      </c>
      <c r="U903" s="79">
        <v>2</v>
      </c>
    </row>
    <row r="904" spans="1:21" s="57" customFormat="1" ht="15.75" hidden="1" customHeight="1" thickBot="1">
      <c r="A904" s="57" t="s">
        <v>31</v>
      </c>
      <c r="B904" s="69"/>
      <c r="C904" s="233" t="s">
        <v>1430</v>
      </c>
      <c r="D904" s="195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84">
        <f t="shared" si="618"/>
        <v>0</v>
      </c>
      <c r="P904" s="185">
        <f t="shared" si="616"/>
        <v>0</v>
      </c>
      <c r="Q904" s="503"/>
      <c r="R904" s="199"/>
      <c r="S904" s="187"/>
      <c r="T904" s="105">
        <f t="shared" si="617"/>
        <v>0</v>
      </c>
      <c r="U904" s="79">
        <v>2</v>
      </c>
    </row>
    <row r="905" spans="1:21" s="57" customFormat="1" ht="15.75" hidden="1" customHeight="1" thickBot="1">
      <c r="A905" s="57" t="s">
        <v>31</v>
      </c>
      <c r="B905" s="69"/>
      <c r="C905" s="233" t="s">
        <v>1431</v>
      </c>
      <c r="D905" s="195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84">
        <f t="shared" si="618"/>
        <v>0</v>
      </c>
      <c r="P905" s="185">
        <f t="shared" si="616"/>
        <v>0</v>
      </c>
      <c r="Q905" s="503"/>
      <c r="R905" s="199"/>
      <c r="S905" s="187"/>
      <c r="T905" s="105">
        <f t="shared" si="617"/>
        <v>0</v>
      </c>
      <c r="U905" s="79">
        <v>2</v>
      </c>
    </row>
    <row r="906" spans="1:21" s="57" customFormat="1" ht="15.75" hidden="1" customHeight="1" thickBot="1">
      <c r="A906" s="57" t="s">
        <v>31</v>
      </c>
      <c r="B906" s="69"/>
      <c r="C906" s="233" t="s">
        <v>1432</v>
      </c>
      <c r="D906" s="195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84">
        <f t="shared" si="618"/>
        <v>0</v>
      </c>
      <c r="P906" s="185">
        <f t="shared" si="616"/>
        <v>0</v>
      </c>
      <c r="Q906" s="503"/>
      <c r="R906" s="199"/>
      <c r="S906" s="187"/>
      <c r="T906" s="105">
        <f t="shared" si="617"/>
        <v>0</v>
      </c>
      <c r="U906" s="79">
        <v>2</v>
      </c>
    </row>
    <row r="907" spans="1:21" s="196" customFormat="1" ht="15.6" customHeight="1" thickBot="1">
      <c r="B907" s="549"/>
      <c r="C907" s="468"/>
      <c r="D907" s="161"/>
      <c r="E907" s="161"/>
      <c r="F907" s="161"/>
      <c r="G907" s="161"/>
      <c r="H907" s="161"/>
      <c r="I907" s="161"/>
      <c r="J907" s="161"/>
      <c r="K907" s="161"/>
      <c r="L907" s="161"/>
      <c r="M907" s="161"/>
      <c r="N907" s="161"/>
      <c r="O907" s="161"/>
      <c r="P907" s="161"/>
      <c r="Q907" s="198"/>
      <c r="R907" s="161"/>
      <c r="S907" s="161"/>
      <c r="T907" s="75"/>
      <c r="U907" s="79">
        <v>1</v>
      </c>
    </row>
    <row r="908" spans="1:21" s="57" customFormat="1" ht="15.75" hidden="1" customHeight="1" thickBot="1">
      <c r="A908" s="302" t="s">
        <v>32</v>
      </c>
      <c r="B908" s="69"/>
      <c r="C908" s="233" t="s">
        <v>164</v>
      </c>
      <c r="D908" s="218">
        <v>0</v>
      </c>
      <c r="E908" s="218">
        <v>0</v>
      </c>
      <c r="F908" s="267">
        <v>0</v>
      </c>
      <c r="G908" s="218">
        <v>0</v>
      </c>
      <c r="H908" s="218">
        <v>0</v>
      </c>
      <c r="I908" s="218">
        <v>0</v>
      </c>
      <c r="J908" s="218">
        <v>0</v>
      </c>
      <c r="K908" s="218">
        <v>0</v>
      </c>
      <c r="L908" s="218">
        <v>0</v>
      </c>
      <c r="M908" s="218">
        <v>0</v>
      </c>
      <c r="N908" s="218">
        <v>0</v>
      </c>
      <c r="O908" s="218">
        <v>0</v>
      </c>
      <c r="P908" s="443">
        <v>0</v>
      </c>
      <c r="Q908" s="446"/>
      <c r="R908" s="161"/>
      <c r="S908" s="161"/>
      <c r="T908" s="75"/>
      <c r="U908" s="79">
        <v>2</v>
      </c>
    </row>
    <row r="909" spans="1:21" s="57" customFormat="1" ht="15.75" hidden="1" customHeight="1" thickBot="1">
      <c r="A909" s="304" t="s">
        <v>32</v>
      </c>
      <c r="B909" s="69"/>
      <c r="C909" s="233" t="s">
        <v>648</v>
      </c>
      <c r="D909" s="268">
        <v>8.6022055636816516E-2</v>
      </c>
      <c r="E909" s="220">
        <v>5.1939039557207321E-2</v>
      </c>
      <c r="F909" s="220">
        <v>6.4302821338127966E-2</v>
      </c>
      <c r="G909" s="220">
        <v>7.5014150681536232E-2</v>
      </c>
      <c r="H909" s="268">
        <v>5.1667252074701263E-2</v>
      </c>
      <c r="I909" s="220">
        <v>7.1027656302214914E-2</v>
      </c>
      <c r="J909" s="268">
        <v>5.7034435422508821E-2</v>
      </c>
      <c r="K909" s="268">
        <v>7.2706368220620751E-2</v>
      </c>
      <c r="L909" s="220">
        <v>0.16591838716183016</v>
      </c>
      <c r="M909" s="220">
        <v>0.125375475484615</v>
      </c>
      <c r="N909" s="268">
        <v>0.11334878824581522</v>
      </c>
      <c r="O909" s="220">
        <v>6.5643569874005672E-2</v>
      </c>
      <c r="P909" s="164">
        <f t="shared" ref="P909:P937" si="619">SUM(D909:O909)</f>
        <v>0.99999999999999978</v>
      </c>
      <c r="Q909" s="484"/>
      <c r="R909" s="234"/>
      <c r="S909" s="234"/>
      <c r="T909" s="75"/>
      <c r="U909" s="79">
        <v>2</v>
      </c>
    </row>
    <row r="910" spans="1:21" s="57" customFormat="1" ht="15.75" hidden="1" customHeight="1" thickBot="1">
      <c r="A910" s="304" t="s">
        <v>32</v>
      </c>
      <c r="B910" s="69"/>
      <c r="C910" s="233" t="s">
        <v>649</v>
      </c>
      <c r="D910" s="235">
        <v>0.12294902347678424</v>
      </c>
      <c r="E910" s="235">
        <v>0.13058690005879561</v>
      </c>
      <c r="F910" s="235">
        <v>0.12116485642000759</v>
      </c>
      <c r="G910" s="269">
        <v>0.1277615938701607</v>
      </c>
      <c r="H910" s="235">
        <v>0.1357078766025672</v>
      </c>
      <c r="I910" s="235">
        <v>0.11774127222998065</v>
      </c>
      <c r="J910" s="269">
        <v>-0.48826934345740081</v>
      </c>
      <c r="K910" s="269">
        <v>0.13440986980969347</v>
      </c>
      <c r="L910" s="235">
        <v>0.17595602925276618</v>
      </c>
      <c r="M910" s="235">
        <v>0.157283240225954</v>
      </c>
      <c r="N910" s="269">
        <v>0.1366578662650027</v>
      </c>
      <c r="O910" s="235">
        <v>0.12805081524568848</v>
      </c>
      <c r="P910" s="167">
        <f t="shared" si="619"/>
        <v>1</v>
      </c>
      <c r="Q910" s="484"/>
      <c r="R910" s="234"/>
      <c r="S910" s="234"/>
      <c r="T910" s="75"/>
      <c r="U910" s="79">
        <v>2</v>
      </c>
    </row>
    <row r="911" spans="1:21" s="57" customFormat="1" ht="15.75" hidden="1" customHeight="1" thickBot="1">
      <c r="A911" s="304" t="s">
        <v>32</v>
      </c>
      <c r="B911" s="69"/>
      <c r="C911" s="233" t="s">
        <v>650</v>
      </c>
      <c r="D911" s="270">
        <f t="shared" ref="D911:D918" si="620">D930/$P930</f>
        <v>2.4672321454705715E-2</v>
      </c>
      <c r="E911" s="169">
        <f t="shared" ref="E911:O911" si="621">E930/$P930</f>
        <v>2.887873106014046E-2</v>
      </c>
      <c r="F911" s="169">
        <f t="shared" si="621"/>
        <v>5.8301350940251684E-2</v>
      </c>
      <c r="G911" s="271">
        <f t="shared" si="621"/>
        <v>5.9428133281840899E-2</v>
      </c>
      <c r="H911" s="169">
        <f t="shared" si="621"/>
        <v>6.7770673825730654E-2</v>
      </c>
      <c r="I911" s="271">
        <f t="shared" si="621"/>
        <v>7.3869278796604154E-2</v>
      </c>
      <c r="J911" s="169">
        <f t="shared" si="621"/>
        <v>7.2434351733584562E-2</v>
      </c>
      <c r="K911" s="169">
        <f t="shared" si="621"/>
        <v>8.8605559422157504E-2</v>
      </c>
      <c r="L911" s="169">
        <f t="shared" si="621"/>
        <v>0.14218062005081702</v>
      </c>
      <c r="M911" s="271">
        <f t="shared" si="621"/>
        <v>0.13271492160779819</v>
      </c>
      <c r="N911" s="169">
        <f t="shared" si="621"/>
        <v>0.11742409902363798</v>
      </c>
      <c r="O911" s="169">
        <f t="shared" si="621"/>
        <v>0.13371995880273119</v>
      </c>
      <c r="P911" s="171">
        <f t="shared" si="619"/>
        <v>1</v>
      </c>
      <c r="Q911" s="484"/>
      <c r="R911" s="234"/>
      <c r="S911" s="234"/>
      <c r="T911" s="75"/>
      <c r="U911" s="79">
        <v>2</v>
      </c>
    </row>
    <row r="912" spans="1:21" s="57" customFormat="1" ht="15.75" hidden="1" customHeight="1" thickBot="1">
      <c r="A912" s="304" t="s">
        <v>32</v>
      </c>
      <c r="B912" s="69"/>
      <c r="C912" s="236" t="s">
        <v>651</v>
      </c>
      <c r="D912" s="270">
        <f t="shared" si="620"/>
        <v>5.64301271604832E-2</v>
      </c>
      <c r="E912" s="169">
        <f t="shared" ref="E912:O913" si="622">E931/$P931</f>
        <v>6.7626516681002433E-2</v>
      </c>
      <c r="F912" s="169">
        <f t="shared" si="622"/>
        <v>6.6905218245613851E-2</v>
      </c>
      <c r="G912" s="169">
        <f t="shared" si="622"/>
        <v>6.7195256228587172E-2</v>
      </c>
      <c r="H912" s="169">
        <f t="shared" si="622"/>
        <v>8.2341147365110251E-2</v>
      </c>
      <c r="I912" s="271">
        <f t="shared" si="622"/>
        <v>7.7919381949241667E-2</v>
      </c>
      <c r="J912" s="169">
        <f t="shared" si="622"/>
        <v>8.0684810066984844E-2</v>
      </c>
      <c r="K912" s="169">
        <f t="shared" si="622"/>
        <v>8.0091636861999715E-2</v>
      </c>
      <c r="L912" s="271">
        <f t="shared" si="622"/>
        <v>0.1086218675969662</v>
      </c>
      <c r="M912" s="169">
        <f t="shared" si="622"/>
        <v>0.10819070229125878</v>
      </c>
      <c r="N912" s="169">
        <f t="shared" si="622"/>
        <v>9.6256402225363136E-2</v>
      </c>
      <c r="O912" s="271">
        <f t="shared" si="622"/>
        <v>0.10773693332738868</v>
      </c>
      <c r="P912" s="171">
        <f t="shared" si="619"/>
        <v>0.99999999999999989</v>
      </c>
      <c r="Q912" s="496">
        <f>(P931/P930-1)</f>
        <v>1.2389116131611457</v>
      </c>
      <c r="R912" s="234"/>
      <c r="S912" s="234"/>
      <c r="T912" s="75"/>
      <c r="U912" s="79">
        <v>2</v>
      </c>
    </row>
    <row r="913" spans="1:21" s="57" customFormat="1" ht="15.75" hidden="1" customHeight="1" thickBot="1">
      <c r="A913" s="304" t="s">
        <v>32</v>
      </c>
      <c r="B913" s="69"/>
      <c r="C913" s="233" t="s">
        <v>652</v>
      </c>
      <c r="D913" s="168">
        <f t="shared" si="620"/>
        <v>7.224033732505003E-2</v>
      </c>
      <c r="E913" s="169">
        <f t="shared" si="622"/>
        <v>8.1508338134886352E-2</v>
      </c>
      <c r="F913" s="271">
        <f t="shared" si="622"/>
        <v>7.5162142367705922E-2</v>
      </c>
      <c r="G913" s="169">
        <f t="shared" si="622"/>
        <v>7.6749500371895998E-2</v>
      </c>
      <c r="H913" s="169">
        <f t="shared" si="622"/>
        <v>8.2013784516169072E-2</v>
      </c>
      <c r="I913" s="169">
        <f t="shared" si="622"/>
        <v>7.885422789070036E-2</v>
      </c>
      <c r="J913" s="169">
        <f t="shared" si="622"/>
        <v>8.6289787290688036E-2</v>
      </c>
      <c r="K913" s="169">
        <f t="shared" si="622"/>
        <v>7.6724368626305689E-2</v>
      </c>
      <c r="L913" s="271">
        <f t="shared" si="622"/>
        <v>9.2975959505831818E-2</v>
      </c>
      <c r="M913" s="169">
        <f t="shared" si="622"/>
        <v>9.8827189092842091E-2</v>
      </c>
      <c r="N913" s="169">
        <f t="shared" si="622"/>
        <v>9.2589888159777214E-2</v>
      </c>
      <c r="O913" s="271">
        <f t="shared" si="622"/>
        <v>8.6064476718147265E-2</v>
      </c>
      <c r="P913" s="171">
        <f t="shared" si="619"/>
        <v>0.99999999999999978</v>
      </c>
      <c r="Q913" s="496">
        <f t="shared" ref="Q913:Q918" si="623">(P932/P931-1)</f>
        <v>0.2246135492769723</v>
      </c>
      <c r="R913" s="234"/>
      <c r="S913" s="234"/>
      <c r="T913" s="75"/>
      <c r="U913" s="79">
        <v>2</v>
      </c>
    </row>
    <row r="914" spans="1:21" s="57" customFormat="1" ht="15.75" hidden="1" customHeight="1" thickBot="1">
      <c r="A914" s="304" t="s">
        <v>32</v>
      </c>
      <c r="B914" s="69"/>
      <c r="C914" s="54" t="s">
        <v>653</v>
      </c>
      <c r="D914" s="168">
        <f t="shared" si="620"/>
        <v>8.0886759028293925E-2</v>
      </c>
      <c r="E914" s="169">
        <f t="shared" ref="E914:O914" si="624">E933/$P933</f>
        <v>7.6705936238411612E-2</v>
      </c>
      <c r="F914" s="169">
        <f t="shared" si="624"/>
        <v>6.2683360817744282E-2</v>
      </c>
      <c r="G914" s="169">
        <f t="shared" si="624"/>
        <v>8.6622130364012603E-2</v>
      </c>
      <c r="H914" s="169">
        <f t="shared" si="624"/>
        <v>6.7599843900203557E-2</v>
      </c>
      <c r="I914" s="169">
        <f t="shared" si="624"/>
        <v>8.2638490367456768E-2</v>
      </c>
      <c r="J914" s="169">
        <f t="shared" si="624"/>
        <v>0.10793700988578923</v>
      </c>
      <c r="K914" s="169">
        <f t="shared" si="624"/>
        <v>8.8139185912964393E-2</v>
      </c>
      <c r="L914" s="169">
        <f t="shared" si="624"/>
        <v>9.0523730707946268E-2</v>
      </c>
      <c r="M914" s="169">
        <f t="shared" si="624"/>
        <v>8.8782126521727581E-2</v>
      </c>
      <c r="N914" s="169">
        <f t="shared" si="624"/>
        <v>8.5374225814854751E-2</v>
      </c>
      <c r="O914" s="169">
        <f t="shared" si="624"/>
        <v>8.2107200440594955E-2</v>
      </c>
      <c r="P914" s="171">
        <f t="shared" si="619"/>
        <v>1</v>
      </c>
      <c r="Q914" s="497">
        <f t="shared" si="623"/>
        <v>-0.11379830365940047</v>
      </c>
      <c r="R914" s="234"/>
      <c r="S914" s="234"/>
      <c r="T914" s="75"/>
      <c r="U914" s="79">
        <v>2</v>
      </c>
    </row>
    <row r="915" spans="1:21" s="57" customFormat="1" ht="15.75" hidden="1" customHeight="1" thickBot="1">
      <c r="A915" s="304" t="s">
        <v>32</v>
      </c>
      <c r="B915" s="69"/>
      <c r="C915" s="233" t="s">
        <v>682</v>
      </c>
      <c r="D915" s="168">
        <f t="shared" si="620"/>
        <v>8.3628996833864974E-2</v>
      </c>
      <c r="E915" s="169">
        <f t="shared" ref="E915:O915" si="625">E934/$P934</f>
        <v>7.5605819263023857E-2</v>
      </c>
      <c r="F915" s="169">
        <f t="shared" si="625"/>
        <v>7.9338253939370204E-2</v>
      </c>
      <c r="G915" s="169">
        <f t="shared" si="625"/>
        <v>8.8976174333942976E-2</v>
      </c>
      <c r="H915" s="169">
        <f t="shared" si="625"/>
        <v>6.9200617139592024E-2</v>
      </c>
      <c r="I915" s="169">
        <f t="shared" si="625"/>
        <v>8.0971036121996687E-2</v>
      </c>
      <c r="J915" s="169">
        <f t="shared" si="625"/>
        <v>8.3398824422135934E-2</v>
      </c>
      <c r="K915" s="169">
        <f t="shared" si="625"/>
        <v>7.4599960117222489E-2</v>
      </c>
      <c r="L915" s="169">
        <f t="shared" si="625"/>
        <v>9.6065261237726643E-2</v>
      </c>
      <c r="M915" s="169">
        <f t="shared" si="625"/>
        <v>9.8164051807006852E-2</v>
      </c>
      <c r="N915" s="169">
        <f t="shared" si="625"/>
        <v>8.327512214670045E-2</v>
      </c>
      <c r="O915" s="169">
        <f t="shared" si="625"/>
        <v>8.677588263741684E-2</v>
      </c>
      <c r="P915" s="171">
        <f t="shared" si="619"/>
        <v>0.99999999999999989</v>
      </c>
      <c r="Q915" s="497">
        <f t="shared" si="623"/>
        <v>-4.6922048481207956E-2</v>
      </c>
      <c r="R915" s="234"/>
      <c r="S915" s="234"/>
      <c r="T915" s="477"/>
      <c r="U915" s="79">
        <v>2</v>
      </c>
    </row>
    <row r="916" spans="1:21" s="57" customFormat="1" ht="15.75" hidden="1" customHeight="1" thickBot="1">
      <c r="A916" s="304" t="s">
        <v>32</v>
      </c>
      <c r="B916" s="516"/>
      <c r="C916" s="244" t="s">
        <v>778</v>
      </c>
      <c r="D916" s="173">
        <f t="shared" si="620"/>
        <v>6.7856064769676691E-2</v>
      </c>
      <c r="E916" s="218">
        <f t="shared" ref="E916:O916" si="626">E935/$P935</f>
        <v>6.8249253378009259E-2</v>
      </c>
      <c r="F916" s="218">
        <f t="shared" si="626"/>
        <v>7.1337836119664072E-2</v>
      </c>
      <c r="G916" s="218">
        <f t="shared" si="626"/>
        <v>8.3874107314549085E-2</v>
      </c>
      <c r="H916" s="218">
        <f t="shared" si="626"/>
        <v>6.7834044409382205E-2</v>
      </c>
      <c r="I916" s="218">
        <f t="shared" si="626"/>
        <v>8.0063797360967665E-2</v>
      </c>
      <c r="J916" s="218">
        <f t="shared" si="626"/>
        <v>8.0865938553441E-2</v>
      </c>
      <c r="K916" s="218">
        <f t="shared" si="626"/>
        <v>8.4735906244381154E-2</v>
      </c>
      <c r="L916" s="218">
        <f t="shared" si="626"/>
        <v>0.10896695085337664</v>
      </c>
      <c r="M916" s="218">
        <f t="shared" si="626"/>
        <v>8.7288567833214079E-2</v>
      </c>
      <c r="N916" s="218">
        <f t="shared" si="626"/>
        <v>9.0229240941805636E-2</v>
      </c>
      <c r="O916" s="218">
        <f t="shared" si="626"/>
        <v>0.10869829222153252</v>
      </c>
      <c r="P916" s="514">
        <f t="shared" si="619"/>
        <v>0.99999999999999989</v>
      </c>
      <c r="Q916" s="550">
        <f t="shared" si="623"/>
        <v>8.7928725624406789E-2</v>
      </c>
      <c r="R916" s="234"/>
      <c r="S916" s="234"/>
      <c r="T916" s="75"/>
      <c r="U916" s="79">
        <v>2</v>
      </c>
    </row>
    <row r="917" spans="1:21" s="57" customFormat="1" ht="15.75" hidden="1" customHeight="1" thickBot="1">
      <c r="A917" s="304" t="s">
        <v>32</v>
      </c>
      <c r="B917" s="516"/>
      <c r="C917" s="244" t="s">
        <v>863</v>
      </c>
      <c r="D917" s="219">
        <f t="shared" si="620"/>
        <v>7.3578437404199559E-2</v>
      </c>
      <c r="E917" s="220">
        <f t="shared" ref="E917:O918" si="627">E936/$P936</f>
        <v>8.3827610769556415E-2</v>
      </c>
      <c r="F917" s="220">
        <f t="shared" si="627"/>
        <v>8.1022761750845815E-2</v>
      </c>
      <c r="G917" s="220">
        <f t="shared" si="627"/>
        <v>7.7205102197336936E-2</v>
      </c>
      <c r="H917" s="220">
        <f t="shared" si="627"/>
        <v>7.0282532716044815E-2</v>
      </c>
      <c r="I917" s="220">
        <f t="shared" si="627"/>
        <v>8.3471604731281221E-2</v>
      </c>
      <c r="J917" s="220">
        <f t="shared" si="627"/>
        <v>7.6179316354444221E-2</v>
      </c>
      <c r="K917" s="220">
        <f t="shared" si="627"/>
        <v>9.30327395802132E-2</v>
      </c>
      <c r="L917" s="220">
        <f t="shared" si="627"/>
        <v>0.10473939751017845</v>
      </c>
      <c r="M917" s="220">
        <f t="shared" si="627"/>
        <v>8.2663431898585382E-2</v>
      </c>
      <c r="N917" s="220">
        <f t="shared" si="627"/>
        <v>8.2049657129433212E-2</v>
      </c>
      <c r="O917" s="220">
        <f t="shared" si="627"/>
        <v>9.1947407957880756E-2</v>
      </c>
      <c r="P917" s="460">
        <f t="shared" si="619"/>
        <v>1</v>
      </c>
      <c r="Q917" s="551">
        <f t="shared" si="623"/>
        <v>1.7444841511256026E-3</v>
      </c>
      <c r="R917" s="234"/>
      <c r="S917" s="234"/>
      <c r="T917" s="75"/>
      <c r="U917" s="79">
        <v>2</v>
      </c>
    </row>
    <row r="918" spans="1:21" s="57" customFormat="1" ht="15.6" hidden="1" customHeight="1" thickBot="1">
      <c r="A918" s="304" t="s">
        <v>32</v>
      </c>
      <c r="B918" s="516"/>
      <c r="C918" s="244" t="s">
        <v>962</v>
      </c>
      <c r="D918" s="219">
        <f t="shared" si="620"/>
        <v>7.4656658818735538E-2</v>
      </c>
      <c r="E918" s="220">
        <f t="shared" si="627"/>
        <v>0.10938186344645259</v>
      </c>
      <c r="F918" s="220">
        <f t="shared" si="627"/>
        <v>6.6897620864007135E-2</v>
      </c>
      <c r="G918" s="220">
        <f t="shared" si="627"/>
        <v>7.526404102502264E-2</v>
      </c>
      <c r="H918" s="220">
        <f t="shared" si="627"/>
        <v>7.335839994894483E-2</v>
      </c>
      <c r="I918" s="220">
        <f t="shared" si="627"/>
        <v>7.4849954568387805E-2</v>
      </c>
      <c r="J918" s="220">
        <f t="shared" si="627"/>
        <v>8.9540809668957222E-2</v>
      </c>
      <c r="K918" s="220">
        <f t="shared" si="627"/>
        <v>7.8323589259222004E-2</v>
      </c>
      <c r="L918" s="220">
        <f t="shared" si="627"/>
        <v>9.4107677371111365E-2</v>
      </c>
      <c r="M918" s="220">
        <f t="shared" si="627"/>
        <v>9.0896531514761666E-2</v>
      </c>
      <c r="N918" s="220">
        <f t="shared" si="627"/>
        <v>8.4135374439397961E-2</v>
      </c>
      <c r="O918" s="220">
        <f t="shared" si="627"/>
        <v>8.858747907499924E-2</v>
      </c>
      <c r="P918" s="460">
        <f t="shared" si="619"/>
        <v>1</v>
      </c>
      <c r="Q918" s="551">
        <f t="shared" si="623"/>
        <v>7.8581130677729094E-2</v>
      </c>
      <c r="R918" s="234"/>
      <c r="S918" s="234"/>
      <c r="T918" s="75"/>
      <c r="U918" s="79">
        <v>2</v>
      </c>
    </row>
    <row r="919" spans="1:21" s="57" customFormat="1" ht="15.6" hidden="1" customHeight="1" thickBot="1">
      <c r="A919" s="304" t="s">
        <v>32</v>
      </c>
      <c r="B919" s="516"/>
      <c r="C919" s="244" t="s">
        <v>1106</v>
      </c>
      <c r="D919" s="219">
        <f t="shared" ref="D919:O919" si="628">D939/$P939</f>
        <v>7.5392628637567807E-2</v>
      </c>
      <c r="E919" s="220">
        <f t="shared" si="628"/>
        <v>8.6099492496192823E-2</v>
      </c>
      <c r="F919" s="220">
        <f t="shared" si="628"/>
        <v>7.6068973968510381E-2</v>
      </c>
      <c r="G919" s="220">
        <f t="shared" si="628"/>
        <v>7.7678815450527433E-2</v>
      </c>
      <c r="H919" s="220">
        <f t="shared" si="628"/>
        <v>7.5589368436017199E-2</v>
      </c>
      <c r="I919" s="220">
        <f t="shared" si="628"/>
        <v>7.5235708368793092E-2</v>
      </c>
      <c r="J919" s="220">
        <f t="shared" si="628"/>
        <v>9.649399296921396E-2</v>
      </c>
      <c r="K919" s="220">
        <f t="shared" si="628"/>
        <v>5.9030272163311318E-2</v>
      </c>
      <c r="L919" s="220">
        <f t="shared" si="628"/>
        <v>0.10740696170238244</v>
      </c>
      <c r="M919" s="220">
        <f t="shared" si="628"/>
        <v>8.367340918565927E-2</v>
      </c>
      <c r="N919" s="220">
        <f t="shared" si="628"/>
        <v>9.5776839214510218E-2</v>
      </c>
      <c r="O919" s="220">
        <f t="shared" si="628"/>
        <v>9.1553537407314062E-2</v>
      </c>
      <c r="P919" s="460">
        <f>SUM(D919:O919)</f>
        <v>1</v>
      </c>
      <c r="Q919" s="551">
        <f>(P939/P937-1)</f>
        <v>-9.364850335631747E-2</v>
      </c>
      <c r="R919" s="234"/>
      <c r="S919" s="234"/>
      <c r="T919" s="75"/>
      <c r="U919" s="79">
        <v>2</v>
      </c>
    </row>
    <row r="920" spans="1:21" s="57" customFormat="1" ht="15.6" customHeight="1" thickBot="1">
      <c r="A920" s="304" t="s">
        <v>32</v>
      </c>
      <c r="B920" s="516">
        <f>+B902+1</f>
        <v>190</v>
      </c>
      <c r="C920" s="244" t="s">
        <v>1433</v>
      </c>
      <c r="D920" s="219">
        <f t="shared" ref="D920:O920" si="629">D940/$P940</f>
        <v>7.9023988349212884E-2</v>
      </c>
      <c r="E920" s="220">
        <f t="shared" si="629"/>
        <v>0.1061496968393336</v>
      </c>
      <c r="F920" s="220">
        <f t="shared" si="629"/>
        <v>8.5990055490531056E-2</v>
      </c>
      <c r="G920" s="220">
        <f t="shared" si="629"/>
        <v>9.1800918173668616E-2</v>
      </c>
      <c r="H920" s="220">
        <f t="shared" si="629"/>
        <v>7.1350896624491802E-2</v>
      </c>
      <c r="I920" s="220">
        <f t="shared" si="629"/>
        <v>0.10528764572133557</v>
      </c>
      <c r="J920" s="220">
        <f t="shared" si="629"/>
        <v>8.4823531201020055E-2</v>
      </c>
      <c r="K920" s="220">
        <f t="shared" si="629"/>
        <v>8.0153087157707581E-2</v>
      </c>
      <c r="L920" s="220">
        <f t="shared" si="629"/>
        <v>9.347445919676535E-2</v>
      </c>
      <c r="M920" s="220">
        <f t="shared" si="629"/>
        <v>7.5926605848606804E-2</v>
      </c>
      <c r="N920" s="220">
        <f t="shared" si="629"/>
        <v>6.194137849288503E-2</v>
      </c>
      <c r="O920" s="220">
        <f t="shared" si="629"/>
        <v>6.4077736904441657E-2</v>
      </c>
      <c r="P920" s="460">
        <f t="shared" ref="P920:P929" si="630">SUM(D920:O920)</f>
        <v>1</v>
      </c>
      <c r="Q920" s="551">
        <f>(P940/P939-1)</f>
        <v>-0.12721564356198989</v>
      </c>
      <c r="R920" s="234"/>
      <c r="S920" s="234"/>
      <c r="T920" s="75"/>
      <c r="U920" s="79">
        <v>1</v>
      </c>
    </row>
    <row r="921" spans="1:21" s="57" customFormat="1" ht="15.6" customHeight="1" thickBot="1">
      <c r="A921" s="304" t="s">
        <v>32</v>
      </c>
      <c r="B921" s="516">
        <f>+B920+1</f>
        <v>191</v>
      </c>
      <c r="C921" s="244" t="s">
        <v>1434</v>
      </c>
      <c r="D921" s="347">
        <f t="shared" ref="D921:O921" si="631">D941/$P941</f>
        <v>5.9645565226689914E-2</v>
      </c>
      <c r="E921" s="264">
        <f t="shared" si="631"/>
        <v>6.7425491769619678E-2</v>
      </c>
      <c r="F921" s="264">
        <f t="shared" si="631"/>
        <v>9.0765342583015135E-2</v>
      </c>
      <c r="G921" s="264">
        <f t="shared" si="631"/>
        <v>7.4613302630969103E-2</v>
      </c>
      <c r="H921" s="264">
        <f t="shared" si="631"/>
        <v>6.4903533561040727E-2</v>
      </c>
      <c r="I921" s="264">
        <f t="shared" si="631"/>
        <v>8.1313232965245161E-2</v>
      </c>
      <c r="J921" s="264">
        <f t="shared" si="631"/>
        <v>7.740768355345734E-2</v>
      </c>
      <c r="K921" s="264">
        <f t="shared" si="631"/>
        <v>8.2702337493573266E-2</v>
      </c>
      <c r="L921" s="264">
        <f t="shared" si="631"/>
        <v>9.1330161095945772E-2</v>
      </c>
      <c r="M921" s="264">
        <f t="shared" si="631"/>
        <v>0.1105743011400469</v>
      </c>
      <c r="N921" s="264">
        <f t="shared" si="631"/>
        <v>9.5864625535699605E-2</v>
      </c>
      <c r="O921" s="264">
        <f t="shared" si="631"/>
        <v>0.10345442244469739</v>
      </c>
      <c r="P921" s="552">
        <f t="shared" si="630"/>
        <v>1</v>
      </c>
      <c r="Q921" s="553">
        <f t="shared" ref="Q921:Q929" si="632">(P941/P940-1)</f>
        <v>-9.4823732489157653E-2</v>
      </c>
      <c r="R921" s="234"/>
      <c r="S921" s="234"/>
      <c r="T921" s="75"/>
      <c r="U921" s="79">
        <v>1</v>
      </c>
    </row>
    <row r="922" spans="1:21" s="57" customFormat="1" ht="15.6" customHeight="1" thickBot="1">
      <c r="A922" s="304" t="s">
        <v>32</v>
      </c>
      <c r="B922" s="516">
        <f>+B921+1</f>
        <v>192</v>
      </c>
      <c r="C922" s="233" t="s">
        <v>1435</v>
      </c>
      <c r="D922" s="175">
        <f t="shared" ref="D922:O922" si="633">D942/$P942</f>
        <v>7.6343418966950016E-2</v>
      </c>
      <c r="E922" s="176">
        <f t="shared" si="633"/>
        <v>8.4075764373145456E-2</v>
      </c>
      <c r="F922" s="176">
        <f t="shared" si="633"/>
        <v>7.5447533124734942E-2</v>
      </c>
      <c r="G922" s="176">
        <f t="shared" si="633"/>
        <v>7.2313733611105477E-2</v>
      </c>
      <c r="H922" s="176">
        <f t="shared" si="633"/>
        <v>7.7701127650415425E-2</v>
      </c>
      <c r="I922" s="176">
        <f t="shared" si="633"/>
        <v>8.2520325288589325E-2</v>
      </c>
      <c r="J922" s="176">
        <f t="shared" si="633"/>
        <v>0.1037517978341285</v>
      </c>
      <c r="K922" s="176">
        <f t="shared" si="633"/>
        <v>8.0058119323601615E-2</v>
      </c>
      <c r="L922" s="176">
        <f t="shared" si="633"/>
        <v>8.8338305327095232E-2</v>
      </c>
      <c r="M922" s="176">
        <f t="shared" si="633"/>
        <v>8.8470827660808063E-2</v>
      </c>
      <c r="N922" s="176">
        <f t="shared" si="633"/>
        <v>7.9107878525789432E-2</v>
      </c>
      <c r="O922" s="176">
        <f t="shared" si="633"/>
        <v>9.1871168313636509E-2</v>
      </c>
      <c r="P922" s="229">
        <f t="shared" si="630"/>
        <v>0.99999999999999989</v>
      </c>
      <c r="Q922" s="498">
        <f t="shared" si="632"/>
        <v>0.20523574376525899</v>
      </c>
      <c r="R922" s="234"/>
      <c r="S922" s="234"/>
      <c r="T922" s="75"/>
      <c r="U922" s="79">
        <v>1</v>
      </c>
    </row>
    <row r="923" spans="1:21" s="57" customFormat="1" ht="15.6" customHeight="1" thickBot="1">
      <c r="A923" s="304" t="s">
        <v>32</v>
      </c>
      <c r="B923" s="516">
        <f>+B922+1</f>
        <v>193</v>
      </c>
      <c r="C923" s="54" t="s">
        <v>1436</v>
      </c>
      <c r="D923" s="175">
        <f t="shared" ref="D923:O923" si="634">D943/$P943</f>
        <v>7.7862287055639273E-2</v>
      </c>
      <c r="E923" s="176">
        <f t="shared" si="634"/>
        <v>8.299597895850476E-2</v>
      </c>
      <c r="F923" s="176">
        <f t="shared" si="634"/>
        <v>7.8254517288740583E-2</v>
      </c>
      <c r="G923" s="176">
        <f t="shared" si="634"/>
        <v>8.8473129999667305E-2</v>
      </c>
      <c r="H923" s="176">
        <f t="shared" si="634"/>
        <v>7.9917077347640891E-2</v>
      </c>
      <c r="I923" s="176">
        <f t="shared" si="634"/>
        <v>7.908667091127311E-2</v>
      </c>
      <c r="J923" s="176">
        <f t="shared" si="634"/>
        <v>8.0729841138549516E-2</v>
      </c>
      <c r="K923" s="176">
        <f t="shared" si="634"/>
        <v>8.2018955034228735E-2</v>
      </c>
      <c r="L923" s="176">
        <f t="shared" si="634"/>
        <v>9.2217249927541448E-2</v>
      </c>
      <c r="M923" s="176">
        <f t="shared" si="634"/>
        <v>8.513709244825618E-2</v>
      </c>
      <c r="N923" s="176">
        <f t="shared" si="634"/>
        <v>8.1973880011898106E-2</v>
      </c>
      <c r="O923" s="176">
        <f t="shared" si="634"/>
        <v>9.1333319878060093E-2</v>
      </c>
      <c r="P923" s="164">
        <f t="shared" si="630"/>
        <v>1</v>
      </c>
      <c r="Q923" s="492">
        <f t="shared" si="632"/>
        <v>-2.9222086125037183E-2</v>
      </c>
      <c r="R923" s="234"/>
      <c r="S923" s="234"/>
      <c r="T923" s="75"/>
      <c r="U923" s="79">
        <v>1</v>
      </c>
    </row>
    <row r="924" spans="1:21" s="57" customFormat="1" ht="15.75" customHeight="1" thickBot="1">
      <c r="A924" s="304" t="s">
        <v>32</v>
      </c>
      <c r="B924" s="516">
        <f>+B923+1</f>
        <v>194</v>
      </c>
      <c r="C924" s="54" t="s">
        <v>1437</v>
      </c>
      <c r="D924" s="175">
        <f t="shared" ref="D924:O924" si="635">D944/$P944</f>
        <v>7.4763385357737105E-2</v>
      </c>
      <c r="E924" s="176">
        <f t="shared" si="635"/>
        <v>7.6539101497504147E-2</v>
      </c>
      <c r="F924" s="176">
        <f t="shared" si="635"/>
        <v>7.9866888519134774E-2</v>
      </c>
      <c r="G924" s="176">
        <f t="shared" si="635"/>
        <v>7.8202995008319467E-2</v>
      </c>
      <c r="H924" s="176">
        <f t="shared" si="635"/>
        <v>7.3211314475873548E-2</v>
      </c>
      <c r="I924" s="176">
        <f t="shared" si="635"/>
        <v>7.9866888519134774E-2</v>
      </c>
      <c r="J924" s="176">
        <f t="shared" si="635"/>
        <v>7.8202995008319467E-2</v>
      </c>
      <c r="K924" s="176">
        <f t="shared" si="635"/>
        <v>8.3194675540765387E-2</v>
      </c>
      <c r="L924" s="176">
        <f t="shared" si="635"/>
        <v>0.10482529118136438</v>
      </c>
      <c r="M924" s="176">
        <f t="shared" si="635"/>
        <v>8.9850249584026626E-2</v>
      </c>
      <c r="N924" s="176">
        <f t="shared" si="635"/>
        <v>8.8186356073211306E-2</v>
      </c>
      <c r="O924" s="176">
        <f t="shared" si="635"/>
        <v>9.3289859234609182E-2</v>
      </c>
      <c r="P924" s="164">
        <f t="shared" si="630"/>
        <v>1.0000000000000002</v>
      </c>
      <c r="Q924" s="492">
        <f t="shared" si="632"/>
        <v>-6.37879912566508E-3</v>
      </c>
      <c r="R924" s="234"/>
      <c r="S924" s="234"/>
      <c r="T924" s="75"/>
      <c r="U924" s="79">
        <v>1</v>
      </c>
    </row>
    <row r="925" spans="1:21" s="57" customFormat="1" ht="15.75" customHeight="1" thickBot="1">
      <c r="A925" s="304" t="s">
        <v>32</v>
      </c>
      <c r="B925" s="516">
        <f>+B924+1</f>
        <v>195</v>
      </c>
      <c r="C925" s="54" t="s">
        <v>1438</v>
      </c>
      <c r="D925" s="175">
        <f t="shared" ref="D925:O925" si="636">D945/$P945</f>
        <v>7.8073089700996676E-2</v>
      </c>
      <c r="E925" s="176">
        <f t="shared" si="636"/>
        <v>7.6411960132890352E-2</v>
      </c>
      <c r="F925" s="176">
        <f t="shared" si="636"/>
        <v>7.8073089700996676E-2</v>
      </c>
      <c r="G925" s="176">
        <f t="shared" si="636"/>
        <v>7.8073089700996676E-2</v>
      </c>
      <c r="H925" s="176">
        <f t="shared" si="636"/>
        <v>7.3089700996677748E-2</v>
      </c>
      <c r="I925" s="176">
        <f t="shared" si="636"/>
        <v>8.1395348837209308E-2</v>
      </c>
      <c r="J925" s="176">
        <f t="shared" si="636"/>
        <v>7.9734219269102985E-2</v>
      </c>
      <c r="K925" s="176">
        <f t="shared" si="636"/>
        <v>8.3056478405315617E-2</v>
      </c>
      <c r="L925" s="176">
        <f t="shared" si="636"/>
        <v>0.10299003322259136</v>
      </c>
      <c r="M925" s="176">
        <f t="shared" si="636"/>
        <v>8.9700996677740868E-2</v>
      </c>
      <c r="N925" s="176">
        <f t="shared" si="636"/>
        <v>8.8039867109634545E-2</v>
      </c>
      <c r="O925" s="176">
        <f t="shared" si="636"/>
        <v>9.1362126245847289E-2</v>
      </c>
      <c r="P925" s="164">
        <f t="shared" si="630"/>
        <v>1.0000000000000002</v>
      </c>
      <c r="Q925" s="492">
        <f t="shared" si="632"/>
        <v>1.6638935108153063E-3</v>
      </c>
      <c r="R925" s="234"/>
      <c r="S925" s="234"/>
      <c r="T925" s="75"/>
      <c r="U925" s="79">
        <v>1</v>
      </c>
    </row>
    <row r="926" spans="1:21" s="57" customFormat="1" ht="15.75" hidden="1" customHeight="1" thickBot="1">
      <c r="A926" s="304" t="s">
        <v>32</v>
      </c>
      <c r="B926" s="69"/>
      <c r="C926" s="54" t="s">
        <v>1439</v>
      </c>
      <c r="D926" s="175" t="e">
        <f t="shared" ref="D926:O926" si="637">D946/$P946</f>
        <v>#DIV/0!</v>
      </c>
      <c r="E926" s="176" t="e">
        <f t="shared" si="637"/>
        <v>#DIV/0!</v>
      </c>
      <c r="F926" s="176" t="e">
        <f t="shared" si="637"/>
        <v>#DIV/0!</v>
      </c>
      <c r="G926" s="176" t="e">
        <f t="shared" si="637"/>
        <v>#DIV/0!</v>
      </c>
      <c r="H926" s="176" t="e">
        <f t="shared" si="637"/>
        <v>#DIV/0!</v>
      </c>
      <c r="I926" s="176" t="e">
        <f t="shared" si="637"/>
        <v>#DIV/0!</v>
      </c>
      <c r="J926" s="176" t="e">
        <f t="shared" si="637"/>
        <v>#DIV/0!</v>
      </c>
      <c r="K926" s="176" t="e">
        <f t="shared" si="637"/>
        <v>#DIV/0!</v>
      </c>
      <c r="L926" s="176" t="e">
        <f t="shared" si="637"/>
        <v>#DIV/0!</v>
      </c>
      <c r="M926" s="176" t="e">
        <f t="shared" si="637"/>
        <v>#DIV/0!</v>
      </c>
      <c r="N926" s="176" t="e">
        <f t="shared" si="637"/>
        <v>#DIV/0!</v>
      </c>
      <c r="O926" s="176" t="e">
        <f t="shared" si="637"/>
        <v>#DIV/0!</v>
      </c>
      <c r="P926" s="164" t="e">
        <f t="shared" si="630"/>
        <v>#DIV/0!</v>
      </c>
      <c r="Q926" s="492">
        <f t="shared" si="632"/>
        <v>-1</v>
      </c>
      <c r="R926" s="234"/>
      <c r="S926" s="234"/>
      <c r="T926" s="75"/>
      <c r="U926" s="79">
        <v>2</v>
      </c>
    </row>
    <row r="927" spans="1:21" s="57" customFormat="1" ht="15.75" hidden="1" customHeight="1" thickBot="1">
      <c r="A927" s="304" t="s">
        <v>32</v>
      </c>
      <c r="B927" s="69"/>
      <c r="C927" s="54" t="s">
        <v>1440</v>
      </c>
      <c r="D927" s="175" t="e">
        <f t="shared" ref="D927:O927" si="638">D947/$P947</f>
        <v>#DIV/0!</v>
      </c>
      <c r="E927" s="176" t="e">
        <f t="shared" si="638"/>
        <v>#DIV/0!</v>
      </c>
      <c r="F927" s="176" t="e">
        <f t="shared" si="638"/>
        <v>#DIV/0!</v>
      </c>
      <c r="G927" s="176" t="e">
        <f t="shared" si="638"/>
        <v>#DIV/0!</v>
      </c>
      <c r="H927" s="176" t="e">
        <f t="shared" si="638"/>
        <v>#DIV/0!</v>
      </c>
      <c r="I927" s="176" t="e">
        <f t="shared" si="638"/>
        <v>#DIV/0!</v>
      </c>
      <c r="J927" s="176" t="e">
        <f t="shared" si="638"/>
        <v>#DIV/0!</v>
      </c>
      <c r="K927" s="176" t="e">
        <f t="shared" si="638"/>
        <v>#DIV/0!</v>
      </c>
      <c r="L927" s="176" t="e">
        <f t="shared" si="638"/>
        <v>#DIV/0!</v>
      </c>
      <c r="M927" s="176" t="e">
        <f t="shared" si="638"/>
        <v>#DIV/0!</v>
      </c>
      <c r="N927" s="176" t="e">
        <f t="shared" si="638"/>
        <v>#DIV/0!</v>
      </c>
      <c r="O927" s="176" t="e">
        <f t="shared" si="638"/>
        <v>#DIV/0!</v>
      </c>
      <c r="P927" s="164" t="e">
        <f t="shared" si="630"/>
        <v>#DIV/0!</v>
      </c>
      <c r="Q927" s="492" t="e">
        <f t="shared" si="632"/>
        <v>#DIV/0!</v>
      </c>
      <c r="R927" s="234"/>
      <c r="S927" s="234"/>
      <c r="T927" s="75"/>
      <c r="U927" s="79">
        <v>2</v>
      </c>
    </row>
    <row r="928" spans="1:21" s="57" customFormat="1" ht="15.75" hidden="1" customHeight="1" thickBot="1">
      <c r="A928" s="304" t="s">
        <v>32</v>
      </c>
      <c r="B928" s="69"/>
      <c r="C928" s="54" t="s">
        <v>1441</v>
      </c>
      <c r="D928" s="175" t="e">
        <f t="shared" ref="D928:O928" si="639">D948/$P948</f>
        <v>#DIV/0!</v>
      </c>
      <c r="E928" s="176" t="e">
        <f t="shared" si="639"/>
        <v>#DIV/0!</v>
      </c>
      <c r="F928" s="176" t="e">
        <f t="shared" si="639"/>
        <v>#DIV/0!</v>
      </c>
      <c r="G928" s="176" t="e">
        <f t="shared" si="639"/>
        <v>#DIV/0!</v>
      </c>
      <c r="H928" s="176" t="e">
        <f t="shared" si="639"/>
        <v>#DIV/0!</v>
      </c>
      <c r="I928" s="176" t="e">
        <f t="shared" si="639"/>
        <v>#DIV/0!</v>
      </c>
      <c r="J928" s="176" t="e">
        <f t="shared" si="639"/>
        <v>#DIV/0!</v>
      </c>
      <c r="K928" s="176" t="e">
        <f t="shared" si="639"/>
        <v>#DIV/0!</v>
      </c>
      <c r="L928" s="176" t="e">
        <f t="shared" si="639"/>
        <v>#DIV/0!</v>
      </c>
      <c r="M928" s="176" t="e">
        <f t="shared" si="639"/>
        <v>#DIV/0!</v>
      </c>
      <c r="N928" s="176" t="e">
        <f t="shared" si="639"/>
        <v>#DIV/0!</v>
      </c>
      <c r="O928" s="176" t="e">
        <f t="shared" si="639"/>
        <v>#DIV/0!</v>
      </c>
      <c r="P928" s="164" t="e">
        <f t="shared" si="630"/>
        <v>#DIV/0!</v>
      </c>
      <c r="Q928" s="492" t="e">
        <f t="shared" si="632"/>
        <v>#DIV/0!</v>
      </c>
      <c r="R928" s="234"/>
      <c r="S928" s="234"/>
      <c r="T928" s="75"/>
      <c r="U928" s="79">
        <v>2</v>
      </c>
    </row>
    <row r="929" spans="1:21" s="57" customFormat="1" ht="15.75" hidden="1" customHeight="1" thickBot="1">
      <c r="A929" s="304" t="s">
        <v>32</v>
      </c>
      <c r="B929" s="69"/>
      <c r="C929" s="54" t="s">
        <v>1442</v>
      </c>
      <c r="D929" s="175" t="e">
        <f t="shared" ref="D929:O929" si="640">D949/$P949</f>
        <v>#DIV/0!</v>
      </c>
      <c r="E929" s="176" t="e">
        <f t="shared" si="640"/>
        <v>#DIV/0!</v>
      </c>
      <c r="F929" s="176" t="e">
        <f t="shared" si="640"/>
        <v>#DIV/0!</v>
      </c>
      <c r="G929" s="176" t="e">
        <f t="shared" si="640"/>
        <v>#DIV/0!</v>
      </c>
      <c r="H929" s="176" t="e">
        <f t="shared" si="640"/>
        <v>#DIV/0!</v>
      </c>
      <c r="I929" s="176" t="e">
        <f t="shared" si="640"/>
        <v>#DIV/0!</v>
      </c>
      <c r="J929" s="176" t="e">
        <f t="shared" si="640"/>
        <v>#DIV/0!</v>
      </c>
      <c r="K929" s="176" t="e">
        <f t="shared" si="640"/>
        <v>#DIV/0!</v>
      </c>
      <c r="L929" s="176" t="e">
        <f t="shared" si="640"/>
        <v>#DIV/0!</v>
      </c>
      <c r="M929" s="176" t="e">
        <f t="shared" si="640"/>
        <v>#DIV/0!</v>
      </c>
      <c r="N929" s="176" t="e">
        <f t="shared" si="640"/>
        <v>#DIV/0!</v>
      </c>
      <c r="O929" s="176" t="e">
        <f t="shared" si="640"/>
        <v>#DIV/0!</v>
      </c>
      <c r="P929" s="164" t="e">
        <f t="shared" si="630"/>
        <v>#DIV/0!</v>
      </c>
      <c r="Q929" s="492" t="e">
        <f t="shared" si="632"/>
        <v>#DIV/0!</v>
      </c>
      <c r="R929" s="234"/>
      <c r="S929" s="234"/>
      <c r="T929" s="75"/>
      <c r="U929" s="79">
        <v>2</v>
      </c>
    </row>
    <row r="930" spans="1:21" s="57" customFormat="1" ht="15.75" hidden="1" customHeight="1" thickBot="1">
      <c r="A930" s="304" t="s">
        <v>32</v>
      </c>
      <c r="B930" s="69"/>
      <c r="C930" s="55" t="s">
        <v>650</v>
      </c>
      <c r="D930" s="245">
        <v>0.65437657999999999</v>
      </c>
      <c r="E930" s="246">
        <v>0.76594192000000005</v>
      </c>
      <c r="F930" s="246">
        <v>1.5463092399999998</v>
      </c>
      <c r="G930" s="246">
        <v>1.5761945500000003</v>
      </c>
      <c r="H930" s="246">
        <v>1.7974612499999996</v>
      </c>
      <c r="I930" s="246">
        <v>1.95921272</v>
      </c>
      <c r="J930" s="246">
        <v>1.9211545799999996</v>
      </c>
      <c r="K930" s="246">
        <v>2.350058670000001</v>
      </c>
      <c r="L930" s="246">
        <v>3.7710139299999987</v>
      </c>
      <c r="M930" s="246">
        <v>3.5199580499999996</v>
      </c>
      <c r="N930" s="246">
        <v>3.1144041500000021</v>
      </c>
      <c r="O930" s="197">
        <v>3.5466143499999987</v>
      </c>
      <c r="P930" s="181">
        <f t="shared" si="619"/>
        <v>26.52269999</v>
      </c>
      <c r="Q930" s="198"/>
      <c r="R930" s="161"/>
      <c r="S930" s="161"/>
      <c r="T930" s="75"/>
      <c r="U930" s="79">
        <v>2</v>
      </c>
    </row>
    <row r="931" spans="1:21" s="57" customFormat="1" ht="15.75" hidden="1" customHeight="1" thickBot="1">
      <c r="A931" s="304" t="s">
        <v>32</v>
      </c>
      <c r="B931" s="69"/>
      <c r="C931" s="54" t="s">
        <v>651</v>
      </c>
      <c r="D931" s="182">
        <v>3.3509327400000002</v>
      </c>
      <c r="E931" s="183">
        <v>4.0157965300000003</v>
      </c>
      <c r="F931" s="183">
        <v>3.9729644</v>
      </c>
      <c r="G931" s="183">
        <v>3.9901874300000002</v>
      </c>
      <c r="H931" s="183">
        <v>4.8895804500000004</v>
      </c>
      <c r="I931" s="183">
        <v>4.6270072600000001</v>
      </c>
      <c r="J931" s="183">
        <v>4.7912238599999997</v>
      </c>
      <c r="K931" s="183">
        <v>4.7560000599999999</v>
      </c>
      <c r="L931" s="183">
        <v>6.45018168</v>
      </c>
      <c r="M931" s="183">
        <v>6.4245782299999998</v>
      </c>
      <c r="N931" s="183">
        <v>5.7158958499999999</v>
      </c>
      <c r="O931" s="184">
        <v>6.3976325300000001</v>
      </c>
      <c r="P931" s="185">
        <f t="shared" si="619"/>
        <v>59.381981020000005</v>
      </c>
      <c r="Q931" s="502"/>
      <c r="R931" s="186"/>
      <c r="S931" s="186"/>
      <c r="T931" s="103"/>
      <c r="U931" s="79">
        <v>2</v>
      </c>
    </row>
    <row r="932" spans="1:21" s="57" customFormat="1" ht="15.75" hidden="1" customHeight="1" thickBot="1">
      <c r="A932" s="304" t="s">
        <v>32</v>
      </c>
      <c r="B932" s="69"/>
      <c r="C932" s="54" t="s">
        <v>652</v>
      </c>
      <c r="D932" s="182">
        <v>5.2533157800000003</v>
      </c>
      <c r="E932" s="183">
        <v>5.9272846000000001</v>
      </c>
      <c r="F932" s="183">
        <v>5.4657893800000004</v>
      </c>
      <c r="G932" s="183">
        <v>5.5812220200000002</v>
      </c>
      <c r="H932" s="183">
        <v>5.9640406500000003</v>
      </c>
      <c r="I932" s="183">
        <v>5.7342777600000003</v>
      </c>
      <c r="J932" s="183">
        <v>6.2749914799999997</v>
      </c>
      <c r="K932" s="183">
        <v>5.5793944399999997</v>
      </c>
      <c r="L932" s="183">
        <v>6.7612097799999997</v>
      </c>
      <c r="M932" s="183">
        <v>7.1867110700000003</v>
      </c>
      <c r="N932" s="183">
        <v>6.73313468</v>
      </c>
      <c r="O932" s="184">
        <v>6.2586069000000002</v>
      </c>
      <c r="P932" s="185">
        <f t="shared" si="619"/>
        <v>72.719978540000014</v>
      </c>
      <c r="Q932" s="503"/>
      <c r="R932" s="187"/>
      <c r="S932" s="187"/>
      <c r="T932" s="105">
        <f t="shared" ref="T932:T937" si="641">R932-S932</f>
        <v>0</v>
      </c>
      <c r="U932" s="79">
        <v>2</v>
      </c>
    </row>
    <row r="933" spans="1:21" s="57" customFormat="1" ht="15.75" hidden="1" customHeight="1" thickBot="1">
      <c r="A933" s="304" t="s">
        <v>32</v>
      </c>
      <c r="B933" s="69"/>
      <c r="C933" s="54" t="s">
        <v>653</v>
      </c>
      <c r="D933" s="182">
        <v>5.2127122699999999</v>
      </c>
      <c r="E933" s="183">
        <v>4.9432809500000001</v>
      </c>
      <c r="F933" s="183">
        <v>4.0396021299999996</v>
      </c>
      <c r="G933" s="183">
        <v>5.5823257999999996</v>
      </c>
      <c r="H933" s="183">
        <v>4.3564427600000002</v>
      </c>
      <c r="I933" s="183">
        <v>5.32560184</v>
      </c>
      <c r="J933" s="183">
        <v>6.9559540100000001</v>
      </c>
      <c r="K933" s="183">
        <v>5.6800917899999996</v>
      </c>
      <c r="L933" s="183">
        <v>5.83376275</v>
      </c>
      <c r="M933" s="183">
        <v>5.7215258200000001</v>
      </c>
      <c r="N933" s="183">
        <v>5.5019051299999999</v>
      </c>
      <c r="O933" s="184">
        <v>5.2913630899999999</v>
      </c>
      <c r="P933" s="185">
        <f t="shared" si="619"/>
        <v>64.444568340000004</v>
      </c>
      <c r="Q933" s="503"/>
      <c r="R933" s="187"/>
      <c r="S933" s="187"/>
      <c r="T933" s="105">
        <f t="shared" si="641"/>
        <v>0</v>
      </c>
      <c r="U933" s="79">
        <v>2</v>
      </c>
    </row>
    <row r="934" spans="1:21" s="57" customFormat="1" ht="15.75" hidden="1" customHeight="1" thickBot="1">
      <c r="A934" s="304" t="s">
        <v>32</v>
      </c>
      <c r="B934" s="69"/>
      <c r="C934" s="54" t="s">
        <v>682</v>
      </c>
      <c r="D934" s="182">
        <v>5.1365512899999999</v>
      </c>
      <c r="E934" s="183">
        <v>4.6437621299999998</v>
      </c>
      <c r="F934" s="183">
        <v>4.8730108699999999</v>
      </c>
      <c r="G934" s="183">
        <v>5.4649786599999999</v>
      </c>
      <c r="H934" s="183">
        <v>4.25035015</v>
      </c>
      <c r="I934" s="183">
        <v>4.9732974900000002</v>
      </c>
      <c r="J934" s="183">
        <v>5.1224139400000004</v>
      </c>
      <c r="K934" s="183">
        <v>4.58198156</v>
      </c>
      <c r="L934" s="183">
        <v>5.9003953200000003</v>
      </c>
      <c r="M934" s="183">
        <v>6.0293045000000003</v>
      </c>
      <c r="N934" s="183">
        <v>5.1148160599999999</v>
      </c>
      <c r="O934" s="184">
        <v>5.3298352099999997</v>
      </c>
      <c r="P934" s="185">
        <f t="shared" si="619"/>
        <v>61.420697180000005</v>
      </c>
      <c r="Q934" s="503"/>
      <c r="R934" s="187"/>
      <c r="S934" s="187"/>
      <c r="T934" s="105">
        <f t="shared" si="641"/>
        <v>0</v>
      </c>
      <c r="U934" s="79">
        <v>2</v>
      </c>
    </row>
    <row r="935" spans="1:21" s="57" customFormat="1" ht="15.75" hidden="1" customHeight="1" thickBot="1">
      <c r="A935" s="304" t="s">
        <v>32</v>
      </c>
      <c r="B935" s="69"/>
      <c r="C935" s="54" t="s">
        <v>778</v>
      </c>
      <c r="D935" s="189">
        <v>4.5342332299999999</v>
      </c>
      <c r="E935" s="190">
        <v>4.56050662</v>
      </c>
      <c r="F935" s="190">
        <v>4.7668898600000009</v>
      </c>
      <c r="G935" s="190">
        <v>5.6045803099999976</v>
      </c>
      <c r="H935" s="190">
        <v>4.5327618000000029</v>
      </c>
      <c r="I935" s="190">
        <v>5.3499702899999981</v>
      </c>
      <c r="J935" s="190">
        <v>5.4035704399999993</v>
      </c>
      <c r="K935" s="190">
        <v>5.6621668700000001</v>
      </c>
      <c r="L935" s="190">
        <v>7.2813177600000003</v>
      </c>
      <c r="M935" s="190">
        <v>5.832739140000001</v>
      </c>
      <c r="N935" s="190">
        <v>6.0292388599999995</v>
      </c>
      <c r="O935" s="184">
        <v>7.2633656299999956</v>
      </c>
      <c r="P935" s="185">
        <f t="shared" si="619"/>
        <v>66.821340809999995</v>
      </c>
      <c r="Q935" s="503"/>
      <c r="R935" s="187"/>
      <c r="S935" s="187"/>
      <c r="T935" s="105">
        <f t="shared" si="641"/>
        <v>0</v>
      </c>
      <c r="U935" s="79">
        <v>2</v>
      </c>
    </row>
    <row r="936" spans="1:21" s="57" customFormat="1" ht="15.75" hidden="1" customHeight="1" thickBot="1">
      <c r="A936" s="304" t="s">
        <v>32</v>
      </c>
      <c r="B936" s="69"/>
      <c r="C936" s="54" t="s">
        <v>863</v>
      </c>
      <c r="D936" s="422">
        <v>4.9251867899999997</v>
      </c>
      <c r="E936" s="423">
        <v>5.611245030000001</v>
      </c>
      <c r="F936" s="423">
        <v>5.4234942999999998</v>
      </c>
      <c r="G936" s="423">
        <v>5.1679481499999991</v>
      </c>
      <c r="H936" s="423">
        <v>4.7045658199999991</v>
      </c>
      <c r="I936" s="423">
        <v>5.5874147300000025</v>
      </c>
      <c r="J936" s="423">
        <v>5.0992841900000023</v>
      </c>
      <c r="K936" s="423">
        <v>6.2274171099999975</v>
      </c>
      <c r="L936" s="423">
        <v>7.0110363200000023</v>
      </c>
      <c r="M936" s="423">
        <v>5.5333173299999956</v>
      </c>
      <c r="N936" s="423">
        <v>5.4922325300000026</v>
      </c>
      <c r="O936" s="424">
        <v>6.1547672799999944</v>
      </c>
      <c r="P936" s="425">
        <f t="shared" si="619"/>
        <v>66.937909579999996</v>
      </c>
      <c r="Q936" s="503"/>
      <c r="R936" s="182"/>
      <c r="S936" s="191"/>
      <c r="T936" s="192">
        <f>S936-R936</f>
        <v>0</v>
      </c>
      <c r="U936" s="79">
        <v>2</v>
      </c>
    </row>
    <row r="937" spans="1:21" s="57" customFormat="1" ht="15.75" hidden="1" customHeight="1" thickBot="1">
      <c r="A937" s="304" t="s">
        <v>32</v>
      </c>
      <c r="B937" s="69"/>
      <c r="C937" s="233" t="s">
        <v>962</v>
      </c>
      <c r="D937" s="182">
        <v>5.3900589300000004</v>
      </c>
      <c r="E937" s="183">
        <v>7.8971480799999991</v>
      </c>
      <c r="F937" s="183">
        <v>4.8298721700000016</v>
      </c>
      <c r="G937" s="183">
        <v>5.4339106899999976</v>
      </c>
      <c r="H937" s="183">
        <v>5.2963272799999999</v>
      </c>
      <c r="I937" s="183">
        <v>5.404014489999998</v>
      </c>
      <c r="J937" s="183">
        <v>6.4646643500000067</v>
      </c>
      <c r="K937" s="183">
        <v>5.6548038499999933</v>
      </c>
      <c r="L937" s="183">
        <v>6.7943829100000031</v>
      </c>
      <c r="M937" s="183">
        <v>6.5625447099999974</v>
      </c>
      <c r="N937" s="183">
        <v>6.0744029199999972</v>
      </c>
      <c r="O937" s="184">
        <v>6.3958358200000021</v>
      </c>
      <c r="P937" s="185">
        <f t="shared" si="619"/>
        <v>72.197966199999996</v>
      </c>
      <c r="Q937" s="503"/>
      <c r="R937" s="459">
        <v>67.5</v>
      </c>
      <c r="S937" s="459">
        <v>67.5</v>
      </c>
      <c r="T937" s="592">
        <f t="shared" si="641"/>
        <v>0</v>
      </c>
      <c r="U937" s="79">
        <v>2</v>
      </c>
    </row>
    <row r="938" spans="1:21" s="57" customFormat="1" ht="15.6" customHeight="1" thickBot="1">
      <c r="A938" s="304" t="s">
        <v>32</v>
      </c>
      <c r="B938" s="516">
        <f>+B925+1</f>
        <v>196</v>
      </c>
      <c r="C938" s="233" t="s">
        <v>2538</v>
      </c>
      <c r="D938" s="182">
        <v>4.7</v>
      </c>
      <c r="E938" s="183">
        <v>4.5999999999999996</v>
      </c>
      <c r="F938" s="183">
        <v>4.8</v>
      </c>
      <c r="G938" s="183">
        <v>4.7</v>
      </c>
      <c r="H938" s="183">
        <v>4.4000000000000004</v>
      </c>
      <c r="I938" s="183">
        <v>4.8</v>
      </c>
      <c r="J938" s="183">
        <v>4.7</v>
      </c>
      <c r="K938" s="183">
        <v>4.9000000000000004</v>
      </c>
      <c r="L938" s="183">
        <v>6.2</v>
      </c>
      <c r="M938" s="183">
        <v>5.4</v>
      </c>
      <c r="N938" s="183">
        <v>5.3</v>
      </c>
      <c r="O938" s="184">
        <f>(R938)-SUM(D938:N938)</f>
        <v>5.5</v>
      </c>
      <c r="P938" s="185">
        <f>SUM(D938:O938)</f>
        <v>60</v>
      </c>
      <c r="Q938" s="584"/>
      <c r="R938" s="182">
        <v>60</v>
      </c>
      <c r="S938" s="187">
        <v>60</v>
      </c>
      <c r="T938" s="105">
        <f>R938-S938</f>
        <v>0</v>
      </c>
      <c r="U938" s="79">
        <v>1</v>
      </c>
    </row>
    <row r="939" spans="1:21" s="57" customFormat="1" ht="15.75" hidden="1" customHeight="1" thickBot="1">
      <c r="A939" s="304" t="s">
        <v>32</v>
      </c>
      <c r="B939" s="69"/>
      <c r="C939" s="233" t="s">
        <v>1106</v>
      </c>
      <c r="D939" s="182">
        <v>4.9334474400000001</v>
      </c>
      <c r="E939" s="183">
        <v>5.6340696500000007</v>
      </c>
      <c r="F939" s="183">
        <v>4.9777052699999995</v>
      </c>
      <c r="G939" s="183">
        <v>5.0830480400000013</v>
      </c>
      <c r="H939" s="183">
        <v>4.9463214499999992</v>
      </c>
      <c r="I939" s="183">
        <v>4.9231790899999979</v>
      </c>
      <c r="J939" s="183">
        <v>6.3142518199999991</v>
      </c>
      <c r="K939" s="183">
        <v>3.8627482600000036</v>
      </c>
      <c r="L939" s="193">
        <v>7.0283608599999994</v>
      </c>
      <c r="M939" s="193">
        <v>5.4753146799999968</v>
      </c>
      <c r="N939" s="193">
        <v>6.2673236199999991</v>
      </c>
      <c r="O939" s="184">
        <v>5.9909645400000073</v>
      </c>
      <c r="P939" s="185">
        <f>SUM(D939:O939)</f>
        <v>65.436734720000004</v>
      </c>
      <c r="Q939" s="351"/>
      <c r="R939" s="199">
        <v>66.400000000000006</v>
      </c>
      <c r="S939" s="187">
        <v>66.400000000000006</v>
      </c>
      <c r="T939" s="481">
        <f>R939-S939</f>
        <v>0</v>
      </c>
      <c r="U939" s="79">
        <v>2</v>
      </c>
    </row>
    <row r="940" spans="1:21" s="57" customFormat="1" ht="15.75" hidden="1" customHeight="1" thickBot="1">
      <c r="A940" s="304" t="s">
        <v>32</v>
      </c>
      <c r="B940" s="516"/>
      <c r="C940" s="233" t="s">
        <v>1433</v>
      </c>
      <c r="D940" s="182">
        <v>4.5132305400000003</v>
      </c>
      <c r="E940" s="183">
        <v>6.0624383000000002</v>
      </c>
      <c r="F940" s="183">
        <v>4.9110776699999992</v>
      </c>
      <c r="G940" s="183">
        <v>5.2429485800000002</v>
      </c>
      <c r="H940" s="183">
        <v>4.0750037100000007</v>
      </c>
      <c r="I940" s="183">
        <v>6.0132046999999993</v>
      </c>
      <c r="J940" s="183">
        <v>4.8444549499999994</v>
      </c>
      <c r="K940" s="183">
        <v>4.5777158100000008</v>
      </c>
      <c r="L940" s="183">
        <v>5.3385281199999994</v>
      </c>
      <c r="M940" s="183">
        <v>4.3363323399999985</v>
      </c>
      <c r="N940" s="183">
        <v>3.5376058200000031</v>
      </c>
      <c r="O940" s="184">
        <v>3.6596178599999973</v>
      </c>
      <c r="P940" s="185">
        <f t="shared" ref="P940:P949" si="642">SUM(D940:O940)</f>
        <v>57.112158399999998</v>
      </c>
      <c r="Q940" s="351"/>
      <c r="R940" s="182">
        <v>65.900000000000006</v>
      </c>
      <c r="S940" s="187">
        <v>65.900000000000006</v>
      </c>
      <c r="T940" s="481">
        <f t="shared" ref="T940:T949" si="643">R940-S940</f>
        <v>0</v>
      </c>
      <c r="U940" s="79">
        <v>2</v>
      </c>
    </row>
    <row r="941" spans="1:21" s="57" customFormat="1" ht="15.75" hidden="1" customHeight="1" thickBot="1">
      <c r="A941" s="304" t="s">
        <v>32</v>
      </c>
      <c r="B941" s="516"/>
      <c r="C941" s="233" t="s">
        <v>1434</v>
      </c>
      <c r="D941" s="583">
        <v>3.0834711600000002</v>
      </c>
      <c r="E941" s="301">
        <v>3.4856666799999996</v>
      </c>
      <c r="F941" s="301">
        <v>4.6922569200000002</v>
      </c>
      <c r="G941" s="301">
        <v>3.8572518500000008</v>
      </c>
      <c r="H941" s="301">
        <v>3.3552900899999987</v>
      </c>
      <c r="I941" s="301">
        <v>4.2036152700000002</v>
      </c>
      <c r="J941" s="301">
        <v>4.0017117599999992</v>
      </c>
      <c r="K941" s="301">
        <v>4.2754272100000001</v>
      </c>
      <c r="L941" s="301">
        <v>4.7214560999999975</v>
      </c>
      <c r="M941" s="301">
        <v>5.7163121400000065</v>
      </c>
      <c r="N941" s="301">
        <v>4.9558723599999936</v>
      </c>
      <c r="O941" s="332">
        <v>5.3482388300000068</v>
      </c>
      <c r="P941" s="333">
        <f t="shared" si="642"/>
        <v>51.696570370000003</v>
      </c>
      <c r="Q941" s="557"/>
      <c r="R941" s="422">
        <v>50.1</v>
      </c>
      <c r="S941" s="459">
        <v>50.1</v>
      </c>
      <c r="T941" s="592">
        <f t="shared" si="643"/>
        <v>0</v>
      </c>
      <c r="U941" s="79">
        <v>2</v>
      </c>
    </row>
    <row r="942" spans="1:21" s="57" customFormat="1" ht="15.6" hidden="1" customHeight="1" thickBot="1">
      <c r="A942" s="304" t="s">
        <v>32</v>
      </c>
      <c r="B942" s="516"/>
      <c r="C942" s="233" t="s">
        <v>1435</v>
      </c>
      <c r="D942" s="182">
        <v>4.75669539</v>
      </c>
      <c r="E942" s="183">
        <v>5.2384711899999994</v>
      </c>
      <c r="F942" s="183">
        <v>4.7008758300000011</v>
      </c>
      <c r="G942" s="183">
        <v>4.5056195800000012</v>
      </c>
      <c r="H942" s="183">
        <v>4.8412895399999982</v>
      </c>
      <c r="I942" s="183">
        <v>5.1415571399999997</v>
      </c>
      <c r="J942" s="183">
        <v>6.4644170400000007</v>
      </c>
      <c r="K942" s="183">
        <v>4.9881455700000004</v>
      </c>
      <c r="L942" s="183">
        <v>5.5040554300000011</v>
      </c>
      <c r="M942" s="183">
        <v>5.5123124399999952</v>
      </c>
      <c r="N942" s="183">
        <v>4.9289393400000066</v>
      </c>
      <c r="O942" s="184">
        <v>5.7241759499999958</v>
      </c>
      <c r="P942" s="185">
        <f t="shared" si="642"/>
        <v>62.306554439999999</v>
      </c>
      <c r="Q942" s="584"/>
      <c r="R942" s="182">
        <v>59.7</v>
      </c>
      <c r="S942" s="187">
        <v>59.7</v>
      </c>
      <c r="T942" s="105">
        <f t="shared" si="643"/>
        <v>0</v>
      </c>
      <c r="U942" s="79">
        <v>2</v>
      </c>
    </row>
    <row r="943" spans="1:21" s="57" customFormat="1" ht="15.6" hidden="1" customHeight="1" thickBot="1">
      <c r="A943" s="304" t="s">
        <v>32</v>
      </c>
      <c r="B943" s="516"/>
      <c r="C943" s="54" t="s">
        <v>1436</v>
      </c>
      <c r="D943" s="182">
        <v>4.7095648199999998</v>
      </c>
      <c r="E943" s="183">
        <v>5.0200804200000002</v>
      </c>
      <c r="F943" s="183">
        <v>4.7332891900000007</v>
      </c>
      <c r="G943" s="183">
        <v>5.3513704299999993</v>
      </c>
      <c r="H943" s="183">
        <v>4.8338505100000013</v>
      </c>
      <c r="I943" s="183">
        <v>4.7836226899999978</v>
      </c>
      <c r="J943" s="183">
        <v>4.8830111999999986</v>
      </c>
      <c r="K943" s="183">
        <v>4.9609843200000014</v>
      </c>
      <c r="L943" s="183">
        <v>5.5778366199999994</v>
      </c>
      <c r="M943" s="183">
        <v>5.1495874400000048</v>
      </c>
      <c r="N943" s="183">
        <v>4.9582579199999941</v>
      </c>
      <c r="O943" s="184">
        <v>5.5243713800000052</v>
      </c>
      <c r="P943" s="185">
        <f t="shared" si="642"/>
        <v>60.485826940000003</v>
      </c>
      <c r="Q943" s="638"/>
      <c r="R943" s="182">
        <v>60</v>
      </c>
      <c r="S943" s="187">
        <v>60</v>
      </c>
      <c r="T943" s="105">
        <f t="shared" si="643"/>
        <v>0</v>
      </c>
      <c r="U943" s="79">
        <v>2</v>
      </c>
    </row>
    <row r="944" spans="1:21" s="57" customFormat="1" ht="15.75" customHeight="1" thickBot="1">
      <c r="A944" s="304" t="s">
        <v>32</v>
      </c>
      <c r="B944" s="516">
        <f>+B938+1</f>
        <v>197</v>
      </c>
      <c r="C944" s="54" t="s">
        <v>1437</v>
      </c>
      <c r="D944" s="182">
        <v>4.4932794600000001</v>
      </c>
      <c r="E944" s="611">
        <v>4.5999999999999996</v>
      </c>
      <c r="F944" s="611">
        <v>4.8</v>
      </c>
      <c r="G944" s="611">
        <v>4.7</v>
      </c>
      <c r="H944" s="611">
        <v>4.4000000000000004</v>
      </c>
      <c r="I944" s="611">
        <v>4.8</v>
      </c>
      <c r="J944" s="611">
        <v>4.7</v>
      </c>
      <c r="K944" s="611">
        <v>5</v>
      </c>
      <c r="L944" s="611">
        <v>6.3</v>
      </c>
      <c r="M944" s="611">
        <v>5.4</v>
      </c>
      <c r="N944" s="611">
        <v>5.3</v>
      </c>
      <c r="O944" s="184">
        <f t="shared" ref="O944:O949" si="644">(R944)-SUM(D944:N944)</f>
        <v>5.606720540000012</v>
      </c>
      <c r="P944" s="185">
        <f t="shared" si="642"/>
        <v>60.1</v>
      </c>
      <c r="Q944" s="557"/>
      <c r="R944" s="194">
        <v>60.1</v>
      </c>
      <c r="S944" s="187">
        <v>60.1</v>
      </c>
      <c r="T944" s="105">
        <f t="shared" si="643"/>
        <v>0</v>
      </c>
      <c r="U944" s="79">
        <v>1</v>
      </c>
    </row>
    <row r="945" spans="1:21" s="57" customFormat="1" ht="15.75" customHeight="1" thickBot="1">
      <c r="A945" s="304" t="s">
        <v>32</v>
      </c>
      <c r="B945" s="516">
        <f>+B944+1</f>
        <v>198</v>
      </c>
      <c r="C945" s="54" t="s">
        <v>1438</v>
      </c>
      <c r="D945" s="195">
        <v>4.7</v>
      </c>
      <c r="E945" s="193">
        <v>4.5999999999999996</v>
      </c>
      <c r="F945" s="193">
        <v>4.7</v>
      </c>
      <c r="G945" s="193">
        <v>4.7</v>
      </c>
      <c r="H945" s="193">
        <v>4.4000000000000004</v>
      </c>
      <c r="I945" s="193">
        <v>4.9000000000000004</v>
      </c>
      <c r="J945" s="193">
        <v>4.8</v>
      </c>
      <c r="K945" s="193">
        <v>5</v>
      </c>
      <c r="L945" s="193">
        <v>6.2</v>
      </c>
      <c r="M945" s="193">
        <v>5.4</v>
      </c>
      <c r="N945" s="193">
        <v>5.3</v>
      </c>
      <c r="O945" s="184">
        <f t="shared" si="644"/>
        <v>5.5000000000000071</v>
      </c>
      <c r="P945" s="185">
        <f t="shared" si="642"/>
        <v>60.2</v>
      </c>
      <c r="Q945" s="542"/>
      <c r="R945" s="199">
        <v>60.2</v>
      </c>
      <c r="S945" s="187">
        <v>60.2</v>
      </c>
      <c r="T945" s="105">
        <f t="shared" si="643"/>
        <v>0</v>
      </c>
      <c r="U945" s="79">
        <v>1</v>
      </c>
    </row>
    <row r="946" spans="1:21" s="57" customFormat="1" ht="15.75" hidden="1" customHeight="1" thickBot="1">
      <c r="A946" s="304" t="s">
        <v>32</v>
      </c>
      <c r="B946" s="69"/>
      <c r="C946" s="54" t="s">
        <v>1439</v>
      </c>
      <c r="D946" s="195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84">
        <f t="shared" si="644"/>
        <v>0</v>
      </c>
      <c r="P946" s="185">
        <f t="shared" si="642"/>
        <v>0</v>
      </c>
      <c r="Q946" s="503"/>
      <c r="R946" s="199"/>
      <c r="S946" s="187"/>
      <c r="T946" s="105">
        <f t="shared" si="643"/>
        <v>0</v>
      </c>
      <c r="U946" s="79">
        <v>2</v>
      </c>
    </row>
    <row r="947" spans="1:21" s="57" customFormat="1" ht="15.75" hidden="1" customHeight="1" thickBot="1">
      <c r="A947" s="304" t="s">
        <v>32</v>
      </c>
      <c r="B947" s="69"/>
      <c r="C947" s="54" t="s">
        <v>1440</v>
      </c>
      <c r="D947" s="195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84">
        <f t="shared" si="644"/>
        <v>0</v>
      </c>
      <c r="P947" s="185">
        <f t="shared" si="642"/>
        <v>0</v>
      </c>
      <c r="Q947" s="503"/>
      <c r="R947" s="199"/>
      <c r="S947" s="187"/>
      <c r="T947" s="105">
        <f t="shared" si="643"/>
        <v>0</v>
      </c>
      <c r="U947" s="79">
        <v>2</v>
      </c>
    </row>
    <row r="948" spans="1:21" s="57" customFormat="1" ht="15.75" hidden="1" customHeight="1" thickBot="1">
      <c r="A948" s="304" t="s">
        <v>32</v>
      </c>
      <c r="B948" s="69"/>
      <c r="C948" s="54" t="s">
        <v>1441</v>
      </c>
      <c r="D948" s="195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84">
        <f t="shared" si="644"/>
        <v>0</v>
      </c>
      <c r="P948" s="185">
        <f t="shared" si="642"/>
        <v>0</v>
      </c>
      <c r="Q948" s="503"/>
      <c r="R948" s="199"/>
      <c r="S948" s="187"/>
      <c r="T948" s="105">
        <f t="shared" si="643"/>
        <v>0</v>
      </c>
      <c r="U948" s="79">
        <v>2</v>
      </c>
    </row>
    <row r="949" spans="1:21" s="57" customFormat="1" ht="15.75" hidden="1" customHeight="1" thickBot="1">
      <c r="A949" s="304" t="s">
        <v>32</v>
      </c>
      <c r="B949" s="69"/>
      <c r="C949" s="54" t="s">
        <v>1442</v>
      </c>
      <c r="D949" s="195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84">
        <f t="shared" si="644"/>
        <v>0</v>
      </c>
      <c r="P949" s="185">
        <f t="shared" si="642"/>
        <v>0</v>
      </c>
      <c r="Q949" s="503"/>
      <c r="R949" s="199"/>
      <c r="S949" s="187"/>
      <c r="T949" s="105">
        <f t="shared" si="643"/>
        <v>0</v>
      </c>
      <c r="U949" s="79">
        <v>2</v>
      </c>
    </row>
    <row r="950" spans="1:21" s="196" customFormat="1" ht="15.6" customHeight="1" thickBot="1">
      <c r="B950" s="549"/>
      <c r="C950" s="468"/>
      <c r="D950" s="161"/>
      <c r="E950" s="161"/>
      <c r="F950" s="161"/>
      <c r="G950" s="161"/>
      <c r="H950" s="161"/>
      <c r="I950" s="161"/>
      <c r="J950" s="161"/>
      <c r="K950" s="161"/>
      <c r="L950" s="161"/>
      <c r="M950" s="161"/>
      <c r="N950" s="161"/>
      <c r="O950" s="161"/>
      <c r="P950" s="161"/>
      <c r="Q950" s="198"/>
      <c r="R950" s="161"/>
      <c r="S950" s="161"/>
      <c r="T950" s="75"/>
      <c r="U950" s="79">
        <v>1</v>
      </c>
    </row>
    <row r="951" spans="1:21" s="80" customFormat="1" ht="15.75" hidden="1" customHeight="1" thickBot="1">
      <c r="A951" s="80" t="s">
        <v>33</v>
      </c>
      <c r="B951" s="69"/>
      <c r="C951" s="144" t="s">
        <v>165</v>
      </c>
      <c r="D951" s="145">
        <v>0.10665054215478388</v>
      </c>
      <c r="E951" s="145">
        <v>8.7487370689262559E-2</v>
      </c>
      <c r="F951" s="305">
        <v>6.5011572400993589E-2</v>
      </c>
      <c r="G951" s="145">
        <v>9.4283726561203249E-2</v>
      </c>
      <c r="H951" s="145">
        <v>6.9404651713570895E-2</v>
      </c>
      <c r="I951" s="145">
        <v>6.7230772821217255E-2</v>
      </c>
      <c r="J951" s="145">
        <v>0.10542177822963411</v>
      </c>
      <c r="K951" s="145">
        <v>9.8148536249491325E-2</v>
      </c>
      <c r="L951" s="145">
        <v>7.549211419598939E-2</v>
      </c>
      <c r="M951" s="145">
        <v>8.1510267052698065E-2</v>
      </c>
      <c r="N951" s="305">
        <v>8.6385323618587681E-2</v>
      </c>
      <c r="O951" s="145">
        <v>6.2973344312568139E-2</v>
      </c>
      <c r="P951" s="89">
        <f t="shared" ref="P951:P961" si="645">SUM(D951:O951)</f>
        <v>1</v>
      </c>
      <c r="Q951" s="483"/>
      <c r="R951" s="85"/>
      <c r="S951" s="85"/>
      <c r="T951" s="143"/>
      <c r="U951" s="79">
        <v>2</v>
      </c>
    </row>
    <row r="952" spans="1:21" s="80" customFormat="1" ht="15.75" hidden="1" customHeight="1" thickBot="1">
      <c r="A952" s="80" t="s">
        <v>33</v>
      </c>
      <c r="B952" s="69"/>
      <c r="C952" s="144" t="s">
        <v>166</v>
      </c>
      <c r="D952" s="148">
        <v>8.7128102024763537E-2</v>
      </c>
      <c r="E952" s="306">
        <v>6.8587562116022238E-2</v>
      </c>
      <c r="F952" s="148">
        <v>8.9890737164863371E-2</v>
      </c>
      <c r="G952" s="148">
        <v>9.4949525965761408E-2</v>
      </c>
      <c r="H952" s="306">
        <v>6.4204232800594785E-2</v>
      </c>
      <c r="I952" s="148">
        <v>8.7257269813050431E-2</v>
      </c>
      <c r="J952" s="306">
        <v>9.2876566333031277E-2</v>
      </c>
      <c r="K952" s="306">
        <v>8.7585964154446333E-2</v>
      </c>
      <c r="L952" s="148">
        <v>9.1142780624526007E-2</v>
      </c>
      <c r="M952" s="148">
        <v>9.1794598126553981E-2</v>
      </c>
      <c r="N952" s="306">
        <v>7.9876968403229609E-2</v>
      </c>
      <c r="O952" s="148">
        <v>6.4705692473157037E-2</v>
      </c>
      <c r="P952" s="94">
        <f t="shared" si="645"/>
        <v>1</v>
      </c>
      <c r="Q952" s="483"/>
      <c r="R952" s="85"/>
      <c r="S952" s="85"/>
      <c r="T952" s="143"/>
      <c r="U952" s="79">
        <v>2</v>
      </c>
    </row>
    <row r="953" spans="1:21" s="80" customFormat="1" ht="15.75" hidden="1" customHeight="1" thickBot="1">
      <c r="A953" s="80" t="s">
        <v>33</v>
      </c>
      <c r="B953" s="69"/>
      <c r="C953" s="144" t="s">
        <v>167</v>
      </c>
      <c r="D953" s="151">
        <v>1.8719217084339875E-2</v>
      </c>
      <c r="E953" s="151">
        <v>1.6151835996479957E-2</v>
      </c>
      <c r="F953" s="151">
        <v>5.3615817828786508E-2</v>
      </c>
      <c r="G953" s="307">
        <v>8.8754454542674374E-2</v>
      </c>
      <c r="H953" s="151">
        <v>8.4752650463597909E-2</v>
      </c>
      <c r="I953" s="151">
        <v>0.12125185506600025</v>
      </c>
      <c r="J953" s="307">
        <v>0.10334946563911278</v>
      </c>
      <c r="K953" s="307">
        <v>9.4831094389035628E-2</v>
      </c>
      <c r="L953" s="151">
        <v>0.11460128184553427</v>
      </c>
      <c r="M953" s="151">
        <v>9.687639810439358E-2</v>
      </c>
      <c r="N953" s="307">
        <v>9.7867783038588008E-2</v>
      </c>
      <c r="O953" s="151">
        <v>0.10922814600145701</v>
      </c>
      <c r="P953" s="84">
        <f t="shared" si="645"/>
        <v>1.0000000000000002</v>
      </c>
      <c r="Q953" s="483"/>
      <c r="R953" s="85"/>
      <c r="S953" s="85"/>
      <c r="T953" s="143"/>
      <c r="U953" s="79">
        <v>2</v>
      </c>
    </row>
    <row r="954" spans="1:21" s="80" customFormat="1" ht="15.75" hidden="1" customHeight="1" thickBot="1">
      <c r="A954" s="80" t="s">
        <v>33</v>
      </c>
      <c r="B954" s="69"/>
      <c r="C954" s="144" t="s">
        <v>168</v>
      </c>
      <c r="D954" s="308">
        <f t="shared" ref="D954:D961" si="646">D973/$P973</f>
        <v>9.5981756370547802E-2</v>
      </c>
      <c r="E954" s="128">
        <f t="shared" ref="E954:O954" si="647">E973/$P973</f>
        <v>7.1485576991445809E-2</v>
      </c>
      <c r="F954" s="128">
        <f t="shared" si="647"/>
        <v>7.062905393066625E-2</v>
      </c>
      <c r="G954" s="309">
        <f t="shared" si="647"/>
        <v>7.0676203859860356E-2</v>
      </c>
      <c r="H954" s="128">
        <f t="shared" si="647"/>
        <v>7.4475592747084277E-2</v>
      </c>
      <c r="I954" s="309">
        <f t="shared" si="647"/>
        <v>9.5187051347005405E-2</v>
      </c>
      <c r="J954" s="128">
        <f t="shared" si="647"/>
        <v>9.570239396468698E-2</v>
      </c>
      <c r="K954" s="128">
        <f t="shared" si="647"/>
        <v>7.8617436434806454E-2</v>
      </c>
      <c r="L954" s="128">
        <f t="shared" si="647"/>
        <v>9.8728790571360414E-2</v>
      </c>
      <c r="M954" s="309">
        <f t="shared" si="647"/>
        <v>8.195639091236448E-2</v>
      </c>
      <c r="N954" s="128">
        <f t="shared" si="647"/>
        <v>8.2730073616563149E-2</v>
      </c>
      <c r="O954" s="128">
        <f t="shared" si="647"/>
        <v>8.3829679253608638E-2</v>
      </c>
      <c r="P954" s="130">
        <f t="shared" si="645"/>
        <v>1</v>
      </c>
      <c r="Q954" s="483"/>
      <c r="R954" s="85"/>
      <c r="S954" s="85"/>
      <c r="T954" s="143"/>
      <c r="U954" s="79">
        <v>2</v>
      </c>
    </row>
    <row r="955" spans="1:21" s="80" customFormat="1" ht="15.75" hidden="1" customHeight="1" thickBot="1">
      <c r="A955" s="80" t="s">
        <v>33</v>
      </c>
      <c r="B955" s="69"/>
      <c r="C955" s="154" t="s">
        <v>169</v>
      </c>
      <c r="D955" s="308">
        <f t="shared" si="646"/>
        <v>9.051648591333579E-2</v>
      </c>
      <c r="E955" s="128">
        <f t="shared" ref="E955:O956" si="648">E974/$P974</f>
        <v>8.0037684313801802E-2</v>
      </c>
      <c r="F955" s="128">
        <f t="shared" si="648"/>
        <v>7.3148433871717655E-2</v>
      </c>
      <c r="G955" s="128">
        <f t="shared" si="648"/>
        <v>7.4552628568453752E-2</v>
      </c>
      <c r="H955" s="128">
        <f t="shared" si="648"/>
        <v>7.0909582711204816E-2</v>
      </c>
      <c r="I955" s="309">
        <f t="shared" si="648"/>
        <v>9.198054935759005E-2</v>
      </c>
      <c r="J955" s="128">
        <f t="shared" si="648"/>
        <v>9.8243593779726968E-2</v>
      </c>
      <c r="K955" s="128">
        <f t="shared" si="648"/>
        <v>7.6986881461522369E-2</v>
      </c>
      <c r="L955" s="309">
        <f t="shared" si="648"/>
        <v>9.2699478586315553E-2</v>
      </c>
      <c r="M955" s="128">
        <f t="shared" si="648"/>
        <v>8.5181146589392118E-2</v>
      </c>
      <c r="N955" s="128">
        <f t="shared" si="648"/>
        <v>8.7484815386833378E-2</v>
      </c>
      <c r="O955" s="309">
        <f t="shared" si="648"/>
        <v>7.8258719460105847E-2</v>
      </c>
      <c r="P955" s="130">
        <f t="shared" si="645"/>
        <v>1</v>
      </c>
      <c r="Q955" s="499">
        <f>(P974/P973-1)</f>
        <v>6.4922382055463634E-2</v>
      </c>
      <c r="R955" s="85"/>
      <c r="S955" s="85"/>
      <c r="T955" s="143"/>
      <c r="U955" s="79">
        <v>2</v>
      </c>
    </row>
    <row r="956" spans="1:21" s="80" customFormat="1" ht="15.75" hidden="1" customHeight="1" thickBot="1">
      <c r="A956" s="80" t="s">
        <v>33</v>
      </c>
      <c r="B956" s="69"/>
      <c r="C956" s="144" t="s">
        <v>459</v>
      </c>
      <c r="D956" s="126">
        <f t="shared" si="646"/>
        <v>0.11311113745580924</v>
      </c>
      <c r="E956" s="128">
        <f t="shared" si="648"/>
        <v>7.3460734616045631E-2</v>
      </c>
      <c r="F956" s="309">
        <f t="shared" si="648"/>
        <v>6.6206197519437696E-2</v>
      </c>
      <c r="G956" s="128">
        <f t="shared" si="648"/>
        <v>8.0293277317025111E-2</v>
      </c>
      <c r="H956" s="128">
        <f t="shared" si="648"/>
        <v>7.0598534595858423E-2</v>
      </c>
      <c r="I956" s="128">
        <f t="shared" si="648"/>
        <v>9.3043321097869683E-2</v>
      </c>
      <c r="J956" s="128">
        <f t="shared" si="648"/>
        <v>0.10345068943755902</v>
      </c>
      <c r="K956" s="128">
        <f t="shared" si="648"/>
        <v>7.2857158883665951E-2</v>
      </c>
      <c r="L956" s="309">
        <f t="shared" si="648"/>
        <v>8.3532656415481618E-2</v>
      </c>
      <c r="M956" s="128">
        <f t="shared" si="648"/>
        <v>8.7120355691646514E-2</v>
      </c>
      <c r="N956" s="128">
        <f t="shared" si="648"/>
        <v>7.8136191940022165E-2</v>
      </c>
      <c r="O956" s="309">
        <f t="shared" si="648"/>
        <v>7.8189745029578997E-2</v>
      </c>
      <c r="P956" s="130">
        <f t="shared" si="645"/>
        <v>1</v>
      </c>
      <c r="Q956" s="499">
        <f t="shared" ref="Q956:Q961" si="649">(P975/P974-1)</f>
        <v>-0.15510316139717839</v>
      </c>
      <c r="R956" s="85"/>
      <c r="S956" s="85"/>
      <c r="T956" s="143"/>
      <c r="U956" s="79">
        <v>2</v>
      </c>
    </row>
    <row r="957" spans="1:21" s="80" customFormat="1" ht="15.75" hidden="1" customHeight="1" thickBot="1">
      <c r="A957" s="80" t="s">
        <v>33</v>
      </c>
      <c r="B957" s="69"/>
      <c r="C957" s="144" t="s">
        <v>580</v>
      </c>
      <c r="D957" s="126">
        <f t="shared" si="646"/>
        <v>0.10938751774352226</v>
      </c>
      <c r="E957" s="128">
        <f t="shared" ref="E957:O957" si="650">E976/$P976</f>
        <v>7.4877127022001111E-2</v>
      </c>
      <c r="F957" s="309">
        <f t="shared" si="650"/>
        <v>7.0559170126199514E-2</v>
      </c>
      <c r="G957" s="128">
        <f t="shared" si="650"/>
        <v>7.8445322829163805E-2</v>
      </c>
      <c r="H957" s="128">
        <f t="shared" si="650"/>
        <v>6.586206701437472E-2</v>
      </c>
      <c r="I957" s="128">
        <f t="shared" si="650"/>
        <v>9.4918190510326822E-2</v>
      </c>
      <c r="J957" s="128">
        <f t="shared" si="650"/>
        <v>9.6956074935260303E-2</v>
      </c>
      <c r="K957" s="128">
        <f t="shared" si="650"/>
        <v>7.4022779249216381E-2</v>
      </c>
      <c r="L957" s="309">
        <f t="shared" si="650"/>
        <v>8.8078047086368419E-2</v>
      </c>
      <c r="M957" s="128">
        <f t="shared" si="650"/>
        <v>7.8913635622374703E-2</v>
      </c>
      <c r="N957" s="128">
        <f t="shared" si="650"/>
        <v>7.7470637373824758E-2</v>
      </c>
      <c r="O957" s="309">
        <f t="shared" si="650"/>
        <v>9.0509430487367232E-2</v>
      </c>
      <c r="P957" s="130">
        <f t="shared" si="645"/>
        <v>1</v>
      </c>
      <c r="Q957" s="500">
        <f t="shared" si="649"/>
        <v>9.847265259121496E-3</v>
      </c>
      <c r="R957" s="85"/>
      <c r="S957" s="85"/>
      <c r="T957" s="143"/>
      <c r="U957" s="79">
        <v>2</v>
      </c>
    </row>
    <row r="958" spans="1:21" s="80" customFormat="1" ht="15.75" hidden="1" customHeight="1" thickBot="1">
      <c r="A958" s="80" t="s">
        <v>33</v>
      </c>
      <c r="B958" s="69"/>
      <c r="C958" s="363" t="s">
        <v>779</v>
      </c>
      <c r="D958" s="126">
        <f t="shared" si="646"/>
        <v>0.16954130095556669</v>
      </c>
      <c r="E958" s="335">
        <f t="shared" ref="E958:O958" si="651">E977/$P977</f>
        <v>0.10033578827579345</v>
      </c>
      <c r="F958" s="559">
        <f t="shared" si="651"/>
        <v>7.797070878007957E-2</v>
      </c>
      <c r="G958" s="335">
        <f t="shared" si="651"/>
        <v>6.1965540027809615E-2</v>
      </c>
      <c r="H958" s="335">
        <f t="shared" si="651"/>
        <v>5.3885304028159518E-2</v>
      </c>
      <c r="I958" s="335">
        <f t="shared" si="651"/>
        <v>8.4484092111723322E-2</v>
      </c>
      <c r="J958" s="335">
        <f t="shared" si="651"/>
        <v>8.7316927329386396E-2</v>
      </c>
      <c r="K958" s="335">
        <f t="shared" si="651"/>
        <v>5.9812705997496461E-2</v>
      </c>
      <c r="L958" s="559">
        <f t="shared" si="651"/>
        <v>7.404226044877564E-2</v>
      </c>
      <c r="M958" s="335">
        <f t="shared" si="651"/>
        <v>7.0259968465470779E-2</v>
      </c>
      <c r="N958" s="335">
        <f t="shared" si="651"/>
        <v>5.6394612185583018E-2</v>
      </c>
      <c r="O958" s="559">
        <f t="shared" si="651"/>
        <v>0.10399079139415571</v>
      </c>
      <c r="P958" s="130">
        <f t="shared" si="645"/>
        <v>1</v>
      </c>
      <c r="Q958" s="500">
        <f t="shared" si="649"/>
        <v>-0.3316007291127373</v>
      </c>
      <c r="R958" s="85"/>
      <c r="S958" s="85"/>
      <c r="T958" s="480"/>
      <c r="U958" s="79">
        <v>2</v>
      </c>
    </row>
    <row r="959" spans="1:21" s="80" customFormat="1" ht="15.75" hidden="1" customHeight="1" thickBot="1">
      <c r="A959" s="80" t="s">
        <v>33</v>
      </c>
      <c r="B959" s="516"/>
      <c r="C959" s="363" t="s">
        <v>780</v>
      </c>
      <c r="D959" s="86">
        <f t="shared" si="646"/>
        <v>9.2565640753807729E-2</v>
      </c>
      <c r="E959" s="145">
        <f t="shared" ref="E959:O959" si="652">E978/$P978</f>
        <v>6.2201192788253812E-2</v>
      </c>
      <c r="F959" s="305">
        <f t="shared" si="652"/>
        <v>5.5941504560405718E-2</v>
      </c>
      <c r="G959" s="145">
        <f t="shared" si="652"/>
        <v>6.5468767275883619E-2</v>
      </c>
      <c r="H959" s="145">
        <f t="shared" si="652"/>
        <v>7.0258495247727232E-2</v>
      </c>
      <c r="I959" s="145">
        <f t="shared" si="652"/>
        <v>9.5135458172581733E-2</v>
      </c>
      <c r="J959" s="145">
        <f t="shared" si="652"/>
        <v>0.10432970262428101</v>
      </c>
      <c r="K959" s="145">
        <f t="shared" si="652"/>
        <v>7.0421720895711332E-2</v>
      </c>
      <c r="L959" s="305">
        <f t="shared" si="652"/>
        <v>8.059794573709432E-2</v>
      </c>
      <c r="M959" s="145">
        <f t="shared" si="652"/>
        <v>6.974611033827316E-2</v>
      </c>
      <c r="N959" s="145">
        <f t="shared" si="652"/>
        <v>0.11002603787130465</v>
      </c>
      <c r="O959" s="305">
        <f t="shared" si="652"/>
        <v>0.12330742373467569</v>
      </c>
      <c r="P959" s="534">
        <f t="shared" si="645"/>
        <v>1</v>
      </c>
      <c r="Q959" s="535">
        <f t="shared" si="649"/>
        <v>-0.31867881503199269</v>
      </c>
      <c r="R959" s="85"/>
      <c r="S959" s="85"/>
      <c r="T959" s="143"/>
      <c r="U959" s="79">
        <v>2</v>
      </c>
    </row>
    <row r="960" spans="1:21" s="80" customFormat="1" ht="15.75" hidden="1" customHeight="1" thickBot="1">
      <c r="A960" s="80" t="s">
        <v>33</v>
      </c>
      <c r="B960" s="516"/>
      <c r="C960" s="363" t="s">
        <v>864</v>
      </c>
      <c r="D960" s="369">
        <f t="shared" si="646"/>
        <v>0.12000110099663898</v>
      </c>
      <c r="E960" s="148">
        <f t="shared" ref="E960:O961" si="653">E979/$P979</f>
        <v>6.024912675812933E-2</v>
      </c>
      <c r="F960" s="306">
        <f t="shared" si="653"/>
        <v>5.6491448020689526E-2</v>
      </c>
      <c r="G960" s="148">
        <f t="shared" si="653"/>
        <v>5.8266817821092366E-2</v>
      </c>
      <c r="H960" s="148">
        <f t="shared" si="653"/>
        <v>7.1907560550732899E-2</v>
      </c>
      <c r="I960" s="148">
        <f t="shared" si="653"/>
        <v>9.8451413751319966E-2</v>
      </c>
      <c r="J960" s="148">
        <f t="shared" si="653"/>
        <v>0.10080503770743333</v>
      </c>
      <c r="K960" s="148">
        <f t="shared" si="653"/>
        <v>6.8244194026388955E-2</v>
      </c>
      <c r="L960" s="306">
        <f t="shared" si="653"/>
        <v>8.3838323474879115E-2</v>
      </c>
      <c r="M960" s="148">
        <f t="shared" si="653"/>
        <v>6.8155121170842312E-2</v>
      </c>
      <c r="N960" s="148">
        <f t="shared" si="653"/>
        <v>0.11175266294383435</v>
      </c>
      <c r="O960" s="306">
        <f t="shared" si="653"/>
        <v>0.10183719277801878</v>
      </c>
      <c r="P960" s="533">
        <f t="shared" si="645"/>
        <v>0.99999999999999978</v>
      </c>
      <c r="Q960" s="536">
        <f t="shared" si="649"/>
        <v>0.22593156376466816</v>
      </c>
      <c r="R960" s="85"/>
      <c r="S960" s="85"/>
      <c r="T960" s="143"/>
      <c r="U960" s="79">
        <v>2</v>
      </c>
    </row>
    <row r="961" spans="1:21" s="80" customFormat="1" ht="15.6" hidden="1" customHeight="1" thickBot="1">
      <c r="A961" s="80" t="s">
        <v>33</v>
      </c>
      <c r="B961" s="516"/>
      <c r="C961" s="363" t="s">
        <v>963</v>
      </c>
      <c r="D961" s="369">
        <f t="shared" si="646"/>
        <v>9.6429996546345015E-2</v>
      </c>
      <c r="E961" s="148">
        <f t="shared" si="653"/>
        <v>7.1950377241010277E-2</v>
      </c>
      <c r="F961" s="306">
        <f t="shared" si="653"/>
        <v>4.6705135514714405E-2</v>
      </c>
      <c r="G961" s="148">
        <f t="shared" si="653"/>
        <v>7.418433167491853E-2</v>
      </c>
      <c r="H961" s="148">
        <f t="shared" si="653"/>
        <v>7.620119881480969E-2</v>
      </c>
      <c r="I961" s="148">
        <f t="shared" si="653"/>
        <v>8.9106536735155839E-2</v>
      </c>
      <c r="J961" s="148">
        <f t="shared" si="653"/>
        <v>0.10704198131296225</v>
      </c>
      <c r="K961" s="148">
        <f t="shared" si="653"/>
        <v>7.0223223264593695E-2</v>
      </c>
      <c r="L961" s="306">
        <f t="shared" si="653"/>
        <v>8.1337249353608795E-2</v>
      </c>
      <c r="M961" s="148">
        <f t="shared" si="653"/>
        <v>8.2535826402432011E-2</v>
      </c>
      <c r="N961" s="148">
        <f t="shared" si="653"/>
        <v>0.10881596974698464</v>
      </c>
      <c r="O961" s="306">
        <f t="shared" si="653"/>
        <v>9.54681733924648E-2</v>
      </c>
      <c r="P961" s="533">
        <f t="shared" si="645"/>
        <v>0.99999999999999989</v>
      </c>
      <c r="Q961" s="536">
        <f t="shared" si="649"/>
        <v>9.9644104445737458E-2</v>
      </c>
      <c r="R961" s="85"/>
      <c r="S961" s="85"/>
      <c r="T961" s="143"/>
      <c r="U961" s="79">
        <v>2</v>
      </c>
    </row>
    <row r="962" spans="1:21" s="80" customFormat="1" ht="15.6" hidden="1" customHeight="1" thickBot="1">
      <c r="A962" s="80" t="s">
        <v>33</v>
      </c>
      <c r="B962" s="516"/>
      <c r="C962" s="363" t="s">
        <v>1107</v>
      </c>
      <c r="D962" s="369">
        <f t="shared" ref="D962:O962" si="654">D982/$P982</f>
        <v>9.7969766951815071E-2</v>
      </c>
      <c r="E962" s="148">
        <f t="shared" si="654"/>
        <v>7.0860756765547359E-2</v>
      </c>
      <c r="F962" s="306">
        <f t="shared" si="654"/>
        <v>6.1500173081298973E-2</v>
      </c>
      <c r="G962" s="148">
        <f t="shared" si="654"/>
        <v>7.1606813411020903E-2</v>
      </c>
      <c r="H962" s="148">
        <f t="shared" si="654"/>
        <v>7.26783005672412E-2</v>
      </c>
      <c r="I962" s="148">
        <f t="shared" si="654"/>
        <v>8.9155746820953868E-2</v>
      </c>
      <c r="J962" s="148">
        <f t="shared" si="654"/>
        <v>0.11544025360602313</v>
      </c>
      <c r="K962" s="148">
        <f t="shared" si="654"/>
        <v>6.1761259971108498E-2</v>
      </c>
      <c r="L962" s="306">
        <f t="shared" si="654"/>
        <v>7.9364574521404843E-2</v>
      </c>
      <c r="M962" s="148">
        <f t="shared" si="654"/>
        <v>7.7907140629237315E-2</v>
      </c>
      <c r="N962" s="148">
        <f t="shared" si="654"/>
        <v>0.10688548919514047</v>
      </c>
      <c r="O962" s="306">
        <f t="shared" si="654"/>
        <v>9.486972447920855E-2</v>
      </c>
      <c r="P962" s="533">
        <f>SUM(D962:O962)</f>
        <v>1.0000000000000002</v>
      </c>
      <c r="Q962" s="536">
        <f>(P982/P980-1)</f>
        <v>1.3539108408746614E-2</v>
      </c>
      <c r="R962" s="85"/>
      <c r="S962" s="85"/>
      <c r="T962" s="143"/>
      <c r="U962" s="79">
        <v>2</v>
      </c>
    </row>
    <row r="963" spans="1:21" s="80" customFormat="1" ht="15.6" customHeight="1" thickBot="1">
      <c r="A963" s="80" t="s">
        <v>33</v>
      </c>
      <c r="B963" s="516">
        <f>+B945+1</f>
        <v>199</v>
      </c>
      <c r="C963" s="363" t="s">
        <v>1443</v>
      </c>
      <c r="D963" s="369">
        <f t="shared" ref="D963:D969" si="655">D983/$P983</f>
        <v>0.10419757161203723</v>
      </c>
      <c r="E963" s="148">
        <f t="shared" ref="E963:O963" si="656">E983/$P983</f>
        <v>8.6381370037420344E-2</v>
      </c>
      <c r="F963" s="306">
        <f t="shared" si="656"/>
        <v>6.6207820078930793E-2</v>
      </c>
      <c r="G963" s="148">
        <f t="shared" si="656"/>
        <v>7.4667191000408195E-2</v>
      </c>
      <c r="H963" s="148">
        <f t="shared" si="656"/>
        <v>5.7619338927318645E-2</v>
      </c>
      <c r="I963" s="148">
        <f t="shared" si="656"/>
        <v>7.5152235487560004E-2</v>
      </c>
      <c r="J963" s="148">
        <f t="shared" si="656"/>
        <v>0.14493078024727996</v>
      </c>
      <c r="K963" s="148">
        <f t="shared" si="656"/>
        <v>8.2651156574336457E-2</v>
      </c>
      <c r="L963" s="306">
        <f t="shared" si="656"/>
        <v>9.6931704243954239E-2</v>
      </c>
      <c r="M963" s="148">
        <f t="shared" si="656"/>
        <v>5.0915177006873071E-2</v>
      </c>
      <c r="N963" s="148">
        <f t="shared" si="656"/>
        <v>6.1825076293775566E-2</v>
      </c>
      <c r="O963" s="306">
        <f t="shared" si="656"/>
        <v>9.8520578490105704E-2</v>
      </c>
      <c r="P963" s="533">
        <f t="shared" ref="P963:P972" si="657">SUM(D963:O963)</f>
        <v>1.0000000000000002</v>
      </c>
      <c r="Q963" s="536">
        <f>(P983/P982-1)</f>
        <v>-0.19557049383760594</v>
      </c>
      <c r="R963" s="85"/>
      <c r="S963" s="85"/>
      <c r="T963" s="143"/>
      <c r="U963" s="79">
        <v>1</v>
      </c>
    </row>
    <row r="964" spans="1:21" s="80" customFormat="1" ht="15.6" customHeight="1" thickBot="1">
      <c r="A964" s="80" t="s">
        <v>33</v>
      </c>
      <c r="B964" s="516">
        <f>+B963+1</f>
        <v>200</v>
      </c>
      <c r="C964" s="363" t="s">
        <v>1444</v>
      </c>
      <c r="D964" s="370">
        <f t="shared" si="655"/>
        <v>0.10507620652733518</v>
      </c>
      <c r="E964" s="253">
        <f t="shared" ref="E964:O964" si="658">E984/$P984</f>
        <v>6.2500635540558569E-2</v>
      </c>
      <c r="F964" s="560">
        <f t="shared" si="658"/>
        <v>6.1341961671279907E-2</v>
      </c>
      <c r="G964" s="253">
        <f t="shared" si="658"/>
        <v>6.7294748002212648E-2</v>
      </c>
      <c r="H964" s="253">
        <f t="shared" si="658"/>
        <v>5.7137323993973324E-2</v>
      </c>
      <c r="I964" s="253">
        <f t="shared" si="658"/>
        <v>5.7512619122829872E-2</v>
      </c>
      <c r="J964" s="253">
        <f t="shared" si="658"/>
        <v>6.6937389319886756E-2</v>
      </c>
      <c r="K964" s="253">
        <f t="shared" si="658"/>
        <v>7.1060135108832856E-2</v>
      </c>
      <c r="L964" s="560">
        <f t="shared" si="658"/>
        <v>8.4673365573229936E-2</v>
      </c>
      <c r="M964" s="253">
        <f t="shared" si="658"/>
        <v>0.11194174722976311</v>
      </c>
      <c r="N964" s="253">
        <f t="shared" si="658"/>
        <v>0.14119865661321179</v>
      </c>
      <c r="O964" s="560">
        <f t="shared" si="658"/>
        <v>0.11332521129688602</v>
      </c>
      <c r="P964" s="537">
        <f t="shared" si="657"/>
        <v>0.99999999999999989</v>
      </c>
      <c r="Q964" s="538">
        <f t="shared" ref="Q964:Q972" si="659">(P984/P983-1)</f>
        <v>4.0334454797417374E-2</v>
      </c>
      <c r="R964" s="85"/>
      <c r="S964" s="85"/>
      <c r="T964" s="143"/>
      <c r="U964" s="79">
        <v>1</v>
      </c>
    </row>
    <row r="965" spans="1:21" s="80" customFormat="1" ht="15.6" customHeight="1" thickBot="1">
      <c r="A965" s="80" t="s">
        <v>33</v>
      </c>
      <c r="B965" s="516">
        <f>+B964+1</f>
        <v>201</v>
      </c>
      <c r="C965" s="144" t="s">
        <v>1445</v>
      </c>
      <c r="D965" s="250">
        <f t="shared" si="655"/>
        <v>0.12887670765070661</v>
      </c>
      <c r="E965" s="310">
        <f t="shared" ref="E965:O965" si="660">E985/$P985</f>
        <v>8.2307933834255095E-2</v>
      </c>
      <c r="F965" s="311">
        <f t="shared" si="660"/>
        <v>5.9155816130006936E-2</v>
      </c>
      <c r="G965" s="310">
        <f t="shared" si="660"/>
        <v>6.1115179604114715E-2</v>
      </c>
      <c r="H965" s="310">
        <f t="shared" si="660"/>
        <v>7.5555715711416727E-2</v>
      </c>
      <c r="I965" s="310">
        <f t="shared" si="660"/>
        <v>5.2961309324619461E-2</v>
      </c>
      <c r="J965" s="310">
        <f t="shared" si="660"/>
        <v>7.7751351242215869E-2</v>
      </c>
      <c r="K965" s="310">
        <f t="shared" si="660"/>
        <v>7.1048495351456797E-2</v>
      </c>
      <c r="L965" s="311">
        <f t="shared" si="660"/>
        <v>6.2157861904947667E-2</v>
      </c>
      <c r="M965" s="310">
        <f t="shared" si="660"/>
        <v>0.11509218129090998</v>
      </c>
      <c r="N965" s="310">
        <f t="shared" si="660"/>
        <v>0.1270376763424777</v>
      </c>
      <c r="O965" s="311">
        <f t="shared" si="660"/>
        <v>8.6939771612872391E-2</v>
      </c>
      <c r="P965" s="461">
        <f t="shared" si="657"/>
        <v>0.99999999999999978</v>
      </c>
      <c r="Q965" s="501">
        <f t="shared" si="659"/>
        <v>-4.1335885666799577E-2</v>
      </c>
      <c r="R965" s="85"/>
      <c r="S965" s="85"/>
      <c r="T965" s="143"/>
      <c r="U965" s="79">
        <v>1</v>
      </c>
    </row>
    <row r="966" spans="1:21" s="80" customFormat="1" ht="15.6" customHeight="1" thickBot="1">
      <c r="A966" s="80" t="s">
        <v>33</v>
      </c>
      <c r="B966" s="516">
        <f>+B965+1</f>
        <v>202</v>
      </c>
      <c r="C966" s="144" t="s">
        <v>1446</v>
      </c>
      <c r="D966" s="250">
        <f t="shared" si="655"/>
        <v>0.13071122744083821</v>
      </c>
      <c r="E966" s="310">
        <f t="shared" ref="E966:O966" si="661">E986/$P986</f>
        <v>8.1033012085012401E-2</v>
      </c>
      <c r="F966" s="311">
        <f t="shared" si="661"/>
        <v>7.6297564843530549E-2</v>
      </c>
      <c r="G966" s="310">
        <f t="shared" si="661"/>
        <v>6.963733903257166E-2</v>
      </c>
      <c r="H966" s="310">
        <f t="shared" si="661"/>
        <v>6.6198267287803952E-2</v>
      </c>
      <c r="I966" s="310">
        <f t="shared" si="661"/>
        <v>7.7710015252181158E-2</v>
      </c>
      <c r="J966" s="310">
        <f t="shared" si="661"/>
        <v>7.413489139662699E-2</v>
      </c>
      <c r="K966" s="310">
        <f t="shared" si="661"/>
        <v>7.0668079583106655E-2</v>
      </c>
      <c r="L966" s="311">
        <f t="shared" si="661"/>
        <v>8.1179400167651433E-2</v>
      </c>
      <c r="M966" s="310">
        <f t="shared" si="661"/>
        <v>6.4334537373187339E-2</v>
      </c>
      <c r="N966" s="310">
        <f t="shared" si="661"/>
        <v>9.4609574112630462E-2</v>
      </c>
      <c r="O966" s="311">
        <f t="shared" si="661"/>
        <v>0.1134860914248592</v>
      </c>
      <c r="P966" s="254">
        <f t="shared" si="657"/>
        <v>1</v>
      </c>
      <c r="Q966" s="494">
        <f t="shared" si="659"/>
        <v>-0.15874813646476649</v>
      </c>
      <c r="R966" s="85"/>
      <c r="S966" s="85"/>
      <c r="T966" s="143"/>
      <c r="U966" s="79">
        <v>1</v>
      </c>
    </row>
    <row r="967" spans="1:21" s="80" customFormat="1" ht="15.75" customHeight="1" thickBot="1">
      <c r="A967" s="80" t="s">
        <v>33</v>
      </c>
      <c r="B967" s="516">
        <f>+B966+1</f>
        <v>203</v>
      </c>
      <c r="C967" s="144" t="s">
        <v>1447</v>
      </c>
      <c r="D967" s="250">
        <f t="shared" si="655"/>
        <v>0.11988363886188159</v>
      </c>
      <c r="E967" s="310">
        <f t="shared" ref="E967:O967" si="662">E987/$P987</f>
        <v>7.1203889047755209E-2</v>
      </c>
      <c r="F967" s="311">
        <f t="shared" si="662"/>
        <v>6.9488132685158702E-2</v>
      </c>
      <c r="G967" s="310">
        <f t="shared" si="662"/>
        <v>7.1489848441521286E-2</v>
      </c>
      <c r="H967" s="310">
        <f t="shared" si="662"/>
        <v>7.0346010866456962E-2</v>
      </c>
      <c r="I967" s="310">
        <f t="shared" si="662"/>
        <v>7.0917929653989131E-2</v>
      </c>
      <c r="J967" s="310">
        <f t="shared" si="662"/>
        <v>7.3205604804117794E-2</v>
      </c>
      <c r="K967" s="310">
        <f t="shared" si="662"/>
        <v>7.2633686016585625E-2</v>
      </c>
      <c r="L967" s="311">
        <f t="shared" si="662"/>
        <v>7.9496711466971681E-2</v>
      </c>
      <c r="M967" s="310">
        <f t="shared" si="662"/>
        <v>7.6351158135544731E-2</v>
      </c>
      <c r="N967" s="310">
        <f t="shared" si="662"/>
        <v>9.7798112668001119E-2</v>
      </c>
      <c r="O967" s="311">
        <f t="shared" si="662"/>
        <v>0.12718527735201604</v>
      </c>
      <c r="P967" s="254">
        <f t="shared" si="657"/>
        <v>0.99999999999999978</v>
      </c>
      <c r="Q967" s="494">
        <f t="shared" si="659"/>
        <v>-5.081936317575797E-2</v>
      </c>
      <c r="R967" s="85"/>
      <c r="S967" s="85"/>
      <c r="T967" s="143"/>
      <c r="U967" s="79">
        <v>1</v>
      </c>
    </row>
    <row r="968" spans="1:21" s="80" customFormat="1" ht="15.75" customHeight="1" thickBot="1">
      <c r="A968" s="80" t="s">
        <v>33</v>
      </c>
      <c r="B968" s="516">
        <f>+B967+1</f>
        <v>204</v>
      </c>
      <c r="C968" s="144" t="s">
        <v>1448</v>
      </c>
      <c r="D968" s="250">
        <f t="shared" si="655"/>
        <v>0.10230510230510231</v>
      </c>
      <c r="E968" s="310">
        <f t="shared" ref="E968:O968" si="663">E988/$P988</f>
        <v>7.1743071743071749E-2</v>
      </c>
      <c r="F968" s="311">
        <f t="shared" si="663"/>
        <v>6.967106967106966E-2</v>
      </c>
      <c r="G968" s="310">
        <f t="shared" si="663"/>
        <v>7.3556073556073534E-2</v>
      </c>
      <c r="H968" s="310">
        <f t="shared" si="663"/>
        <v>7.2520072520072518E-2</v>
      </c>
      <c r="I968" s="310">
        <f t="shared" si="663"/>
        <v>7.3297073297073287E-2</v>
      </c>
      <c r="J968" s="310">
        <f t="shared" si="663"/>
        <v>7.5628075628075622E-2</v>
      </c>
      <c r="K968" s="310">
        <f t="shared" si="663"/>
        <v>7.407407407407407E-2</v>
      </c>
      <c r="L968" s="311">
        <f t="shared" si="663"/>
        <v>8.0808080808080801E-2</v>
      </c>
      <c r="M968" s="310">
        <f t="shared" si="663"/>
        <v>7.7700077700077697E-2</v>
      </c>
      <c r="N968" s="310">
        <f t="shared" si="663"/>
        <v>0.10126910126910127</v>
      </c>
      <c r="O968" s="311">
        <f t="shared" si="663"/>
        <v>0.12742812742812734</v>
      </c>
      <c r="P968" s="254">
        <f t="shared" si="657"/>
        <v>0.99999999999999989</v>
      </c>
      <c r="Q968" s="494">
        <f t="shared" si="659"/>
        <v>0.10408921933085491</v>
      </c>
      <c r="R968" s="85"/>
      <c r="S968" s="85"/>
      <c r="T968" s="143"/>
      <c r="U968" s="79">
        <v>1</v>
      </c>
    </row>
    <row r="969" spans="1:21" s="80" customFormat="1" ht="15.75" hidden="1" customHeight="1" thickBot="1">
      <c r="A969" s="80" t="s">
        <v>33</v>
      </c>
      <c r="B969" s="69"/>
      <c r="C969" s="144" t="s">
        <v>1450</v>
      </c>
      <c r="D969" s="250" t="e">
        <f t="shared" si="655"/>
        <v>#DIV/0!</v>
      </c>
      <c r="E969" s="310" t="e">
        <f t="shared" ref="E969:O969" si="664">E989/$P989</f>
        <v>#DIV/0!</v>
      </c>
      <c r="F969" s="311" t="e">
        <f t="shared" si="664"/>
        <v>#DIV/0!</v>
      </c>
      <c r="G969" s="310" t="e">
        <f t="shared" si="664"/>
        <v>#DIV/0!</v>
      </c>
      <c r="H969" s="310" t="e">
        <f t="shared" si="664"/>
        <v>#DIV/0!</v>
      </c>
      <c r="I969" s="310" t="e">
        <f t="shared" si="664"/>
        <v>#DIV/0!</v>
      </c>
      <c r="J969" s="310" t="e">
        <f t="shared" si="664"/>
        <v>#DIV/0!</v>
      </c>
      <c r="K969" s="310" t="e">
        <f t="shared" si="664"/>
        <v>#DIV/0!</v>
      </c>
      <c r="L969" s="311" t="e">
        <f t="shared" si="664"/>
        <v>#DIV/0!</v>
      </c>
      <c r="M969" s="310" t="e">
        <f t="shared" si="664"/>
        <v>#DIV/0!</v>
      </c>
      <c r="N969" s="310" t="e">
        <f t="shared" si="664"/>
        <v>#DIV/0!</v>
      </c>
      <c r="O969" s="311" t="e">
        <f t="shared" si="664"/>
        <v>#DIV/0!</v>
      </c>
      <c r="P969" s="254" t="e">
        <f t="shared" si="657"/>
        <v>#DIV/0!</v>
      </c>
      <c r="Q969" s="494">
        <f t="shared" si="659"/>
        <v>-1</v>
      </c>
      <c r="R969" s="85"/>
      <c r="S969" s="85"/>
      <c r="T969" s="143"/>
      <c r="U969" s="79">
        <v>2</v>
      </c>
    </row>
    <row r="970" spans="1:21" s="80" customFormat="1" ht="15.75" hidden="1" customHeight="1" thickBot="1">
      <c r="A970" s="80" t="s">
        <v>33</v>
      </c>
      <c r="B970" s="69"/>
      <c r="C970" s="144" t="s">
        <v>1449</v>
      </c>
      <c r="D970" s="250" t="e">
        <f t="shared" ref="D970:O972" si="665">D990/$P990</f>
        <v>#DIV/0!</v>
      </c>
      <c r="E970" s="310" t="e">
        <f t="shared" si="665"/>
        <v>#DIV/0!</v>
      </c>
      <c r="F970" s="311" t="e">
        <f t="shared" si="665"/>
        <v>#DIV/0!</v>
      </c>
      <c r="G970" s="310" t="e">
        <f t="shared" si="665"/>
        <v>#DIV/0!</v>
      </c>
      <c r="H970" s="310" t="e">
        <f t="shared" si="665"/>
        <v>#DIV/0!</v>
      </c>
      <c r="I970" s="310" t="e">
        <f t="shared" si="665"/>
        <v>#DIV/0!</v>
      </c>
      <c r="J970" s="310" t="e">
        <f t="shared" si="665"/>
        <v>#DIV/0!</v>
      </c>
      <c r="K970" s="310" t="e">
        <f t="shared" si="665"/>
        <v>#DIV/0!</v>
      </c>
      <c r="L970" s="311" t="e">
        <f t="shared" si="665"/>
        <v>#DIV/0!</v>
      </c>
      <c r="M970" s="310" t="e">
        <f t="shared" si="665"/>
        <v>#DIV/0!</v>
      </c>
      <c r="N970" s="310" t="e">
        <f t="shared" si="665"/>
        <v>#DIV/0!</v>
      </c>
      <c r="O970" s="311" t="e">
        <f t="shared" si="665"/>
        <v>#DIV/0!</v>
      </c>
      <c r="P970" s="254" t="e">
        <f t="shared" si="657"/>
        <v>#DIV/0!</v>
      </c>
      <c r="Q970" s="494" t="e">
        <f t="shared" si="659"/>
        <v>#DIV/0!</v>
      </c>
      <c r="R970" s="85"/>
      <c r="S970" s="85"/>
      <c r="T970" s="143"/>
      <c r="U970" s="79">
        <v>2</v>
      </c>
    </row>
    <row r="971" spans="1:21" s="80" customFormat="1" ht="15.75" hidden="1" customHeight="1" thickBot="1">
      <c r="A971" s="80" t="s">
        <v>33</v>
      </c>
      <c r="B971" s="69"/>
      <c r="C971" s="144" t="s">
        <v>1451</v>
      </c>
      <c r="D971" s="250" t="e">
        <f t="shared" si="665"/>
        <v>#DIV/0!</v>
      </c>
      <c r="E971" s="310" t="e">
        <f t="shared" si="665"/>
        <v>#DIV/0!</v>
      </c>
      <c r="F971" s="311" t="e">
        <f t="shared" si="665"/>
        <v>#DIV/0!</v>
      </c>
      <c r="G971" s="310" t="e">
        <f t="shared" si="665"/>
        <v>#DIV/0!</v>
      </c>
      <c r="H971" s="310" t="e">
        <f t="shared" si="665"/>
        <v>#DIV/0!</v>
      </c>
      <c r="I971" s="310" t="e">
        <f t="shared" si="665"/>
        <v>#DIV/0!</v>
      </c>
      <c r="J971" s="310" t="e">
        <f t="shared" si="665"/>
        <v>#DIV/0!</v>
      </c>
      <c r="K971" s="310" t="e">
        <f t="shared" si="665"/>
        <v>#DIV/0!</v>
      </c>
      <c r="L971" s="311" t="e">
        <f t="shared" si="665"/>
        <v>#DIV/0!</v>
      </c>
      <c r="M971" s="310" t="e">
        <f t="shared" si="665"/>
        <v>#DIV/0!</v>
      </c>
      <c r="N971" s="310" t="e">
        <f t="shared" si="665"/>
        <v>#DIV/0!</v>
      </c>
      <c r="O971" s="311" t="e">
        <f t="shared" si="665"/>
        <v>#DIV/0!</v>
      </c>
      <c r="P971" s="254" t="e">
        <f t="shared" si="657"/>
        <v>#DIV/0!</v>
      </c>
      <c r="Q971" s="494" t="e">
        <f t="shared" si="659"/>
        <v>#DIV/0!</v>
      </c>
      <c r="R971" s="85"/>
      <c r="S971" s="85"/>
      <c r="T971" s="143"/>
      <c r="U971" s="79">
        <v>2</v>
      </c>
    </row>
    <row r="972" spans="1:21" s="80" customFormat="1" ht="15.75" hidden="1" customHeight="1" thickBot="1">
      <c r="A972" s="80" t="s">
        <v>33</v>
      </c>
      <c r="B972" s="69"/>
      <c r="C972" s="144" t="s">
        <v>1452</v>
      </c>
      <c r="D972" s="250" t="e">
        <f t="shared" si="665"/>
        <v>#DIV/0!</v>
      </c>
      <c r="E972" s="310" t="e">
        <f t="shared" si="665"/>
        <v>#DIV/0!</v>
      </c>
      <c r="F972" s="311" t="e">
        <f t="shared" si="665"/>
        <v>#DIV/0!</v>
      </c>
      <c r="G972" s="310" t="e">
        <f t="shared" si="665"/>
        <v>#DIV/0!</v>
      </c>
      <c r="H972" s="310" t="e">
        <f t="shared" si="665"/>
        <v>#DIV/0!</v>
      </c>
      <c r="I972" s="310" t="e">
        <f t="shared" si="665"/>
        <v>#DIV/0!</v>
      </c>
      <c r="J972" s="310" t="e">
        <f t="shared" si="665"/>
        <v>#DIV/0!</v>
      </c>
      <c r="K972" s="310" t="e">
        <f t="shared" si="665"/>
        <v>#DIV/0!</v>
      </c>
      <c r="L972" s="311" t="e">
        <f t="shared" si="665"/>
        <v>#DIV/0!</v>
      </c>
      <c r="M972" s="310" t="e">
        <f t="shared" si="665"/>
        <v>#DIV/0!</v>
      </c>
      <c r="N972" s="310" t="e">
        <f t="shared" si="665"/>
        <v>#DIV/0!</v>
      </c>
      <c r="O972" s="311" t="e">
        <f t="shared" si="665"/>
        <v>#DIV/0!</v>
      </c>
      <c r="P972" s="254" t="e">
        <f t="shared" si="657"/>
        <v>#DIV/0!</v>
      </c>
      <c r="Q972" s="494" t="e">
        <f t="shared" si="659"/>
        <v>#DIV/0!</v>
      </c>
      <c r="R972" s="85"/>
      <c r="S972" s="85"/>
      <c r="T972" s="143"/>
      <c r="U972" s="79">
        <v>2</v>
      </c>
    </row>
    <row r="973" spans="1:21" s="80" customFormat="1" ht="15.75" hidden="1" customHeight="1" thickBot="1">
      <c r="A973" s="80" t="s">
        <v>33</v>
      </c>
      <c r="B973" s="69"/>
      <c r="C973" s="154" t="s">
        <v>168</v>
      </c>
      <c r="D973" s="255">
        <f t="shared" ref="D973:P973" si="666">D801+D844+D887+D930</f>
        <v>92.673995760000011</v>
      </c>
      <c r="E973" s="256">
        <f t="shared" si="666"/>
        <v>69.022013239999993</v>
      </c>
      <c r="F973" s="256">
        <f t="shared" si="666"/>
        <v>68.195008010000009</v>
      </c>
      <c r="G973" s="256">
        <f t="shared" si="666"/>
        <v>68.240533039999974</v>
      </c>
      <c r="H973" s="256">
        <f t="shared" si="666"/>
        <v>71.908985910000013</v>
      </c>
      <c r="I973" s="256">
        <f t="shared" si="666"/>
        <v>91.906678169999992</v>
      </c>
      <c r="J973" s="256">
        <f t="shared" si="666"/>
        <v>92.404260850000043</v>
      </c>
      <c r="K973" s="256">
        <f t="shared" si="666"/>
        <v>75.908091769999999</v>
      </c>
      <c r="L973" s="256">
        <f t="shared" si="666"/>
        <v>95.326360599999973</v>
      </c>
      <c r="M973" s="256">
        <f t="shared" si="666"/>
        <v>79.131977899999967</v>
      </c>
      <c r="N973" s="256">
        <f t="shared" si="666"/>
        <v>79.878997650000017</v>
      </c>
      <c r="O973" s="256">
        <f t="shared" si="666"/>
        <v>80.94070825</v>
      </c>
      <c r="P973" s="312">
        <f t="shared" si="666"/>
        <v>965.53761114999998</v>
      </c>
      <c r="Q973" s="117"/>
      <c r="R973" s="203"/>
      <c r="S973" s="203"/>
      <c r="T973" s="143"/>
      <c r="U973" s="79">
        <v>2</v>
      </c>
    </row>
    <row r="974" spans="1:21" s="80" customFormat="1" ht="15.75" hidden="1" customHeight="1" thickBot="1">
      <c r="A974" s="80" t="s">
        <v>33</v>
      </c>
      <c r="B974" s="69"/>
      <c r="C974" s="144" t="s">
        <v>169</v>
      </c>
      <c r="D974" s="258">
        <f t="shared" ref="D974:O974" si="667">D802+D845+D888+D931</f>
        <v>93.071097649999999</v>
      </c>
      <c r="E974" s="259">
        <f t="shared" si="667"/>
        <v>82.296556889999991</v>
      </c>
      <c r="F974" s="259">
        <f t="shared" si="667"/>
        <v>75.212873799999997</v>
      </c>
      <c r="G974" s="259">
        <f t="shared" si="667"/>
        <v>76.656698540000008</v>
      </c>
      <c r="H974" s="259">
        <f t="shared" si="667"/>
        <v>72.910836410000002</v>
      </c>
      <c r="I974" s="259">
        <f t="shared" si="667"/>
        <v>94.576480790000005</v>
      </c>
      <c r="J974" s="259">
        <f t="shared" si="667"/>
        <v>101.01628468999999</v>
      </c>
      <c r="K974" s="259">
        <f t="shared" si="667"/>
        <v>79.159652410000007</v>
      </c>
      <c r="L974" s="259">
        <f t="shared" si="667"/>
        <v>95.315700079999999</v>
      </c>
      <c r="M974" s="259">
        <f t="shared" si="667"/>
        <v>87.585181109999994</v>
      </c>
      <c r="N974" s="259">
        <f t="shared" si="667"/>
        <v>89.953865459999989</v>
      </c>
      <c r="O974" s="259">
        <f t="shared" si="667"/>
        <v>80.467384999999993</v>
      </c>
      <c r="P974" s="101">
        <f t="shared" ref="P974:P979" si="668">SUM(D974:O974)</f>
        <v>1028.2226128299999</v>
      </c>
      <c r="Q974" s="507"/>
      <c r="R974" s="260"/>
      <c r="S974" s="260"/>
      <c r="T974" s="156"/>
      <c r="U974" s="79">
        <v>2</v>
      </c>
    </row>
    <row r="975" spans="1:21" s="80" customFormat="1" ht="15.75" hidden="1" customHeight="1" thickBot="1">
      <c r="A975" s="80" t="s">
        <v>33</v>
      </c>
      <c r="B975" s="69"/>
      <c r="C975" s="144" t="s">
        <v>459</v>
      </c>
      <c r="D975" s="258">
        <f t="shared" ref="D975:O975" si="669">D803+D846+D889+D932</f>
        <v>98.264399729999994</v>
      </c>
      <c r="E975" s="259">
        <f t="shared" si="669"/>
        <v>63.818428079999997</v>
      </c>
      <c r="F975" s="259">
        <f t="shared" si="669"/>
        <v>57.51610676</v>
      </c>
      <c r="G975" s="259">
        <f t="shared" si="669"/>
        <v>69.754145129999998</v>
      </c>
      <c r="H975" s="259">
        <f t="shared" si="669"/>
        <v>61.331914609999998</v>
      </c>
      <c r="I975" s="259">
        <f t="shared" si="669"/>
        <v>80.830644110000009</v>
      </c>
      <c r="J975" s="259">
        <f t="shared" si="669"/>
        <v>89.871962459999992</v>
      </c>
      <c r="K975" s="259">
        <f t="shared" si="669"/>
        <v>63.29407647</v>
      </c>
      <c r="L975" s="259">
        <f t="shared" si="669"/>
        <v>72.568329919999996</v>
      </c>
      <c r="M975" s="259">
        <f t="shared" si="669"/>
        <v>75.685115090000011</v>
      </c>
      <c r="N975" s="259">
        <f t="shared" si="669"/>
        <v>67.88019439</v>
      </c>
      <c r="O975" s="259">
        <f t="shared" si="669"/>
        <v>67.926718210000004</v>
      </c>
      <c r="P975" s="101">
        <f t="shared" si="668"/>
        <v>868.74203495999996</v>
      </c>
      <c r="Q975" s="508"/>
      <c r="R975" s="259">
        <f t="shared" ref="R975:S992" si="670">R803+R846+R889+R932</f>
        <v>0</v>
      </c>
      <c r="S975" s="259">
        <f t="shared" si="670"/>
        <v>0</v>
      </c>
      <c r="T975" s="142">
        <f t="shared" ref="T975:T980" si="671">R975-S975</f>
        <v>0</v>
      </c>
      <c r="U975" s="79">
        <v>2</v>
      </c>
    </row>
    <row r="976" spans="1:21" s="80" customFormat="1" ht="15.75" hidden="1" customHeight="1" thickBot="1">
      <c r="A976" s="80" t="s">
        <v>33</v>
      </c>
      <c r="B976" s="69"/>
      <c r="C976" s="144" t="s">
        <v>580</v>
      </c>
      <c r="D976" s="258">
        <f t="shared" ref="D976:O976" si="672">D804+D847+D890+D933</f>
        <v>95.965315799999985</v>
      </c>
      <c r="E976" s="259">
        <f t="shared" si="672"/>
        <v>65.689461550000004</v>
      </c>
      <c r="F976" s="259">
        <f t="shared" si="672"/>
        <v>61.901331919999997</v>
      </c>
      <c r="G976" s="259">
        <f t="shared" si="672"/>
        <v>68.819828199999989</v>
      </c>
      <c r="H976" s="259">
        <f t="shared" si="672"/>
        <v>57.78057854</v>
      </c>
      <c r="I976" s="259">
        <f t="shared" si="672"/>
        <v>83.271421779999997</v>
      </c>
      <c r="J976" s="259">
        <f t="shared" si="672"/>
        <v>85.059251200000006</v>
      </c>
      <c r="K976" s="259">
        <f t="shared" si="672"/>
        <v>64.939945010000002</v>
      </c>
      <c r="L976" s="259">
        <f t="shared" si="672"/>
        <v>77.270586059999999</v>
      </c>
      <c r="M976" s="259">
        <f t="shared" si="672"/>
        <v>69.230677499999999</v>
      </c>
      <c r="N976" s="259">
        <f t="shared" si="672"/>
        <v>67.964739800000004</v>
      </c>
      <c r="O976" s="259">
        <f t="shared" si="672"/>
        <v>79.403630860000007</v>
      </c>
      <c r="P976" s="101">
        <f t="shared" si="668"/>
        <v>877.29676821999999</v>
      </c>
      <c r="Q976" s="508"/>
      <c r="R976" s="259">
        <f t="shared" si="670"/>
        <v>0</v>
      </c>
      <c r="S976" s="259">
        <f t="shared" si="670"/>
        <v>0</v>
      </c>
      <c r="T976" s="142">
        <f t="shared" si="671"/>
        <v>0</v>
      </c>
      <c r="U976" s="79">
        <v>2</v>
      </c>
    </row>
    <row r="977" spans="1:21" s="80" customFormat="1" ht="15.75" hidden="1" customHeight="1" thickBot="1">
      <c r="A977" s="80" t="s">
        <v>33</v>
      </c>
      <c r="B977" s="69"/>
      <c r="C977" s="144" t="s">
        <v>779</v>
      </c>
      <c r="D977" s="258">
        <f t="shared" ref="D977:O977" si="673">D805+D848+D891+D934</f>
        <v>99.416394419999989</v>
      </c>
      <c r="E977" s="259">
        <f t="shared" si="673"/>
        <v>58.835353069999996</v>
      </c>
      <c r="F977" s="259">
        <f t="shared" si="673"/>
        <v>45.720816659999997</v>
      </c>
      <c r="G977" s="259">
        <f t="shared" si="673"/>
        <v>36.335633459999997</v>
      </c>
      <c r="H977" s="259">
        <f t="shared" si="673"/>
        <v>31.597508149999999</v>
      </c>
      <c r="I977" s="259">
        <f t="shared" si="673"/>
        <v>49.540163819999997</v>
      </c>
      <c r="J977" s="259">
        <f t="shared" si="673"/>
        <v>51.201294540000006</v>
      </c>
      <c r="K977" s="259">
        <f t="shared" si="673"/>
        <v>35.07324491</v>
      </c>
      <c r="L977" s="259">
        <f t="shared" si="673"/>
        <v>43.41723537</v>
      </c>
      <c r="M977" s="259">
        <f t="shared" si="673"/>
        <v>41.199357900000003</v>
      </c>
      <c r="N977" s="259">
        <f t="shared" si="673"/>
        <v>33.068927610000003</v>
      </c>
      <c r="O977" s="259">
        <f t="shared" si="673"/>
        <v>60.978590319999995</v>
      </c>
      <c r="P977" s="101">
        <f t="shared" si="668"/>
        <v>586.38452022999991</v>
      </c>
      <c r="Q977" s="508"/>
      <c r="R977" s="259">
        <f t="shared" si="670"/>
        <v>0</v>
      </c>
      <c r="S977" s="259">
        <f t="shared" si="670"/>
        <v>0</v>
      </c>
      <c r="T977" s="142">
        <f t="shared" si="671"/>
        <v>0</v>
      </c>
      <c r="U977" s="79">
        <v>2</v>
      </c>
    </row>
    <row r="978" spans="1:21" s="80" customFormat="1" ht="15.75" hidden="1" customHeight="1" thickBot="1">
      <c r="A978" s="80" t="s">
        <v>33</v>
      </c>
      <c r="B978" s="69"/>
      <c r="C978" s="144" t="s">
        <v>780</v>
      </c>
      <c r="D978" s="258">
        <f t="shared" ref="D978:O978" si="674">D806+D849+D892+D935</f>
        <v>36.981472689999997</v>
      </c>
      <c r="E978" s="259">
        <f t="shared" si="674"/>
        <v>24.85038394</v>
      </c>
      <c r="F978" s="259">
        <f t="shared" si="674"/>
        <v>22.34953711</v>
      </c>
      <c r="G978" s="259">
        <f t="shared" si="674"/>
        <v>26.155832869999998</v>
      </c>
      <c r="H978" s="259">
        <f t="shared" si="674"/>
        <v>28.069406770000008</v>
      </c>
      <c r="I978" s="259">
        <f t="shared" si="674"/>
        <v>38.008156369999995</v>
      </c>
      <c r="J978" s="259">
        <f t="shared" si="674"/>
        <v>41.681405940000019</v>
      </c>
      <c r="K978" s="259">
        <f t="shared" si="674"/>
        <v>28.134618059999994</v>
      </c>
      <c r="L978" s="259">
        <f t="shared" si="674"/>
        <v>32.200184699999987</v>
      </c>
      <c r="M978" s="259">
        <f t="shared" si="674"/>
        <v>27.864700700000007</v>
      </c>
      <c r="N978" s="259">
        <f t="shared" si="674"/>
        <v>43.957184129999995</v>
      </c>
      <c r="O978" s="259">
        <f t="shared" si="674"/>
        <v>49.263312890000009</v>
      </c>
      <c r="P978" s="101">
        <f t="shared" si="668"/>
        <v>399.51619617</v>
      </c>
      <c r="Q978" s="508"/>
      <c r="R978" s="259">
        <f t="shared" si="670"/>
        <v>0</v>
      </c>
      <c r="S978" s="259">
        <f t="shared" si="670"/>
        <v>0</v>
      </c>
      <c r="T978" s="142">
        <f t="shared" si="671"/>
        <v>0</v>
      </c>
      <c r="U978" s="79">
        <v>2</v>
      </c>
    </row>
    <row r="979" spans="1:21" s="80" customFormat="1" ht="15.75" hidden="1" customHeight="1" thickBot="1">
      <c r="A979" s="80" t="s">
        <v>33</v>
      </c>
      <c r="B979" s="69"/>
      <c r="C979" s="144" t="s">
        <v>864</v>
      </c>
      <c r="D979" s="362">
        <f t="shared" ref="D979:O979" si="675">D807+D850+D893+D936</f>
        <v>58.774081059999993</v>
      </c>
      <c r="E979" s="438">
        <f t="shared" si="675"/>
        <v>29.508788090000003</v>
      </c>
      <c r="F979" s="438">
        <f t="shared" si="675"/>
        <v>27.668354020000002</v>
      </c>
      <c r="G979" s="438">
        <f t="shared" si="675"/>
        <v>28.537893779999997</v>
      </c>
      <c r="H979" s="438">
        <f t="shared" si="675"/>
        <v>35.218850140000001</v>
      </c>
      <c r="I979" s="438">
        <f t="shared" si="675"/>
        <v>48.219485689999999</v>
      </c>
      <c r="J979" s="438">
        <f t="shared" si="675"/>
        <v>49.372242490000019</v>
      </c>
      <c r="K979" s="438">
        <f t="shared" si="675"/>
        <v>33.424608259999985</v>
      </c>
      <c r="L979" s="438">
        <f t="shared" si="675"/>
        <v>41.06229342000001</v>
      </c>
      <c r="M979" s="438">
        <f t="shared" si="675"/>
        <v>33.380982199999998</v>
      </c>
      <c r="N979" s="438">
        <f t="shared" si="675"/>
        <v>54.734165069999982</v>
      </c>
      <c r="O979" s="438">
        <f t="shared" si="675"/>
        <v>49.877770900000009</v>
      </c>
      <c r="P979" s="107">
        <f t="shared" si="668"/>
        <v>489.77951512000004</v>
      </c>
      <c r="Q979" s="508"/>
      <c r="R979" s="258">
        <f t="shared" si="670"/>
        <v>0</v>
      </c>
      <c r="S979" s="259">
        <f t="shared" si="670"/>
        <v>0</v>
      </c>
      <c r="T979" s="111">
        <f>S979-R979</f>
        <v>0</v>
      </c>
      <c r="U979" s="79">
        <v>2</v>
      </c>
    </row>
    <row r="980" spans="1:21" s="80" customFormat="1" ht="15.75" hidden="1" customHeight="1" thickBot="1">
      <c r="A980" s="80" t="s">
        <v>33</v>
      </c>
      <c r="B980" s="69"/>
      <c r="C980" s="363" t="s">
        <v>963</v>
      </c>
      <c r="D980" s="258">
        <f t="shared" ref="D980:O980" si="676">D808+D851+D894+D937</f>
        <v>51.935571899999999</v>
      </c>
      <c r="E980" s="259">
        <f t="shared" si="676"/>
        <v>38.751261269999993</v>
      </c>
      <c r="F980" s="259">
        <f t="shared" si="676"/>
        <v>25.154599300000008</v>
      </c>
      <c r="G980" s="259">
        <f t="shared" si="676"/>
        <v>39.954431500000005</v>
      </c>
      <c r="H980" s="259">
        <f t="shared" si="676"/>
        <v>41.040682169999997</v>
      </c>
      <c r="I980" s="259">
        <f t="shared" si="676"/>
        <v>47.991279800000001</v>
      </c>
      <c r="J980" s="259">
        <f t="shared" si="676"/>
        <v>57.651008149999988</v>
      </c>
      <c r="K980" s="259">
        <f t="shared" si="676"/>
        <v>37.821045230000003</v>
      </c>
      <c r="L980" s="259">
        <f t="shared" si="676"/>
        <v>43.806872480000017</v>
      </c>
      <c r="M980" s="259">
        <f t="shared" si="676"/>
        <v>44.452405889999994</v>
      </c>
      <c r="N980" s="259">
        <f t="shared" si="676"/>
        <v>58.60644843999998</v>
      </c>
      <c r="O980" s="259">
        <f t="shared" si="676"/>
        <v>51.417550150000011</v>
      </c>
      <c r="P980" s="101">
        <f>SUM(D980:O980)</f>
        <v>538.58315628000003</v>
      </c>
      <c r="Q980" s="508"/>
      <c r="R980" s="438">
        <f t="shared" si="670"/>
        <v>533</v>
      </c>
      <c r="S980" s="438">
        <f t="shared" si="670"/>
        <v>533</v>
      </c>
      <c r="T980" s="591">
        <f t="shared" si="671"/>
        <v>0</v>
      </c>
      <c r="U980" s="79">
        <v>2</v>
      </c>
    </row>
    <row r="981" spans="1:21" s="80" customFormat="1" ht="15.6" customHeight="1" thickBot="1">
      <c r="A981" s="80" t="s">
        <v>33</v>
      </c>
      <c r="B981" s="516">
        <f>+B968+1</f>
        <v>205</v>
      </c>
      <c r="C981" s="363" t="s">
        <v>2538</v>
      </c>
      <c r="D981" s="258">
        <f t="shared" ref="D981:O982" si="677">D809+D852+D895+D938</f>
        <v>40.9</v>
      </c>
      <c r="E981" s="259">
        <f t="shared" si="677"/>
        <v>26.4</v>
      </c>
      <c r="F981" s="259">
        <f t="shared" si="677"/>
        <v>25.900000000000002</v>
      </c>
      <c r="G981" s="259">
        <f t="shared" si="677"/>
        <v>24.9</v>
      </c>
      <c r="H981" s="259">
        <f t="shared" si="677"/>
        <v>23.9</v>
      </c>
      <c r="I981" s="259">
        <f t="shared" si="677"/>
        <v>24.5</v>
      </c>
      <c r="J981" s="259">
        <f t="shared" si="677"/>
        <v>24.999999999999996</v>
      </c>
      <c r="K981" s="259">
        <f t="shared" si="677"/>
        <v>25.299999999999997</v>
      </c>
      <c r="L981" s="259">
        <f t="shared" si="677"/>
        <v>28</v>
      </c>
      <c r="M981" s="259">
        <f t="shared" si="677"/>
        <v>26.799999999999997</v>
      </c>
      <c r="N981" s="259">
        <f t="shared" si="677"/>
        <v>33.200000000000003</v>
      </c>
      <c r="O981" s="259">
        <f t="shared" si="677"/>
        <v>40.000000000000007</v>
      </c>
      <c r="P981" s="101">
        <f>SUM(D981:O981)</f>
        <v>344.8</v>
      </c>
      <c r="Q981" s="351"/>
      <c r="R981" s="258">
        <f t="shared" si="670"/>
        <v>344.8</v>
      </c>
      <c r="S981" s="259">
        <f t="shared" si="670"/>
        <v>344.8</v>
      </c>
      <c r="T981" s="142">
        <f>R981-S981</f>
        <v>0</v>
      </c>
      <c r="U981" s="79">
        <v>1</v>
      </c>
    </row>
    <row r="982" spans="1:21" s="80" customFormat="1" ht="15.75" hidden="1" customHeight="1" thickBot="1">
      <c r="A982" s="80" t="s">
        <v>33</v>
      </c>
      <c r="B982" s="69"/>
      <c r="C982" s="363" t="s">
        <v>1107</v>
      </c>
      <c r="D982" s="258">
        <f t="shared" si="677"/>
        <v>53.479255549999998</v>
      </c>
      <c r="E982" s="259">
        <f t="shared" si="677"/>
        <v>38.681122119999998</v>
      </c>
      <c r="F982" s="259">
        <f t="shared" si="677"/>
        <v>33.571412639999998</v>
      </c>
      <c r="G982" s="259">
        <f t="shared" si="677"/>
        <v>39.088375859999999</v>
      </c>
      <c r="H982" s="259">
        <f t="shared" si="677"/>
        <v>39.67327401</v>
      </c>
      <c r="I982" s="259">
        <f t="shared" si="677"/>
        <v>48.667901500000006</v>
      </c>
      <c r="J982" s="259">
        <f t="shared" si="677"/>
        <v>63.01595906</v>
      </c>
      <c r="K982" s="259">
        <f t="shared" si="677"/>
        <v>33.713933469999986</v>
      </c>
      <c r="L982" s="259">
        <f t="shared" si="677"/>
        <v>43.323144420000006</v>
      </c>
      <c r="M982" s="259">
        <f t="shared" si="677"/>
        <v>42.527567559999994</v>
      </c>
      <c r="N982" s="259">
        <f t="shared" si="677"/>
        <v>58.346126250000012</v>
      </c>
      <c r="O982" s="259">
        <f t="shared" si="677"/>
        <v>51.787019580000006</v>
      </c>
      <c r="P982" s="101">
        <f>SUM(D982:O982)</f>
        <v>545.8750920199999</v>
      </c>
      <c r="Q982" s="351"/>
      <c r="R982" s="256">
        <f t="shared" si="670"/>
        <v>554.9</v>
      </c>
      <c r="S982" s="256">
        <f t="shared" si="670"/>
        <v>554.9</v>
      </c>
      <c r="T982" s="593">
        <f>R982-S982</f>
        <v>0</v>
      </c>
      <c r="U982" s="79">
        <v>2</v>
      </c>
    </row>
    <row r="983" spans="1:21" s="80" customFormat="1" ht="15.75" hidden="1" customHeight="1" thickBot="1">
      <c r="A983" s="80" t="s">
        <v>33</v>
      </c>
      <c r="B983" s="516"/>
      <c r="C983" s="363" t="s">
        <v>1443</v>
      </c>
      <c r="D983" s="258">
        <f t="shared" ref="D983:O983" si="678">D811+D854+D897+D940</f>
        <v>45.755032450000002</v>
      </c>
      <c r="E983" s="259">
        <f t="shared" si="678"/>
        <v>37.931617099999997</v>
      </c>
      <c r="F983" s="259">
        <f t="shared" si="678"/>
        <v>29.07304757</v>
      </c>
      <c r="G983" s="259">
        <f t="shared" si="678"/>
        <v>32.78770987</v>
      </c>
      <c r="H983" s="259">
        <f t="shared" si="678"/>
        <v>25.301690640000007</v>
      </c>
      <c r="I983" s="259">
        <f t="shared" si="678"/>
        <v>33.000701649999996</v>
      </c>
      <c r="J983" s="259">
        <f t="shared" si="678"/>
        <v>63.641718810000015</v>
      </c>
      <c r="K983" s="259">
        <f t="shared" si="678"/>
        <v>36.293613109999974</v>
      </c>
      <c r="L983" s="259">
        <f t="shared" si="678"/>
        <v>42.564459080000006</v>
      </c>
      <c r="M983" s="259">
        <f t="shared" si="678"/>
        <v>22.357772260000019</v>
      </c>
      <c r="N983" s="259">
        <f t="shared" si="678"/>
        <v>27.148505749999977</v>
      </c>
      <c r="O983" s="259">
        <f t="shared" si="678"/>
        <v>43.262162409999988</v>
      </c>
      <c r="P983" s="101">
        <f t="shared" ref="P983:P992" si="679">SUM(D983:O983)</f>
        <v>439.11803069999991</v>
      </c>
      <c r="Q983" s="351"/>
      <c r="R983" s="258">
        <f t="shared" si="670"/>
        <v>505.20000000000005</v>
      </c>
      <c r="S983" s="259">
        <f t="shared" si="670"/>
        <v>505.20000000000005</v>
      </c>
      <c r="T983" s="479">
        <f t="shared" ref="T983:T992" si="680">R983-S983</f>
        <v>0</v>
      </c>
      <c r="U983" s="79">
        <v>2</v>
      </c>
    </row>
    <row r="984" spans="1:21" s="80" customFormat="1" ht="15.75" hidden="1" customHeight="1" thickBot="1">
      <c r="A984" s="80" t="s">
        <v>33</v>
      </c>
      <c r="B984" s="516"/>
      <c r="C984" s="144" t="s">
        <v>1444</v>
      </c>
      <c r="D984" s="258">
        <f t="shared" ref="D984:O984" si="681">D812+D855+D898+D941</f>
        <v>48.001923190000007</v>
      </c>
      <c r="E984" s="259">
        <f t="shared" si="681"/>
        <v>28.552141399999996</v>
      </c>
      <c r="F984" s="259">
        <f t="shared" si="681"/>
        <v>28.02282486</v>
      </c>
      <c r="G984" s="259">
        <f t="shared" si="681"/>
        <v>30.742233960000007</v>
      </c>
      <c r="H984" s="259">
        <f t="shared" si="681"/>
        <v>26.102021839999985</v>
      </c>
      <c r="I984" s="259">
        <f t="shared" si="681"/>
        <v>26.273467770000007</v>
      </c>
      <c r="J984" s="259">
        <f t="shared" si="681"/>
        <v>30.578981930000005</v>
      </c>
      <c r="K984" s="259">
        <f t="shared" si="681"/>
        <v>32.46237430999998</v>
      </c>
      <c r="L984" s="259">
        <f t="shared" si="681"/>
        <v>38.681301170000019</v>
      </c>
      <c r="M984" s="259">
        <f t="shared" si="681"/>
        <v>51.138305519999996</v>
      </c>
      <c r="N984" s="259">
        <f t="shared" si="681"/>
        <v>64.503728229999979</v>
      </c>
      <c r="O984" s="259">
        <f t="shared" si="681"/>
        <v>51.770312880000034</v>
      </c>
      <c r="P984" s="101">
        <f t="shared" si="679"/>
        <v>456.82961706000003</v>
      </c>
      <c r="Q984" s="580"/>
      <c r="R984" s="362">
        <f t="shared" si="670"/>
        <v>431.2</v>
      </c>
      <c r="S984" s="438">
        <f t="shared" si="670"/>
        <v>431.2</v>
      </c>
      <c r="T984" s="591">
        <f t="shared" si="680"/>
        <v>0</v>
      </c>
      <c r="U984" s="79">
        <v>2</v>
      </c>
    </row>
    <row r="985" spans="1:21" s="80" customFormat="1" ht="15.6" hidden="1" customHeight="1" thickBot="1">
      <c r="A985" s="80" t="s">
        <v>33</v>
      </c>
      <c r="B985" s="516"/>
      <c r="C985" s="144" t="s">
        <v>1445</v>
      </c>
      <c r="D985" s="258">
        <f t="shared" ref="D985:O985" si="682">D813+D856+D899+D942</f>
        <v>56.441059259999996</v>
      </c>
      <c r="E985" s="259">
        <f t="shared" si="682"/>
        <v>36.046443580000002</v>
      </c>
      <c r="F985" s="259">
        <f t="shared" si="682"/>
        <v>25.907062529999997</v>
      </c>
      <c r="G985" s="259">
        <f t="shared" si="682"/>
        <v>26.765158240000005</v>
      </c>
      <c r="H985" s="259">
        <f t="shared" si="682"/>
        <v>33.089335579999997</v>
      </c>
      <c r="I985" s="259">
        <f t="shared" si="682"/>
        <v>23.194202060000002</v>
      </c>
      <c r="J985" s="259">
        <f t="shared" si="682"/>
        <v>34.050905729999997</v>
      </c>
      <c r="K985" s="259">
        <f t="shared" si="682"/>
        <v>31.115415729999995</v>
      </c>
      <c r="L985" s="259">
        <f t="shared" si="682"/>
        <v>27.221796950000005</v>
      </c>
      <c r="M985" s="259">
        <f t="shared" si="682"/>
        <v>50.404178869999996</v>
      </c>
      <c r="N985" s="259">
        <f t="shared" si="682"/>
        <v>55.63566256</v>
      </c>
      <c r="O985" s="259">
        <f t="shared" si="682"/>
        <v>38.07493915000002</v>
      </c>
      <c r="P985" s="101">
        <f t="shared" si="679"/>
        <v>437.94616024000004</v>
      </c>
      <c r="Q985" s="580"/>
      <c r="R985" s="258">
        <f t="shared" si="670"/>
        <v>413.3</v>
      </c>
      <c r="S985" s="259">
        <f t="shared" si="670"/>
        <v>413.3</v>
      </c>
      <c r="T985" s="142">
        <f t="shared" si="680"/>
        <v>0</v>
      </c>
      <c r="U985" s="79">
        <v>2</v>
      </c>
    </row>
    <row r="986" spans="1:21" s="80" customFormat="1" ht="15.6" hidden="1" customHeight="1" thickBot="1">
      <c r="A986" s="80" t="s">
        <v>33</v>
      </c>
      <c r="B986" s="516"/>
      <c r="C986" s="144" t="s">
        <v>1446</v>
      </c>
      <c r="D986" s="258">
        <f t="shared" ref="D986:O986" si="683">D814+D857+D900+D943</f>
        <v>48.157025609999991</v>
      </c>
      <c r="E986" s="259">
        <f t="shared" si="683"/>
        <v>29.854427309999995</v>
      </c>
      <c r="F986" s="259">
        <f t="shared" si="683"/>
        <v>28.10977952</v>
      </c>
      <c r="G986" s="259">
        <f t="shared" si="683"/>
        <v>25.655998990000004</v>
      </c>
      <c r="H986" s="259">
        <f t="shared" si="683"/>
        <v>24.388965779999996</v>
      </c>
      <c r="I986" s="259">
        <f t="shared" si="683"/>
        <v>28.630158769999994</v>
      </c>
      <c r="J986" s="259">
        <f t="shared" si="683"/>
        <v>27.313000830000011</v>
      </c>
      <c r="K986" s="259">
        <f t="shared" si="683"/>
        <v>26.035747540000006</v>
      </c>
      <c r="L986" s="259">
        <f t="shared" si="683"/>
        <v>29.908360049999992</v>
      </c>
      <c r="M986" s="259">
        <f t="shared" si="683"/>
        <v>23.702324770000011</v>
      </c>
      <c r="N986" s="259">
        <f t="shared" si="683"/>
        <v>34.856345339999976</v>
      </c>
      <c r="O986" s="259">
        <f t="shared" si="683"/>
        <v>41.810888920000025</v>
      </c>
      <c r="P986" s="101">
        <f t="shared" si="679"/>
        <v>368.42302343</v>
      </c>
      <c r="Q986" s="542"/>
      <c r="R986" s="364">
        <f t="shared" si="670"/>
        <v>369.3</v>
      </c>
      <c r="S986" s="448">
        <f t="shared" si="670"/>
        <v>369.3</v>
      </c>
      <c r="T986" s="594">
        <f t="shared" si="680"/>
        <v>0</v>
      </c>
      <c r="U986" s="79">
        <v>2</v>
      </c>
    </row>
    <row r="987" spans="1:21" s="80" customFormat="1" ht="15.75" customHeight="1" thickBot="1">
      <c r="A987" s="80" t="s">
        <v>33</v>
      </c>
      <c r="B987" s="516">
        <f>+B981+1</f>
        <v>206</v>
      </c>
      <c r="C987" s="144" t="s">
        <v>1447</v>
      </c>
      <c r="D987" s="258">
        <f t="shared" ref="D987:O987" si="684">D815+D858+D901+D944</f>
        <v>41.923308509999998</v>
      </c>
      <c r="E987" s="259">
        <f t="shared" si="684"/>
        <v>24.9</v>
      </c>
      <c r="F987" s="259">
        <f t="shared" si="684"/>
        <v>24.3</v>
      </c>
      <c r="G987" s="259">
        <f t="shared" si="684"/>
        <v>24.999999999999996</v>
      </c>
      <c r="H987" s="259">
        <f t="shared" si="684"/>
        <v>24.6</v>
      </c>
      <c r="I987" s="259">
        <f t="shared" si="684"/>
        <v>24.8</v>
      </c>
      <c r="J987" s="259">
        <f t="shared" si="684"/>
        <v>25.599999999999998</v>
      </c>
      <c r="K987" s="259">
        <f t="shared" si="684"/>
        <v>25.4</v>
      </c>
      <c r="L987" s="259">
        <f t="shared" si="684"/>
        <v>27.8</v>
      </c>
      <c r="M987" s="259">
        <f t="shared" si="684"/>
        <v>26.699999999999996</v>
      </c>
      <c r="N987" s="259">
        <f t="shared" si="684"/>
        <v>34.199999999999996</v>
      </c>
      <c r="O987" s="259">
        <f t="shared" si="684"/>
        <v>44.476691490000015</v>
      </c>
      <c r="P987" s="101">
        <f t="shared" si="679"/>
        <v>349.70000000000005</v>
      </c>
      <c r="Q987" s="580"/>
      <c r="R987" s="259">
        <f t="shared" si="670"/>
        <v>349.70000000000005</v>
      </c>
      <c r="S987" s="259">
        <f t="shared" si="670"/>
        <v>349.70000000000005</v>
      </c>
      <c r="T987" s="142">
        <f t="shared" si="680"/>
        <v>0</v>
      </c>
      <c r="U987" s="79">
        <v>1</v>
      </c>
    </row>
    <row r="988" spans="1:21" s="80" customFormat="1" ht="15.75" customHeight="1" thickBot="1">
      <c r="A988" s="80" t="s">
        <v>33</v>
      </c>
      <c r="B988" s="516">
        <f>+B987+1</f>
        <v>207</v>
      </c>
      <c r="C988" s="144" t="s">
        <v>1448</v>
      </c>
      <c r="D988" s="258">
        <f t="shared" ref="D988:O988" si="685">D816+D859+D902+D945</f>
        <v>39.500000000000007</v>
      </c>
      <c r="E988" s="259">
        <f t="shared" si="685"/>
        <v>27.700000000000003</v>
      </c>
      <c r="F988" s="259">
        <f t="shared" si="685"/>
        <v>26.9</v>
      </c>
      <c r="G988" s="259">
        <f t="shared" si="685"/>
        <v>28.399999999999995</v>
      </c>
      <c r="H988" s="259">
        <f t="shared" si="685"/>
        <v>28</v>
      </c>
      <c r="I988" s="259">
        <f t="shared" si="685"/>
        <v>28.299999999999997</v>
      </c>
      <c r="J988" s="259">
        <f t="shared" si="685"/>
        <v>29.2</v>
      </c>
      <c r="K988" s="259">
        <f t="shared" si="685"/>
        <v>28.6</v>
      </c>
      <c r="L988" s="259">
        <f t="shared" si="685"/>
        <v>31.2</v>
      </c>
      <c r="M988" s="259">
        <f t="shared" si="685"/>
        <v>30</v>
      </c>
      <c r="N988" s="259">
        <f t="shared" si="685"/>
        <v>39.1</v>
      </c>
      <c r="O988" s="259">
        <f t="shared" si="685"/>
        <v>49.199999999999974</v>
      </c>
      <c r="P988" s="101">
        <f t="shared" si="679"/>
        <v>386.1</v>
      </c>
      <c r="Q988" s="542"/>
      <c r="R988" s="259">
        <f t="shared" si="670"/>
        <v>386.1</v>
      </c>
      <c r="S988" s="259">
        <f t="shared" si="670"/>
        <v>386.1</v>
      </c>
      <c r="T988" s="142">
        <f t="shared" si="680"/>
        <v>0</v>
      </c>
      <c r="U988" s="79">
        <v>1</v>
      </c>
    </row>
    <row r="989" spans="1:21" s="80" customFormat="1" ht="15.75" hidden="1" customHeight="1" thickBot="1">
      <c r="A989" s="80" t="s">
        <v>33</v>
      </c>
      <c r="B989" s="69"/>
      <c r="C989" s="144" t="s">
        <v>1450</v>
      </c>
      <c r="D989" s="258">
        <f t="shared" ref="D989:O989" si="686">D817+D860+D903+D946</f>
        <v>0</v>
      </c>
      <c r="E989" s="259">
        <f t="shared" si="686"/>
        <v>0</v>
      </c>
      <c r="F989" s="259">
        <f t="shared" si="686"/>
        <v>0</v>
      </c>
      <c r="G989" s="259">
        <f t="shared" si="686"/>
        <v>0</v>
      </c>
      <c r="H989" s="259">
        <f t="shared" si="686"/>
        <v>0</v>
      </c>
      <c r="I989" s="259">
        <f t="shared" si="686"/>
        <v>0</v>
      </c>
      <c r="J989" s="259">
        <f t="shared" si="686"/>
        <v>0</v>
      </c>
      <c r="K989" s="259">
        <f t="shared" si="686"/>
        <v>0</v>
      </c>
      <c r="L989" s="259">
        <f t="shared" si="686"/>
        <v>0</v>
      </c>
      <c r="M989" s="259">
        <f t="shared" si="686"/>
        <v>0</v>
      </c>
      <c r="N989" s="259">
        <f t="shared" si="686"/>
        <v>0</v>
      </c>
      <c r="O989" s="259">
        <f t="shared" si="686"/>
        <v>0</v>
      </c>
      <c r="P989" s="101">
        <f t="shared" si="679"/>
        <v>0</v>
      </c>
      <c r="Q989" s="508"/>
      <c r="R989" s="259">
        <f t="shared" si="670"/>
        <v>0</v>
      </c>
      <c r="S989" s="259">
        <f t="shared" si="670"/>
        <v>0</v>
      </c>
      <c r="T989" s="142">
        <f t="shared" si="680"/>
        <v>0</v>
      </c>
      <c r="U989" s="79">
        <v>2</v>
      </c>
    </row>
    <row r="990" spans="1:21" s="80" customFormat="1" ht="15.75" hidden="1" customHeight="1" thickBot="1">
      <c r="A990" s="80" t="s">
        <v>33</v>
      </c>
      <c r="B990" s="69"/>
      <c r="C990" s="144" t="s">
        <v>1449</v>
      </c>
      <c r="D990" s="258">
        <f t="shared" ref="D990:O990" si="687">D818+D861+D904+D947</f>
        <v>0</v>
      </c>
      <c r="E990" s="259">
        <f t="shared" si="687"/>
        <v>0</v>
      </c>
      <c r="F990" s="259">
        <f t="shared" si="687"/>
        <v>0</v>
      </c>
      <c r="G990" s="259">
        <f t="shared" si="687"/>
        <v>0</v>
      </c>
      <c r="H990" s="259">
        <f t="shared" si="687"/>
        <v>0</v>
      </c>
      <c r="I990" s="259">
        <f t="shared" si="687"/>
        <v>0</v>
      </c>
      <c r="J990" s="259">
        <f t="shared" si="687"/>
        <v>0</v>
      </c>
      <c r="K990" s="259">
        <f t="shared" si="687"/>
        <v>0</v>
      </c>
      <c r="L990" s="259">
        <f t="shared" si="687"/>
        <v>0</v>
      </c>
      <c r="M990" s="259">
        <f t="shared" si="687"/>
        <v>0</v>
      </c>
      <c r="N990" s="259">
        <f t="shared" si="687"/>
        <v>0</v>
      </c>
      <c r="O990" s="259">
        <f t="shared" si="687"/>
        <v>0</v>
      </c>
      <c r="P990" s="101">
        <f t="shared" si="679"/>
        <v>0</v>
      </c>
      <c r="Q990" s="508"/>
      <c r="R990" s="259">
        <f t="shared" si="670"/>
        <v>0</v>
      </c>
      <c r="S990" s="259">
        <f t="shared" si="670"/>
        <v>0</v>
      </c>
      <c r="T990" s="142">
        <f t="shared" si="680"/>
        <v>0</v>
      </c>
      <c r="U990" s="79">
        <v>2</v>
      </c>
    </row>
    <row r="991" spans="1:21" s="80" customFormat="1" ht="15.75" hidden="1" customHeight="1" thickBot="1">
      <c r="A991" s="80" t="s">
        <v>33</v>
      </c>
      <c r="B991" s="69"/>
      <c r="C991" s="144" t="s">
        <v>1451</v>
      </c>
      <c r="D991" s="258">
        <f t="shared" ref="D991:O991" si="688">D819+D862+D905+D948</f>
        <v>0</v>
      </c>
      <c r="E991" s="259">
        <f t="shared" si="688"/>
        <v>0</v>
      </c>
      <c r="F991" s="259">
        <f t="shared" si="688"/>
        <v>0</v>
      </c>
      <c r="G991" s="259">
        <f t="shared" si="688"/>
        <v>0</v>
      </c>
      <c r="H991" s="259">
        <f t="shared" si="688"/>
        <v>0</v>
      </c>
      <c r="I991" s="259">
        <f t="shared" si="688"/>
        <v>0</v>
      </c>
      <c r="J991" s="259">
        <f t="shared" si="688"/>
        <v>0</v>
      </c>
      <c r="K991" s="259">
        <f t="shared" si="688"/>
        <v>0</v>
      </c>
      <c r="L991" s="259">
        <f t="shared" si="688"/>
        <v>0</v>
      </c>
      <c r="M991" s="259">
        <f t="shared" si="688"/>
        <v>0</v>
      </c>
      <c r="N991" s="259">
        <f t="shared" si="688"/>
        <v>0</v>
      </c>
      <c r="O991" s="259">
        <f t="shared" si="688"/>
        <v>0</v>
      </c>
      <c r="P991" s="101">
        <f t="shared" si="679"/>
        <v>0</v>
      </c>
      <c r="Q991" s="508"/>
      <c r="R991" s="259">
        <f t="shared" si="670"/>
        <v>0</v>
      </c>
      <c r="S991" s="259">
        <f t="shared" si="670"/>
        <v>0</v>
      </c>
      <c r="T991" s="142">
        <f t="shared" si="680"/>
        <v>0</v>
      </c>
      <c r="U991" s="79">
        <v>2</v>
      </c>
    </row>
    <row r="992" spans="1:21" s="80" customFormat="1" ht="15.75" hidden="1" customHeight="1" thickBot="1">
      <c r="A992" s="80" t="s">
        <v>33</v>
      </c>
      <c r="B992" s="69"/>
      <c r="C992" s="144" t="s">
        <v>1452</v>
      </c>
      <c r="D992" s="258">
        <f t="shared" ref="D992:O992" si="689">D820+D863+D906+D949</f>
        <v>0</v>
      </c>
      <c r="E992" s="259">
        <f t="shared" si="689"/>
        <v>0</v>
      </c>
      <c r="F992" s="259">
        <f t="shared" si="689"/>
        <v>0</v>
      </c>
      <c r="G992" s="259">
        <f t="shared" si="689"/>
        <v>0</v>
      </c>
      <c r="H992" s="259">
        <f t="shared" si="689"/>
        <v>0</v>
      </c>
      <c r="I992" s="259">
        <f t="shared" si="689"/>
        <v>0</v>
      </c>
      <c r="J992" s="259">
        <f t="shared" si="689"/>
        <v>0</v>
      </c>
      <c r="K992" s="259">
        <f t="shared" si="689"/>
        <v>0</v>
      </c>
      <c r="L992" s="259">
        <f t="shared" si="689"/>
        <v>0</v>
      </c>
      <c r="M992" s="259">
        <f t="shared" si="689"/>
        <v>0</v>
      </c>
      <c r="N992" s="259">
        <f t="shared" si="689"/>
        <v>0</v>
      </c>
      <c r="O992" s="259">
        <f t="shared" si="689"/>
        <v>0</v>
      </c>
      <c r="P992" s="101">
        <f t="shared" si="679"/>
        <v>0</v>
      </c>
      <c r="Q992" s="508"/>
      <c r="R992" s="259">
        <f t="shared" si="670"/>
        <v>0</v>
      </c>
      <c r="S992" s="259">
        <f t="shared" si="670"/>
        <v>0</v>
      </c>
      <c r="T992" s="142">
        <f t="shared" si="680"/>
        <v>0</v>
      </c>
      <c r="U992" s="79">
        <v>2</v>
      </c>
    </row>
    <row r="993" spans="1:21" s="116" customFormat="1" ht="15.6" customHeight="1" thickBot="1">
      <c r="B993" s="549"/>
      <c r="C993" s="467"/>
      <c r="D993" s="161"/>
      <c r="E993" s="161"/>
      <c r="F993" s="161"/>
      <c r="G993" s="161"/>
      <c r="H993" s="161"/>
      <c r="I993" s="161"/>
      <c r="J993" s="161"/>
      <c r="K993" s="161"/>
      <c r="L993" s="161"/>
      <c r="M993" s="161"/>
      <c r="N993" s="161"/>
      <c r="O993" s="161"/>
      <c r="P993" s="161"/>
      <c r="Q993" s="198"/>
      <c r="R993" s="161"/>
      <c r="S993" s="161"/>
      <c r="T993" s="143"/>
      <c r="U993" s="79">
        <v>1</v>
      </c>
    </row>
    <row r="994" spans="1:21" s="61" customFormat="1" ht="15.75" hidden="1" customHeight="1" thickBot="1">
      <c r="A994" s="302" t="s">
        <v>34</v>
      </c>
      <c r="B994" s="69"/>
      <c r="C994" s="313" t="s">
        <v>170</v>
      </c>
      <c r="D994" s="218">
        <v>2.0785126866961247E-3</v>
      </c>
      <c r="E994" s="218">
        <v>2.2982026583204329E-3</v>
      </c>
      <c r="F994" s="218">
        <v>3.3861613603797529E-3</v>
      </c>
      <c r="G994" s="218">
        <v>0.26120018967189318</v>
      </c>
      <c r="H994" s="218">
        <v>3.5055879619799446E-3</v>
      </c>
      <c r="I994" s="218">
        <v>5.1312268315762272E-3</v>
      </c>
      <c r="J994" s="218">
        <v>1.8376725032411766E-3</v>
      </c>
      <c r="K994" s="218">
        <v>0.12366895624947105</v>
      </c>
      <c r="L994" s="218">
        <v>9.2666566844137752E-2</v>
      </c>
      <c r="M994" s="218">
        <v>0.23951554657481203</v>
      </c>
      <c r="N994" s="218">
        <v>9.0406819302465049E-3</v>
      </c>
      <c r="O994" s="218">
        <v>0.25567069472724585</v>
      </c>
      <c r="P994" s="160">
        <f t="shared" ref="P994:P1022" si="690">SUM(D994:O994)</f>
        <v>1.0000000000000002</v>
      </c>
      <c r="Q994" s="484"/>
      <c r="R994" s="234"/>
      <c r="S994" s="234"/>
      <c r="T994" s="75"/>
      <c r="U994" s="79">
        <v>2</v>
      </c>
    </row>
    <row r="995" spans="1:21" s="61" customFormat="1" ht="15.75" hidden="1" customHeight="1" thickBot="1">
      <c r="A995" s="304" t="s">
        <v>34</v>
      </c>
      <c r="B995" s="69"/>
      <c r="C995" s="313" t="s">
        <v>171</v>
      </c>
      <c r="D995" s="220">
        <v>2.8540858912116554E-3</v>
      </c>
      <c r="E995" s="220">
        <v>-2.8276707323686683E-4</v>
      </c>
      <c r="F995" s="220">
        <v>4.0934661191415833E-3</v>
      </c>
      <c r="G995" s="220">
        <v>0.27762760484631888</v>
      </c>
      <c r="H995" s="220">
        <v>-4.8383203575514316E-4</v>
      </c>
      <c r="I995" s="220">
        <v>1.2343148599898738E-3</v>
      </c>
      <c r="J995" s="220">
        <v>8.6908415383691478E-4</v>
      </c>
      <c r="K995" s="220">
        <v>0.12157491543049799</v>
      </c>
      <c r="L995" s="220">
        <v>6.4834490917799983E-2</v>
      </c>
      <c r="M995" s="220">
        <v>0.25669698516559797</v>
      </c>
      <c r="N995" s="220">
        <v>4.7811853990710265E-3</v>
      </c>
      <c r="O995" s="220">
        <v>0.26620046632552613</v>
      </c>
      <c r="P995" s="164">
        <f t="shared" si="690"/>
        <v>1</v>
      </c>
      <c r="Q995" s="484"/>
      <c r="R995" s="234"/>
      <c r="S995" s="234"/>
      <c r="T995" s="75"/>
      <c r="U995" s="79">
        <v>2</v>
      </c>
    </row>
    <row r="996" spans="1:21" s="61" customFormat="1" ht="15.75" hidden="1" customHeight="1" thickBot="1">
      <c r="A996" s="304" t="s">
        <v>34</v>
      </c>
      <c r="B996" s="69"/>
      <c r="C996" s="313" t="s">
        <v>172</v>
      </c>
      <c r="D996" s="235">
        <v>1.6531678198817889E-3</v>
      </c>
      <c r="E996" s="235">
        <v>1.8446028944102708E-3</v>
      </c>
      <c r="F996" s="235">
        <v>7.2702538476468103E-3</v>
      </c>
      <c r="G996" s="235">
        <v>0.24549718126875197</v>
      </c>
      <c r="H996" s="235">
        <v>1.3408197127968333E-3</v>
      </c>
      <c r="I996" s="235">
        <v>1.072388946577881E-2</v>
      </c>
      <c r="J996" s="235">
        <v>-2.4062764078960049E-3</v>
      </c>
      <c r="K996" s="235">
        <v>9.1705402486941534E-2</v>
      </c>
      <c r="L996" s="235">
        <v>0.11575258224265997</v>
      </c>
      <c r="M996" s="235">
        <v>0.25105650000267937</v>
      </c>
      <c r="N996" s="235">
        <v>2.1230267435779727E-3</v>
      </c>
      <c r="O996" s="235">
        <v>0.27343884992277062</v>
      </c>
      <c r="P996" s="167">
        <f t="shared" si="690"/>
        <v>1</v>
      </c>
      <c r="Q996" s="484"/>
      <c r="R996" s="234"/>
      <c r="S996" s="234"/>
      <c r="T996" s="75"/>
      <c r="U996" s="79">
        <v>2</v>
      </c>
    </row>
    <row r="997" spans="1:21" s="61" customFormat="1" ht="15.75" hidden="1" customHeight="1" thickBot="1">
      <c r="A997" s="304" t="s">
        <v>34</v>
      </c>
      <c r="B997" s="69"/>
      <c r="C997" s="313" t="s">
        <v>173</v>
      </c>
      <c r="D997" s="168">
        <f t="shared" ref="D997:D1004" si="691">D1016/$P1016</f>
        <v>3.7447493701031551E-3</v>
      </c>
      <c r="E997" s="169">
        <f t="shared" ref="E997:O997" si="692">E1016/$P1016</f>
        <v>1.5725667514839327E-3</v>
      </c>
      <c r="F997" s="169">
        <f t="shared" si="692"/>
        <v>8.2004757864452393E-3</v>
      </c>
      <c r="G997" s="169">
        <f t="shared" si="692"/>
        <v>0.24307189830473533</v>
      </c>
      <c r="H997" s="169">
        <f t="shared" si="692"/>
        <v>3.7231160110040817E-4</v>
      </c>
      <c r="I997" s="169">
        <f t="shared" si="692"/>
        <v>1.6209057599113695E-3</v>
      </c>
      <c r="J997" s="169">
        <f t="shared" si="692"/>
        <v>7.2127915373463257E-4</v>
      </c>
      <c r="K997" s="169">
        <f t="shared" si="692"/>
        <v>0.1326669310898328</v>
      </c>
      <c r="L997" s="169">
        <f t="shared" si="692"/>
        <v>9.8038914627489662E-2</v>
      </c>
      <c r="M997" s="169">
        <f t="shared" si="692"/>
        <v>0.24605444379196165</v>
      </c>
      <c r="N997" s="169">
        <f t="shared" si="692"/>
        <v>4.2980152786322567E-3</v>
      </c>
      <c r="O997" s="169">
        <f t="shared" si="692"/>
        <v>0.25963750848456957</v>
      </c>
      <c r="P997" s="171">
        <f t="shared" si="690"/>
        <v>1</v>
      </c>
      <c r="Q997" s="484"/>
      <c r="R997" s="234"/>
      <c r="S997" s="234"/>
      <c r="T997" s="75"/>
      <c r="U997" s="79">
        <v>2</v>
      </c>
    </row>
    <row r="998" spans="1:21" s="61" customFormat="1" ht="15.75" hidden="1" customHeight="1" thickBot="1">
      <c r="A998" s="304" t="s">
        <v>34</v>
      </c>
      <c r="B998" s="69"/>
      <c r="C998" s="314" t="s">
        <v>174</v>
      </c>
      <c r="D998" s="168">
        <f t="shared" si="691"/>
        <v>8.3188143860928889E-4</v>
      </c>
      <c r="E998" s="169">
        <f t="shared" ref="E998:O999" si="693">E1017/$P1017</f>
        <v>1.3747824689186452E-4</v>
      </c>
      <c r="F998" s="169">
        <f t="shared" si="693"/>
        <v>1.3157357562680898E-2</v>
      </c>
      <c r="G998" s="169">
        <f t="shared" si="693"/>
        <v>0.23497044177620899</v>
      </c>
      <c r="H998" s="169">
        <f t="shared" si="693"/>
        <v>1.1646138747860043E-2</v>
      </c>
      <c r="I998" s="169">
        <f t="shared" si="693"/>
        <v>3.5088860606448226E-3</v>
      </c>
      <c r="J998" s="169">
        <f t="shared" si="693"/>
        <v>1.110880659529772E-3</v>
      </c>
      <c r="K998" s="169">
        <f t="shared" si="693"/>
        <v>0.12512992018638464</v>
      </c>
      <c r="L998" s="169">
        <f t="shared" si="693"/>
        <v>8.8171610001994402E-2</v>
      </c>
      <c r="M998" s="169">
        <f t="shared" si="693"/>
        <v>0.25074784997734012</v>
      </c>
      <c r="N998" s="169">
        <f t="shared" si="693"/>
        <v>7.8688287073051047E-3</v>
      </c>
      <c r="O998" s="169">
        <f t="shared" si="693"/>
        <v>0.26271872663455009</v>
      </c>
      <c r="P998" s="171">
        <f t="shared" si="690"/>
        <v>1</v>
      </c>
      <c r="Q998" s="496">
        <f>(P1017/P1016-1)</f>
        <v>9.5813589495297169E-3</v>
      </c>
      <c r="R998" s="234"/>
      <c r="S998" s="234"/>
      <c r="T998" s="75"/>
      <c r="U998" s="79">
        <v>2</v>
      </c>
    </row>
    <row r="999" spans="1:21" s="61" customFormat="1" ht="15.75" hidden="1" customHeight="1" thickBot="1">
      <c r="A999" s="304" t="s">
        <v>34</v>
      </c>
      <c r="B999" s="69"/>
      <c r="C999" s="313" t="s">
        <v>460</v>
      </c>
      <c r="D999" s="168">
        <f t="shared" si="691"/>
        <v>5.3714732368387839E-4</v>
      </c>
      <c r="E999" s="169">
        <f t="shared" si="693"/>
        <v>9.6815737829696752E-4</v>
      </c>
      <c r="F999" s="169">
        <f t="shared" si="693"/>
        <v>5.7966580931901393E-3</v>
      </c>
      <c r="G999" s="169">
        <f t="shared" si="693"/>
        <v>0.25087602199003467</v>
      </c>
      <c r="H999" s="169">
        <f t="shared" si="693"/>
        <v>2.7046135112894195E-3</v>
      </c>
      <c r="I999" s="169">
        <f t="shared" si="693"/>
        <v>7.5953064664237837E-3</v>
      </c>
      <c r="J999" s="169">
        <f t="shared" si="693"/>
        <v>-3.1290007606774306E-3</v>
      </c>
      <c r="K999" s="169">
        <f t="shared" si="693"/>
        <v>0.13142711108275346</v>
      </c>
      <c r="L999" s="169">
        <f t="shared" si="693"/>
        <v>7.7780800000527464E-2</v>
      </c>
      <c r="M999" s="169">
        <f t="shared" si="693"/>
        <v>0.25624201615321418</v>
      </c>
      <c r="N999" s="169">
        <f t="shared" si="693"/>
        <v>6.2117618051059425E-3</v>
      </c>
      <c r="O999" s="169">
        <f t="shared" si="693"/>
        <v>0.26298940695615747</v>
      </c>
      <c r="P999" s="171">
        <f t="shared" si="690"/>
        <v>1</v>
      </c>
      <c r="Q999" s="496">
        <f t="shared" ref="Q999:Q1004" si="694">(P1018/P1017-1)</f>
        <v>-2.0671279090253014E-3</v>
      </c>
      <c r="R999" s="234"/>
      <c r="S999" s="234"/>
      <c r="T999" s="75"/>
      <c r="U999" s="79">
        <v>2</v>
      </c>
    </row>
    <row r="1000" spans="1:21" s="61" customFormat="1" ht="15.75" hidden="1" customHeight="1" thickBot="1">
      <c r="A1000" s="304" t="s">
        <v>34</v>
      </c>
      <c r="B1000" s="69"/>
      <c r="C1000" s="313" t="s">
        <v>581</v>
      </c>
      <c r="D1000" s="168">
        <f t="shared" si="691"/>
        <v>2.0316180410847227E-3</v>
      </c>
      <c r="E1000" s="169">
        <f t="shared" ref="E1000:O1000" si="695">E1019/$P1019</f>
        <v>1.9061531437819703E-3</v>
      </c>
      <c r="F1000" s="169">
        <f t="shared" si="695"/>
        <v>1.1494561394183389E-2</v>
      </c>
      <c r="G1000" s="169">
        <f t="shared" si="695"/>
        <v>0.23466097791210577</v>
      </c>
      <c r="H1000" s="169">
        <f t="shared" si="695"/>
        <v>2.3914445493128807E-3</v>
      </c>
      <c r="I1000" s="169">
        <f t="shared" si="695"/>
        <v>3.366011409609967E-3</v>
      </c>
      <c r="J1000" s="169">
        <f t="shared" si="695"/>
        <v>1.6787841671212045E-3</v>
      </c>
      <c r="K1000" s="169">
        <f t="shared" si="695"/>
        <v>0.15521586498915535</v>
      </c>
      <c r="L1000" s="169">
        <f t="shared" si="695"/>
        <v>5.1719591036297904E-2</v>
      </c>
      <c r="M1000" s="169">
        <f t="shared" si="695"/>
        <v>0.25015355016800045</v>
      </c>
      <c r="N1000" s="169">
        <f t="shared" si="695"/>
        <v>1.4333502465799843E-2</v>
      </c>
      <c r="O1000" s="169">
        <f t="shared" si="695"/>
        <v>0.27104794072354649</v>
      </c>
      <c r="P1000" s="171">
        <f t="shared" si="690"/>
        <v>1</v>
      </c>
      <c r="Q1000" s="497">
        <f t="shared" si="694"/>
        <v>1.4344433592014649E-2</v>
      </c>
      <c r="R1000" s="234"/>
      <c r="S1000" s="234"/>
      <c r="T1000" s="75"/>
      <c r="U1000" s="79">
        <v>2</v>
      </c>
    </row>
    <row r="1001" spans="1:21" s="61" customFormat="1" ht="15.75" hidden="1" customHeight="1" thickBot="1">
      <c r="A1001" s="304" t="s">
        <v>34</v>
      </c>
      <c r="B1001" s="69"/>
      <c r="C1001" s="469" t="s">
        <v>683</v>
      </c>
      <c r="D1001" s="168">
        <f t="shared" si="691"/>
        <v>8.1718694008093174E-4</v>
      </c>
      <c r="E1001" s="217">
        <f t="shared" ref="E1001:O1001" si="696">E1020/$P1020</f>
        <v>1.0543888550131411E-3</v>
      </c>
      <c r="F1001" s="217">
        <f t="shared" si="696"/>
        <v>7.6695001896569942E-3</v>
      </c>
      <c r="G1001" s="217">
        <f t="shared" si="696"/>
        <v>0.25160565757188097</v>
      </c>
      <c r="H1001" s="217">
        <f t="shared" si="696"/>
        <v>7.9042076298145773E-5</v>
      </c>
      <c r="I1001" s="217">
        <f t="shared" si="696"/>
        <v>2.5221370053186126E-3</v>
      </c>
      <c r="J1001" s="217">
        <f t="shared" si="696"/>
        <v>2.8766702059660962E-3</v>
      </c>
      <c r="K1001" s="217">
        <f t="shared" si="696"/>
        <v>0.15028613098233085</v>
      </c>
      <c r="L1001" s="217">
        <f t="shared" si="696"/>
        <v>7.5412015528812104E-2</v>
      </c>
      <c r="M1001" s="217">
        <f t="shared" si="696"/>
        <v>0.24180238313162769</v>
      </c>
      <c r="N1001" s="217">
        <f t="shared" si="696"/>
        <v>2.0222783046842881E-2</v>
      </c>
      <c r="O1001" s="217">
        <f t="shared" si="696"/>
        <v>0.24565210446617156</v>
      </c>
      <c r="P1001" s="171">
        <f t="shared" si="690"/>
        <v>1</v>
      </c>
      <c r="Q1001" s="497">
        <f t="shared" si="694"/>
        <v>-3.2264033110096846E-2</v>
      </c>
      <c r="R1001" s="234"/>
      <c r="S1001" s="234"/>
      <c r="T1001" s="477"/>
      <c r="U1001" s="79">
        <v>2</v>
      </c>
    </row>
    <row r="1002" spans="1:21" s="61" customFormat="1" ht="15.75" hidden="1" customHeight="1" thickBot="1">
      <c r="A1002" s="304" t="s">
        <v>34</v>
      </c>
      <c r="B1002" s="516"/>
      <c r="C1002" s="469" t="s">
        <v>781</v>
      </c>
      <c r="D1002" s="173">
        <f t="shared" si="691"/>
        <v>3.0227462527210444E-3</v>
      </c>
      <c r="E1002" s="218">
        <f t="shared" ref="E1002:O1002" si="697">E1021/$P1021</f>
        <v>5.2340348709368936E-4</v>
      </c>
      <c r="F1002" s="218">
        <f t="shared" si="697"/>
        <v>9.4537885062533581E-3</v>
      </c>
      <c r="G1002" s="218">
        <f t="shared" si="697"/>
        <v>0.24029515233132709</v>
      </c>
      <c r="H1002" s="218">
        <f t="shared" si="697"/>
        <v>1.31837923424812E-4</v>
      </c>
      <c r="I1002" s="218">
        <f t="shared" si="697"/>
        <v>2.9905932866833825E-3</v>
      </c>
      <c r="J1002" s="218">
        <f t="shared" si="697"/>
        <v>4.3073281877781044E-4</v>
      </c>
      <c r="K1002" s="218">
        <f t="shared" si="697"/>
        <v>0.14503007685340441</v>
      </c>
      <c r="L1002" s="218">
        <f t="shared" si="697"/>
        <v>8.5209017048983773E-2</v>
      </c>
      <c r="M1002" s="218">
        <f t="shared" si="697"/>
        <v>0.24960646838443193</v>
      </c>
      <c r="N1002" s="218">
        <f t="shared" si="697"/>
        <v>1.2133426598173189E-2</v>
      </c>
      <c r="O1002" s="218">
        <f t="shared" si="697"/>
        <v>0.2511727565087255</v>
      </c>
      <c r="P1002" s="514">
        <f t="shared" si="690"/>
        <v>1</v>
      </c>
      <c r="Q1002" s="550">
        <f t="shared" si="694"/>
        <v>2.1797118549322203E-2</v>
      </c>
      <c r="R1002" s="234"/>
      <c r="S1002" s="234"/>
      <c r="T1002" s="75"/>
      <c r="U1002" s="79">
        <v>2</v>
      </c>
    </row>
    <row r="1003" spans="1:21" s="61" customFormat="1" ht="15.75" hidden="1" customHeight="1" thickBot="1">
      <c r="A1003" s="304" t="s">
        <v>34</v>
      </c>
      <c r="B1003" s="516"/>
      <c r="C1003" s="469" t="s">
        <v>865</v>
      </c>
      <c r="D1003" s="219">
        <f t="shared" si="691"/>
        <v>8.7170034984068549E-4</v>
      </c>
      <c r="E1003" s="220">
        <f t="shared" ref="E1003:O1004" si="698">E1022/$P1022</f>
        <v>3.3922927828972452E-3</v>
      </c>
      <c r="F1003" s="220">
        <f t="shared" si="698"/>
        <v>1.6311647872051142E-2</v>
      </c>
      <c r="G1003" s="220">
        <f t="shared" si="698"/>
        <v>0.23518220604916748</v>
      </c>
      <c r="H1003" s="220">
        <f t="shared" si="698"/>
        <v>-3.4494996742767903E-4</v>
      </c>
      <c r="I1003" s="220">
        <f t="shared" si="698"/>
        <v>1.257076350679189E-3</v>
      </c>
      <c r="J1003" s="220">
        <f t="shared" si="698"/>
        <v>7.0914144079263605E-4</v>
      </c>
      <c r="K1003" s="220">
        <f t="shared" si="698"/>
        <v>0.14534351473707433</v>
      </c>
      <c r="L1003" s="220">
        <f t="shared" si="698"/>
        <v>8.8798366514314914E-2</v>
      </c>
      <c r="M1003" s="220">
        <f t="shared" si="698"/>
        <v>0.24881713642885173</v>
      </c>
      <c r="N1003" s="220">
        <f t="shared" si="698"/>
        <v>5.8412881150725366E-3</v>
      </c>
      <c r="O1003" s="220">
        <f t="shared" si="698"/>
        <v>0.25382057932668578</v>
      </c>
      <c r="P1003" s="460">
        <f t="shared" si="690"/>
        <v>1</v>
      </c>
      <c r="Q1003" s="551">
        <f t="shared" si="694"/>
        <v>2.1641040218621344E-2</v>
      </c>
      <c r="R1003" s="234"/>
      <c r="S1003" s="234"/>
      <c r="T1003" s="75"/>
      <c r="U1003" s="79">
        <v>2</v>
      </c>
    </row>
    <row r="1004" spans="1:21" s="61" customFormat="1" ht="15.6" hidden="1" customHeight="1" thickBot="1">
      <c r="A1004" s="304" t="s">
        <v>34</v>
      </c>
      <c r="B1004" s="516"/>
      <c r="C1004" s="469" t="s">
        <v>964</v>
      </c>
      <c r="D1004" s="219">
        <f t="shared" si="691"/>
        <v>2.2580624698087231E-3</v>
      </c>
      <c r="E1004" s="220">
        <f t="shared" si="698"/>
        <v>2.0852736696699574E-3</v>
      </c>
      <c r="F1004" s="220">
        <f t="shared" si="698"/>
        <v>8.8902571066855514E-3</v>
      </c>
      <c r="G1004" s="220">
        <f t="shared" si="698"/>
        <v>0.22245332438519841</v>
      </c>
      <c r="H1004" s="220">
        <f t="shared" si="698"/>
        <v>2.1029081472415173E-3</v>
      </c>
      <c r="I1004" s="220">
        <f t="shared" si="698"/>
        <v>6.5296345047294174E-3</v>
      </c>
      <c r="J1004" s="220">
        <f t="shared" si="698"/>
        <v>1.2298912352863491E-3</v>
      </c>
      <c r="K1004" s="220">
        <f t="shared" si="698"/>
        <v>0.17753235886057836</v>
      </c>
      <c r="L1004" s="220">
        <f t="shared" si="698"/>
        <v>8.4827116665645921E-2</v>
      </c>
      <c r="M1004" s="220">
        <f t="shared" si="698"/>
        <v>0.24798796747486657</v>
      </c>
      <c r="N1004" s="220">
        <f t="shared" si="698"/>
        <v>1.1274652093004945E-2</v>
      </c>
      <c r="O1004" s="220">
        <f t="shared" si="698"/>
        <v>0.23282855338728428</v>
      </c>
      <c r="P1004" s="460">
        <f>SUM(D1004:O1004)</f>
        <v>1</v>
      </c>
      <c r="Q1004" s="551">
        <f t="shared" si="694"/>
        <v>0.14082869627120331</v>
      </c>
      <c r="R1004" s="234"/>
      <c r="S1004" s="234"/>
      <c r="T1004" s="75"/>
      <c r="U1004" s="79">
        <v>2</v>
      </c>
    </row>
    <row r="1005" spans="1:21" s="61" customFormat="1" ht="15.6" hidden="1" customHeight="1" thickBot="1">
      <c r="A1005" s="304" t="s">
        <v>34</v>
      </c>
      <c r="B1005" s="516"/>
      <c r="C1005" s="469" t="s">
        <v>1108</v>
      </c>
      <c r="D1005" s="219">
        <f t="shared" ref="D1005:O1005" si="699">D1025/$P1025</f>
        <v>1.0913552911813271E-3</v>
      </c>
      <c r="E1005" s="220">
        <f t="shared" si="699"/>
        <v>1.7867030420254768E-3</v>
      </c>
      <c r="F1005" s="220">
        <f t="shared" si="699"/>
        <v>1.0936437831812142E-2</v>
      </c>
      <c r="G1005" s="220">
        <f t="shared" si="699"/>
        <v>0.20518013676449151</v>
      </c>
      <c r="H1005" s="220">
        <f t="shared" si="699"/>
        <v>4.5856374094219573E-3</v>
      </c>
      <c r="I1005" s="220">
        <f t="shared" si="699"/>
        <v>7.547514540470117E-4</v>
      </c>
      <c r="J1005" s="220">
        <f t="shared" si="699"/>
        <v>7.6017663625937721E-4</v>
      </c>
      <c r="K1005" s="220">
        <f t="shared" si="699"/>
        <v>0.19474714418141278</v>
      </c>
      <c r="L1005" s="220">
        <f t="shared" si="699"/>
        <v>7.0910011120472682E-2</v>
      </c>
      <c r="M1005" s="220">
        <f t="shared" si="699"/>
        <v>0.2563886360969348</v>
      </c>
      <c r="N1005" s="220">
        <f t="shared" si="699"/>
        <v>1.1124431731825512E-2</v>
      </c>
      <c r="O1005" s="220">
        <f t="shared" si="699"/>
        <v>0.24173457844011542</v>
      </c>
      <c r="P1005" s="460">
        <f>SUM(D1005:O1005)</f>
        <v>1</v>
      </c>
      <c r="Q1005" s="551">
        <f>(P1025/P1023-1)</f>
        <v>7.1433420257279945E-2</v>
      </c>
      <c r="R1005" s="234"/>
      <c r="S1005" s="234"/>
      <c r="T1005" s="75"/>
      <c r="U1005" s="79">
        <v>2</v>
      </c>
    </row>
    <row r="1006" spans="1:21" s="61" customFormat="1" ht="15.6" customHeight="1" thickBot="1">
      <c r="A1006" s="304" t="s">
        <v>34</v>
      </c>
      <c r="B1006" s="516">
        <f>+B988+1</f>
        <v>208</v>
      </c>
      <c r="C1006" s="469" t="s">
        <v>1453</v>
      </c>
      <c r="D1006" s="219">
        <f t="shared" ref="D1006:D1012" si="700">D1026/$P1026</f>
        <v>4.272916110956526E-3</v>
      </c>
      <c r="E1006" s="220">
        <f t="shared" ref="E1006:O1006" si="701">E1026/$P1026</f>
        <v>3.2531621696901131E-4</v>
      </c>
      <c r="F1006" s="220">
        <f t="shared" si="701"/>
        <v>1.0739172498449774E-2</v>
      </c>
      <c r="G1006" s="220">
        <f t="shared" si="701"/>
        <v>0.22775460221274471</v>
      </c>
      <c r="H1006" s="220">
        <f t="shared" si="701"/>
        <v>2.1636612450182295E-3</v>
      </c>
      <c r="I1006" s="220">
        <f t="shared" si="701"/>
        <v>6.3574204006919899E-3</v>
      </c>
      <c r="J1006" s="220">
        <f t="shared" si="701"/>
        <v>-2.9098462507862522E-3</v>
      </c>
      <c r="K1006" s="220">
        <f t="shared" si="701"/>
        <v>0.20000270629785064</v>
      </c>
      <c r="L1006" s="220">
        <f t="shared" si="701"/>
        <v>4.7400652309514991E-2</v>
      </c>
      <c r="M1006" s="220">
        <f t="shared" si="701"/>
        <v>0.25213625460905587</v>
      </c>
      <c r="N1006" s="220">
        <f t="shared" si="701"/>
        <v>2.7908084594983327E-3</v>
      </c>
      <c r="O1006" s="220">
        <f t="shared" si="701"/>
        <v>0.24896633589003622</v>
      </c>
      <c r="P1006" s="460">
        <f t="shared" ref="P1006:P1015" si="702">SUM(D1006:O1006)</f>
        <v>1</v>
      </c>
      <c r="Q1006" s="551">
        <f>(P1026/P1025-1)</f>
        <v>1.6715986941961303E-2</v>
      </c>
      <c r="R1006" s="234"/>
      <c r="S1006" s="234"/>
      <c r="T1006" s="75"/>
      <c r="U1006" s="79">
        <v>1</v>
      </c>
    </row>
    <row r="1007" spans="1:21" s="61" customFormat="1" ht="15.6" customHeight="1" thickBot="1">
      <c r="A1007" s="304" t="s">
        <v>34</v>
      </c>
      <c r="B1007" s="516">
        <f>+B1006+1</f>
        <v>209</v>
      </c>
      <c r="C1007" s="469" t="s">
        <v>1454</v>
      </c>
      <c r="D1007" s="347">
        <f t="shared" si="700"/>
        <v>1.0461238243290481E-3</v>
      </c>
      <c r="E1007" s="264">
        <f t="shared" ref="E1007:O1007" si="703">E1027/$P1027</f>
        <v>6.9925943293005512E-4</v>
      </c>
      <c r="F1007" s="264">
        <f t="shared" si="703"/>
        <v>7.2656720500889555E-3</v>
      </c>
      <c r="G1007" s="264">
        <f t="shared" si="703"/>
        <v>0.18877359025503823</v>
      </c>
      <c r="H1007" s="264">
        <f t="shared" si="703"/>
        <v>2.69355909816787E-4</v>
      </c>
      <c r="I1007" s="264">
        <f t="shared" si="703"/>
        <v>9.4933238495104543E-4</v>
      </c>
      <c r="J1007" s="264">
        <f t="shared" si="703"/>
        <v>5.3308220314982676E-4</v>
      </c>
      <c r="K1007" s="264">
        <f t="shared" si="703"/>
        <v>0.16190127801779236</v>
      </c>
      <c r="L1007" s="264">
        <f t="shared" si="703"/>
        <v>9.2726291908444156E-2</v>
      </c>
      <c r="M1007" s="264">
        <f t="shared" si="703"/>
        <v>0.21745681002136838</v>
      </c>
      <c r="N1007" s="264">
        <f t="shared" si="703"/>
        <v>6.1798613410806403E-3</v>
      </c>
      <c r="O1007" s="264">
        <f t="shared" si="703"/>
        <v>0.32219934265101052</v>
      </c>
      <c r="P1007" s="552">
        <f t="shared" si="702"/>
        <v>1</v>
      </c>
      <c r="Q1007" s="553">
        <f t="shared" ref="Q1007:Q1015" si="704">(P1027/P1026-1)</f>
        <v>0.23450191104090745</v>
      </c>
      <c r="R1007" s="234"/>
      <c r="S1007" s="234"/>
      <c r="T1007" s="75"/>
      <c r="U1007" s="79">
        <v>1</v>
      </c>
    </row>
    <row r="1008" spans="1:21" s="61" customFormat="1" ht="15.6" customHeight="1" thickBot="1">
      <c r="A1008" s="304" t="s">
        <v>34</v>
      </c>
      <c r="B1008" s="516">
        <f>+B1007+1</f>
        <v>210</v>
      </c>
      <c r="C1008" s="313" t="s">
        <v>1455</v>
      </c>
      <c r="D1008" s="237">
        <f t="shared" si="700"/>
        <v>2.7470626393830645E-3</v>
      </c>
      <c r="E1008" s="238">
        <f t="shared" ref="E1008:O1008" si="705">E1028/$P1028</f>
        <v>4.7640134344580053E-3</v>
      </c>
      <c r="F1008" s="238">
        <f t="shared" si="705"/>
        <v>9.764081067868597E-3</v>
      </c>
      <c r="G1008" s="238">
        <f t="shared" si="705"/>
        <v>0.19698275512854532</v>
      </c>
      <c r="H1008" s="238">
        <f t="shared" si="705"/>
        <v>3.3217141844993023E-4</v>
      </c>
      <c r="I1008" s="238">
        <f t="shared" si="705"/>
        <v>4.7545220235622456E-4</v>
      </c>
      <c r="J1008" s="238">
        <f t="shared" si="705"/>
        <v>2.018058238054325E-4</v>
      </c>
      <c r="K1008" s="238">
        <f t="shared" si="705"/>
        <v>0.17330979067591093</v>
      </c>
      <c r="L1008" s="238">
        <f t="shared" si="705"/>
        <v>0.110455395508905</v>
      </c>
      <c r="M1008" s="238">
        <f t="shared" si="705"/>
        <v>0.24462888664773327</v>
      </c>
      <c r="N1008" s="238">
        <f t="shared" si="705"/>
        <v>1.0474526840406654E-2</v>
      </c>
      <c r="O1008" s="238">
        <f t="shared" si="705"/>
        <v>0.24586405861217758</v>
      </c>
      <c r="P1008" s="329">
        <f t="shared" si="702"/>
        <v>1</v>
      </c>
      <c r="Q1008" s="498">
        <f t="shared" si="704"/>
        <v>5.3430122922994983E-2</v>
      </c>
      <c r="R1008" s="234"/>
      <c r="S1008" s="234"/>
      <c r="T1008" s="75"/>
      <c r="U1008" s="79">
        <v>1</v>
      </c>
    </row>
    <row r="1009" spans="1:21" s="61" customFormat="1" ht="15.6" customHeight="1" thickBot="1">
      <c r="A1009" s="304" t="s">
        <v>34</v>
      </c>
      <c r="B1009" s="516">
        <f>+B1008+1</f>
        <v>211</v>
      </c>
      <c r="C1009" s="313" t="s">
        <v>1456</v>
      </c>
      <c r="D1009" s="237">
        <f t="shared" si="700"/>
        <v>7.9156028324119214E-3</v>
      </c>
      <c r="E1009" s="238">
        <f t="shared" ref="E1009:O1009" si="706">E1029/$P1029</f>
        <v>2.4136416598234539E-3</v>
      </c>
      <c r="F1009" s="238">
        <f t="shared" si="706"/>
        <v>1.1441498481117767E-2</v>
      </c>
      <c r="G1009" s="238">
        <f t="shared" si="706"/>
        <v>0.19797018890912974</v>
      </c>
      <c r="H1009" s="238">
        <f t="shared" si="706"/>
        <v>1.9715527493420724E-3</v>
      </c>
      <c r="I1009" s="238">
        <f t="shared" si="706"/>
        <v>9.3181051951559584E-4</v>
      </c>
      <c r="J1009" s="238">
        <f t="shared" si="706"/>
        <v>2.5159164124041776E-4</v>
      </c>
      <c r="K1009" s="238">
        <f t="shared" si="706"/>
        <v>0.17354104115327476</v>
      </c>
      <c r="L1009" s="238">
        <f t="shared" si="706"/>
        <v>0.11071741490365912</v>
      </c>
      <c r="M1009" s="238">
        <f t="shared" si="706"/>
        <v>0.24560394436180155</v>
      </c>
      <c r="N1009" s="238">
        <f t="shared" si="706"/>
        <v>8.3762543551017428E-3</v>
      </c>
      <c r="O1009" s="238">
        <f t="shared" si="706"/>
        <v>0.23886545843358187</v>
      </c>
      <c r="P1009" s="239">
        <f t="shared" si="702"/>
        <v>1</v>
      </c>
      <c r="Q1009" s="492">
        <f t="shared" si="704"/>
        <v>0.19108327138086123</v>
      </c>
      <c r="R1009" s="234"/>
      <c r="S1009" s="234"/>
      <c r="T1009" s="75"/>
      <c r="U1009" s="79">
        <v>1</v>
      </c>
    </row>
    <row r="1010" spans="1:21" s="61" customFormat="1" ht="15.75" customHeight="1" thickBot="1">
      <c r="A1010" s="304" t="s">
        <v>34</v>
      </c>
      <c r="B1010" s="516">
        <f>+B1009+1</f>
        <v>212</v>
      </c>
      <c r="C1010" s="313" t="s">
        <v>1457</v>
      </c>
      <c r="D1010" s="237">
        <f t="shared" si="700"/>
        <v>4.8148828239251247E-3</v>
      </c>
      <c r="E1010" s="238">
        <f t="shared" ref="E1010:O1010" si="707">E1030/$P1030</f>
        <v>2.6323486399532029E-3</v>
      </c>
      <c r="F1010" s="238">
        <f t="shared" si="707"/>
        <v>9.6519450131617428E-3</v>
      </c>
      <c r="G1010" s="238">
        <f t="shared" si="707"/>
        <v>0.22484644632933609</v>
      </c>
      <c r="H1010" s="238">
        <f t="shared" si="707"/>
        <v>9.505703422053233E-4</v>
      </c>
      <c r="I1010" s="238">
        <f t="shared" si="707"/>
        <v>8.0432875109681201E-4</v>
      </c>
      <c r="J1010" s="238">
        <f t="shared" si="707"/>
        <v>7.3120795554255632E-4</v>
      </c>
      <c r="K1010" s="238">
        <f t="shared" si="707"/>
        <v>0.14105001462415911</v>
      </c>
      <c r="L1010" s="238">
        <f t="shared" si="707"/>
        <v>8.6428780345130157E-2</v>
      </c>
      <c r="M1010" s="238">
        <f t="shared" si="707"/>
        <v>0.26462415911085113</v>
      </c>
      <c r="N1010" s="238">
        <f t="shared" si="707"/>
        <v>7.3120795554255632E-3</v>
      </c>
      <c r="O1010" s="238">
        <f t="shared" si="707"/>
        <v>0.25615323650921312</v>
      </c>
      <c r="P1010" s="239">
        <f t="shared" si="702"/>
        <v>1</v>
      </c>
      <c r="Q1010" s="492">
        <f t="shared" si="704"/>
        <v>-1.2093305239422425E-2</v>
      </c>
      <c r="R1010" s="234"/>
      <c r="S1010" s="234"/>
      <c r="T1010" s="75"/>
      <c r="U1010" s="79">
        <v>1</v>
      </c>
    </row>
    <row r="1011" spans="1:21" s="61" customFormat="1" ht="15.75" customHeight="1" thickBot="1">
      <c r="A1011" s="304" t="s">
        <v>34</v>
      </c>
      <c r="B1011" s="516">
        <f>+B1010+1</f>
        <v>213</v>
      </c>
      <c r="C1011" s="313" t="s">
        <v>1458</v>
      </c>
      <c r="D1011" s="237">
        <f t="shared" si="700"/>
        <v>3.9810556661404352E-3</v>
      </c>
      <c r="E1011" s="238">
        <f t="shared" ref="E1011:O1011" si="708">E1031/$P1031</f>
        <v>2.4710000686388907E-3</v>
      </c>
      <c r="F1011" s="238">
        <f t="shared" si="708"/>
        <v>9.0603335850092653E-3</v>
      </c>
      <c r="G1011" s="238">
        <f t="shared" si="708"/>
        <v>0.22101722836158966</v>
      </c>
      <c r="H1011" s="238">
        <f t="shared" si="708"/>
        <v>8.9230558034182161E-4</v>
      </c>
      <c r="I1011" s="238">
        <f t="shared" si="708"/>
        <v>7.5502779875077225E-4</v>
      </c>
      <c r="J1011" s="238">
        <f t="shared" si="708"/>
        <v>6.8638890795524735E-4</v>
      </c>
      <c r="K1011" s="238">
        <f t="shared" si="708"/>
        <v>0.14462214290617062</v>
      </c>
      <c r="L1011" s="238">
        <f t="shared" si="708"/>
        <v>8.8681446907817957E-2</v>
      </c>
      <c r="M1011" s="238">
        <f t="shared" si="708"/>
        <v>0.26453428512595234</v>
      </c>
      <c r="N1011" s="238">
        <f t="shared" si="708"/>
        <v>6.8638890795524737E-3</v>
      </c>
      <c r="O1011" s="238">
        <f t="shared" si="708"/>
        <v>0.25643489601208036</v>
      </c>
      <c r="P1011" s="239">
        <f t="shared" si="702"/>
        <v>0.99999999999999989</v>
      </c>
      <c r="Q1011" s="492">
        <f t="shared" si="704"/>
        <v>6.529687042995036E-2</v>
      </c>
      <c r="R1011" s="234"/>
      <c r="S1011" s="234"/>
      <c r="T1011" s="75"/>
      <c r="U1011" s="79">
        <v>1</v>
      </c>
    </row>
    <row r="1012" spans="1:21" s="61" customFormat="1" ht="15.75" hidden="1" customHeight="1" thickBot="1">
      <c r="A1012" s="304" t="s">
        <v>34</v>
      </c>
      <c r="B1012" s="69"/>
      <c r="C1012" s="313" t="s">
        <v>1459</v>
      </c>
      <c r="D1012" s="237" t="e">
        <f t="shared" si="700"/>
        <v>#DIV/0!</v>
      </c>
      <c r="E1012" s="238" t="e">
        <f t="shared" ref="E1012:O1012" si="709">E1032/$P1032</f>
        <v>#DIV/0!</v>
      </c>
      <c r="F1012" s="238" t="e">
        <f t="shared" si="709"/>
        <v>#DIV/0!</v>
      </c>
      <c r="G1012" s="238" t="e">
        <f t="shared" si="709"/>
        <v>#DIV/0!</v>
      </c>
      <c r="H1012" s="238" t="e">
        <f t="shared" si="709"/>
        <v>#DIV/0!</v>
      </c>
      <c r="I1012" s="238" t="e">
        <f t="shared" si="709"/>
        <v>#DIV/0!</v>
      </c>
      <c r="J1012" s="238" t="e">
        <f t="shared" si="709"/>
        <v>#DIV/0!</v>
      </c>
      <c r="K1012" s="238" t="e">
        <f t="shared" si="709"/>
        <v>#DIV/0!</v>
      </c>
      <c r="L1012" s="238" t="e">
        <f t="shared" si="709"/>
        <v>#DIV/0!</v>
      </c>
      <c r="M1012" s="238" t="e">
        <f t="shared" si="709"/>
        <v>#DIV/0!</v>
      </c>
      <c r="N1012" s="238" t="e">
        <f t="shared" si="709"/>
        <v>#DIV/0!</v>
      </c>
      <c r="O1012" s="238" t="e">
        <f t="shared" si="709"/>
        <v>#DIV/0!</v>
      </c>
      <c r="P1012" s="239" t="e">
        <f t="shared" si="702"/>
        <v>#DIV/0!</v>
      </c>
      <c r="Q1012" s="492">
        <f t="shared" si="704"/>
        <v>-1</v>
      </c>
      <c r="R1012" s="234"/>
      <c r="S1012" s="234"/>
      <c r="T1012" s="75"/>
      <c r="U1012" s="79">
        <v>2</v>
      </c>
    </row>
    <row r="1013" spans="1:21" s="61" customFormat="1" ht="15.75" hidden="1" customHeight="1" thickBot="1">
      <c r="A1013" s="304" t="s">
        <v>34</v>
      </c>
      <c r="B1013" s="69"/>
      <c r="C1013" s="313" t="s">
        <v>1460</v>
      </c>
      <c r="D1013" s="237" t="e">
        <f t="shared" ref="D1013:O1015" si="710">D1033/$P1033</f>
        <v>#DIV/0!</v>
      </c>
      <c r="E1013" s="238" t="e">
        <f t="shared" si="710"/>
        <v>#DIV/0!</v>
      </c>
      <c r="F1013" s="238" t="e">
        <f t="shared" si="710"/>
        <v>#DIV/0!</v>
      </c>
      <c r="G1013" s="238" t="e">
        <f t="shared" si="710"/>
        <v>#DIV/0!</v>
      </c>
      <c r="H1013" s="238" t="e">
        <f t="shared" si="710"/>
        <v>#DIV/0!</v>
      </c>
      <c r="I1013" s="238" t="e">
        <f t="shared" si="710"/>
        <v>#DIV/0!</v>
      </c>
      <c r="J1013" s="238" t="e">
        <f t="shared" si="710"/>
        <v>#DIV/0!</v>
      </c>
      <c r="K1013" s="238" t="e">
        <f t="shared" si="710"/>
        <v>#DIV/0!</v>
      </c>
      <c r="L1013" s="238" t="e">
        <f t="shared" si="710"/>
        <v>#DIV/0!</v>
      </c>
      <c r="M1013" s="238" t="e">
        <f t="shared" si="710"/>
        <v>#DIV/0!</v>
      </c>
      <c r="N1013" s="238" t="e">
        <f t="shared" si="710"/>
        <v>#DIV/0!</v>
      </c>
      <c r="O1013" s="238" t="e">
        <f t="shared" si="710"/>
        <v>#DIV/0!</v>
      </c>
      <c r="P1013" s="239" t="e">
        <f t="shared" si="702"/>
        <v>#DIV/0!</v>
      </c>
      <c r="Q1013" s="492" t="e">
        <f t="shared" si="704"/>
        <v>#DIV/0!</v>
      </c>
      <c r="R1013" s="234"/>
      <c r="S1013" s="234"/>
      <c r="T1013" s="75"/>
      <c r="U1013" s="79">
        <v>2</v>
      </c>
    </row>
    <row r="1014" spans="1:21" s="61" customFormat="1" ht="15.75" hidden="1" customHeight="1" thickBot="1">
      <c r="A1014" s="304" t="s">
        <v>34</v>
      </c>
      <c r="B1014" s="69"/>
      <c r="C1014" s="313" t="s">
        <v>1461</v>
      </c>
      <c r="D1014" s="237" t="e">
        <f t="shared" si="710"/>
        <v>#DIV/0!</v>
      </c>
      <c r="E1014" s="238" t="e">
        <f t="shared" si="710"/>
        <v>#DIV/0!</v>
      </c>
      <c r="F1014" s="238" t="e">
        <f t="shared" si="710"/>
        <v>#DIV/0!</v>
      </c>
      <c r="G1014" s="238" t="e">
        <f t="shared" si="710"/>
        <v>#DIV/0!</v>
      </c>
      <c r="H1014" s="238" t="e">
        <f t="shared" si="710"/>
        <v>#DIV/0!</v>
      </c>
      <c r="I1014" s="238" t="e">
        <f t="shared" si="710"/>
        <v>#DIV/0!</v>
      </c>
      <c r="J1014" s="238" t="e">
        <f t="shared" si="710"/>
        <v>#DIV/0!</v>
      </c>
      <c r="K1014" s="238" t="e">
        <f t="shared" si="710"/>
        <v>#DIV/0!</v>
      </c>
      <c r="L1014" s="238" t="e">
        <f t="shared" si="710"/>
        <v>#DIV/0!</v>
      </c>
      <c r="M1014" s="238" t="e">
        <f t="shared" si="710"/>
        <v>#DIV/0!</v>
      </c>
      <c r="N1014" s="238" t="e">
        <f t="shared" si="710"/>
        <v>#DIV/0!</v>
      </c>
      <c r="O1014" s="238" t="e">
        <f t="shared" si="710"/>
        <v>#DIV/0!</v>
      </c>
      <c r="P1014" s="239" t="e">
        <f t="shared" si="702"/>
        <v>#DIV/0!</v>
      </c>
      <c r="Q1014" s="492" t="e">
        <f t="shared" si="704"/>
        <v>#DIV/0!</v>
      </c>
      <c r="R1014" s="234"/>
      <c r="S1014" s="234"/>
      <c r="T1014" s="75"/>
      <c r="U1014" s="79">
        <v>2</v>
      </c>
    </row>
    <row r="1015" spans="1:21" s="61" customFormat="1" ht="15.75" hidden="1" customHeight="1" thickBot="1">
      <c r="A1015" s="304" t="s">
        <v>34</v>
      </c>
      <c r="B1015" s="69"/>
      <c r="C1015" s="313" t="s">
        <v>1462</v>
      </c>
      <c r="D1015" s="237" t="e">
        <f t="shared" si="710"/>
        <v>#DIV/0!</v>
      </c>
      <c r="E1015" s="238" t="e">
        <f t="shared" si="710"/>
        <v>#DIV/0!</v>
      </c>
      <c r="F1015" s="238" t="e">
        <f t="shared" si="710"/>
        <v>#DIV/0!</v>
      </c>
      <c r="G1015" s="238" t="e">
        <f t="shared" si="710"/>
        <v>#DIV/0!</v>
      </c>
      <c r="H1015" s="238" t="e">
        <f t="shared" si="710"/>
        <v>#DIV/0!</v>
      </c>
      <c r="I1015" s="238" t="e">
        <f t="shared" si="710"/>
        <v>#DIV/0!</v>
      </c>
      <c r="J1015" s="238" t="e">
        <f t="shared" si="710"/>
        <v>#DIV/0!</v>
      </c>
      <c r="K1015" s="238" t="e">
        <f t="shared" si="710"/>
        <v>#DIV/0!</v>
      </c>
      <c r="L1015" s="238" t="e">
        <f t="shared" si="710"/>
        <v>#DIV/0!</v>
      </c>
      <c r="M1015" s="238" t="e">
        <f t="shared" si="710"/>
        <v>#DIV/0!</v>
      </c>
      <c r="N1015" s="238" t="e">
        <f t="shared" si="710"/>
        <v>#DIV/0!</v>
      </c>
      <c r="O1015" s="238" t="e">
        <f t="shared" si="710"/>
        <v>#DIV/0!</v>
      </c>
      <c r="P1015" s="239" t="e">
        <f t="shared" si="702"/>
        <v>#DIV/0!</v>
      </c>
      <c r="Q1015" s="492" t="e">
        <f t="shared" si="704"/>
        <v>#DIV/0!</v>
      </c>
      <c r="R1015" s="234"/>
      <c r="S1015" s="234"/>
      <c r="T1015" s="75"/>
      <c r="U1015" s="79">
        <v>2</v>
      </c>
    </row>
    <row r="1016" spans="1:21" s="61" customFormat="1" ht="15.75" hidden="1" customHeight="1" thickBot="1">
      <c r="A1016" s="304" t="s">
        <v>34</v>
      </c>
      <c r="B1016" s="69"/>
      <c r="C1016" s="314" t="s">
        <v>173</v>
      </c>
      <c r="D1016" s="240">
        <v>2.6085131399999995</v>
      </c>
      <c r="E1016" s="241">
        <v>1.095416709999995</v>
      </c>
      <c r="F1016" s="241">
        <v>5.7122778400000058</v>
      </c>
      <c r="G1016" s="241">
        <v>169.31873886000002</v>
      </c>
      <c r="H1016" s="241">
        <v>0.25934438000001592</v>
      </c>
      <c r="I1016" s="241">
        <v>1.1290886399999636</v>
      </c>
      <c r="J1016" s="241">
        <v>0.50242779000001292</v>
      </c>
      <c r="K1016" s="241">
        <v>92.412975820000042</v>
      </c>
      <c r="L1016" s="241">
        <v>68.291832579999948</v>
      </c>
      <c r="M1016" s="241">
        <v>171.39631691</v>
      </c>
      <c r="N1016" s="241">
        <v>2.993906460000062</v>
      </c>
      <c r="O1016" s="197">
        <v>180.85799223999993</v>
      </c>
      <c r="P1016" s="242">
        <f t="shared" si="690"/>
        <v>696.57883136999999</v>
      </c>
      <c r="Q1016" s="198"/>
      <c r="R1016" s="161"/>
      <c r="S1016" s="161"/>
      <c r="T1016" s="75"/>
      <c r="U1016" s="79">
        <v>2</v>
      </c>
    </row>
    <row r="1017" spans="1:21" s="61" customFormat="1" ht="15.75" hidden="1" customHeight="1" thickBot="1">
      <c r="A1017" s="304" t="s">
        <v>34</v>
      </c>
      <c r="B1017" s="69"/>
      <c r="C1017" s="313" t="s">
        <v>174</v>
      </c>
      <c r="D1017" s="182">
        <v>0.58502312000000001</v>
      </c>
      <c r="E1017" s="183">
        <v>9.6681989999999995E-2</v>
      </c>
      <c r="F1017" s="183">
        <v>9.2529512199999999</v>
      </c>
      <c r="G1017" s="183">
        <v>165.24366884</v>
      </c>
      <c r="H1017" s="183">
        <v>8.1901820500000007</v>
      </c>
      <c r="I1017" s="183">
        <v>2.4676346599999999</v>
      </c>
      <c r="J1017" s="183">
        <v>0.78123016000000001</v>
      </c>
      <c r="K1017" s="183">
        <v>87.997992159999995</v>
      </c>
      <c r="L1017" s="183">
        <v>62.00694953</v>
      </c>
      <c r="M1017" s="183">
        <v>176.33917854000001</v>
      </c>
      <c r="N1017" s="183">
        <v>5.5337774199999998</v>
      </c>
      <c r="O1017" s="184">
        <v>184.7577335</v>
      </c>
      <c r="P1017" s="185">
        <f t="shared" si="690"/>
        <v>703.25300318999996</v>
      </c>
      <c r="Q1017" s="502"/>
      <c r="R1017" s="186"/>
      <c r="S1017" s="186"/>
      <c r="T1017" s="103"/>
      <c r="U1017" s="79">
        <v>2</v>
      </c>
    </row>
    <row r="1018" spans="1:21" s="61" customFormat="1" ht="15.75" hidden="1" customHeight="1" thickBot="1">
      <c r="A1018" s="304" t="s">
        <v>34</v>
      </c>
      <c r="B1018" s="69"/>
      <c r="C1018" s="313" t="s">
        <v>460</v>
      </c>
      <c r="D1018" s="182">
        <v>0.37696961000000001</v>
      </c>
      <c r="E1018" s="183">
        <v>0.67945215999999997</v>
      </c>
      <c r="F1018" s="183">
        <v>4.0680905300000001</v>
      </c>
      <c r="G1018" s="183">
        <v>176.06461393000001</v>
      </c>
      <c r="H1018" s="183">
        <v>1.8980958400000001</v>
      </c>
      <c r="I1018" s="183">
        <v>5.3303806800000002</v>
      </c>
      <c r="J1018" s="183">
        <v>-2.1959305100000002</v>
      </c>
      <c r="K1018" s="183">
        <v>92.235453149999998</v>
      </c>
      <c r="L1018" s="183">
        <v>54.586510160000003</v>
      </c>
      <c r="M1018" s="183">
        <v>179.83046482</v>
      </c>
      <c r="N1018" s="183">
        <v>4.3594100200000003</v>
      </c>
      <c r="O1018" s="184">
        <v>184.56577888999999</v>
      </c>
      <c r="P1018" s="185">
        <f t="shared" si="690"/>
        <v>701.79928928000004</v>
      </c>
      <c r="Q1018" s="503"/>
      <c r="R1018" s="187"/>
      <c r="S1018" s="187"/>
      <c r="T1018" s="105">
        <f t="shared" ref="T1018:T1024" si="711">R1018-S1018</f>
        <v>0</v>
      </c>
      <c r="U1018" s="79">
        <v>2</v>
      </c>
    </row>
    <row r="1019" spans="1:21" s="61" customFormat="1" ht="15.75" hidden="1" customHeight="1" thickBot="1">
      <c r="A1019" s="304" t="s">
        <v>34</v>
      </c>
      <c r="B1019" s="69"/>
      <c r="C1019" s="313" t="s">
        <v>581</v>
      </c>
      <c r="D1019" s="182">
        <v>1.44624022</v>
      </c>
      <c r="E1019" s="183">
        <v>1.3569260000000001</v>
      </c>
      <c r="F1019" s="183">
        <v>8.1825897699999999</v>
      </c>
      <c r="G1019" s="183">
        <v>167.04721924</v>
      </c>
      <c r="H1019" s="183">
        <v>1.70238855</v>
      </c>
      <c r="I1019" s="183">
        <v>2.3961497600000001</v>
      </c>
      <c r="J1019" s="183">
        <v>1.1950697100000001</v>
      </c>
      <c r="K1019" s="183">
        <v>110.49292839</v>
      </c>
      <c r="L1019" s="183">
        <v>36.817428870000001</v>
      </c>
      <c r="M1019" s="183">
        <v>178.07585782000001</v>
      </c>
      <c r="N1019" s="183">
        <v>10.203535970000001</v>
      </c>
      <c r="O1019" s="184">
        <v>192.94986828</v>
      </c>
      <c r="P1019" s="185">
        <f t="shared" si="690"/>
        <v>711.86620258000005</v>
      </c>
      <c r="Q1019" s="503"/>
      <c r="R1019" s="187"/>
      <c r="S1019" s="187"/>
      <c r="T1019" s="105">
        <f t="shared" si="711"/>
        <v>0</v>
      </c>
      <c r="U1019" s="79">
        <v>2</v>
      </c>
    </row>
    <row r="1020" spans="1:21" s="61" customFormat="1" ht="15.75" hidden="1" customHeight="1" thickBot="1">
      <c r="A1020" s="304" t="s">
        <v>34</v>
      </c>
      <c r="B1020" s="69"/>
      <c r="C1020" s="313" t="s">
        <v>683</v>
      </c>
      <c r="D1020" s="182">
        <v>0.56295888000000005</v>
      </c>
      <c r="E1020" s="183">
        <v>0.72636692999999997</v>
      </c>
      <c r="F1020" s="183">
        <v>5.2835073899999996</v>
      </c>
      <c r="G1020" s="183">
        <v>173.3307671</v>
      </c>
      <c r="H1020" s="183">
        <v>5.4451970000000002E-2</v>
      </c>
      <c r="I1020" s="183">
        <v>1.73749647</v>
      </c>
      <c r="J1020" s="183">
        <v>1.98173387</v>
      </c>
      <c r="K1020" s="183">
        <v>103.53189439000001</v>
      </c>
      <c r="L1020" s="183">
        <v>51.951226480000003</v>
      </c>
      <c r="M1020" s="183">
        <v>166.57730577000001</v>
      </c>
      <c r="N1020" s="183">
        <v>13.93144547</v>
      </c>
      <c r="O1020" s="272">
        <v>169.22937313</v>
      </c>
      <c r="P1020" s="185">
        <f t="shared" si="690"/>
        <v>688.89852785000005</v>
      </c>
      <c r="Q1020" s="503"/>
      <c r="R1020" s="187"/>
      <c r="S1020" s="187"/>
      <c r="T1020" s="105">
        <f t="shared" si="711"/>
        <v>0</v>
      </c>
      <c r="U1020" s="79">
        <v>2</v>
      </c>
    </row>
    <row r="1021" spans="1:21" s="61" customFormat="1" ht="15.75" hidden="1" customHeight="1" thickBot="1">
      <c r="A1021" s="304" t="s">
        <v>34</v>
      </c>
      <c r="B1021" s="69"/>
      <c r="C1021" s="313" t="s">
        <v>781</v>
      </c>
      <c r="D1021" s="190">
        <v>2.12775501</v>
      </c>
      <c r="E1021" s="190">
        <v>0.36843132000000001</v>
      </c>
      <c r="F1021" s="190">
        <v>6.6546590999999999</v>
      </c>
      <c r="G1021" s="190">
        <v>169.14724938999998</v>
      </c>
      <c r="H1021" s="190">
        <v>9.2802629999994224E-2</v>
      </c>
      <c r="I1021" s="190">
        <v>2.1051220700000215</v>
      </c>
      <c r="J1021" s="190">
        <v>0.30319908999999257</v>
      </c>
      <c r="K1021" s="190">
        <v>102.08877849000001</v>
      </c>
      <c r="L1021" s="190">
        <v>59.979865249999989</v>
      </c>
      <c r="M1021" s="190">
        <v>175.70162005999998</v>
      </c>
      <c r="N1021" s="190">
        <v>8.5408952899999804</v>
      </c>
      <c r="O1021" s="184">
        <v>176.80415303000007</v>
      </c>
      <c r="P1021" s="185">
        <f t="shared" si="690"/>
        <v>703.91453073000002</v>
      </c>
      <c r="Q1021" s="503"/>
      <c r="R1021" s="187"/>
      <c r="S1021" s="187"/>
      <c r="T1021" s="105">
        <f t="shared" si="711"/>
        <v>0</v>
      </c>
      <c r="U1021" s="79">
        <v>2</v>
      </c>
    </row>
    <row r="1022" spans="1:21" s="61" customFormat="1" ht="15.75" hidden="1" customHeight="1" thickBot="1">
      <c r="A1022" s="304" t="s">
        <v>34</v>
      </c>
      <c r="B1022" s="69"/>
      <c r="C1022" s="313" t="s">
        <v>865</v>
      </c>
      <c r="D1022" s="422">
        <v>0.62688153999999996</v>
      </c>
      <c r="E1022" s="423">
        <v>2.4395604799999999</v>
      </c>
      <c r="F1022" s="423">
        <v>11.730488510000001</v>
      </c>
      <c r="G1022" s="423">
        <v>169.13080686000001</v>
      </c>
      <c r="H1022" s="423">
        <v>-0.24807007000001136</v>
      </c>
      <c r="I1022" s="423">
        <v>0.90402391000000648</v>
      </c>
      <c r="J1022" s="423">
        <v>0.50997762999998031</v>
      </c>
      <c r="K1022" s="423">
        <v>104.52349407000003</v>
      </c>
      <c r="L1022" s="423">
        <v>63.859165319999988</v>
      </c>
      <c r="M1022" s="423">
        <v>178.93633941000002</v>
      </c>
      <c r="N1022" s="423">
        <v>4.2007505099999207</v>
      </c>
      <c r="O1022" s="424">
        <v>182.53455523000002</v>
      </c>
      <c r="P1022" s="425">
        <f t="shared" si="690"/>
        <v>719.14797339999996</v>
      </c>
      <c r="Q1022" s="503"/>
      <c r="R1022" s="182"/>
      <c r="S1022" s="191"/>
      <c r="T1022" s="192">
        <f>S1022-R1022</f>
        <v>0</v>
      </c>
      <c r="U1022" s="79">
        <v>2</v>
      </c>
    </row>
    <row r="1023" spans="1:21" s="61" customFormat="1" ht="15.75" hidden="1" customHeight="1" thickBot="1">
      <c r="A1023" s="304" t="s">
        <v>34</v>
      </c>
      <c r="B1023" s="69"/>
      <c r="C1023" s="469" t="s">
        <v>964</v>
      </c>
      <c r="D1023" s="182">
        <v>1.8525700999999999</v>
      </c>
      <c r="E1023" s="183">
        <v>1.71080991</v>
      </c>
      <c r="F1023" s="183">
        <v>7.2937860299999997</v>
      </c>
      <c r="G1023" s="183">
        <v>182.50618966999997</v>
      </c>
      <c r="H1023" s="183">
        <v>1.725277669999997</v>
      </c>
      <c r="I1023" s="183">
        <v>5.3570730700000126</v>
      </c>
      <c r="J1023" s="183">
        <v>1.0090330800000231</v>
      </c>
      <c r="K1023" s="183">
        <v>145.65192248000002</v>
      </c>
      <c r="L1023" s="183">
        <v>69.594257069999969</v>
      </c>
      <c r="M1023" s="183">
        <v>203.45544015999991</v>
      </c>
      <c r="N1023" s="183">
        <v>9.2500024400001166</v>
      </c>
      <c r="O1023" s="184">
        <v>191.01828323999996</v>
      </c>
      <c r="P1023" s="185">
        <f>SUM(D1023:O1023)</f>
        <v>820.42464491999999</v>
      </c>
      <c r="Q1023" s="503"/>
      <c r="R1023" s="459">
        <v>782.3</v>
      </c>
      <c r="S1023" s="459">
        <v>782.3</v>
      </c>
      <c r="T1023" s="592">
        <f t="shared" si="711"/>
        <v>0</v>
      </c>
      <c r="U1023" s="79">
        <v>2</v>
      </c>
    </row>
    <row r="1024" spans="1:21" s="61" customFormat="1" ht="15.6" customHeight="1" thickBot="1">
      <c r="A1024" s="304" t="s">
        <v>34</v>
      </c>
      <c r="B1024" s="516">
        <f>+B1011+1</f>
        <v>214</v>
      </c>
      <c r="C1024" s="469" t="s">
        <v>2538</v>
      </c>
      <c r="D1024" s="182">
        <v>3.9</v>
      </c>
      <c r="E1024" s="183">
        <v>2.5</v>
      </c>
      <c r="F1024" s="183">
        <v>9</v>
      </c>
      <c r="G1024" s="183">
        <v>346.9</v>
      </c>
      <c r="H1024" s="183">
        <v>0.9</v>
      </c>
      <c r="I1024" s="183">
        <v>0.7</v>
      </c>
      <c r="J1024" s="183">
        <v>1</v>
      </c>
      <c r="K1024" s="183">
        <v>194.8</v>
      </c>
      <c r="L1024" s="183">
        <v>115.9</v>
      </c>
      <c r="M1024" s="183">
        <v>386.3</v>
      </c>
      <c r="N1024" s="183">
        <v>9</v>
      </c>
      <c r="O1024" s="184">
        <f>(R1024)-SUM(D1024:N1024)</f>
        <v>373.60000000000014</v>
      </c>
      <c r="P1024" s="185">
        <f>SUM(D1024:O1024)</f>
        <v>1444.5</v>
      </c>
      <c r="Q1024" s="584"/>
      <c r="R1024" s="182">
        <v>1444.5</v>
      </c>
      <c r="S1024" s="646">
        <v>1444.5</v>
      </c>
      <c r="T1024" s="644">
        <f t="shared" si="711"/>
        <v>0</v>
      </c>
      <c r="U1024" s="79">
        <v>1</v>
      </c>
    </row>
    <row r="1025" spans="1:21" s="61" customFormat="1" ht="15.75" hidden="1" customHeight="1" thickBot="1">
      <c r="A1025" s="304" t="s">
        <v>34</v>
      </c>
      <c r="B1025" s="69"/>
      <c r="C1025" s="469" t="s">
        <v>1108</v>
      </c>
      <c r="D1025" s="182">
        <v>0.95933446</v>
      </c>
      <c r="E1025" s="183">
        <v>1.5705662600000001</v>
      </c>
      <c r="F1025" s="183">
        <v>9.6134611399999983</v>
      </c>
      <c r="G1025" s="183">
        <v>180.35957428</v>
      </c>
      <c r="H1025" s="183">
        <v>4.0309146099999964</v>
      </c>
      <c r="I1025" s="183">
        <v>0.66344946000000959</v>
      </c>
      <c r="J1025" s="183">
        <v>0.66821835999999735</v>
      </c>
      <c r="K1025" s="183">
        <v>171.18865680999994</v>
      </c>
      <c r="L1025" s="183">
        <v>62.332054260000064</v>
      </c>
      <c r="M1025" s="183">
        <v>225.37340108000001</v>
      </c>
      <c r="N1025" s="183">
        <v>9.7787134899999728</v>
      </c>
      <c r="O1025" s="184">
        <v>212.49203915999999</v>
      </c>
      <c r="P1025" s="185">
        <f>SUM(D1025:O1025)</f>
        <v>879.03038336999998</v>
      </c>
      <c r="Q1025" s="351"/>
      <c r="R1025" s="595">
        <v>842.5</v>
      </c>
      <c r="S1025" s="596">
        <v>842.5</v>
      </c>
      <c r="T1025" s="597">
        <f>R1025-S1025</f>
        <v>0</v>
      </c>
      <c r="U1025" s="79">
        <v>2</v>
      </c>
    </row>
    <row r="1026" spans="1:21" s="61" customFormat="1" ht="15.75" hidden="1" customHeight="1" thickBot="1">
      <c r="A1026" s="304" t="s">
        <v>34</v>
      </c>
      <c r="B1026" s="516"/>
      <c r="C1026" s="469" t="s">
        <v>1453</v>
      </c>
      <c r="D1026" s="182">
        <v>3.8188087199999998</v>
      </c>
      <c r="E1026" s="183">
        <v>0.29074299000000003</v>
      </c>
      <c r="F1026" s="183">
        <v>9.597858819999999</v>
      </c>
      <c r="G1026" s="183">
        <v>203.54980963</v>
      </c>
      <c r="H1026" s="183">
        <v>1.9337165100000107</v>
      </c>
      <c r="I1026" s="183">
        <v>5.6817807399999936</v>
      </c>
      <c r="J1026" s="183">
        <v>-2.6006001400000116</v>
      </c>
      <c r="K1026" s="183">
        <v>178.74726744</v>
      </c>
      <c r="L1026" s="183">
        <v>42.363112139999998</v>
      </c>
      <c r="M1026" s="183">
        <v>225.34028347999998</v>
      </c>
      <c r="N1026" s="183">
        <v>2.4942131799999743</v>
      </c>
      <c r="O1026" s="184">
        <v>222.5072502700001</v>
      </c>
      <c r="P1026" s="185">
        <f t="shared" ref="P1026:P1035" si="712">SUM(D1026:O1026)</f>
        <v>893.72424378000005</v>
      </c>
      <c r="Q1026" s="351"/>
      <c r="R1026" s="182">
        <v>900.7</v>
      </c>
      <c r="S1026" s="187">
        <v>900.7</v>
      </c>
      <c r="T1026" s="481">
        <f t="shared" ref="T1026:T1035" si="713">R1026-S1026</f>
        <v>0</v>
      </c>
      <c r="U1026" s="79">
        <v>2</v>
      </c>
    </row>
    <row r="1027" spans="1:21" s="61" customFormat="1" ht="15.75" hidden="1" customHeight="1" thickBot="1">
      <c r="A1027" s="304" t="s">
        <v>34</v>
      </c>
      <c r="B1027" s="516"/>
      <c r="C1027" s="313" t="s">
        <v>1454</v>
      </c>
      <c r="D1027" s="182">
        <v>1.1541929</v>
      </c>
      <c r="E1027" s="183">
        <v>0.77149593000000016</v>
      </c>
      <c r="F1027" s="183">
        <v>8.0162471199999992</v>
      </c>
      <c r="G1027" s="183">
        <v>208.27471138000001</v>
      </c>
      <c r="H1027" s="183">
        <v>0.29718153000001735</v>
      </c>
      <c r="I1027" s="183">
        <v>1.0474024899999961</v>
      </c>
      <c r="J1027" s="183">
        <v>0.58815187999996965</v>
      </c>
      <c r="K1027" s="183">
        <v>178.62637409000004</v>
      </c>
      <c r="L1027" s="183">
        <v>102.30531536999996</v>
      </c>
      <c r="M1027" s="183">
        <v>239.92103071000003</v>
      </c>
      <c r="N1027" s="183">
        <v>6.8182675100000552</v>
      </c>
      <c r="O1027" s="184">
        <v>355.48391597999989</v>
      </c>
      <c r="P1027" s="185">
        <f t="shared" si="712"/>
        <v>1103.30428689</v>
      </c>
      <c r="Q1027" s="557"/>
      <c r="R1027" s="422">
        <v>994.8</v>
      </c>
      <c r="S1027" s="459">
        <v>994.8</v>
      </c>
      <c r="T1027" s="592">
        <f t="shared" si="713"/>
        <v>0</v>
      </c>
      <c r="U1027" s="79">
        <v>2</v>
      </c>
    </row>
    <row r="1028" spans="1:21" s="61" customFormat="1" ht="15.6" hidden="1" customHeight="1" thickBot="1">
      <c r="A1028" s="304" t="s">
        <v>34</v>
      </c>
      <c r="B1028" s="516"/>
      <c r="C1028" s="313" t="s">
        <v>1455</v>
      </c>
      <c r="D1028" s="182">
        <v>3.1927844599999999</v>
      </c>
      <c r="E1028" s="183">
        <v>5.5369935299999984</v>
      </c>
      <c r="F1028" s="183">
        <v>11.348341990000002</v>
      </c>
      <c r="G1028" s="183">
        <v>228.94398928000001</v>
      </c>
      <c r="H1028" s="183">
        <v>0.38606754999997861</v>
      </c>
      <c r="I1028" s="183">
        <v>0.55259621000001857</v>
      </c>
      <c r="J1028" s="183">
        <v>0.23454961999999568</v>
      </c>
      <c r="K1028" s="183">
        <v>201.42999234999994</v>
      </c>
      <c r="L1028" s="183">
        <v>128.37722200000002</v>
      </c>
      <c r="M1028" s="183">
        <v>284.32089482000015</v>
      </c>
      <c r="N1028" s="183">
        <v>12.174060409999925</v>
      </c>
      <c r="O1028" s="184">
        <v>285.75647833999994</v>
      </c>
      <c r="P1028" s="185">
        <f t="shared" si="712"/>
        <v>1162.25397056</v>
      </c>
      <c r="Q1028" s="584"/>
      <c r="R1028" s="182">
        <v>1035.8</v>
      </c>
      <c r="S1028" s="187">
        <v>1035.8</v>
      </c>
      <c r="T1028" s="105">
        <f t="shared" si="713"/>
        <v>0</v>
      </c>
      <c r="U1028" s="79">
        <v>2</v>
      </c>
    </row>
    <row r="1029" spans="1:21" s="61" customFormat="1" ht="15.6" hidden="1" customHeight="1" thickBot="1">
      <c r="A1029" s="304" t="s">
        <v>34</v>
      </c>
      <c r="B1029" s="516"/>
      <c r="C1029" s="313" t="s">
        <v>1456</v>
      </c>
      <c r="D1029" s="182">
        <v>10.957895610000001</v>
      </c>
      <c r="E1029" s="183">
        <v>3.341303739999999</v>
      </c>
      <c r="F1029" s="183">
        <v>15.838938439999998</v>
      </c>
      <c r="G1029" s="183">
        <v>274.05830104000006</v>
      </c>
      <c r="H1029" s="183">
        <v>2.7293018199999892</v>
      </c>
      <c r="I1029" s="183">
        <v>1.2899437499999635</v>
      </c>
      <c r="J1029" s="183">
        <v>0.34828869000000395</v>
      </c>
      <c r="K1029" s="183">
        <v>240.24002381999992</v>
      </c>
      <c r="L1029" s="183">
        <v>153.27068581000015</v>
      </c>
      <c r="M1029" s="183">
        <v>339.99967414999992</v>
      </c>
      <c r="N1029" s="183">
        <v>11.595594520000077</v>
      </c>
      <c r="O1029" s="184">
        <v>330.67131003999998</v>
      </c>
      <c r="P1029" s="185">
        <f t="shared" si="712"/>
        <v>1384.34126143</v>
      </c>
      <c r="Q1029" s="638"/>
      <c r="R1029" s="182">
        <v>1395.5</v>
      </c>
      <c r="S1029" s="646">
        <v>1395.5</v>
      </c>
      <c r="T1029" s="645">
        <f t="shared" si="713"/>
        <v>0</v>
      </c>
      <c r="U1029" s="79">
        <v>2</v>
      </c>
    </row>
    <row r="1030" spans="1:21" s="61" customFormat="1" ht="15.75" customHeight="1" thickBot="1">
      <c r="A1030" s="304" t="s">
        <v>34</v>
      </c>
      <c r="B1030" s="516">
        <f>+B1024+1</f>
        <v>215</v>
      </c>
      <c r="C1030" s="313" t="s">
        <v>1457</v>
      </c>
      <c r="D1030" s="182">
        <v>6.5848337499999996</v>
      </c>
      <c r="E1030" s="611">
        <v>3.6</v>
      </c>
      <c r="F1030" s="611">
        <v>13.2</v>
      </c>
      <c r="G1030" s="611">
        <v>307.5</v>
      </c>
      <c r="H1030" s="611">
        <v>1.3</v>
      </c>
      <c r="I1030" s="611">
        <v>1.1000000000000001</v>
      </c>
      <c r="J1030" s="611">
        <v>1</v>
      </c>
      <c r="K1030" s="611">
        <v>192.9</v>
      </c>
      <c r="L1030" s="611">
        <v>118.2</v>
      </c>
      <c r="M1030" s="611">
        <v>361.9</v>
      </c>
      <c r="N1030" s="611">
        <v>10</v>
      </c>
      <c r="O1030" s="184">
        <f t="shared" ref="O1030:O1035" si="714">(R1030)-SUM(D1030:N1030)</f>
        <v>350.31516624999983</v>
      </c>
      <c r="P1030" s="185">
        <f t="shared" si="712"/>
        <v>1367.6</v>
      </c>
      <c r="Q1030" s="557"/>
      <c r="R1030" s="194">
        <v>1367.6</v>
      </c>
      <c r="S1030" s="187">
        <v>1367.6</v>
      </c>
      <c r="T1030" s="105">
        <f t="shared" si="713"/>
        <v>0</v>
      </c>
      <c r="U1030" s="79">
        <v>1</v>
      </c>
    </row>
    <row r="1031" spans="1:21" s="61" customFormat="1" ht="15.75" customHeight="1" thickBot="1">
      <c r="A1031" s="304" t="s">
        <v>34</v>
      </c>
      <c r="B1031" s="516">
        <f>+B1030+1</f>
        <v>216</v>
      </c>
      <c r="C1031" s="313" t="s">
        <v>1458</v>
      </c>
      <c r="D1031" s="195">
        <v>5.8</v>
      </c>
      <c r="E1031" s="193">
        <v>3.6</v>
      </c>
      <c r="F1031" s="193">
        <v>13.2</v>
      </c>
      <c r="G1031" s="193">
        <v>322</v>
      </c>
      <c r="H1031" s="193">
        <v>1.3</v>
      </c>
      <c r="I1031" s="193">
        <v>1.1000000000000001</v>
      </c>
      <c r="J1031" s="193">
        <v>1</v>
      </c>
      <c r="K1031" s="193">
        <v>210.7</v>
      </c>
      <c r="L1031" s="193">
        <v>129.19999999999999</v>
      </c>
      <c r="M1031" s="193">
        <v>385.4</v>
      </c>
      <c r="N1031" s="193">
        <v>10</v>
      </c>
      <c r="O1031" s="184">
        <f t="shared" si="714"/>
        <v>373.59999999999991</v>
      </c>
      <c r="P1031" s="185">
        <f t="shared" si="712"/>
        <v>1456.9</v>
      </c>
      <c r="Q1031" s="542"/>
      <c r="R1031" s="199">
        <v>1456.9</v>
      </c>
      <c r="S1031" s="187">
        <v>1456.9</v>
      </c>
      <c r="T1031" s="105">
        <f t="shared" si="713"/>
        <v>0</v>
      </c>
      <c r="U1031" s="79">
        <v>1</v>
      </c>
    </row>
    <row r="1032" spans="1:21" s="61" customFormat="1" ht="15.75" hidden="1" customHeight="1" thickBot="1">
      <c r="A1032" s="304" t="s">
        <v>34</v>
      </c>
      <c r="B1032" s="69"/>
      <c r="C1032" s="313" t="s">
        <v>1459</v>
      </c>
      <c r="D1032" s="195"/>
      <c r="E1032" s="193"/>
      <c r="F1032" s="193"/>
      <c r="G1032" s="193"/>
      <c r="H1032" s="193"/>
      <c r="I1032" s="193"/>
      <c r="J1032" s="193"/>
      <c r="K1032" s="193"/>
      <c r="L1032" s="193"/>
      <c r="M1032" s="193"/>
      <c r="N1032" s="193"/>
      <c r="O1032" s="184">
        <f t="shared" si="714"/>
        <v>0</v>
      </c>
      <c r="P1032" s="185">
        <f t="shared" si="712"/>
        <v>0</v>
      </c>
      <c r="Q1032" s="503"/>
      <c r="R1032" s="199"/>
      <c r="S1032" s="187"/>
      <c r="T1032" s="105">
        <f t="shared" si="713"/>
        <v>0</v>
      </c>
      <c r="U1032" s="79">
        <v>2</v>
      </c>
    </row>
    <row r="1033" spans="1:21" s="61" customFormat="1" ht="15.75" hidden="1" customHeight="1" thickBot="1">
      <c r="A1033" s="304" t="s">
        <v>34</v>
      </c>
      <c r="B1033" s="69"/>
      <c r="C1033" s="313" t="s">
        <v>1460</v>
      </c>
      <c r="D1033" s="195"/>
      <c r="E1033" s="193"/>
      <c r="F1033" s="193"/>
      <c r="G1033" s="193"/>
      <c r="H1033" s="193"/>
      <c r="I1033" s="193"/>
      <c r="J1033" s="193"/>
      <c r="K1033" s="193"/>
      <c r="L1033" s="193"/>
      <c r="M1033" s="193"/>
      <c r="N1033" s="193"/>
      <c r="O1033" s="184">
        <f t="shared" si="714"/>
        <v>0</v>
      </c>
      <c r="P1033" s="185">
        <f t="shared" si="712"/>
        <v>0</v>
      </c>
      <c r="Q1033" s="503"/>
      <c r="R1033" s="199"/>
      <c r="S1033" s="187"/>
      <c r="T1033" s="105">
        <f t="shared" si="713"/>
        <v>0</v>
      </c>
      <c r="U1033" s="79">
        <v>2</v>
      </c>
    </row>
    <row r="1034" spans="1:21" s="61" customFormat="1" ht="15.75" hidden="1" customHeight="1" thickBot="1">
      <c r="A1034" s="304" t="s">
        <v>34</v>
      </c>
      <c r="B1034" s="69"/>
      <c r="C1034" s="313" t="s">
        <v>1461</v>
      </c>
      <c r="D1034" s="195"/>
      <c r="E1034" s="193"/>
      <c r="F1034" s="193"/>
      <c r="G1034" s="193"/>
      <c r="H1034" s="193"/>
      <c r="I1034" s="193"/>
      <c r="J1034" s="193"/>
      <c r="K1034" s="193"/>
      <c r="L1034" s="193"/>
      <c r="M1034" s="193"/>
      <c r="N1034" s="193"/>
      <c r="O1034" s="184">
        <f t="shared" si="714"/>
        <v>0</v>
      </c>
      <c r="P1034" s="185">
        <f t="shared" si="712"/>
        <v>0</v>
      </c>
      <c r="Q1034" s="503"/>
      <c r="R1034" s="199"/>
      <c r="S1034" s="187"/>
      <c r="T1034" s="105">
        <f t="shared" si="713"/>
        <v>0</v>
      </c>
      <c r="U1034" s="79">
        <v>2</v>
      </c>
    </row>
    <row r="1035" spans="1:21" s="61" customFormat="1" ht="15.75" hidden="1" customHeight="1" thickBot="1">
      <c r="A1035" s="304" t="s">
        <v>34</v>
      </c>
      <c r="B1035" s="69"/>
      <c r="C1035" s="313" t="s">
        <v>1462</v>
      </c>
      <c r="D1035" s="195"/>
      <c r="E1035" s="193"/>
      <c r="F1035" s="193"/>
      <c r="G1035" s="193"/>
      <c r="H1035" s="193"/>
      <c r="I1035" s="193"/>
      <c r="J1035" s="193"/>
      <c r="K1035" s="193"/>
      <c r="L1035" s="193"/>
      <c r="M1035" s="193"/>
      <c r="N1035" s="193"/>
      <c r="O1035" s="184">
        <f t="shared" si="714"/>
        <v>0</v>
      </c>
      <c r="P1035" s="185">
        <f t="shared" si="712"/>
        <v>0</v>
      </c>
      <c r="Q1035" s="503"/>
      <c r="R1035" s="199"/>
      <c r="S1035" s="187"/>
      <c r="T1035" s="105">
        <f t="shared" si="713"/>
        <v>0</v>
      </c>
      <c r="U1035" s="79">
        <v>2</v>
      </c>
    </row>
    <row r="1036" spans="1:21" s="75" customFormat="1" ht="15.6" customHeight="1" thickBot="1">
      <c r="A1036" s="196"/>
      <c r="B1036" s="549"/>
      <c r="C1036" s="470"/>
      <c r="D1036" s="161"/>
      <c r="E1036" s="161"/>
      <c r="F1036" s="161"/>
      <c r="G1036" s="161"/>
      <c r="H1036" s="161"/>
      <c r="I1036" s="161"/>
      <c r="J1036" s="161"/>
      <c r="K1036" s="161"/>
      <c r="L1036" s="161"/>
      <c r="M1036" s="161"/>
      <c r="N1036" s="161"/>
      <c r="O1036" s="161"/>
      <c r="P1036" s="161"/>
      <c r="Q1036" s="198"/>
      <c r="R1036" s="161"/>
      <c r="S1036" s="161"/>
      <c r="U1036" s="79">
        <v>1</v>
      </c>
    </row>
    <row r="1037" spans="1:21" s="57" customFormat="1" ht="15.75" hidden="1" customHeight="1" thickBot="1">
      <c r="A1037" s="57" t="s">
        <v>35</v>
      </c>
      <c r="B1037" s="69"/>
      <c r="C1037" s="233" t="s">
        <v>175</v>
      </c>
      <c r="D1037" s="218">
        <v>5.9171597633136092E-2</v>
      </c>
      <c r="E1037" s="218">
        <v>0</v>
      </c>
      <c r="F1037" s="218">
        <v>0</v>
      </c>
      <c r="G1037" s="218">
        <v>0</v>
      </c>
      <c r="H1037" s="218">
        <v>0.26035502958579881</v>
      </c>
      <c r="I1037" s="218">
        <v>0</v>
      </c>
      <c r="J1037" s="218">
        <v>0</v>
      </c>
      <c r="K1037" s="218">
        <v>0</v>
      </c>
      <c r="L1037" s="218">
        <v>0</v>
      </c>
      <c r="M1037" s="218">
        <v>0.17751479289940827</v>
      </c>
      <c r="N1037" s="218">
        <v>0.2504930966469428</v>
      </c>
      <c r="O1037" s="218">
        <v>0.25246548323471402</v>
      </c>
      <c r="P1037" s="160">
        <f t="shared" ref="P1037:P1065" si="715">SUM(D1037:O1037)</f>
        <v>1</v>
      </c>
      <c r="Q1037" s="484"/>
      <c r="R1037" s="234"/>
      <c r="S1037" s="234"/>
      <c r="T1037" s="75"/>
      <c r="U1037" s="79">
        <v>2</v>
      </c>
    </row>
    <row r="1038" spans="1:21" s="57" customFormat="1" ht="15.75" hidden="1" customHeight="1" thickBot="1">
      <c r="A1038" s="57" t="s">
        <v>35</v>
      </c>
      <c r="B1038" s="69"/>
      <c r="C1038" s="233" t="s">
        <v>176</v>
      </c>
      <c r="D1038" s="220">
        <v>0</v>
      </c>
      <c r="E1038" s="220">
        <v>0</v>
      </c>
      <c r="F1038" s="220">
        <v>0</v>
      </c>
      <c r="G1038" s="220">
        <v>0</v>
      </c>
      <c r="H1038" s="220">
        <v>0.27092511013215859</v>
      </c>
      <c r="I1038" s="220">
        <v>0</v>
      </c>
      <c r="J1038" s="220">
        <v>0</v>
      </c>
      <c r="K1038" s="220">
        <v>0</v>
      </c>
      <c r="L1038" s="220">
        <v>0</v>
      </c>
      <c r="M1038" s="220">
        <v>0.1696035242290749</v>
      </c>
      <c r="N1038" s="220">
        <v>0.27092511013215859</v>
      </c>
      <c r="O1038" s="220">
        <v>0.28854625550660795</v>
      </c>
      <c r="P1038" s="164">
        <f t="shared" si="715"/>
        <v>1</v>
      </c>
      <c r="Q1038" s="484"/>
      <c r="R1038" s="234"/>
      <c r="S1038" s="234"/>
      <c r="T1038" s="75"/>
      <c r="U1038" s="79">
        <v>2</v>
      </c>
    </row>
    <row r="1039" spans="1:21" s="57" customFormat="1" ht="15.75" hidden="1" customHeight="1" thickBot="1">
      <c r="A1039" s="57" t="s">
        <v>35</v>
      </c>
      <c r="B1039" s="69"/>
      <c r="C1039" s="233" t="s">
        <v>177</v>
      </c>
      <c r="D1039" s="235">
        <v>0</v>
      </c>
      <c r="E1039" s="235">
        <v>0</v>
      </c>
      <c r="F1039" s="235">
        <v>0</v>
      </c>
      <c r="G1039" s="235">
        <v>0</v>
      </c>
      <c r="H1039" s="235">
        <v>0.27282608695652172</v>
      </c>
      <c r="I1039" s="235">
        <v>0</v>
      </c>
      <c r="J1039" s="235">
        <v>0</v>
      </c>
      <c r="K1039" s="235">
        <v>0</v>
      </c>
      <c r="L1039" s="235">
        <v>0</v>
      </c>
      <c r="M1039" s="235">
        <v>0.19130434782608696</v>
      </c>
      <c r="N1039" s="235">
        <v>0.24239130434782608</v>
      </c>
      <c r="O1039" s="235">
        <v>0.29347826086956524</v>
      </c>
      <c r="P1039" s="167">
        <f t="shared" si="715"/>
        <v>1</v>
      </c>
      <c r="Q1039" s="484"/>
      <c r="R1039" s="234"/>
      <c r="S1039" s="234"/>
      <c r="T1039" s="75"/>
      <c r="U1039" s="79">
        <v>2</v>
      </c>
    </row>
    <row r="1040" spans="1:21" s="57" customFormat="1" ht="15.75" hidden="1" customHeight="1" thickBot="1">
      <c r="A1040" s="57" t="s">
        <v>35</v>
      </c>
      <c r="B1040" s="69"/>
      <c r="C1040" s="233" t="s">
        <v>178</v>
      </c>
      <c r="D1040" s="168">
        <f t="shared" ref="D1040:D1047" si="716">D1059/$P1059</f>
        <v>0</v>
      </c>
      <c r="E1040" s="169">
        <f t="shared" ref="E1040:O1040" si="717">E1059/$P1059</f>
        <v>0</v>
      </c>
      <c r="F1040" s="169">
        <f t="shared" si="717"/>
        <v>0</v>
      </c>
      <c r="G1040" s="169">
        <f t="shared" si="717"/>
        <v>0</v>
      </c>
      <c r="H1040" s="169">
        <f t="shared" si="717"/>
        <v>0.25699481865284973</v>
      </c>
      <c r="I1040" s="169">
        <f t="shared" si="717"/>
        <v>0</v>
      </c>
      <c r="J1040" s="169">
        <f t="shared" si="717"/>
        <v>0</v>
      </c>
      <c r="K1040" s="169">
        <f t="shared" si="717"/>
        <v>0</v>
      </c>
      <c r="L1040" s="169">
        <f t="shared" si="717"/>
        <v>0</v>
      </c>
      <c r="M1040" s="169">
        <f t="shared" si="717"/>
        <v>0.22797927461139897</v>
      </c>
      <c r="N1040" s="169">
        <f t="shared" si="717"/>
        <v>0.23523316062176167</v>
      </c>
      <c r="O1040" s="169">
        <f t="shared" si="717"/>
        <v>0.27979274611398963</v>
      </c>
      <c r="P1040" s="171">
        <f t="shared" si="715"/>
        <v>1</v>
      </c>
      <c r="Q1040" s="484"/>
      <c r="R1040" s="234"/>
      <c r="S1040" s="234"/>
      <c r="T1040" s="75"/>
      <c r="U1040" s="79">
        <v>2</v>
      </c>
    </row>
    <row r="1041" spans="1:21" s="57" customFormat="1" ht="15.75" hidden="1" customHeight="1" thickBot="1">
      <c r="A1041" s="57" t="s">
        <v>35</v>
      </c>
      <c r="B1041" s="69"/>
      <c r="C1041" s="236" t="s">
        <v>179</v>
      </c>
      <c r="D1041" s="168">
        <f t="shared" si="716"/>
        <v>0</v>
      </c>
      <c r="E1041" s="169">
        <f t="shared" ref="E1041:O1042" si="718">E1060/$P1060</f>
        <v>0</v>
      </c>
      <c r="F1041" s="169">
        <f t="shared" si="718"/>
        <v>0</v>
      </c>
      <c r="G1041" s="169">
        <f t="shared" si="718"/>
        <v>0</v>
      </c>
      <c r="H1041" s="169">
        <f t="shared" si="718"/>
        <v>0.25390630224915628</v>
      </c>
      <c r="I1041" s="169">
        <f t="shared" si="718"/>
        <v>0</v>
      </c>
      <c r="J1041" s="169">
        <f t="shared" si="718"/>
        <v>0</v>
      </c>
      <c r="K1041" s="169">
        <f t="shared" si="718"/>
        <v>0</v>
      </c>
      <c r="L1041" s="169">
        <f t="shared" si="718"/>
        <v>0</v>
      </c>
      <c r="M1041" s="169">
        <f t="shared" si="718"/>
        <v>0.22546879639725076</v>
      </c>
      <c r="N1041" s="169">
        <f t="shared" si="718"/>
        <v>0.23765629890521026</v>
      </c>
      <c r="O1041" s="169">
        <f t="shared" si="718"/>
        <v>0.28296860244838273</v>
      </c>
      <c r="P1041" s="171">
        <f t="shared" si="715"/>
        <v>1</v>
      </c>
      <c r="Q1041" s="496">
        <f>(P1060/P1059-1)</f>
        <v>2.0326613471502553E-2</v>
      </c>
      <c r="R1041" s="234"/>
      <c r="S1041" s="234"/>
      <c r="T1041" s="75"/>
      <c r="U1041" s="79">
        <v>2</v>
      </c>
    </row>
    <row r="1042" spans="1:21" s="57" customFormat="1" ht="15.75" hidden="1" customHeight="1" thickBot="1">
      <c r="A1042" s="57" t="s">
        <v>35</v>
      </c>
      <c r="B1042" s="69"/>
      <c r="C1042" s="233" t="s">
        <v>461</v>
      </c>
      <c r="D1042" s="168">
        <f t="shared" si="716"/>
        <v>0</v>
      </c>
      <c r="E1042" s="169">
        <f t="shared" si="718"/>
        <v>0</v>
      </c>
      <c r="F1042" s="169">
        <f t="shared" si="718"/>
        <v>0</v>
      </c>
      <c r="G1042" s="169">
        <f t="shared" si="718"/>
        <v>0</v>
      </c>
      <c r="H1042" s="169">
        <f t="shared" si="718"/>
        <v>0.26834381551362685</v>
      </c>
      <c r="I1042" s="169">
        <f t="shared" si="718"/>
        <v>0</v>
      </c>
      <c r="J1042" s="169">
        <f t="shared" si="718"/>
        <v>0</v>
      </c>
      <c r="K1042" s="169">
        <f t="shared" si="718"/>
        <v>0</v>
      </c>
      <c r="L1042" s="169">
        <f t="shared" si="718"/>
        <v>0</v>
      </c>
      <c r="M1042" s="169">
        <f t="shared" si="718"/>
        <v>0.20964360587002095</v>
      </c>
      <c r="N1042" s="169">
        <f t="shared" si="718"/>
        <v>0.2389937106918239</v>
      </c>
      <c r="O1042" s="169">
        <f t="shared" si="718"/>
        <v>0.28301886792452829</v>
      </c>
      <c r="P1042" s="171">
        <f t="shared" si="715"/>
        <v>1</v>
      </c>
      <c r="Q1042" s="496">
        <f t="shared" ref="Q1042:Q1047" si="719">(P1061/P1060-1)</f>
        <v>-3.1093550617219745E-2</v>
      </c>
      <c r="R1042" s="234"/>
      <c r="S1042" s="234"/>
      <c r="T1042" s="75"/>
      <c r="U1042" s="79">
        <v>2</v>
      </c>
    </row>
    <row r="1043" spans="1:21" s="57" customFormat="1" ht="15.75" hidden="1" customHeight="1" thickBot="1">
      <c r="A1043" s="57" t="s">
        <v>35</v>
      </c>
      <c r="B1043" s="69"/>
      <c r="C1043" s="233" t="s">
        <v>582</v>
      </c>
      <c r="D1043" s="168">
        <f t="shared" si="716"/>
        <v>0</v>
      </c>
      <c r="E1043" s="169">
        <f t="shared" ref="E1043:O1043" si="720">E1062/$P1062</f>
        <v>9.5642933049946872E-3</v>
      </c>
      <c r="F1043" s="169">
        <f t="shared" si="720"/>
        <v>0</v>
      </c>
      <c r="G1043" s="169">
        <f t="shared" si="720"/>
        <v>0</v>
      </c>
      <c r="H1043" s="169">
        <f t="shared" si="720"/>
        <v>0.25929861849096708</v>
      </c>
      <c r="I1043" s="169">
        <f t="shared" si="720"/>
        <v>0</v>
      </c>
      <c r="J1043" s="169">
        <f t="shared" si="720"/>
        <v>0</v>
      </c>
      <c r="K1043" s="169">
        <f t="shared" si="720"/>
        <v>0</v>
      </c>
      <c r="L1043" s="169">
        <f t="shared" si="720"/>
        <v>0</v>
      </c>
      <c r="M1043" s="169">
        <f t="shared" si="720"/>
        <v>0.20828905419766205</v>
      </c>
      <c r="N1043" s="169">
        <f t="shared" si="720"/>
        <v>0.2359192348565356</v>
      </c>
      <c r="O1043" s="169">
        <f t="shared" si="720"/>
        <v>0.2869287991498406</v>
      </c>
      <c r="P1043" s="171">
        <f t="shared" si="715"/>
        <v>1</v>
      </c>
      <c r="Q1043" s="497">
        <f t="shared" si="719"/>
        <v>-1.3626834381551323E-2</v>
      </c>
      <c r="R1043" s="234"/>
      <c r="S1043" s="234"/>
      <c r="T1043" s="75"/>
      <c r="U1043" s="79">
        <v>2</v>
      </c>
    </row>
    <row r="1044" spans="1:21" s="57" customFormat="1" ht="15.75" hidden="1" customHeight="1" thickBot="1">
      <c r="A1044" s="57" t="s">
        <v>35</v>
      </c>
      <c r="B1044" s="69"/>
      <c r="C1044" s="244" t="s">
        <v>684</v>
      </c>
      <c r="D1044" s="168">
        <f t="shared" si="716"/>
        <v>0</v>
      </c>
      <c r="E1044" s="217">
        <f t="shared" ref="E1044:O1044" si="721">E1063/$P1063</f>
        <v>2.5723472668810289E-2</v>
      </c>
      <c r="F1044" s="217">
        <f t="shared" si="721"/>
        <v>0</v>
      </c>
      <c r="G1044" s="217">
        <f t="shared" si="721"/>
        <v>0</v>
      </c>
      <c r="H1044" s="217">
        <f t="shared" si="721"/>
        <v>0.26259378349410506</v>
      </c>
      <c r="I1044" s="217">
        <f t="shared" si="721"/>
        <v>0</v>
      </c>
      <c r="J1044" s="217">
        <f t="shared" si="721"/>
        <v>0</v>
      </c>
      <c r="K1044" s="217">
        <f t="shared" si="721"/>
        <v>0</v>
      </c>
      <c r="L1044" s="217">
        <f t="shared" si="721"/>
        <v>0</v>
      </c>
      <c r="M1044" s="217">
        <f t="shared" si="721"/>
        <v>0.21221864951768488</v>
      </c>
      <c r="N1044" s="217">
        <f t="shared" si="721"/>
        <v>0.22508038585209003</v>
      </c>
      <c r="O1044" s="217">
        <f t="shared" si="721"/>
        <v>0.27438370846730975</v>
      </c>
      <c r="P1044" s="171">
        <f t="shared" si="715"/>
        <v>1</v>
      </c>
      <c r="Q1044" s="497">
        <f t="shared" si="719"/>
        <v>-8.5015940488841757E-3</v>
      </c>
      <c r="R1044" s="234"/>
      <c r="S1044" s="234"/>
      <c r="T1044" s="477"/>
      <c r="U1044" s="79">
        <v>2</v>
      </c>
    </row>
    <row r="1045" spans="1:21" s="57" customFormat="1" ht="15.75" hidden="1" customHeight="1" thickBot="1">
      <c r="A1045" s="57" t="s">
        <v>35</v>
      </c>
      <c r="B1045" s="516"/>
      <c r="C1045" s="244" t="s">
        <v>782</v>
      </c>
      <c r="D1045" s="173">
        <f t="shared" si="716"/>
        <v>0</v>
      </c>
      <c r="E1045" s="218">
        <f t="shared" ref="E1045:O1045" si="722">E1064/$P1064</f>
        <v>2.2269353128313893E-2</v>
      </c>
      <c r="F1045" s="218">
        <f t="shared" si="722"/>
        <v>0</v>
      </c>
      <c r="G1045" s="218">
        <f t="shared" si="722"/>
        <v>0</v>
      </c>
      <c r="H1045" s="218">
        <f t="shared" si="722"/>
        <v>0.25450689289501588</v>
      </c>
      <c r="I1045" s="218">
        <f t="shared" si="722"/>
        <v>0</v>
      </c>
      <c r="J1045" s="218">
        <f t="shared" si="722"/>
        <v>0</v>
      </c>
      <c r="K1045" s="218">
        <f t="shared" si="722"/>
        <v>0</v>
      </c>
      <c r="L1045" s="218">
        <f t="shared" si="722"/>
        <v>0</v>
      </c>
      <c r="M1045" s="218">
        <f t="shared" si="722"/>
        <v>0.21845174973488865</v>
      </c>
      <c r="N1045" s="218">
        <f t="shared" si="722"/>
        <v>0.23329798515376457</v>
      </c>
      <c r="O1045" s="218">
        <f t="shared" si="722"/>
        <v>0.27147401908801699</v>
      </c>
      <c r="P1045" s="514">
        <f t="shared" si="715"/>
        <v>1</v>
      </c>
      <c r="Q1045" s="550">
        <f t="shared" si="719"/>
        <v>1.0718113612004254E-2</v>
      </c>
      <c r="R1045" s="234"/>
      <c r="S1045" s="234"/>
      <c r="T1045" s="75"/>
      <c r="U1045" s="79">
        <v>2</v>
      </c>
    </row>
    <row r="1046" spans="1:21" s="57" customFormat="1" ht="15.75" hidden="1" customHeight="1" thickBot="1">
      <c r="A1046" s="57" t="s">
        <v>35</v>
      </c>
      <c r="B1046" s="516"/>
      <c r="C1046" s="244" t="s">
        <v>866</v>
      </c>
      <c r="D1046" s="219">
        <f t="shared" si="716"/>
        <v>0</v>
      </c>
      <c r="E1046" s="220">
        <f t="shared" ref="E1046:O1047" si="723">E1065/$P1065</f>
        <v>1.6096579476861168E-2</v>
      </c>
      <c r="F1046" s="220">
        <f t="shared" si="723"/>
        <v>0</v>
      </c>
      <c r="G1046" s="220">
        <f t="shared" si="723"/>
        <v>0</v>
      </c>
      <c r="H1046" s="220">
        <f t="shared" si="723"/>
        <v>0.25352112676056338</v>
      </c>
      <c r="I1046" s="220">
        <f t="shared" si="723"/>
        <v>0</v>
      </c>
      <c r="J1046" s="220">
        <f t="shared" si="723"/>
        <v>0</v>
      </c>
      <c r="K1046" s="220">
        <f t="shared" si="723"/>
        <v>0</v>
      </c>
      <c r="L1046" s="220">
        <f t="shared" si="723"/>
        <v>0</v>
      </c>
      <c r="M1046" s="220">
        <f t="shared" si="723"/>
        <v>0.23541247484909456</v>
      </c>
      <c r="N1046" s="220">
        <f t="shared" si="723"/>
        <v>0.23340040241448692</v>
      </c>
      <c r="O1046" s="220">
        <f t="shared" si="723"/>
        <v>0.26156941649899396</v>
      </c>
      <c r="P1046" s="460">
        <f t="shared" si="715"/>
        <v>1</v>
      </c>
      <c r="Q1046" s="551">
        <f t="shared" si="719"/>
        <v>5.4082714740190774E-2</v>
      </c>
      <c r="R1046" s="234"/>
      <c r="S1046" s="234"/>
      <c r="T1046" s="75"/>
      <c r="U1046" s="79">
        <v>2</v>
      </c>
    </row>
    <row r="1047" spans="1:21" s="57" customFormat="1" ht="15.6" hidden="1" customHeight="1" thickBot="1">
      <c r="A1047" s="57" t="s">
        <v>35</v>
      </c>
      <c r="B1047" s="516"/>
      <c r="C1047" s="244" t="s">
        <v>965</v>
      </c>
      <c r="D1047" s="219">
        <f t="shared" si="716"/>
        <v>0</v>
      </c>
      <c r="E1047" s="220">
        <f t="shared" si="723"/>
        <v>1.6924995546053805E-2</v>
      </c>
      <c r="F1047" s="220">
        <f t="shared" si="723"/>
        <v>0</v>
      </c>
      <c r="G1047" s="220">
        <f t="shared" si="723"/>
        <v>0</v>
      </c>
      <c r="H1047" s="220">
        <f t="shared" si="723"/>
        <v>0.23071441296989134</v>
      </c>
      <c r="I1047" s="220">
        <f t="shared" si="723"/>
        <v>0</v>
      </c>
      <c r="J1047" s="220">
        <f t="shared" si="723"/>
        <v>0</v>
      </c>
      <c r="K1047" s="220">
        <f t="shared" si="723"/>
        <v>0</v>
      </c>
      <c r="L1047" s="220">
        <f t="shared" si="723"/>
        <v>0</v>
      </c>
      <c r="M1047" s="220">
        <f t="shared" si="723"/>
        <v>0.29752360591484056</v>
      </c>
      <c r="N1047" s="220">
        <f t="shared" si="723"/>
        <v>0.24407625155888119</v>
      </c>
      <c r="O1047" s="220">
        <f t="shared" si="723"/>
        <v>0.2107607340103331</v>
      </c>
      <c r="P1047" s="460">
        <f>SUM(D1047:O1047)</f>
        <v>1</v>
      </c>
      <c r="Q1047" s="551">
        <f t="shared" si="719"/>
        <v>0.12937625754527149</v>
      </c>
      <c r="R1047" s="234"/>
      <c r="S1047" s="234"/>
      <c r="T1047" s="75"/>
      <c r="U1047" s="79">
        <v>2</v>
      </c>
    </row>
    <row r="1048" spans="1:21" s="57" customFormat="1" ht="15.6" hidden="1" customHeight="1" thickBot="1">
      <c r="A1048" s="57" t="s">
        <v>35</v>
      </c>
      <c r="B1048" s="516"/>
      <c r="C1048" s="244" t="s">
        <v>1109</v>
      </c>
      <c r="D1048" s="219">
        <f t="shared" ref="D1048:O1048" si="724">D1068/$P1068</f>
        <v>3.033205619412516E-2</v>
      </c>
      <c r="E1048" s="220">
        <f t="shared" si="724"/>
        <v>1.3569604086845467E-2</v>
      </c>
      <c r="F1048" s="220">
        <f t="shared" si="724"/>
        <v>0</v>
      </c>
      <c r="G1048" s="220">
        <f t="shared" si="724"/>
        <v>0</v>
      </c>
      <c r="H1048" s="220">
        <f t="shared" si="724"/>
        <v>0.21950830140485314</v>
      </c>
      <c r="I1048" s="220">
        <f t="shared" si="724"/>
        <v>0</v>
      </c>
      <c r="J1048" s="220">
        <f t="shared" si="724"/>
        <v>0</v>
      </c>
      <c r="K1048" s="220">
        <f t="shared" si="724"/>
        <v>0</v>
      </c>
      <c r="L1048" s="220">
        <f t="shared" si="724"/>
        <v>0</v>
      </c>
      <c r="M1048" s="220">
        <f t="shared" si="724"/>
        <v>0.27458492975734355</v>
      </c>
      <c r="N1048" s="220">
        <f t="shared" si="724"/>
        <v>0.25383141762452111</v>
      </c>
      <c r="O1048" s="220">
        <f t="shared" si="724"/>
        <v>0.20817369093231158</v>
      </c>
      <c r="P1048" s="460">
        <f>SUM(D1048:O1048)</f>
        <v>1</v>
      </c>
      <c r="Q1048" s="551">
        <f>(P1068/P1066-1)</f>
        <v>0.11598075895243198</v>
      </c>
      <c r="R1048" s="234"/>
      <c r="S1048" s="234"/>
      <c r="T1048" s="75"/>
      <c r="U1048" s="79">
        <v>2</v>
      </c>
    </row>
    <row r="1049" spans="1:21" s="57" customFormat="1" ht="15.6" customHeight="1" thickBot="1">
      <c r="A1049" s="57" t="s">
        <v>35</v>
      </c>
      <c r="B1049" s="516">
        <f>+B1031+1</f>
        <v>217</v>
      </c>
      <c r="C1049" s="244" t="s">
        <v>1463</v>
      </c>
      <c r="D1049" s="219">
        <f t="shared" ref="D1049:D1055" si="725">D1069/$P1069</f>
        <v>6.4301552106430154E-2</v>
      </c>
      <c r="E1049" s="220">
        <f t="shared" ref="E1049:O1049" si="726">E1069/$P1069</f>
        <v>0</v>
      </c>
      <c r="F1049" s="220">
        <f t="shared" si="726"/>
        <v>0</v>
      </c>
      <c r="G1049" s="220">
        <f t="shared" si="726"/>
        <v>0</v>
      </c>
      <c r="H1049" s="220">
        <f t="shared" si="726"/>
        <v>0.2320768662232077</v>
      </c>
      <c r="I1049" s="220">
        <f t="shared" si="726"/>
        <v>0</v>
      </c>
      <c r="J1049" s="220">
        <f t="shared" si="726"/>
        <v>0</v>
      </c>
      <c r="K1049" s="220">
        <f t="shared" si="726"/>
        <v>0</v>
      </c>
      <c r="L1049" s="220">
        <f t="shared" si="726"/>
        <v>0</v>
      </c>
      <c r="M1049" s="220">
        <f t="shared" si="726"/>
        <v>0.23503325942350334</v>
      </c>
      <c r="N1049" s="220">
        <f t="shared" si="726"/>
        <v>0.2335550628233555</v>
      </c>
      <c r="O1049" s="220">
        <f t="shared" si="726"/>
        <v>0.23503325942350334</v>
      </c>
      <c r="P1049" s="460">
        <f t="shared" ref="P1049:P1058" si="727">SUM(D1049:O1049)</f>
        <v>1</v>
      </c>
      <c r="Q1049" s="551">
        <f>(P1069/P1068-1)</f>
        <v>7.9980842911877348E-2</v>
      </c>
      <c r="R1049" s="234"/>
      <c r="S1049" s="234"/>
      <c r="T1049" s="75"/>
      <c r="U1049" s="79">
        <v>1</v>
      </c>
    </row>
    <row r="1050" spans="1:21" s="57" customFormat="1" ht="15.6" customHeight="1" thickBot="1">
      <c r="A1050" s="57" t="s">
        <v>35</v>
      </c>
      <c r="B1050" s="516">
        <f>+B1049+1</f>
        <v>218</v>
      </c>
      <c r="C1050" s="244" t="s">
        <v>1464</v>
      </c>
      <c r="D1050" s="347">
        <f t="shared" si="725"/>
        <v>0</v>
      </c>
      <c r="E1050" s="264">
        <f t="shared" ref="E1050:O1050" si="728">E1070/$P1070</f>
        <v>8.6632013861122226E-3</v>
      </c>
      <c r="F1050" s="264">
        <f t="shared" si="728"/>
        <v>0</v>
      </c>
      <c r="G1050" s="264">
        <f t="shared" si="728"/>
        <v>0</v>
      </c>
      <c r="H1050" s="264">
        <f t="shared" si="728"/>
        <v>0.20991603358656538</v>
      </c>
      <c r="I1050" s="264">
        <f t="shared" si="728"/>
        <v>0</v>
      </c>
      <c r="J1050" s="264">
        <f t="shared" si="728"/>
        <v>0</v>
      </c>
      <c r="K1050" s="264">
        <f t="shared" si="728"/>
        <v>0</v>
      </c>
      <c r="L1050" s="264">
        <f t="shared" si="728"/>
        <v>0</v>
      </c>
      <c r="M1050" s="264">
        <f t="shared" si="728"/>
        <v>0.29321604691456754</v>
      </c>
      <c r="N1050" s="264">
        <f t="shared" si="728"/>
        <v>0.21991203518592564</v>
      </c>
      <c r="O1050" s="264">
        <f t="shared" si="728"/>
        <v>0.26829268292682923</v>
      </c>
      <c r="P1050" s="552">
        <f t="shared" si="727"/>
        <v>1</v>
      </c>
      <c r="Q1050" s="553">
        <f t="shared" ref="Q1050:Q1058" si="729">(P1070/P1069-1)</f>
        <v>0.10909090909090913</v>
      </c>
      <c r="R1050" s="234"/>
      <c r="S1050" s="234"/>
      <c r="T1050" s="75"/>
      <c r="U1050" s="79">
        <v>1</v>
      </c>
    </row>
    <row r="1051" spans="1:21" s="57" customFormat="1" ht="15.6" customHeight="1" thickBot="1">
      <c r="A1051" s="57" t="s">
        <v>35</v>
      </c>
      <c r="B1051" s="516">
        <f>+B1050+1</f>
        <v>219</v>
      </c>
      <c r="C1051" s="233" t="s">
        <v>1465</v>
      </c>
      <c r="D1051" s="237">
        <f t="shared" si="725"/>
        <v>0</v>
      </c>
      <c r="E1051" s="238">
        <f t="shared" ref="E1051:O1051" si="730">E1071/$P1071</f>
        <v>1.2621481761958854E-3</v>
      </c>
      <c r="F1051" s="238">
        <f t="shared" si="730"/>
        <v>0</v>
      </c>
      <c r="G1051" s="238">
        <f t="shared" si="730"/>
        <v>0</v>
      </c>
      <c r="H1051" s="238">
        <f t="shared" si="730"/>
        <v>0.20573015271992934</v>
      </c>
      <c r="I1051" s="238">
        <f t="shared" si="730"/>
        <v>0</v>
      </c>
      <c r="J1051" s="238">
        <f t="shared" si="730"/>
        <v>0</v>
      </c>
      <c r="K1051" s="238">
        <f t="shared" si="730"/>
        <v>0</v>
      </c>
      <c r="L1051" s="238">
        <f t="shared" si="730"/>
        <v>0</v>
      </c>
      <c r="M1051" s="238">
        <f t="shared" si="730"/>
        <v>0.32815852581093025</v>
      </c>
      <c r="N1051" s="238">
        <f t="shared" si="730"/>
        <v>0.25495393159156887</v>
      </c>
      <c r="O1051" s="238">
        <f t="shared" si="730"/>
        <v>0.20989524170137569</v>
      </c>
      <c r="P1051" s="329">
        <f t="shared" si="727"/>
        <v>1</v>
      </c>
      <c r="Q1051" s="498">
        <f t="shared" si="729"/>
        <v>5.5977608956417457E-2</v>
      </c>
      <c r="R1051" s="234"/>
      <c r="S1051" s="234"/>
      <c r="T1051" s="75"/>
      <c r="U1051" s="79">
        <v>1</v>
      </c>
    </row>
    <row r="1052" spans="1:21" s="57" customFormat="1" ht="15.6" customHeight="1" thickBot="1">
      <c r="A1052" s="57" t="s">
        <v>35</v>
      </c>
      <c r="B1052" s="516">
        <f>+B1051+1</f>
        <v>220</v>
      </c>
      <c r="C1052" s="233" t="s">
        <v>1466</v>
      </c>
      <c r="D1052" s="237">
        <f t="shared" si="725"/>
        <v>4.8594568842305862E-2</v>
      </c>
      <c r="E1052" s="238">
        <f t="shared" ref="E1052:O1052" si="731">E1072/$P1072</f>
        <v>1.715102429728442E-2</v>
      </c>
      <c r="F1052" s="238">
        <f t="shared" si="731"/>
        <v>0</v>
      </c>
      <c r="G1052" s="238">
        <f t="shared" si="731"/>
        <v>0</v>
      </c>
      <c r="H1052" s="238">
        <f t="shared" si="731"/>
        <v>0.21200571700809909</v>
      </c>
      <c r="I1052" s="238">
        <f t="shared" si="731"/>
        <v>0</v>
      </c>
      <c r="J1052" s="238">
        <f t="shared" si="731"/>
        <v>0</v>
      </c>
      <c r="K1052" s="238">
        <f t="shared" si="731"/>
        <v>0</v>
      </c>
      <c r="L1052" s="238">
        <f t="shared" si="731"/>
        <v>0</v>
      </c>
      <c r="M1052" s="238">
        <f t="shared" si="731"/>
        <v>0.27727489280609813</v>
      </c>
      <c r="N1052" s="238">
        <f t="shared" si="731"/>
        <v>0.21152929966650785</v>
      </c>
      <c r="O1052" s="238">
        <f t="shared" si="731"/>
        <v>0.23344449737970463</v>
      </c>
      <c r="P1052" s="239">
        <f t="shared" si="727"/>
        <v>1</v>
      </c>
      <c r="Q1052" s="492">
        <f t="shared" si="729"/>
        <v>0.32462451091758182</v>
      </c>
      <c r="R1052" s="234"/>
      <c r="S1052" s="234"/>
      <c r="T1052" s="75"/>
      <c r="U1052" s="79">
        <v>1</v>
      </c>
    </row>
    <row r="1053" spans="1:21" s="57" customFormat="1" ht="15.75" customHeight="1" thickBot="1">
      <c r="A1053" s="57" t="s">
        <v>35</v>
      </c>
      <c r="B1053" s="516">
        <f>+B1052+1</f>
        <v>221</v>
      </c>
      <c r="C1053" s="233" t="s">
        <v>1467</v>
      </c>
      <c r="D1053" s="237">
        <f t="shared" si="725"/>
        <v>0</v>
      </c>
      <c r="E1053" s="238">
        <f t="shared" ref="E1053:O1053" si="732">E1073/$P1073</f>
        <v>8.405063291139242E-3</v>
      </c>
      <c r="F1053" s="238">
        <f t="shared" si="732"/>
        <v>0</v>
      </c>
      <c r="G1053" s="238">
        <f t="shared" si="732"/>
        <v>0</v>
      </c>
      <c r="H1053" s="238">
        <f t="shared" si="732"/>
        <v>0.22278481012658227</v>
      </c>
      <c r="I1053" s="238">
        <f t="shared" si="732"/>
        <v>0</v>
      </c>
      <c r="J1053" s="238">
        <f t="shared" si="732"/>
        <v>0</v>
      </c>
      <c r="K1053" s="238">
        <f t="shared" si="732"/>
        <v>0</v>
      </c>
      <c r="L1053" s="238">
        <f t="shared" si="732"/>
        <v>0</v>
      </c>
      <c r="M1053" s="238">
        <f t="shared" si="732"/>
        <v>0.28354430379746837</v>
      </c>
      <c r="N1053" s="238">
        <f t="shared" si="732"/>
        <v>0.22278481012658227</v>
      </c>
      <c r="O1053" s="238">
        <f t="shared" si="732"/>
        <v>0.26248101265822787</v>
      </c>
      <c r="P1053" s="239">
        <f t="shared" si="727"/>
        <v>1</v>
      </c>
      <c r="Q1053" s="492">
        <f t="shared" si="729"/>
        <v>-5.907575035731305E-2</v>
      </c>
      <c r="R1053" s="234"/>
      <c r="S1053" s="234"/>
      <c r="T1053" s="75"/>
      <c r="U1053" s="79">
        <v>1</v>
      </c>
    </row>
    <row r="1054" spans="1:21" s="57" customFormat="1" ht="15.75" customHeight="1" thickBot="1">
      <c r="A1054" s="57" t="s">
        <v>35</v>
      </c>
      <c r="B1054" s="516">
        <f>+B1053+1</f>
        <v>222</v>
      </c>
      <c r="C1054" s="233" t="s">
        <v>1468</v>
      </c>
      <c r="D1054" s="237">
        <f t="shared" si="725"/>
        <v>0</v>
      </c>
      <c r="E1054" s="238">
        <f t="shared" ref="E1054:O1054" si="733">E1074/$P1074</f>
        <v>9.3466679128890538E-3</v>
      </c>
      <c r="F1054" s="238">
        <f t="shared" si="733"/>
        <v>0</v>
      </c>
      <c r="G1054" s="238">
        <f t="shared" si="733"/>
        <v>0</v>
      </c>
      <c r="H1054" s="238">
        <f t="shared" si="733"/>
        <v>0.20562669408355919</v>
      </c>
      <c r="I1054" s="238">
        <f t="shared" si="733"/>
        <v>0</v>
      </c>
      <c r="J1054" s="238">
        <f t="shared" si="733"/>
        <v>0</v>
      </c>
      <c r="K1054" s="238">
        <f t="shared" si="733"/>
        <v>0</v>
      </c>
      <c r="L1054" s="238">
        <f t="shared" si="733"/>
        <v>0</v>
      </c>
      <c r="M1054" s="238">
        <f t="shared" si="733"/>
        <v>0.29909337321244972</v>
      </c>
      <c r="N1054" s="238">
        <f t="shared" si="733"/>
        <v>0.19628002617067014</v>
      </c>
      <c r="O1054" s="238">
        <f t="shared" si="733"/>
        <v>0.28965323862043185</v>
      </c>
      <c r="P1054" s="239">
        <f t="shared" si="727"/>
        <v>0.99999999999999978</v>
      </c>
      <c r="Q1054" s="492">
        <f t="shared" si="729"/>
        <v>8.3443037974683554E-2</v>
      </c>
      <c r="R1054" s="234"/>
      <c r="S1054" s="234"/>
      <c r="T1054" s="75"/>
      <c r="U1054" s="79">
        <v>1</v>
      </c>
    </row>
    <row r="1055" spans="1:21" s="57" customFormat="1" ht="15.75" hidden="1" customHeight="1" thickBot="1">
      <c r="A1055" s="57" t="s">
        <v>35</v>
      </c>
      <c r="B1055" s="69"/>
      <c r="C1055" s="233" t="s">
        <v>1469</v>
      </c>
      <c r="D1055" s="237" t="e">
        <f t="shared" si="725"/>
        <v>#DIV/0!</v>
      </c>
      <c r="E1055" s="238" t="e">
        <f t="shared" ref="E1055:O1055" si="734">E1075/$P1075</f>
        <v>#DIV/0!</v>
      </c>
      <c r="F1055" s="238" t="e">
        <f t="shared" si="734"/>
        <v>#DIV/0!</v>
      </c>
      <c r="G1055" s="238" t="e">
        <f t="shared" si="734"/>
        <v>#DIV/0!</v>
      </c>
      <c r="H1055" s="238" t="e">
        <f t="shared" si="734"/>
        <v>#DIV/0!</v>
      </c>
      <c r="I1055" s="238" t="e">
        <f t="shared" si="734"/>
        <v>#DIV/0!</v>
      </c>
      <c r="J1055" s="238" t="e">
        <f t="shared" si="734"/>
        <v>#DIV/0!</v>
      </c>
      <c r="K1055" s="238" t="e">
        <f t="shared" si="734"/>
        <v>#DIV/0!</v>
      </c>
      <c r="L1055" s="238" t="e">
        <f t="shared" si="734"/>
        <v>#DIV/0!</v>
      </c>
      <c r="M1055" s="238" t="e">
        <f t="shared" si="734"/>
        <v>#DIV/0!</v>
      </c>
      <c r="N1055" s="238" t="e">
        <f t="shared" si="734"/>
        <v>#DIV/0!</v>
      </c>
      <c r="O1055" s="238" t="e">
        <f t="shared" si="734"/>
        <v>#DIV/0!</v>
      </c>
      <c r="P1055" s="239" t="e">
        <f t="shared" si="727"/>
        <v>#DIV/0!</v>
      </c>
      <c r="Q1055" s="492">
        <f t="shared" si="729"/>
        <v>-1</v>
      </c>
      <c r="R1055" s="234"/>
      <c r="S1055" s="234"/>
      <c r="T1055" s="75"/>
      <c r="U1055" s="79">
        <v>2</v>
      </c>
    </row>
    <row r="1056" spans="1:21" s="57" customFormat="1" ht="15.75" hidden="1" customHeight="1" thickBot="1">
      <c r="A1056" s="57" t="s">
        <v>35</v>
      </c>
      <c r="B1056" s="69"/>
      <c r="C1056" s="233" t="s">
        <v>1470</v>
      </c>
      <c r="D1056" s="237" t="e">
        <f t="shared" ref="D1056:O1058" si="735">D1076/$P1076</f>
        <v>#DIV/0!</v>
      </c>
      <c r="E1056" s="238" t="e">
        <f t="shared" si="735"/>
        <v>#DIV/0!</v>
      </c>
      <c r="F1056" s="238" t="e">
        <f t="shared" si="735"/>
        <v>#DIV/0!</v>
      </c>
      <c r="G1056" s="238" t="e">
        <f t="shared" si="735"/>
        <v>#DIV/0!</v>
      </c>
      <c r="H1056" s="238" t="e">
        <f t="shared" si="735"/>
        <v>#DIV/0!</v>
      </c>
      <c r="I1056" s="238" t="e">
        <f t="shared" si="735"/>
        <v>#DIV/0!</v>
      </c>
      <c r="J1056" s="238" t="e">
        <f t="shared" si="735"/>
        <v>#DIV/0!</v>
      </c>
      <c r="K1056" s="238" t="e">
        <f t="shared" si="735"/>
        <v>#DIV/0!</v>
      </c>
      <c r="L1056" s="238" t="e">
        <f t="shared" si="735"/>
        <v>#DIV/0!</v>
      </c>
      <c r="M1056" s="238" t="e">
        <f t="shared" si="735"/>
        <v>#DIV/0!</v>
      </c>
      <c r="N1056" s="238" t="e">
        <f t="shared" si="735"/>
        <v>#DIV/0!</v>
      </c>
      <c r="O1056" s="238" t="e">
        <f t="shared" si="735"/>
        <v>#DIV/0!</v>
      </c>
      <c r="P1056" s="239" t="e">
        <f t="shared" si="727"/>
        <v>#DIV/0!</v>
      </c>
      <c r="Q1056" s="492" t="e">
        <f t="shared" si="729"/>
        <v>#DIV/0!</v>
      </c>
      <c r="R1056" s="234"/>
      <c r="S1056" s="234"/>
      <c r="T1056" s="75"/>
      <c r="U1056" s="79">
        <v>2</v>
      </c>
    </row>
    <row r="1057" spans="1:21" s="57" customFormat="1" ht="15.75" hidden="1" customHeight="1" thickBot="1">
      <c r="A1057" s="57" t="s">
        <v>35</v>
      </c>
      <c r="B1057" s="69"/>
      <c r="C1057" s="233" t="s">
        <v>1471</v>
      </c>
      <c r="D1057" s="237" t="e">
        <f t="shared" si="735"/>
        <v>#DIV/0!</v>
      </c>
      <c r="E1057" s="238" t="e">
        <f t="shared" si="735"/>
        <v>#DIV/0!</v>
      </c>
      <c r="F1057" s="238" t="e">
        <f t="shared" si="735"/>
        <v>#DIV/0!</v>
      </c>
      <c r="G1057" s="238" t="e">
        <f t="shared" si="735"/>
        <v>#DIV/0!</v>
      </c>
      <c r="H1057" s="238" t="e">
        <f t="shared" si="735"/>
        <v>#DIV/0!</v>
      </c>
      <c r="I1057" s="238" t="e">
        <f t="shared" si="735"/>
        <v>#DIV/0!</v>
      </c>
      <c r="J1057" s="238" t="e">
        <f t="shared" si="735"/>
        <v>#DIV/0!</v>
      </c>
      <c r="K1057" s="238" t="e">
        <f t="shared" si="735"/>
        <v>#DIV/0!</v>
      </c>
      <c r="L1057" s="238" t="e">
        <f t="shared" si="735"/>
        <v>#DIV/0!</v>
      </c>
      <c r="M1057" s="238" t="e">
        <f t="shared" si="735"/>
        <v>#DIV/0!</v>
      </c>
      <c r="N1057" s="238" t="e">
        <f t="shared" si="735"/>
        <v>#DIV/0!</v>
      </c>
      <c r="O1057" s="238" t="e">
        <f t="shared" si="735"/>
        <v>#DIV/0!</v>
      </c>
      <c r="P1057" s="239" t="e">
        <f t="shared" si="727"/>
        <v>#DIV/0!</v>
      </c>
      <c r="Q1057" s="492" t="e">
        <f t="shared" si="729"/>
        <v>#DIV/0!</v>
      </c>
      <c r="R1057" s="234"/>
      <c r="S1057" s="234"/>
      <c r="T1057" s="75"/>
      <c r="U1057" s="79">
        <v>2</v>
      </c>
    </row>
    <row r="1058" spans="1:21" s="57" customFormat="1" ht="15.75" hidden="1" customHeight="1" thickBot="1">
      <c r="A1058" s="57" t="s">
        <v>35</v>
      </c>
      <c r="B1058" s="69"/>
      <c r="C1058" s="233" t="s">
        <v>1472</v>
      </c>
      <c r="D1058" s="237" t="e">
        <f t="shared" si="735"/>
        <v>#DIV/0!</v>
      </c>
      <c r="E1058" s="238" t="e">
        <f t="shared" si="735"/>
        <v>#DIV/0!</v>
      </c>
      <c r="F1058" s="238" t="e">
        <f t="shared" si="735"/>
        <v>#DIV/0!</v>
      </c>
      <c r="G1058" s="238" t="e">
        <f t="shared" si="735"/>
        <v>#DIV/0!</v>
      </c>
      <c r="H1058" s="238" t="e">
        <f t="shared" si="735"/>
        <v>#DIV/0!</v>
      </c>
      <c r="I1058" s="238" t="e">
        <f t="shared" si="735"/>
        <v>#DIV/0!</v>
      </c>
      <c r="J1058" s="238" t="e">
        <f t="shared" si="735"/>
        <v>#DIV/0!</v>
      </c>
      <c r="K1058" s="238" t="e">
        <f t="shared" si="735"/>
        <v>#DIV/0!</v>
      </c>
      <c r="L1058" s="238" t="e">
        <f t="shared" si="735"/>
        <v>#DIV/0!</v>
      </c>
      <c r="M1058" s="238" t="e">
        <f t="shared" si="735"/>
        <v>#DIV/0!</v>
      </c>
      <c r="N1058" s="238" t="e">
        <f t="shared" si="735"/>
        <v>#DIV/0!</v>
      </c>
      <c r="O1058" s="238" t="e">
        <f t="shared" si="735"/>
        <v>#DIV/0!</v>
      </c>
      <c r="P1058" s="239" t="e">
        <f t="shared" si="727"/>
        <v>#DIV/0!</v>
      </c>
      <c r="Q1058" s="492" t="e">
        <f t="shared" si="729"/>
        <v>#DIV/0!</v>
      </c>
      <c r="R1058" s="234"/>
      <c r="S1058" s="234"/>
      <c r="T1058" s="75"/>
      <c r="U1058" s="79">
        <v>2</v>
      </c>
    </row>
    <row r="1059" spans="1:21" s="57" customFormat="1" ht="15.75" hidden="1" customHeight="1" thickBot="1">
      <c r="A1059" s="57" t="s">
        <v>35</v>
      </c>
      <c r="B1059" s="69"/>
      <c r="C1059" s="236" t="s">
        <v>178</v>
      </c>
      <c r="D1059" s="240">
        <v>0</v>
      </c>
      <c r="E1059" s="241">
        <v>0</v>
      </c>
      <c r="F1059" s="241">
        <v>0</v>
      </c>
      <c r="G1059" s="241">
        <v>0</v>
      </c>
      <c r="H1059" s="241">
        <v>124</v>
      </c>
      <c r="I1059" s="241">
        <v>0</v>
      </c>
      <c r="J1059" s="241">
        <v>0</v>
      </c>
      <c r="K1059" s="241">
        <v>0</v>
      </c>
      <c r="L1059" s="241">
        <v>0</v>
      </c>
      <c r="M1059" s="241">
        <v>110</v>
      </c>
      <c r="N1059" s="241">
        <v>113.5</v>
      </c>
      <c r="O1059" s="197">
        <v>135</v>
      </c>
      <c r="P1059" s="242">
        <f t="shared" si="715"/>
        <v>482.5</v>
      </c>
      <c r="Q1059" s="198"/>
      <c r="R1059" s="161"/>
      <c r="S1059" s="161"/>
      <c r="T1059" s="75"/>
      <c r="U1059" s="79">
        <v>2</v>
      </c>
    </row>
    <row r="1060" spans="1:21" s="57" customFormat="1" ht="15.75" hidden="1" customHeight="1" thickBot="1">
      <c r="A1060" s="57" t="s">
        <v>35</v>
      </c>
      <c r="B1060" s="69"/>
      <c r="C1060" s="233" t="s">
        <v>179</v>
      </c>
      <c r="D1060" s="182">
        <v>0</v>
      </c>
      <c r="E1060" s="183">
        <v>0</v>
      </c>
      <c r="F1060" s="183">
        <v>0</v>
      </c>
      <c r="G1060" s="183">
        <v>0</v>
      </c>
      <c r="H1060" s="183">
        <v>125</v>
      </c>
      <c r="I1060" s="183">
        <v>0</v>
      </c>
      <c r="J1060" s="183">
        <v>0</v>
      </c>
      <c r="K1060" s="183">
        <v>0</v>
      </c>
      <c r="L1060" s="183">
        <v>0</v>
      </c>
      <c r="M1060" s="183">
        <v>111</v>
      </c>
      <c r="N1060" s="183">
        <v>117</v>
      </c>
      <c r="O1060" s="184">
        <v>139.307591</v>
      </c>
      <c r="P1060" s="185">
        <f t="shared" si="715"/>
        <v>492.307591</v>
      </c>
      <c r="Q1060" s="502"/>
      <c r="R1060" s="186"/>
      <c r="S1060" s="186"/>
      <c r="T1060" s="103"/>
      <c r="U1060" s="79">
        <v>2</v>
      </c>
    </row>
    <row r="1061" spans="1:21" s="57" customFormat="1" ht="15.75" hidden="1" customHeight="1" thickBot="1">
      <c r="A1061" s="57" t="s">
        <v>35</v>
      </c>
      <c r="B1061" s="69"/>
      <c r="C1061" s="233" t="s">
        <v>461</v>
      </c>
      <c r="D1061" s="182">
        <v>0</v>
      </c>
      <c r="E1061" s="183">
        <v>0</v>
      </c>
      <c r="F1061" s="183">
        <v>0</v>
      </c>
      <c r="G1061" s="183">
        <v>0</v>
      </c>
      <c r="H1061" s="183">
        <v>128</v>
      </c>
      <c r="I1061" s="183">
        <v>0</v>
      </c>
      <c r="J1061" s="183">
        <v>0</v>
      </c>
      <c r="K1061" s="183">
        <v>0</v>
      </c>
      <c r="L1061" s="183">
        <v>0</v>
      </c>
      <c r="M1061" s="183">
        <v>100</v>
      </c>
      <c r="N1061" s="183">
        <v>114</v>
      </c>
      <c r="O1061" s="184">
        <v>135</v>
      </c>
      <c r="P1061" s="185">
        <f t="shared" si="715"/>
        <v>477</v>
      </c>
      <c r="Q1061" s="503"/>
      <c r="R1061" s="187"/>
      <c r="S1061" s="187"/>
      <c r="T1061" s="105">
        <f t="shared" ref="T1061:T1066" si="736">R1061-S1061</f>
        <v>0</v>
      </c>
      <c r="U1061" s="79">
        <v>2</v>
      </c>
    </row>
    <row r="1062" spans="1:21" s="57" customFormat="1" ht="15.75" hidden="1" customHeight="1" thickBot="1">
      <c r="A1062" s="57" t="s">
        <v>35</v>
      </c>
      <c r="B1062" s="69"/>
      <c r="C1062" s="233" t="s">
        <v>582</v>
      </c>
      <c r="D1062" s="182">
        <v>0</v>
      </c>
      <c r="E1062" s="183">
        <v>4.5</v>
      </c>
      <c r="F1062" s="183">
        <v>0</v>
      </c>
      <c r="G1062" s="183">
        <v>0</v>
      </c>
      <c r="H1062" s="183">
        <v>122</v>
      </c>
      <c r="I1062" s="183">
        <v>0</v>
      </c>
      <c r="J1062" s="183">
        <v>0</v>
      </c>
      <c r="K1062" s="183">
        <v>0</v>
      </c>
      <c r="L1062" s="183">
        <v>0</v>
      </c>
      <c r="M1062" s="183">
        <v>98</v>
      </c>
      <c r="N1062" s="183">
        <v>111</v>
      </c>
      <c r="O1062" s="184">
        <v>135</v>
      </c>
      <c r="P1062" s="185">
        <f t="shared" si="715"/>
        <v>470.5</v>
      </c>
      <c r="Q1062" s="503"/>
      <c r="R1062" s="187"/>
      <c r="S1062" s="187"/>
      <c r="T1062" s="105">
        <f t="shared" si="736"/>
        <v>0</v>
      </c>
      <c r="U1062" s="79">
        <v>2</v>
      </c>
    </row>
    <row r="1063" spans="1:21" s="57" customFormat="1" ht="15.75" hidden="1" customHeight="1" thickBot="1">
      <c r="A1063" s="57" t="s">
        <v>35</v>
      </c>
      <c r="B1063" s="69"/>
      <c r="C1063" s="233" t="s">
        <v>684</v>
      </c>
      <c r="D1063" s="182">
        <v>0</v>
      </c>
      <c r="E1063" s="183">
        <v>12</v>
      </c>
      <c r="F1063" s="183">
        <v>0</v>
      </c>
      <c r="G1063" s="183">
        <v>0</v>
      </c>
      <c r="H1063" s="183">
        <v>122.5</v>
      </c>
      <c r="I1063" s="183">
        <v>0</v>
      </c>
      <c r="J1063" s="183">
        <v>0</v>
      </c>
      <c r="K1063" s="183">
        <v>0</v>
      </c>
      <c r="L1063" s="183">
        <v>0</v>
      </c>
      <c r="M1063" s="183">
        <v>99</v>
      </c>
      <c r="N1063" s="183">
        <v>105</v>
      </c>
      <c r="O1063" s="184">
        <v>128</v>
      </c>
      <c r="P1063" s="185">
        <f t="shared" si="715"/>
        <v>466.5</v>
      </c>
      <c r="Q1063" s="503"/>
      <c r="R1063" s="187"/>
      <c r="S1063" s="187"/>
      <c r="T1063" s="105">
        <f t="shared" si="736"/>
        <v>0</v>
      </c>
      <c r="U1063" s="79">
        <v>2</v>
      </c>
    </row>
    <row r="1064" spans="1:21" s="57" customFormat="1" ht="15.75" hidden="1" customHeight="1" thickBot="1">
      <c r="A1064" s="57" t="s">
        <v>35</v>
      </c>
      <c r="B1064" s="69"/>
      <c r="C1064" s="233" t="s">
        <v>782</v>
      </c>
      <c r="D1064" s="190">
        <v>0</v>
      </c>
      <c r="E1064" s="190">
        <v>10.5</v>
      </c>
      <c r="F1064" s="190">
        <v>0</v>
      </c>
      <c r="G1064" s="190">
        <v>0</v>
      </c>
      <c r="H1064" s="190">
        <v>120</v>
      </c>
      <c r="I1064" s="190">
        <v>0</v>
      </c>
      <c r="J1064" s="190">
        <v>0</v>
      </c>
      <c r="K1064" s="190">
        <v>0</v>
      </c>
      <c r="L1064" s="190">
        <v>0</v>
      </c>
      <c r="M1064" s="190">
        <v>103</v>
      </c>
      <c r="N1064" s="190">
        <v>110</v>
      </c>
      <c r="O1064" s="184">
        <v>128</v>
      </c>
      <c r="P1064" s="185">
        <f t="shared" si="715"/>
        <v>471.5</v>
      </c>
      <c r="Q1064" s="503"/>
      <c r="R1064" s="187"/>
      <c r="S1064" s="187"/>
      <c r="T1064" s="105">
        <f t="shared" si="736"/>
        <v>0</v>
      </c>
      <c r="U1064" s="79">
        <v>2</v>
      </c>
    </row>
    <row r="1065" spans="1:21" s="57" customFormat="1" ht="15.75" hidden="1" customHeight="1" thickBot="1">
      <c r="A1065" s="57" t="s">
        <v>35</v>
      </c>
      <c r="B1065" s="69"/>
      <c r="C1065" s="233" t="s">
        <v>866</v>
      </c>
      <c r="D1065" s="422">
        <v>0</v>
      </c>
      <c r="E1065" s="423">
        <v>8</v>
      </c>
      <c r="F1065" s="423">
        <v>0</v>
      </c>
      <c r="G1065" s="423">
        <v>0</v>
      </c>
      <c r="H1065" s="423">
        <v>126</v>
      </c>
      <c r="I1065" s="423">
        <v>0</v>
      </c>
      <c r="J1065" s="423">
        <v>0</v>
      </c>
      <c r="K1065" s="423">
        <v>0</v>
      </c>
      <c r="L1065" s="423">
        <v>0</v>
      </c>
      <c r="M1065" s="423">
        <v>117</v>
      </c>
      <c r="N1065" s="423">
        <v>116</v>
      </c>
      <c r="O1065" s="424">
        <v>130</v>
      </c>
      <c r="P1065" s="425">
        <f t="shared" si="715"/>
        <v>497</v>
      </c>
      <c r="Q1065" s="503"/>
      <c r="R1065" s="182"/>
      <c r="S1065" s="191"/>
      <c r="T1065" s="192">
        <f>S1065-R1065</f>
        <v>0</v>
      </c>
      <c r="U1065" s="79">
        <v>2</v>
      </c>
    </row>
    <row r="1066" spans="1:21" s="57" customFormat="1" ht="15.75" hidden="1" customHeight="1" thickBot="1">
      <c r="A1066" s="57" t="s">
        <v>35</v>
      </c>
      <c r="B1066" s="69"/>
      <c r="C1066" s="244" t="s">
        <v>965</v>
      </c>
      <c r="D1066" s="182">
        <v>0</v>
      </c>
      <c r="E1066" s="183">
        <v>9.5</v>
      </c>
      <c r="F1066" s="183">
        <v>0</v>
      </c>
      <c r="G1066" s="183">
        <v>0</v>
      </c>
      <c r="H1066" s="183">
        <v>129.5</v>
      </c>
      <c r="I1066" s="183">
        <v>0</v>
      </c>
      <c r="J1066" s="183">
        <v>0</v>
      </c>
      <c r="K1066" s="183">
        <v>0</v>
      </c>
      <c r="L1066" s="183">
        <v>0</v>
      </c>
      <c r="M1066" s="183">
        <v>167</v>
      </c>
      <c r="N1066" s="183">
        <v>137</v>
      </c>
      <c r="O1066" s="184">
        <v>118.29999999999995</v>
      </c>
      <c r="P1066" s="185">
        <f>SUM(D1066:O1066)</f>
        <v>561.29999999999995</v>
      </c>
      <c r="Q1066" s="503"/>
      <c r="R1066" s="459">
        <v>548.9</v>
      </c>
      <c r="S1066" s="459">
        <v>548.9</v>
      </c>
      <c r="T1066" s="592">
        <f t="shared" si="736"/>
        <v>0</v>
      </c>
      <c r="U1066" s="79">
        <v>2</v>
      </c>
    </row>
    <row r="1067" spans="1:21" s="57" customFormat="1" ht="15.6" customHeight="1" thickBot="1">
      <c r="A1067" s="57" t="s">
        <v>35</v>
      </c>
      <c r="B1067" s="516">
        <f>+B1054+1</f>
        <v>223</v>
      </c>
      <c r="C1067" s="244" t="s">
        <v>2538</v>
      </c>
      <c r="D1067" s="182">
        <v>0</v>
      </c>
      <c r="E1067" s="183">
        <v>10</v>
      </c>
      <c r="F1067" s="183">
        <v>0</v>
      </c>
      <c r="G1067" s="183">
        <v>0</v>
      </c>
      <c r="H1067" s="183">
        <v>220</v>
      </c>
      <c r="I1067" s="183">
        <v>0</v>
      </c>
      <c r="J1067" s="183">
        <v>0</v>
      </c>
      <c r="K1067" s="183">
        <v>0</v>
      </c>
      <c r="L1067" s="183">
        <v>0</v>
      </c>
      <c r="M1067" s="183">
        <f>305-11.1</f>
        <v>293.89999999999998</v>
      </c>
      <c r="N1067" s="183">
        <v>220</v>
      </c>
      <c r="O1067" s="184">
        <f>(R1067)-SUM(D1067:N1067)</f>
        <v>264.30000000000007</v>
      </c>
      <c r="P1067" s="185">
        <f>SUM(D1067:O1067)</f>
        <v>1008.2</v>
      </c>
      <c r="Q1067" s="584"/>
      <c r="R1067" s="183">
        <v>1008.2</v>
      </c>
      <c r="S1067" s="187">
        <f>1019.3-11.1</f>
        <v>1008.1999999999999</v>
      </c>
      <c r="T1067" s="644">
        <f>R1067-S1067</f>
        <v>0</v>
      </c>
      <c r="U1067" s="79">
        <v>1</v>
      </c>
    </row>
    <row r="1068" spans="1:21" s="57" customFormat="1" ht="15.75" hidden="1" customHeight="1" thickBot="1">
      <c r="A1068" s="57" t="s">
        <v>35</v>
      </c>
      <c r="B1068" s="69"/>
      <c r="C1068" s="244" t="s">
        <v>1109</v>
      </c>
      <c r="D1068" s="182">
        <v>19</v>
      </c>
      <c r="E1068" s="183">
        <v>8.5</v>
      </c>
      <c r="F1068" s="183">
        <v>0</v>
      </c>
      <c r="G1068" s="183">
        <v>0</v>
      </c>
      <c r="H1068" s="183">
        <v>137.5</v>
      </c>
      <c r="I1068" s="183">
        <v>0</v>
      </c>
      <c r="J1068" s="183">
        <v>0</v>
      </c>
      <c r="K1068" s="183">
        <v>0</v>
      </c>
      <c r="L1068" s="183">
        <v>0</v>
      </c>
      <c r="M1068" s="183">
        <v>172</v>
      </c>
      <c r="N1068" s="183">
        <v>159</v>
      </c>
      <c r="O1068" s="184">
        <v>130.39999999999998</v>
      </c>
      <c r="P1068" s="185">
        <f>SUM(D1068:O1068)</f>
        <v>626.4</v>
      </c>
      <c r="Q1068" s="351"/>
      <c r="R1068" s="595">
        <v>626.4</v>
      </c>
      <c r="S1068" s="596">
        <v>626.4</v>
      </c>
      <c r="T1068" s="597">
        <f>R1068-S1068</f>
        <v>0</v>
      </c>
      <c r="U1068" s="79">
        <v>2</v>
      </c>
    </row>
    <row r="1069" spans="1:21" s="57" customFormat="1" ht="15.75" hidden="1" customHeight="1" thickBot="1">
      <c r="A1069" s="57" t="s">
        <v>35</v>
      </c>
      <c r="B1069" s="516"/>
      <c r="C1069" s="244" t="s">
        <v>1463</v>
      </c>
      <c r="D1069" s="182">
        <v>43.5</v>
      </c>
      <c r="E1069" s="183">
        <v>0</v>
      </c>
      <c r="F1069" s="183">
        <v>0</v>
      </c>
      <c r="G1069" s="183">
        <v>0</v>
      </c>
      <c r="H1069" s="183">
        <v>157</v>
      </c>
      <c r="I1069" s="183">
        <v>0</v>
      </c>
      <c r="J1069" s="183">
        <v>0</v>
      </c>
      <c r="K1069" s="183">
        <v>0</v>
      </c>
      <c r="L1069" s="183">
        <v>0</v>
      </c>
      <c r="M1069" s="183">
        <v>159</v>
      </c>
      <c r="N1069" s="183">
        <v>158</v>
      </c>
      <c r="O1069" s="184">
        <v>159</v>
      </c>
      <c r="P1069" s="185">
        <f t="shared" ref="P1069:P1078" si="737">SUM(D1069:O1069)</f>
        <v>676.5</v>
      </c>
      <c r="Q1069" s="351"/>
      <c r="R1069" s="182">
        <v>683.9</v>
      </c>
      <c r="S1069" s="187">
        <v>683.9</v>
      </c>
      <c r="T1069" s="481">
        <f t="shared" ref="T1069:T1078" si="738">R1069-S1069</f>
        <v>0</v>
      </c>
      <c r="U1069" s="79">
        <v>2</v>
      </c>
    </row>
    <row r="1070" spans="1:21" s="57" customFormat="1" ht="15.75" hidden="1" customHeight="1" thickBot="1">
      <c r="A1070" s="57" t="s">
        <v>35</v>
      </c>
      <c r="B1070" s="516"/>
      <c r="C1070" s="233" t="s">
        <v>1464</v>
      </c>
      <c r="D1070" s="182">
        <v>0</v>
      </c>
      <c r="E1070" s="183">
        <v>6.5</v>
      </c>
      <c r="F1070" s="183">
        <v>0</v>
      </c>
      <c r="G1070" s="183">
        <v>0</v>
      </c>
      <c r="H1070" s="183">
        <v>157.5</v>
      </c>
      <c r="I1070" s="183">
        <v>0</v>
      </c>
      <c r="J1070" s="183">
        <v>0</v>
      </c>
      <c r="K1070" s="183">
        <v>0</v>
      </c>
      <c r="L1070" s="183">
        <v>0</v>
      </c>
      <c r="M1070" s="183">
        <v>220</v>
      </c>
      <c r="N1070" s="183">
        <v>165</v>
      </c>
      <c r="O1070" s="184">
        <v>201.29999999999995</v>
      </c>
      <c r="P1070" s="185">
        <f t="shared" si="737"/>
        <v>750.3</v>
      </c>
      <c r="Q1070" s="557"/>
      <c r="R1070" s="422">
        <v>740.3</v>
      </c>
      <c r="S1070" s="459">
        <v>740.3</v>
      </c>
      <c r="T1070" s="592">
        <f t="shared" si="738"/>
        <v>0</v>
      </c>
      <c r="U1070" s="79">
        <v>2</v>
      </c>
    </row>
    <row r="1071" spans="1:21" s="57" customFormat="1" ht="15.6" hidden="1" customHeight="1" thickBot="1">
      <c r="A1071" s="57" t="s">
        <v>35</v>
      </c>
      <c r="B1071" s="516"/>
      <c r="C1071" s="233" t="s">
        <v>1465</v>
      </c>
      <c r="D1071" s="182">
        <v>0</v>
      </c>
      <c r="E1071" s="183">
        <v>1</v>
      </c>
      <c r="F1071" s="183">
        <v>0</v>
      </c>
      <c r="G1071" s="183">
        <v>0</v>
      </c>
      <c r="H1071" s="183">
        <v>163</v>
      </c>
      <c r="I1071" s="183">
        <v>0</v>
      </c>
      <c r="J1071" s="183">
        <v>0</v>
      </c>
      <c r="K1071" s="183">
        <v>0</v>
      </c>
      <c r="L1071" s="183">
        <v>0</v>
      </c>
      <c r="M1071" s="183">
        <v>260</v>
      </c>
      <c r="N1071" s="183">
        <v>202</v>
      </c>
      <c r="O1071" s="184">
        <v>166.29999999999995</v>
      </c>
      <c r="P1071" s="185">
        <f t="shared" si="737"/>
        <v>792.3</v>
      </c>
      <c r="Q1071" s="584"/>
      <c r="R1071" s="182">
        <v>757.4</v>
      </c>
      <c r="S1071" s="187">
        <v>757.4</v>
      </c>
      <c r="T1071" s="105">
        <f t="shared" si="738"/>
        <v>0</v>
      </c>
      <c r="U1071" s="79">
        <v>2</v>
      </c>
    </row>
    <row r="1072" spans="1:21" s="57" customFormat="1" ht="15.6" hidden="1" customHeight="1" thickBot="1">
      <c r="A1072" s="57" t="s">
        <v>35</v>
      </c>
      <c r="B1072" s="516"/>
      <c r="C1072" s="233" t="s">
        <v>1466</v>
      </c>
      <c r="D1072" s="182">
        <v>51</v>
      </c>
      <c r="E1072" s="183">
        <v>18</v>
      </c>
      <c r="F1072" s="183">
        <v>0</v>
      </c>
      <c r="G1072" s="183">
        <v>0</v>
      </c>
      <c r="H1072" s="183">
        <v>222.5</v>
      </c>
      <c r="I1072" s="183">
        <v>0</v>
      </c>
      <c r="J1072" s="183">
        <v>0</v>
      </c>
      <c r="K1072" s="183">
        <v>0</v>
      </c>
      <c r="L1072" s="183">
        <v>0</v>
      </c>
      <c r="M1072" s="183">
        <v>291</v>
      </c>
      <c r="N1072" s="183">
        <v>222</v>
      </c>
      <c r="O1072" s="184">
        <v>245</v>
      </c>
      <c r="P1072" s="185">
        <f t="shared" si="737"/>
        <v>1049.5</v>
      </c>
      <c r="Q1072" s="638"/>
      <c r="R1072" s="182">
        <v>1099.5</v>
      </c>
      <c r="S1072" s="187">
        <v>1099.5</v>
      </c>
      <c r="T1072" s="105">
        <f t="shared" si="738"/>
        <v>0</v>
      </c>
      <c r="U1072" s="79">
        <v>2</v>
      </c>
    </row>
    <row r="1073" spans="1:21" s="57" customFormat="1" ht="15.75" customHeight="1" thickBot="1">
      <c r="A1073" s="57" t="s">
        <v>35</v>
      </c>
      <c r="B1073" s="516">
        <f>+B1067+1</f>
        <v>224</v>
      </c>
      <c r="C1073" s="233" t="s">
        <v>1467</v>
      </c>
      <c r="D1073" s="182">
        <v>0</v>
      </c>
      <c r="E1073" s="611">
        <v>8.3000000000000007</v>
      </c>
      <c r="F1073" s="611">
        <v>0</v>
      </c>
      <c r="G1073" s="611">
        <v>0</v>
      </c>
      <c r="H1073" s="611">
        <v>220</v>
      </c>
      <c r="I1073" s="611">
        <v>0</v>
      </c>
      <c r="J1073" s="611">
        <v>0</v>
      </c>
      <c r="K1073" s="611">
        <v>0</v>
      </c>
      <c r="L1073" s="611">
        <v>0</v>
      </c>
      <c r="M1073" s="611">
        <v>280</v>
      </c>
      <c r="N1073" s="611">
        <v>220</v>
      </c>
      <c r="O1073" s="184">
        <f t="shared" ref="O1073:O1078" si="739">(R1073)-SUM(D1073:N1073)</f>
        <v>259.20000000000005</v>
      </c>
      <c r="P1073" s="185">
        <f t="shared" si="737"/>
        <v>987.5</v>
      </c>
      <c r="Q1073" s="557"/>
      <c r="R1073" s="194">
        <v>987.5</v>
      </c>
      <c r="S1073" s="187">
        <v>987.5</v>
      </c>
      <c r="T1073" s="105">
        <f t="shared" si="738"/>
        <v>0</v>
      </c>
      <c r="U1073" s="79">
        <v>1</v>
      </c>
    </row>
    <row r="1074" spans="1:21" s="57" customFormat="1" ht="15.75" customHeight="1" thickBot="1">
      <c r="A1074" s="57" t="s">
        <v>35</v>
      </c>
      <c r="B1074" s="516">
        <f>+B1073+1</f>
        <v>225</v>
      </c>
      <c r="C1074" s="233" t="s">
        <v>1468</v>
      </c>
      <c r="D1074" s="195">
        <v>0</v>
      </c>
      <c r="E1074" s="193">
        <v>10</v>
      </c>
      <c r="F1074" s="193">
        <v>0</v>
      </c>
      <c r="G1074" s="193">
        <v>0</v>
      </c>
      <c r="H1074" s="193">
        <v>220</v>
      </c>
      <c r="I1074" s="193">
        <v>0</v>
      </c>
      <c r="J1074" s="193">
        <v>0</v>
      </c>
      <c r="K1074" s="193">
        <v>0</v>
      </c>
      <c r="L1074" s="193">
        <v>0</v>
      </c>
      <c r="M1074" s="193">
        <v>320</v>
      </c>
      <c r="N1074" s="193">
        <v>210</v>
      </c>
      <c r="O1074" s="184">
        <f t="shared" si="739"/>
        <v>309.90000000000009</v>
      </c>
      <c r="P1074" s="185">
        <f t="shared" si="737"/>
        <v>1069.9000000000001</v>
      </c>
      <c r="Q1074" s="542"/>
      <c r="R1074" s="199">
        <v>1069.9000000000001</v>
      </c>
      <c r="S1074" s="187">
        <v>1069.9000000000001</v>
      </c>
      <c r="T1074" s="105">
        <f t="shared" si="738"/>
        <v>0</v>
      </c>
      <c r="U1074" s="79">
        <v>1</v>
      </c>
    </row>
    <row r="1075" spans="1:21" s="57" customFormat="1" ht="15.75" hidden="1" customHeight="1" thickBot="1">
      <c r="A1075" s="57" t="s">
        <v>35</v>
      </c>
      <c r="B1075" s="69"/>
      <c r="C1075" s="233" t="s">
        <v>1469</v>
      </c>
      <c r="D1075" s="195"/>
      <c r="E1075" s="193"/>
      <c r="F1075" s="193"/>
      <c r="G1075" s="193"/>
      <c r="H1075" s="193"/>
      <c r="I1075" s="193"/>
      <c r="J1075" s="193"/>
      <c r="K1075" s="193"/>
      <c r="L1075" s="193"/>
      <c r="M1075" s="193"/>
      <c r="N1075" s="193"/>
      <c r="O1075" s="184">
        <f t="shared" si="739"/>
        <v>0</v>
      </c>
      <c r="P1075" s="185">
        <f t="shared" si="737"/>
        <v>0</v>
      </c>
      <c r="Q1075" s="503"/>
      <c r="R1075" s="199"/>
      <c r="S1075" s="187"/>
      <c r="T1075" s="105">
        <f t="shared" si="738"/>
        <v>0</v>
      </c>
      <c r="U1075" s="79">
        <v>2</v>
      </c>
    </row>
    <row r="1076" spans="1:21" s="57" customFormat="1" ht="15.75" hidden="1" customHeight="1" thickBot="1">
      <c r="A1076" s="57" t="s">
        <v>35</v>
      </c>
      <c r="B1076" s="69"/>
      <c r="C1076" s="233" t="s">
        <v>1470</v>
      </c>
      <c r="D1076" s="195"/>
      <c r="E1076" s="193"/>
      <c r="F1076" s="193"/>
      <c r="G1076" s="193"/>
      <c r="H1076" s="193"/>
      <c r="I1076" s="193"/>
      <c r="J1076" s="193"/>
      <c r="K1076" s="193"/>
      <c r="L1076" s="193"/>
      <c r="M1076" s="193"/>
      <c r="N1076" s="193"/>
      <c r="O1076" s="184">
        <f t="shared" si="739"/>
        <v>0</v>
      </c>
      <c r="P1076" s="185">
        <f t="shared" si="737"/>
        <v>0</v>
      </c>
      <c r="Q1076" s="503"/>
      <c r="R1076" s="199"/>
      <c r="S1076" s="187"/>
      <c r="T1076" s="105">
        <f t="shared" si="738"/>
        <v>0</v>
      </c>
      <c r="U1076" s="79">
        <v>2</v>
      </c>
    </row>
    <row r="1077" spans="1:21" s="57" customFormat="1" ht="15.75" hidden="1" customHeight="1" thickBot="1">
      <c r="A1077" s="57" t="s">
        <v>35</v>
      </c>
      <c r="B1077" s="69"/>
      <c r="C1077" s="233" t="s">
        <v>1471</v>
      </c>
      <c r="D1077" s="195"/>
      <c r="E1077" s="193"/>
      <c r="F1077" s="193"/>
      <c r="G1077" s="193"/>
      <c r="H1077" s="193"/>
      <c r="I1077" s="193"/>
      <c r="J1077" s="193"/>
      <c r="K1077" s="193"/>
      <c r="L1077" s="193"/>
      <c r="M1077" s="193"/>
      <c r="N1077" s="193"/>
      <c r="O1077" s="184">
        <f t="shared" si="739"/>
        <v>0</v>
      </c>
      <c r="P1077" s="185">
        <f t="shared" si="737"/>
        <v>0</v>
      </c>
      <c r="Q1077" s="503"/>
      <c r="R1077" s="199"/>
      <c r="S1077" s="187"/>
      <c r="T1077" s="105">
        <f t="shared" si="738"/>
        <v>0</v>
      </c>
      <c r="U1077" s="79">
        <v>2</v>
      </c>
    </row>
    <row r="1078" spans="1:21" s="57" customFormat="1" ht="15.75" hidden="1" customHeight="1" thickBot="1">
      <c r="A1078" s="57" t="s">
        <v>35</v>
      </c>
      <c r="B1078" s="69"/>
      <c r="C1078" s="233" t="s">
        <v>1472</v>
      </c>
      <c r="D1078" s="195"/>
      <c r="E1078" s="193"/>
      <c r="F1078" s="193"/>
      <c r="G1078" s="193"/>
      <c r="H1078" s="193"/>
      <c r="I1078" s="193"/>
      <c r="J1078" s="193"/>
      <c r="K1078" s="193"/>
      <c r="L1078" s="193"/>
      <c r="M1078" s="193"/>
      <c r="N1078" s="193"/>
      <c r="O1078" s="184">
        <f t="shared" si="739"/>
        <v>0</v>
      </c>
      <c r="P1078" s="185">
        <f t="shared" si="737"/>
        <v>0</v>
      </c>
      <c r="Q1078" s="503"/>
      <c r="R1078" s="199"/>
      <c r="S1078" s="187"/>
      <c r="T1078" s="105">
        <f t="shared" si="738"/>
        <v>0</v>
      </c>
      <c r="U1078" s="79">
        <v>2</v>
      </c>
    </row>
    <row r="1079" spans="1:21" s="196" customFormat="1" ht="15.6" customHeight="1" thickBot="1">
      <c r="B1079" s="549"/>
      <c r="C1079" s="468"/>
      <c r="D1079" s="161"/>
      <c r="E1079" s="161"/>
      <c r="F1079" s="161"/>
      <c r="G1079" s="161"/>
      <c r="H1079" s="161"/>
      <c r="I1079" s="161"/>
      <c r="J1079" s="161"/>
      <c r="K1079" s="161"/>
      <c r="L1079" s="161"/>
      <c r="M1079" s="161"/>
      <c r="N1079" s="161"/>
      <c r="O1079" s="197"/>
      <c r="P1079" s="198"/>
      <c r="Q1079" s="198"/>
      <c r="R1079" s="161"/>
      <c r="S1079" s="161"/>
      <c r="T1079" s="75"/>
      <c r="U1079" s="79">
        <v>1</v>
      </c>
    </row>
    <row r="1080" spans="1:21" s="57" customFormat="1" ht="15.75" hidden="1" customHeight="1" thickBot="1">
      <c r="A1080" s="302" t="s">
        <v>36</v>
      </c>
      <c r="B1080" s="69"/>
      <c r="C1080" s="233" t="s">
        <v>180</v>
      </c>
      <c r="D1080" s="218">
        <v>6.4644875073477104E-2</v>
      </c>
      <c r="E1080" s="218">
        <v>0.22191759345182546</v>
      </c>
      <c r="F1080" s="218">
        <v>1.4323423195890424E-2</v>
      </c>
      <c r="G1080" s="218">
        <v>0.10429548738736293</v>
      </c>
      <c r="H1080" s="218">
        <v>0.11506342487282326</v>
      </c>
      <c r="I1080" s="218">
        <v>1.1804978103188223E-2</v>
      </c>
      <c r="J1080" s="218">
        <v>6.5788621195016814E-2</v>
      </c>
      <c r="K1080" s="218">
        <v>0.12612532804893178</v>
      </c>
      <c r="L1080" s="218">
        <v>1.7717086970315109E-2</v>
      </c>
      <c r="M1080" s="218">
        <v>9.4791984395426271E-2</v>
      </c>
      <c r="N1080" s="218">
        <v>0.13176510371314268</v>
      </c>
      <c r="O1080" s="218">
        <v>3.1762093592599974E-2</v>
      </c>
      <c r="P1080" s="160">
        <f t="shared" ref="P1080:P1103" si="740">SUM(D1080:O1080)</f>
        <v>1.0000000000000002</v>
      </c>
      <c r="Q1080" s="484"/>
      <c r="R1080" s="234"/>
      <c r="S1080" s="234"/>
      <c r="T1080" s="75"/>
      <c r="U1080" s="79">
        <v>2</v>
      </c>
    </row>
    <row r="1081" spans="1:21" s="57" customFormat="1" ht="15.75" hidden="1" customHeight="1" thickBot="1">
      <c r="A1081" s="304" t="s">
        <v>36</v>
      </c>
      <c r="B1081" s="69"/>
      <c r="C1081" s="233" t="s">
        <v>181</v>
      </c>
      <c r="D1081" s="220">
        <v>0.10429861429243591</v>
      </c>
      <c r="E1081" s="220">
        <v>0.18461567235397702</v>
      </c>
      <c r="F1081" s="220">
        <v>3.2105852065493101E-2</v>
      </c>
      <c r="G1081" s="220">
        <v>7.7634472099873467E-2</v>
      </c>
      <c r="H1081" s="220">
        <v>0.13899179518317575</v>
      </c>
      <c r="I1081" s="220">
        <v>1.7447031053140848E-2</v>
      </c>
      <c r="J1081" s="220">
        <v>2.9483798841919158E-2</v>
      </c>
      <c r="K1081" s="220">
        <v>0.14834075402650215</v>
      </c>
      <c r="L1081" s="220">
        <v>1.0601199477733379E-2</v>
      </c>
      <c r="M1081" s="220">
        <v>9.2051337694617735E-2</v>
      </c>
      <c r="N1081" s="220">
        <v>0.1425377030671367</v>
      </c>
      <c r="O1081" s="220">
        <v>2.1891769843994744E-2</v>
      </c>
      <c r="P1081" s="164">
        <f t="shared" si="740"/>
        <v>1</v>
      </c>
      <c r="Q1081" s="484"/>
      <c r="R1081" s="234"/>
      <c r="S1081" s="234"/>
      <c r="T1081" s="75"/>
      <c r="U1081" s="79">
        <v>2</v>
      </c>
    </row>
    <row r="1082" spans="1:21" s="57" customFormat="1" ht="15.75" hidden="1" customHeight="1" thickBot="1">
      <c r="A1082" s="304" t="s">
        <v>36</v>
      </c>
      <c r="B1082" s="69"/>
      <c r="C1082" s="233" t="s">
        <v>182</v>
      </c>
      <c r="D1082" s="235">
        <v>0.15092373995957287</v>
      </c>
      <c r="E1082" s="235">
        <v>0.16142391197528197</v>
      </c>
      <c r="F1082" s="235">
        <v>1.1922698761119446E-2</v>
      </c>
      <c r="G1082" s="235">
        <v>9.5273662593615943E-2</v>
      </c>
      <c r="H1082" s="235">
        <v>0.12172329905934517</v>
      </c>
      <c r="I1082" s="235">
        <v>7.5630477611817277E-3</v>
      </c>
      <c r="J1082" s="235">
        <v>9.1809687228149334E-2</v>
      </c>
      <c r="K1082" s="235">
        <v>8.5475266517418602E-2</v>
      </c>
      <c r="L1082" s="235">
        <v>1.4402184625416451E-2</v>
      </c>
      <c r="M1082" s="235">
        <v>0.14481868210559232</v>
      </c>
      <c r="N1082" s="235">
        <v>9.4320895908689556E-2</v>
      </c>
      <c r="O1082" s="235">
        <v>2.0342923504616601E-2</v>
      </c>
      <c r="P1082" s="167">
        <f t="shared" si="740"/>
        <v>1</v>
      </c>
      <c r="Q1082" s="484"/>
      <c r="R1082" s="234"/>
      <c r="S1082" s="234"/>
      <c r="T1082" s="75"/>
      <c r="U1082" s="79">
        <v>2</v>
      </c>
    </row>
    <row r="1083" spans="1:21" s="57" customFormat="1" ht="15.75" hidden="1" customHeight="1" thickBot="1">
      <c r="A1083" s="304" t="s">
        <v>36</v>
      </c>
      <c r="B1083" s="69"/>
      <c r="C1083" s="233" t="s">
        <v>183</v>
      </c>
      <c r="D1083" s="168">
        <f t="shared" ref="D1083:D1090" si="741">D1102/$P1102</f>
        <v>0.17180325849685879</v>
      </c>
      <c r="E1083" s="169">
        <f t="shared" ref="E1083:O1083" si="742">E1102/$P1102</f>
        <v>0.12175501724571046</v>
      </c>
      <c r="F1083" s="169">
        <f t="shared" si="742"/>
        <v>1.2814732495469588E-2</v>
      </c>
      <c r="G1083" s="169">
        <f t="shared" si="742"/>
        <v>0.1293834826919793</v>
      </c>
      <c r="H1083" s="169">
        <f t="shared" si="742"/>
        <v>9.0900119152285311E-2</v>
      </c>
      <c r="I1083" s="169">
        <f t="shared" si="742"/>
        <v>1.196397536004605E-2</v>
      </c>
      <c r="J1083" s="169">
        <f t="shared" si="742"/>
        <v>0.11189778987217251</v>
      </c>
      <c r="K1083" s="169">
        <f t="shared" si="742"/>
        <v>7.0955455692944383E-2</v>
      </c>
      <c r="L1083" s="169">
        <f t="shared" si="742"/>
        <v>1.5326713748245908E-2</v>
      </c>
      <c r="M1083" s="169">
        <f t="shared" si="742"/>
        <v>0.15063336906382269</v>
      </c>
      <c r="N1083" s="169">
        <f t="shared" si="742"/>
        <v>9.6398464248149199E-2</v>
      </c>
      <c r="O1083" s="169">
        <f t="shared" si="742"/>
        <v>1.6167621932315815E-2</v>
      </c>
      <c r="P1083" s="171">
        <f t="shared" si="740"/>
        <v>0.99999999999999989</v>
      </c>
      <c r="Q1083" s="484"/>
      <c r="R1083" s="234"/>
      <c r="S1083" s="234"/>
      <c r="T1083" s="75"/>
      <c r="U1083" s="79">
        <v>2</v>
      </c>
    </row>
    <row r="1084" spans="1:21" s="57" customFormat="1" ht="15.75" hidden="1" customHeight="1" thickBot="1">
      <c r="A1084" s="304" t="s">
        <v>36</v>
      </c>
      <c r="B1084" s="69"/>
      <c r="C1084" s="236" t="s">
        <v>184</v>
      </c>
      <c r="D1084" s="168">
        <f t="shared" si="741"/>
        <v>0.17929814945783706</v>
      </c>
      <c r="E1084" s="169">
        <f t="shared" ref="E1084:O1085" si="743">E1103/$P1103</f>
        <v>0.11488590826420227</v>
      </c>
      <c r="F1084" s="169">
        <f t="shared" si="743"/>
        <v>9.5587952270078389E-4</v>
      </c>
      <c r="G1084" s="169">
        <f t="shared" si="743"/>
        <v>9.4979139120951031E-2</v>
      </c>
      <c r="H1084" s="169">
        <f t="shared" si="743"/>
        <v>0.13267185491738653</v>
      </c>
      <c r="I1084" s="169">
        <f t="shared" si="743"/>
        <v>6.2633139984485345E-4</v>
      </c>
      <c r="J1084" s="169">
        <f t="shared" si="743"/>
        <v>0.10600095507298334</v>
      </c>
      <c r="K1084" s="169">
        <f t="shared" si="743"/>
        <v>0.10016302393977482</v>
      </c>
      <c r="L1084" s="169">
        <f t="shared" si="743"/>
        <v>4.9414934603316469E-3</v>
      </c>
      <c r="M1084" s="169">
        <f t="shared" si="743"/>
        <v>0.12650785533438014</v>
      </c>
      <c r="N1084" s="169">
        <f t="shared" si="743"/>
        <v>0.13466380057313837</v>
      </c>
      <c r="O1084" s="169">
        <f t="shared" si="743"/>
        <v>4.3056089364689985E-3</v>
      </c>
      <c r="P1084" s="171">
        <f t="shared" si="740"/>
        <v>0.99999999999999978</v>
      </c>
      <c r="Q1084" s="496">
        <f>(P1103/P1102-1)</f>
        <v>-4.3658844260089369E-2</v>
      </c>
      <c r="R1084" s="234"/>
      <c r="S1084" s="234"/>
      <c r="T1084" s="75"/>
      <c r="U1084" s="79">
        <v>2</v>
      </c>
    </row>
    <row r="1085" spans="1:21" s="57" customFormat="1" ht="15.75" hidden="1" customHeight="1" thickBot="1">
      <c r="A1085" s="304" t="s">
        <v>36</v>
      </c>
      <c r="B1085" s="69"/>
      <c r="C1085" s="233" t="s">
        <v>462</v>
      </c>
      <c r="D1085" s="168">
        <f t="shared" si="741"/>
        <v>0.14565679619786029</v>
      </c>
      <c r="E1085" s="169">
        <f t="shared" si="743"/>
        <v>0.14379699075479921</v>
      </c>
      <c r="F1085" s="169">
        <f t="shared" si="743"/>
        <v>8.0731219546228521E-3</v>
      </c>
      <c r="G1085" s="169">
        <f t="shared" si="743"/>
        <v>0.13490084666352617</v>
      </c>
      <c r="H1085" s="169">
        <f t="shared" si="743"/>
        <v>6.4203907548448777E-2</v>
      </c>
      <c r="I1085" s="169">
        <f t="shared" si="743"/>
        <v>1.9255551732008649E-3</v>
      </c>
      <c r="J1085" s="169">
        <f t="shared" si="743"/>
        <v>8.1587631863747775E-2</v>
      </c>
      <c r="K1085" s="169">
        <f t="shared" si="743"/>
        <v>9.7838734040040773E-2</v>
      </c>
      <c r="L1085" s="169">
        <f t="shared" si="743"/>
        <v>1.6906999373861233E-2</v>
      </c>
      <c r="M1085" s="169">
        <f t="shared" si="743"/>
        <v>8.2960646660833665E-2</v>
      </c>
      <c r="N1085" s="169">
        <f t="shared" si="743"/>
        <v>0.19712109491961369</v>
      </c>
      <c r="O1085" s="169">
        <f t="shared" si="743"/>
        <v>2.5027674849444719E-2</v>
      </c>
      <c r="P1085" s="171">
        <f t="shared" si="740"/>
        <v>0.99999999999999989</v>
      </c>
      <c r="Q1085" s="496">
        <f t="shared" ref="Q1085:Q1090" si="744">(P1104/P1103-1)</f>
        <v>0.16812427631603821</v>
      </c>
      <c r="R1085" s="234"/>
      <c r="S1085" s="234"/>
      <c r="T1085" s="75"/>
      <c r="U1085" s="79">
        <v>2</v>
      </c>
    </row>
    <row r="1086" spans="1:21" s="57" customFormat="1" ht="15.75" hidden="1" customHeight="1" thickBot="1">
      <c r="A1086" s="304" t="s">
        <v>36</v>
      </c>
      <c r="B1086" s="69"/>
      <c r="C1086" s="233" t="s">
        <v>583</v>
      </c>
      <c r="D1086" s="168">
        <f t="shared" si="741"/>
        <v>0.11727349636325984</v>
      </c>
      <c r="E1086" s="169">
        <f t="shared" ref="E1086:O1086" si="745">E1105/$P1105</f>
        <v>0.16145281688967456</v>
      </c>
      <c r="F1086" s="169">
        <f t="shared" si="745"/>
        <v>4.002486952648248E-2</v>
      </c>
      <c r="G1086" s="169">
        <f t="shared" si="745"/>
        <v>9.0569835335688326E-2</v>
      </c>
      <c r="H1086" s="169">
        <f t="shared" si="745"/>
        <v>9.9756736517738975E-2</v>
      </c>
      <c r="I1086" s="169">
        <f t="shared" si="745"/>
        <v>2.6924322227363073E-2</v>
      </c>
      <c r="J1086" s="169">
        <f t="shared" si="745"/>
        <v>7.7031744107232805E-2</v>
      </c>
      <c r="K1086" s="169">
        <f t="shared" si="745"/>
        <v>0.12318573301712291</v>
      </c>
      <c r="L1086" s="169">
        <f t="shared" si="745"/>
        <v>4.3315998726582783E-3</v>
      </c>
      <c r="M1086" s="169">
        <f t="shared" si="745"/>
        <v>9.6731647457552208E-2</v>
      </c>
      <c r="N1086" s="169">
        <f t="shared" si="745"/>
        <v>0.16047975948931323</v>
      </c>
      <c r="O1086" s="169">
        <f t="shared" si="745"/>
        <v>2.2374391959133866E-3</v>
      </c>
      <c r="P1086" s="171">
        <f t="shared" si="740"/>
        <v>1.0000000000000002</v>
      </c>
      <c r="Q1086" s="497">
        <f t="shared" si="744"/>
        <v>3.1383161498928391E-2</v>
      </c>
      <c r="R1086" s="234"/>
      <c r="S1086" s="234"/>
      <c r="T1086" s="75"/>
      <c r="U1086" s="79">
        <v>2</v>
      </c>
    </row>
    <row r="1087" spans="1:21" s="57" customFormat="1" ht="15.75" hidden="1" customHeight="1" thickBot="1">
      <c r="A1087" s="304" t="s">
        <v>36</v>
      </c>
      <c r="B1087" s="69"/>
      <c r="C1087" s="244" t="s">
        <v>685</v>
      </c>
      <c r="D1087" s="168">
        <f t="shared" si="741"/>
        <v>0.11826698801006461</v>
      </c>
      <c r="E1087" s="217">
        <f t="shared" ref="E1087:O1087" si="746">E1106/$P1106</f>
        <v>0.1908469451299091</v>
      </c>
      <c r="F1087" s="217">
        <f t="shared" si="746"/>
        <v>2.7894986294291452E-3</v>
      </c>
      <c r="G1087" s="217">
        <f t="shared" si="746"/>
        <v>8.2240584718740212E-2</v>
      </c>
      <c r="H1087" s="217">
        <f t="shared" si="746"/>
        <v>0.10547521368399214</v>
      </c>
      <c r="I1087" s="217">
        <f t="shared" si="746"/>
        <v>2.3844379021056381E-2</v>
      </c>
      <c r="J1087" s="217">
        <f t="shared" si="746"/>
        <v>7.2257455985751673E-2</v>
      </c>
      <c r="K1087" s="217">
        <f t="shared" si="746"/>
        <v>0.13437950415345454</v>
      </c>
      <c r="L1087" s="217">
        <f t="shared" si="746"/>
        <v>1.2524281679191732E-3</v>
      </c>
      <c r="M1087" s="217">
        <f t="shared" si="746"/>
        <v>8.5884293699126049E-2</v>
      </c>
      <c r="N1087" s="217">
        <f t="shared" si="746"/>
        <v>0.15285501048547728</v>
      </c>
      <c r="O1087" s="217">
        <f t="shared" si="746"/>
        <v>2.9907698315079674E-2</v>
      </c>
      <c r="P1087" s="171">
        <f t="shared" si="740"/>
        <v>1</v>
      </c>
      <c r="Q1087" s="497">
        <f t="shared" si="744"/>
        <v>-2.308842834968472E-2</v>
      </c>
      <c r="R1087" s="234"/>
      <c r="S1087" s="234"/>
      <c r="T1087" s="477"/>
      <c r="U1087" s="79">
        <v>2</v>
      </c>
    </row>
    <row r="1088" spans="1:21" s="57" customFormat="1" ht="15.75" hidden="1" customHeight="1" thickBot="1">
      <c r="A1088" s="304" t="s">
        <v>36</v>
      </c>
      <c r="B1088" s="516"/>
      <c r="C1088" s="244" t="s">
        <v>783</v>
      </c>
      <c r="D1088" s="173">
        <f t="shared" si="741"/>
        <v>8.1636367139024821E-2</v>
      </c>
      <c r="E1088" s="218">
        <f t="shared" ref="E1088:O1088" si="747">E1107/$P1107</f>
        <v>0.23533732997964971</v>
      </c>
      <c r="F1088" s="218">
        <f t="shared" si="747"/>
        <v>3.8698566185414876E-3</v>
      </c>
      <c r="G1088" s="218">
        <f t="shared" si="747"/>
        <v>6.9404181418212349E-2</v>
      </c>
      <c r="H1088" s="218">
        <f t="shared" si="747"/>
        <v>0.11664074425450531</v>
      </c>
      <c r="I1088" s="218">
        <f t="shared" si="747"/>
        <v>2.5991094529670321E-2</v>
      </c>
      <c r="J1088" s="218">
        <f t="shared" si="747"/>
        <v>6.0087720592918392E-2</v>
      </c>
      <c r="K1088" s="218">
        <f t="shared" si="747"/>
        <v>0.12476078937785616</v>
      </c>
      <c r="L1088" s="218">
        <f t="shared" si="747"/>
        <v>1.9323589731123164E-2</v>
      </c>
      <c r="M1088" s="218">
        <f t="shared" si="747"/>
        <v>8.2403730168741779E-2</v>
      </c>
      <c r="N1088" s="218">
        <f t="shared" si="747"/>
        <v>0.1745601937068634</v>
      </c>
      <c r="O1088" s="218">
        <f t="shared" si="747"/>
        <v>5.9844024828931402E-3</v>
      </c>
      <c r="P1088" s="514">
        <f t="shared" si="740"/>
        <v>1</v>
      </c>
      <c r="Q1088" s="550">
        <f t="shared" si="744"/>
        <v>5.4280945313376128E-2</v>
      </c>
      <c r="R1088" s="234"/>
      <c r="S1088" s="234"/>
      <c r="T1088" s="75"/>
      <c r="U1088" s="79">
        <v>2</v>
      </c>
    </row>
    <row r="1089" spans="1:21" s="57" customFormat="1" ht="15.75" hidden="1" customHeight="1" thickBot="1">
      <c r="A1089" s="304" t="s">
        <v>36</v>
      </c>
      <c r="B1089" s="516"/>
      <c r="C1089" s="244" t="s">
        <v>867</v>
      </c>
      <c r="D1089" s="219">
        <f t="shared" si="741"/>
        <v>9.0666068446349779E-2</v>
      </c>
      <c r="E1089" s="220">
        <f t="shared" ref="E1089:O1090" si="748">E1108/$P1108</f>
        <v>0.18103327664234353</v>
      </c>
      <c r="F1089" s="220">
        <f t="shared" si="748"/>
        <v>2.9206280039339873E-2</v>
      </c>
      <c r="G1089" s="220">
        <f t="shared" si="748"/>
        <v>7.1818916725865198E-2</v>
      </c>
      <c r="H1089" s="220">
        <f t="shared" si="748"/>
        <v>0.13581976171138949</v>
      </c>
      <c r="I1089" s="220">
        <f t="shared" si="748"/>
        <v>1.2636720135402148E-2</v>
      </c>
      <c r="J1089" s="220">
        <f t="shared" si="748"/>
        <v>6.0123060687582608E-2</v>
      </c>
      <c r="K1089" s="220">
        <f t="shared" si="748"/>
        <v>0.14394211828876577</v>
      </c>
      <c r="L1089" s="220">
        <f t="shared" si="748"/>
        <v>8.5755802765257339E-3</v>
      </c>
      <c r="M1089" s="220">
        <f t="shared" si="748"/>
        <v>8.4804694391839741E-2</v>
      </c>
      <c r="N1089" s="220">
        <f t="shared" si="748"/>
        <v>0.17523566206787128</v>
      </c>
      <c r="O1089" s="220">
        <f t="shared" si="748"/>
        <v>6.1378605867248477E-3</v>
      </c>
      <c r="P1089" s="460">
        <f t="shared" si="740"/>
        <v>1</v>
      </c>
      <c r="Q1089" s="551">
        <f t="shared" si="744"/>
        <v>8.2421805315813224E-4</v>
      </c>
      <c r="R1089" s="234"/>
      <c r="S1089" s="234"/>
      <c r="T1089" s="75"/>
      <c r="U1089" s="79">
        <v>2</v>
      </c>
    </row>
    <row r="1090" spans="1:21" s="57" customFormat="1" ht="15.6" hidden="1" customHeight="1" thickBot="1">
      <c r="A1090" s="304" t="s">
        <v>36</v>
      </c>
      <c r="B1090" s="516"/>
      <c r="C1090" s="244" t="s">
        <v>966</v>
      </c>
      <c r="D1090" s="219">
        <f t="shared" si="741"/>
        <v>7.8562150529602637E-2</v>
      </c>
      <c r="E1090" s="220">
        <f t="shared" si="748"/>
        <v>0.21953603627223045</v>
      </c>
      <c r="F1090" s="220">
        <f t="shared" si="748"/>
        <v>1.3436385215801377E-3</v>
      </c>
      <c r="G1090" s="220">
        <f t="shared" si="748"/>
        <v>6.8067203727565015E-2</v>
      </c>
      <c r="H1090" s="220">
        <f t="shared" si="748"/>
        <v>0.13024256889026964</v>
      </c>
      <c r="I1090" s="220">
        <f t="shared" si="748"/>
        <v>3.1116082679561146E-4</v>
      </c>
      <c r="J1090" s="220">
        <f t="shared" si="748"/>
        <v>5.2913215196363321E-2</v>
      </c>
      <c r="K1090" s="220">
        <f t="shared" si="748"/>
        <v>0.15077107172298623</v>
      </c>
      <c r="L1090" s="220">
        <f t="shared" si="748"/>
        <v>3.6223180891161201E-2</v>
      </c>
      <c r="M1090" s="220">
        <f t="shared" si="748"/>
        <v>6.9968035798009059E-2</v>
      </c>
      <c r="N1090" s="220">
        <f t="shared" si="748"/>
        <v>0.18977032967949342</v>
      </c>
      <c r="O1090" s="220">
        <f t="shared" si="748"/>
        <v>2.2914079439432704E-3</v>
      </c>
      <c r="P1090" s="460">
        <f>SUM(D1090:O1090)</f>
        <v>0.99999999999999989</v>
      </c>
      <c r="Q1090" s="551">
        <f t="shared" si="744"/>
        <v>0.1270313129136813</v>
      </c>
      <c r="R1090" s="234"/>
      <c r="S1090" s="234"/>
      <c r="T1090" s="75"/>
      <c r="U1090" s="79">
        <v>2</v>
      </c>
    </row>
    <row r="1091" spans="1:21" s="57" customFormat="1" ht="15.6" hidden="1" customHeight="1" thickBot="1">
      <c r="A1091" s="304" t="s">
        <v>36</v>
      </c>
      <c r="B1091" s="516"/>
      <c r="C1091" s="244" t="s">
        <v>1110</v>
      </c>
      <c r="D1091" s="219">
        <f t="shared" ref="D1091:O1091" si="749">D1111/$P1111</f>
        <v>9.1117929007669907E-2</v>
      </c>
      <c r="E1091" s="220">
        <f t="shared" si="749"/>
        <v>0.16484768466556185</v>
      </c>
      <c r="F1091" s="220">
        <f t="shared" si="749"/>
        <v>1.4834448044143931E-4</v>
      </c>
      <c r="G1091" s="220">
        <f t="shared" si="749"/>
        <v>6.2336928901547205E-2</v>
      </c>
      <c r="H1091" s="220">
        <f t="shared" si="749"/>
        <v>0.1780884048048009</v>
      </c>
      <c r="I1091" s="220">
        <f t="shared" si="749"/>
        <v>1.3146232578436898E-3</v>
      </c>
      <c r="J1091" s="220">
        <f t="shared" si="749"/>
        <v>5.2519923441832983E-2</v>
      </c>
      <c r="K1091" s="220">
        <f t="shared" si="749"/>
        <v>0.1646107618214035</v>
      </c>
      <c r="L1091" s="220">
        <f t="shared" si="749"/>
        <v>2.1144423074392119E-3</v>
      </c>
      <c r="M1091" s="220">
        <f t="shared" si="749"/>
        <v>7.2238000084026033E-2</v>
      </c>
      <c r="N1091" s="220">
        <f t="shared" si="749"/>
        <v>0.19920994098389685</v>
      </c>
      <c r="O1091" s="220">
        <f t="shared" si="749"/>
        <v>1.1453016243536422E-2</v>
      </c>
      <c r="P1091" s="460">
        <f>SUM(D1091:O1091)</f>
        <v>1</v>
      </c>
      <c r="Q1091" s="551">
        <f>(P1111/P1109-1)</f>
        <v>5.2125212866730442E-2</v>
      </c>
      <c r="R1091" s="234"/>
      <c r="S1091" s="234"/>
      <c r="T1091" s="75"/>
      <c r="U1091" s="79">
        <v>2</v>
      </c>
    </row>
    <row r="1092" spans="1:21" s="57" customFormat="1" ht="15.6" customHeight="1" thickBot="1">
      <c r="A1092" s="304" t="s">
        <v>36</v>
      </c>
      <c r="B1092" s="516">
        <f>+B1074+1</f>
        <v>226</v>
      </c>
      <c r="C1092" s="244" t="s">
        <v>1473</v>
      </c>
      <c r="D1092" s="219">
        <f t="shared" ref="D1092:D1098" si="750">D1112/$P1112</f>
        <v>6.8962843675649407E-2</v>
      </c>
      <c r="E1092" s="220">
        <f t="shared" ref="E1092:O1092" si="751">E1112/$P1112</f>
        <v>0.2335645779132017</v>
      </c>
      <c r="F1092" s="220">
        <f t="shared" si="751"/>
        <v>2.5635929297748048E-3</v>
      </c>
      <c r="G1092" s="220">
        <f t="shared" si="751"/>
        <v>6.1412553522938458E-2</v>
      </c>
      <c r="H1092" s="220">
        <f t="shared" si="751"/>
        <v>0.15237071774519167</v>
      </c>
      <c r="I1092" s="220">
        <f t="shared" si="751"/>
        <v>3.3156160451013731E-3</v>
      </c>
      <c r="J1092" s="220">
        <f t="shared" si="751"/>
        <v>6.8169019062693945E-2</v>
      </c>
      <c r="K1092" s="220">
        <f t="shared" si="751"/>
        <v>0.14118862944799548</v>
      </c>
      <c r="L1092" s="220">
        <f t="shared" si="751"/>
        <v>5.1715529734060618E-3</v>
      </c>
      <c r="M1092" s="220">
        <f t="shared" si="751"/>
        <v>7.4781058827334004E-2</v>
      </c>
      <c r="N1092" s="220">
        <f t="shared" si="751"/>
        <v>0.18811946177180236</v>
      </c>
      <c r="O1092" s="220">
        <f t="shared" si="751"/>
        <v>3.8037608491070258E-4</v>
      </c>
      <c r="P1092" s="460">
        <f t="shared" ref="P1092:P1101" si="752">SUM(D1092:O1092)</f>
        <v>1</v>
      </c>
      <c r="Q1092" s="551">
        <f>(P1112/P1111-1)</f>
        <v>0.18071002490821675</v>
      </c>
      <c r="R1092" s="234"/>
      <c r="S1092" s="234"/>
      <c r="T1092" s="75"/>
      <c r="U1092" s="79">
        <v>1</v>
      </c>
    </row>
    <row r="1093" spans="1:21" s="57" customFormat="1" ht="15.6" customHeight="1" thickBot="1">
      <c r="A1093" s="304" t="s">
        <v>36</v>
      </c>
      <c r="B1093" s="516">
        <f>+B1092+1</f>
        <v>227</v>
      </c>
      <c r="C1093" s="244" t="s">
        <v>1474</v>
      </c>
      <c r="D1093" s="347">
        <f t="shared" si="750"/>
        <v>6.2048764886942533E-2</v>
      </c>
      <c r="E1093" s="264">
        <f t="shared" ref="E1093:O1093" si="753">E1113/$P1113</f>
        <v>0.22293038179220431</v>
      </c>
      <c r="F1093" s="264">
        <f t="shared" si="753"/>
        <v>5.6080678478230084E-3</v>
      </c>
      <c r="G1093" s="264">
        <f t="shared" si="753"/>
        <v>6.3321841415430957E-2</v>
      </c>
      <c r="H1093" s="264">
        <f t="shared" si="753"/>
        <v>0.15875821476405635</v>
      </c>
      <c r="I1093" s="264">
        <f t="shared" si="753"/>
        <v>4.6932203774670164E-4</v>
      </c>
      <c r="J1093" s="264">
        <f t="shared" si="753"/>
        <v>4.4504761553816816E-2</v>
      </c>
      <c r="K1093" s="264">
        <f t="shared" si="753"/>
        <v>0.16769460877026238</v>
      </c>
      <c r="L1093" s="264">
        <f t="shared" si="753"/>
        <v>4.9499177157412144E-3</v>
      </c>
      <c r="M1093" s="264">
        <f t="shared" si="753"/>
        <v>6.7031955788962191E-2</v>
      </c>
      <c r="N1093" s="264">
        <f t="shared" si="753"/>
        <v>0.19894780347768234</v>
      </c>
      <c r="O1093" s="264">
        <f t="shared" si="753"/>
        <v>3.7343599493311818E-3</v>
      </c>
      <c r="P1093" s="552">
        <f t="shared" si="752"/>
        <v>1.0000000000000002</v>
      </c>
      <c r="Q1093" s="553">
        <f t="shared" ref="Q1093:Q1101" si="754">(P1113/P1112-1)</f>
        <v>0.16495010505054752</v>
      </c>
      <c r="R1093" s="234"/>
      <c r="S1093" s="234"/>
      <c r="T1093" s="75"/>
      <c r="U1093" s="79">
        <v>1</v>
      </c>
    </row>
    <row r="1094" spans="1:21" s="57" customFormat="1" ht="15.6" customHeight="1" thickBot="1">
      <c r="A1094" s="304" t="s">
        <v>36</v>
      </c>
      <c r="B1094" s="516">
        <f>+B1093+1</f>
        <v>228</v>
      </c>
      <c r="C1094" s="233" t="s">
        <v>1475</v>
      </c>
      <c r="D1094" s="237">
        <f t="shared" si="750"/>
        <v>5.8373807981028092E-2</v>
      </c>
      <c r="E1094" s="238">
        <f t="shared" ref="E1094:O1094" si="755">E1114/$P1114</f>
        <v>0.23731299915940984</v>
      </c>
      <c r="F1094" s="238">
        <f t="shared" si="755"/>
        <v>4.0873409038749619E-3</v>
      </c>
      <c r="G1094" s="238">
        <f t="shared" si="755"/>
        <v>4.7939529285290557E-2</v>
      </c>
      <c r="H1094" s="238">
        <f t="shared" si="755"/>
        <v>0.16220540335378911</v>
      </c>
      <c r="I1094" s="238">
        <f t="shared" si="755"/>
        <v>2.899431460794976E-3</v>
      </c>
      <c r="J1094" s="238">
        <f t="shared" si="755"/>
        <v>3.3509707320158059E-2</v>
      </c>
      <c r="K1094" s="238">
        <f t="shared" si="755"/>
        <v>0.17920429540087254</v>
      </c>
      <c r="L1094" s="238">
        <f t="shared" si="755"/>
        <v>3.1282104283220256E-3</v>
      </c>
      <c r="M1094" s="238">
        <f t="shared" si="755"/>
        <v>5.8434924738946445E-2</v>
      </c>
      <c r="N1094" s="238">
        <f t="shared" si="755"/>
        <v>0.21026113036810565</v>
      </c>
      <c r="O1094" s="238">
        <f t="shared" si="755"/>
        <v>2.643219599407731E-3</v>
      </c>
      <c r="P1094" s="329">
        <f t="shared" si="752"/>
        <v>0.99999999999999989</v>
      </c>
      <c r="Q1094" s="498">
        <f t="shared" si="754"/>
        <v>0.27138778119144402</v>
      </c>
      <c r="R1094" s="234"/>
      <c r="S1094" s="234"/>
      <c r="T1094" s="75"/>
      <c r="U1094" s="79">
        <v>1</v>
      </c>
    </row>
    <row r="1095" spans="1:21" s="57" customFormat="1" ht="15.6" customHeight="1" thickBot="1">
      <c r="A1095" s="304" t="s">
        <v>36</v>
      </c>
      <c r="B1095" s="516">
        <f>+B1094+1</f>
        <v>229</v>
      </c>
      <c r="C1095" s="233" t="s">
        <v>1476</v>
      </c>
      <c r="D1095" s="237">
        <f t="shared" si="750"/>
        <v>4.04273605451052E-2</v>
      </c>
      <c r="E1095" s="238">
        <f t="shared" ref="E1095:O1095" si="756">E1115/$P1115</f>
        <v>0.25221363151917064</v>
      </c>
      <c r="F1095" s="238">
        <f t="shared" si="756"/>
        <v>3.6843246564489491E-3</v>
      </c>
      <c r="G1095" s="238">
        <f t="shared" si="756"/>
        <v>4.9703041150772224E-2</v>
      </c>
      <c r="H1095" s="238">
        <f t="shared" si="756"/>
        <v>0.1763037422363613</v>
      </c>
      <c r="I1095" s="238">
        <f t="shared" si="756"/>
        <v>3.3965927397226121E-3</v>
      </c>
      <c r="J1095" s="238">
        <f t="shared" si="756"/>
        <v>3.4664273253707051E-2</v>
      </c>
      <c r="K1095" s="238">
        <f t="shared" si="756"/>
        <v>0.1683632422255841</v>
      </c>
      <c r="L1095" s="238">
        <f t="shared" si="756"/>
        <v>5.127375807010782E-3</v>
      </c>
      <c r="M1095" s="238">
        <f t="shared" si="756"/>
        <v>4.2898546918142995E-2</v>
      </c>
      <c r="N1095" s="238">
        <f t="shared" si="756"/>
        <v>0.22007364414062688</v>
      </c>
      <c r="O1095" s="238">
        <f t="shared" si="756"/>
        <v>3.1442248073472326E-3</v>
      </c>
      <c r="P1095" s="239">
        <f t="shared" si="752"/>
        <v>1</v>
      </c>
      <c r="Q1095" s="492">
        <f t="shared" si="754"/>
        <v>0.26627217265968817</v>
      </c>
      <c r="R1095" s="234"/>
      <c r="S1095" s="234"/>
      <c r="T1095" s="75"/>
      <c r="U1095" s="79">
        <v>1</v>
      </c>
    </row>
    <row r="1096" spans="1:21" s="57" customFormat="1" ht="15.75" customHeight="1" thickBot="1">
      <c r="A1096" s="304" t="s">
        <v>36</v>
      </c>
      <c r="B1096" s="516">
        <f>+B1095+1</f>
        <v>230</v>
      </c>
      <c r="C1096" s="233" t="s">
        <v>1477</v>
      </c>
      <c r="D1096" s="237">
        <f t="shared" si="750"/>
        <v>4.2359297398753895E-2</v>
      </c>
      <c r="E1096" s="238">
        <f t="shared" ref="E1096:O1096" si="757">E1116/$P1116</f>
        <v>0.24127725856697821</v>
      </c>
      <c r="F1096" s="238">
        <f t="shared" si="757"/>
        <v>4.0498442367601249E-3</v>
      </c>
      <c r="G1096" s="238">
        <f t="shared" si="757"/>
        <v>5.6386292834890973E-2</v>
      </c>
      <c r="H1096" s="238">
        <f t="shared" si="757"/>
        <v>0.16604361370716511</v>
      </c>
      <c r="I1096" s="238">
        <f t="shared" si="757"/>
        <v>2.4922118380062306E-3</v>
      </c>
      <c r="J1096" s="238">
        <f t="shared" si="757"/>
        <v>4.5794392523364487E-2</v>
      </c>
      <c r="K1096" s="238">
        <f t="shared" si="757"/>
        <v>0.16791277258566978</v>
      </c>
      <c r="L1096" s="238">
        <f t="shared" si="757"/>
        <v>4.3613707165109034E-3</v>
      </c>
      <c r="M1096" s="238">
        <f t="shared" si="757"/>
        <v>6.6666666666666666E-2</v>
      </c>
      <c r="N1096" s="238">
        <f t="shared" si="757"/>
        <v>0.19937694704049844</v>
      </c>
      <c r="O1096" s="238">
        <f t="shared" si="757"/>
        <v>3.2793318847350781E-3</v>
      </c>
      <c r="P1096" s="239">
        <f t="shared" si="752"/>
        <v>0.99999999999999978</v>
      </c>
      <c r="Q1096" s="492">
        <f t="shared" si="754"/>
        <v>0.1564339497006908</v>
      </c>
      <c r="R1096" s="234"/>
      <c r="S1096" s="234"/>
      <c r="T1096" s="75"/>
      <c r="U1096" s="79">
        <v>1</v>
      </c>
    </row>
    <row r="1097" spans="1:21" s="57" customFormat="1" ht="15.75" customHeight="1" thickBot="1">
      <c r="A1097" s="304" t="s">
        <v>36</v>
      </c>
      <c r="B1097" s="516">
        <f>+B1096+1</f>
        <v>231</v>
      </c>
      <c r="C1097" s="233" t="s">
        <v>1478</v>
      </c>
      <c r="D1097" s="237">
        <f t="shared" si="750"/>
        <v>5.359965512286248E-2</v>
      </c>
      <c r="E1097" s="238">
        <f t="shared" ref="E1097:O1097" si="758">E1117/$P1117</f>
        <v>0.23753412846673375</v>
      </c>
      <c r="F1097" s="238">
        <f t="shared" si="758"/>
        <v>4.4546630262968824E-3</v>
      </c>
      <c r="G1097" s="238">
        <f t="shared" si="758"/>
        <v>5.359965512286248E-2</v>
      </c>
      <c r="H1097" s="238">
        <f t="shared" si="758"/>
        <v>0.16568472481678403</v>
      </c>
      <c r="I1097" s="238">
        <f t="shared" si="758"/>
        <v>2.2991809167983907E-3</v>
      </c>
      <c r="J1097" s="238">
        <f t="shared" si="758"/>
        <v>3.750538870527375E-2</v>
      </c>
      <c r="K1097" s="238">
        <f t="shared" si="758"/>
        <v>0.1717200747233798</v>
      </c>
      <c r="L1097" s="238">
        <f t="shared" si="758"/>
        <v>4.4546630262968824E-3</v>
      </c>
      <c r="M1097" s="238">
        <f t="shared" si="758"/>
        <v>5.6186233654260676E-2</v>
      </c>
      <c r="N1097" s="238">
        <f t="shared" si="758"/>
        <v>0.20980025865785315</v>
      </c>
      <c r="O1097" s="238">
        <f t="shared" si="758"/>
        <v>3.1613737605976893E-3</v>
      </c>
      <c r="P1097" s="239">
        <f t="shared" si="752"/>
        <v>0.99999999999999989</v>
      </c>
      <c r="Q1097" s="492">
        <f t="shared" si="754"/>
        <v>8.395638629283475E-2</v>
      </c>
      <c r="R1097" s="234"/>
      <c r="S1097" s="234"/>
      <c r="T1097" s="75"/>
      <c r="U1097" s="79">
        <v>1</v>
      </c>
    </row>
    <row r="1098" spans="1:21" s="57" customFormat="1" ht="15.75" hidden="1" customHeight="1" thickBot="1">
      <c r="A1098" s="304" t="s">
        <v>36</v>
      </c>
      <c r="B1098" s="69"/>
      <c r="C1098" s="233" t="s">
        <v>1479</v>
      </c>
      <c r="D1098" s="237" t="e">
        <f t="shared" si="750"/>
        <v>#DIV/0!</v>
      </c>
      <c r="E1098" s="238" t="e">
        <f t="shared" ref="E1098:O1098" si="759">E1118/$P1118</f>
        <v>#DIV/0!</v>
      </c>
      <c r="F1098" s="238" t="e">
        <f t="shared" si="759"/>
        <v>#DIV/0!</v>
      </c>
      <c r="G1098" s="238" t="e">
        <f t="shared" si="759"/>
        <v>#DIV/0!</v>
      </c>
      <c r="H1098" s="238" t="e">
        <f t="shared" si="759"/>
        <v>#DIV/0!</v>
      </c>
      <c r="I1098" s="238" t="e">
        <f t="shared" si="759"/>
        <v>#DIV/0!</v>
      </c>
      <c r="J1098" s="238" t="e">
        <f t="shared" si="759"/>
        <v>#DIV/0!</v>
      </c>
      <c r="K1098" s="238" t="e">
        <f t="shared" si="759"/>
        <v>#DIV/0!</v>
      </c>
      <c r="L1098" s="238" t="e">
        <f t="shared" si="759"/>
        <v>#DIV/0!</v>
      </c>
      <c r="M1098" s="238" t="e">
        <f t="shared" si="759"/>
        <v>#DIV/0!</v>
      </c>
      <c r="N1098" s="238" t="e">
        <f t="shared" si="759"/>
        <v>#DIV/0!</v>
      </c>
      <c r="O1098" s="238" t="e">
        <f t="shared" si="759"/>
        <v>#DIV/0!</v>
      </c>
      <c r="P1098" s="239" t="e">
        <f t="shared" si="752"/>
        <v>#DIV/0!</v>
      </c>
      <c r="Q1098" s="492">
        <f t="shared" si="754"/>
        <v>-1</v>
      </c>
      <c r="R1098" s="234"/>
      <c r="S1098" s="234"/>
      <c r="T1098" s="75"/>
      <c r="U1098" s="79">
        <v>2</v>
      </c>
    </row>
    <row r="1099" spans="1:21" s="57" customFormat="1" ht="15.75" hidden="1" customHeight="1" thickBot="1">
      <c r="A1099" s="304" t="s">
        <v>36</v>
      </c>
      <c r="B1099" s="69"/>
      <c r="C1099" s="233" t="s">
        <v>1480</v>
      </c>
      <c r="D1099" s="237" t="e">
        <f t="shared" ref="D1099:O1101" si="760">D1119/$P1119</f>
        <v>#DIV/0!</v>
      </c>
      <c r="E1099" s="238" t="e">
        <f t="shared" si="760"/>
        <v>#DIV/0!</v>
      </c>
      <c r="F1099" s="238" t="e">
        <f t="shared" si="760"/>
        <v>#DIV/0!</v>
      </c>
      <c r="G1099" s="238" t="e">
        <f t="shared" si="760"/>
        <v>#DIV/0!</v>
      </c>
      <c r="H1099" s="238" t="e">
        <f t="shared" si="760"/>
        <v>#DIV/0!</v>
      </c>
      <c r="I1099" s="238" t="e">
        <f t="shared" si="760"/>
        <v>#DIV/0!</v>
      </c>
      <c r="J1099" s="238" t="e">
        <f t="shared" si="760"/>
        <v>#DIV/0!</v>
      </c>
      <c r="K1099" s="238" t="e">
        <f t="shared" si="760"/>
        <v>#DIV/0!</v>
      </c>
      <c r="L1099" s="238" t="e">
        <f t="shared" si="760"/>
        <v>#DIV/0!</v>
      </c>
      <c r="M1099" s="238" t="e">
        <f t="shared" si="760"/>
        <v>#DIV/0!</v>
      </c>
      <c r="N1099" s="238" t="e">
        <f t="shared" si="760"/>
        <v>#DIV/0!</v>
      </c>
      <c r="O1099" s="238" t="e">
        <f t="shared" si="760"/>
        <v>#DIV/0!</v>
      </c>
      <c r="P1099" s="239" t="e">
        <f t="shared" si="752"/>
        <v>#DIV/0!</v>
      </c>
      <c r="Q1099" s="492" t="e">
        <f t="shared" si="754"/>
        <v>#DIV/0!</v>
      </c>
      <c r="R1099" s="234"/>
      <c r="S1099" s="234"/>
      <c r="T1099" s="75"/>
      <c r="U1099" s="79">
        <v>2</v>
      </c>
    </row>
    <row r="1100" spans="1:21" s="57" customFormat="1" ht="15.75" hidden="1" customHeight="1" thickBot="1">
      <c r="A1100" s="304" t="s">
        <v>36</v>
      </c>
      <c r="B1100" s="69"/>
      <c r="C1100" s="233" t="s">
        <v>1481</v>
      </c>
      <c r="D1100" s="237" t="e">
        <f t="shared" si="760"/>
        <v>#DIV/0!</v>
      </c>
      <c r="E1100" s="238" t="e">
        <f t="shared" si="760"/>
        <v>#DIV/0!</v>
      </c>
      <c r="F1100" s="238" t="e">
        <f t="shared" si="760"/>
        <v>#DIV/0!</v>
      </c>
      <c r="G1100" s="238" t="e">
        <f t="shared" si="760"/>
        <v>#DIV/0!</v>
      </c>
      <c r="H1100" s="238" t="e">
        <f t="shared" si="760"/>
        <v>#DIV/0!</v>
      </c>
      <c r="I1100" s="238" t="e">
        <f t="shared" si="760"/>
        <v>#DIV/0!</v>
      </c>
      <c r="J1100" s="238" t="e">
        <f t="shared" si="760"/>
        <v>#DIV/0!</v>
      </c>
      <c r="K1100" s="238" t="e">
        <f t="shared" si="760"/>
        <v>#DIV/0!</v>
      </c>
      <c r="L1100" s="238" t="e">
        <f t="shared" si="760"/>
        <v>#DIV/0!</v>
      </c>
      <c r="M1100" s="238" t="e">
        <f t="shared" si="760"/>
        <v>#DIV/0!</v>
      </c>
      <c r="N1100" s="238" t="e">
        <f t="shared" si="760"/>
        <v>#DIV/0!</v>
      </c>
      <c r="O1100" s="238" t="e">
        <f t="shared" si="760"/>
        <v>#DIV/0!</v>
      </c>
      <c r="P1100" s="239" t="e">
        <f t="shared" si="752"/>
        <v>#DIV/0!</v>
      </c>
      <c r="Q1100" s="492" t="e">
        <f t="shared" si="754"/>
        <v>#DIV/0!</v>
      </c>
      <c r="R1100" s="234"/>
      <c r="S1100" s="234"/>
      <c r="T1100" s="75"/>
      <c r="U1100" s="79">
        <v>2</v>
      </c>
    </row>
    <row r="1101" spans="1:21" s="57" customFormat="1" ht="15.75" hidden="1" customHeight="1" thickBot="1">
      <c r="A1101" s="304" t="s">
        <v>36</v>
      </c>
      <c r="B1101" s="69"/>
      <c r="C1101" s="233" t="s">
        <v>1482</v>
      </c>
      <c r="D1101" s="237" t="e">
        <f t="shared" si="760"/>
        <v>#DIV/0!</v>
      </c>
      <c r="E1101" s="238" t="e">
        <f t="shared" si="760"/>
        <v>#DIV/0!</v>
      </c>
      <c r="F1101" s="238" t="e">
        <f t="shared" si="760"/>
        <v>#DIV/0!</v>
      </c>
      <c r="G1101" s="238" t="e">
        <f t="shared" si="760"/>
        <v>#DIV/0!</v>
      </c>
      <c r="H1101" s="238" t="e">
        <f t="shared" si="760"/>
        <v>#DIV/0!</v>
      </c>
      <c r="I1101" s="238" t="e">
        <f t="shared" si="760"/>
        <v>#DIV/0!</v>
      </c>
      <c r="J1101" s="238" t="e">
        <f t="shared" si="760"/>
        <v>#DIV/0!</v>
      </c>
      <c r="K1101" s="238" t="e">
        <f t="shared" si="760"/>
        <v>#DIV/0!</v>
      </c>
      <c r="L1101" s="238" t="e">
        <f t="shared" si="760"/>
        <v>#DIV/0!</v>
      </c>
      <c r="M1101" s="238" t="e">
        <f t="shared" si="760"/>
        <v>#DIV/0!</v>
      </c>
      <c r="N1101" s="238" t="e">
        <f t="shared" si="760"/>
        <v>#DIV/0!</v>
      </c>
      <c r="O1101" s="238" t="e">
        <f t="shared" si="760"/>
        <v>#DIV/0!</v>
      </c>
      <c r="P1101" s="239" t="e">
        <f t="shared" si="752"/>
        <v>#DIV/0!</v>
      </c>
      <c r="Q1101" s="492" t="e">
        <f t="shared" si="754"/>
        <v>#DIV/0!</v>
      </c>
      <c r="R1101" s="234"/>
      <c r="S1101" s="234"/>
      <c r="T1101" s="75"/>
      <c r="U1101" s="79">
        <v>2</v>
      </c>
    </row>
    <row r="1102" spans="1:21" s="57" customFormat="1" ht="15.75" hidden="1" customHeight="1" thickBot="1">
      <c r="A1102" s="304" t="s">
        <v>36</v>
      </c>
      <c r="B1102" s="69"/>
      <c r="C1102" s="236" t="s">
        <v>183</v>
      </c>
      <c r="D1102" s="240">
        <v>30.58406162</v>
      </c>
      <c r="E1102" s="241">
        <v>21.674576969999997</v>
      </c>
      <c r="F1102" s="241">
        <v>2.2812522400000006</v>
      </c>
      <c r="G1102" s="241">
        <v>23.032580650000007</v>
      </c>
      <c r="H1102" s="241">
        <v>16.18185167</v>
      </c>
      <c r="I1102" s="241">
        <v>2.129802209999994</v>
      </c>
      <c r="J1102" s="241">
        <v>19.919813689999998</v>
      </c>
      <c r="K1102" s="241">
        <v>12.631343829999992</v>
      </c>
      <c r="L1102" s="241">
        <v>2.7284299599999997</v>
      </c>
      <c r="M1102" s="241">
        <v>26.815441579999998</v>
      </c>
      <c r="N1102" s="241">
        <v>17.160655720000022</v>
      </c>
      <c r="O1102" s="197">
        <v>2.8781266999999957</v>
      </c>
      <c r="P1102" s="242">
        <f t="shared" si="740"/>
        <v>178.01793684</v>
      </c>
      <c r="Q1102" s="198"/>
      <c r="R1102" s="161"/>
      <c r="S1102" s="161"/>
      <c r="T1102" s="75"/>
      <c r="U1102" s="79">
        <v>2</v>
      </c>
    </row>
    <row r="1103" spans="1:21" s="57" customFormat="1" ht="15.75" hidden="1" customHeight="1" thickBot="1">
      <c r="A1103" s="304" t="s">
        <v>36</v>
      </c>
      <c r="B1103" s="69"/>
      <c r="C1103" s="233" t="s">
        <v>184</v>
      </c>
      <c r="D1103" s="182">
        <v>30.524771139999999</v>
      </c>
      <c r="E1103" s="183">
        <v>19.55885249</v>
      </c>
      <c r="F1103" s="183">
        <v>0.16273455000000001</v>
      </c>
      <c r="G1103" s="183">
        <v>16.169807070000001</v>
      </c>
      <c r="H1103" s="183">
        <v>22.58683662</v>
      </c>
      <c r="I1103" s="183">
        <v>0.10663034</v>
      </c>
      <c r="J1103" s="183">
        <v>18.04622582</v>
      </c>
      <c r="K1103" s="183">
        <v>17.052342100000001</v>
      </c>
      <c r="L1103" s="183">
        <v>0.84126889999999999</v>
      </c>
      <c r="M1103" s="183">
        <v>21.537441090000002</v>
      </c>
      <c r="N1103" s="183">
        <v>22.925957159999999</v>
      </c>
      <c r="O1103" s="184">
        <v>0.73301218000000001</v>
      </c>
      <c r="P1103" s="185">
        <f t="shared" si="740"/>
        <v>170.24587946000003</v>
      </c>
      <c r="Q1103" s="502"/>
      <c r="R1103" s="186"/>
      <c r="S1103" s="186"/>
      <c r="T1103" s="103"/>
      <c r="U1103" s="79">
        <v>2</v>
      </c>
    </row>
    <row r="1104" spans="1:21" s="57" customFormat="1" ht="15.75" hidden="1" customHeight="1" thickBot="1">
      <c r="A1104" s="304" t="s">
        <v>36</v>
      </c>
      <c r="B1104" s="69"/>
      <c r="C1104" s="233" t="s">
        <v>462</v>
      </c>
      <c r="D1104" s="182">
        <v>28.966525959999998</v>
      </c>
      <c r="E1104" s="183">
        <v>28.59666953</v>
      </c>
      <c r="F1104" s="183">
        <v>1.6054884</v>
      </c>
      <c r="G1104" s="183">
        <v>26.827508080000001</v>
      </c>
      <c r="H1104" s="183">
        <v>12.768124820000001</v>
      </c>
      <c r="I1104" s="183">
        <v>0.38293197000000001</v>
      </c>
      <c r="J1104" s="183">
        <v>16.225197300000001</v>
      </c>
      <c r="K1104" s="183">
        <v>19.45702709</v>
      </c>
      <c r="L1104" s="183">
        <v>3.3622669799999998</v>
      </c>
      <c r="M1104" s="183">
        <v>16.498246479999999</v>
      </c>
      <c r="N1104" s="183">
        <v>39.201145859999997</v>
      </c>
      <c r="O1104" s="184">
        <v>4.9772122699999999</v>
      </c>
      <c r="P1104" s="185">
        <f>SUM(D1104:O1104)</f>
        <v>198.86834474</v>
      </c>
      <c r="Q1104" s="503"/>
      <c r="R1104" s="187"/>
      <c r="S1104" s="187"/>
      <c r="T1104" s="105">
        <f t="shared" ref="T1104:T1109" si="761">R1104-S1104</f>
        <v>0</v>
      </c>
      <c r="U1104" s="79">
        <v>2</v>
      </c>
    </row>
    <row r="1105" spans="1:21" s="57" customFormat="1" ht="15.75" hidden="1" customHeight="1" thickBot="1">
      <c r="A1105" s="304" t="s">
        <v>36</v>
      </c>
      <c r="B1105" s="69"/>
      <c r="C1105" s="233" t="s">
        <v>583</v>
      </c>
      <c r="D1105" s="182">
        <v>24.053903760000001</v>
      </c>
      <c r="E1105" s="183">
        <v>33.115500429999997</v>
      </c>
      <c r="F1105" s="183">
        <v>8.2094794600000007</v>
      </c>
      <c r="G1105" s="183">
        <v>18.576730210000001</v>
      </c>
      <c r="H1105" s="183">
        <v>20.461050570000001</v>
      </c>
      <c r="I1105" s="183">
        <v>5.5224332499999997</v>
      </c>
      <c r="J1105" s="183">
        <v>15.7999396</v>
      </c>
      <c r="K1105" s="183">
        <v>25.266559440000002</v>
      </c>
      <c r="L1105" s="183">
        <v>0.88845211999999996</v>
      </c>
      <c r="M1105" s="183">
        <v>19.840576179999999</v>
      </c>
      <c r="N1105" s="183">
        <v>32.915917149999999</v>
      </c>
      <c r="O1105" s="184">
        <v>0.45891995000000002</v>
      </c>
      <c r="P1105" s="185">
        <f t="shared" ref="P1105:P1111" si="762">SUM(D1105:O1105)</f>
        <v>205.10946211999999</v>
      </c>
      <c r="Q1105" s="503"/>
      <c r="R1105" s="187"/>
      <c r="S1105" s="187"/>
      <c r="T1105" s="105">
        <f t="shared" si="761"/>
        <v>0</v>
      </c>
      <c r="U1105" s="79">
        <v>2</v>
      </c>
    </row>
    <row r="1106" spans="1:21" s="57" customFormat="1" ht="15.75" hidden="1" customHeight="1" thickBot="1">
      <c r="A1106" s="304" t="s">
        <v>36</v>
      </c>
      <c r="B1106" s="69"/>
      <c r="C1106" s="233" t="s">
        <v>685</v>
      </c>
      <c r="D1106" s="182">
        <v>23.697606629999999</v>
      </c>
      <c r="E1106" s="183">
        <v>38.240728949999998</v>
      </c>
      <c r="F1106" s="183">
        <v>0.55894246000000003</v>
      </c>
      <c r="G1106" s="183">
        <v>16.478859050000001</v>
      </c>
      <c r="H1106" s="183">
        <v>21.134470109999999</v>
      </c>
      <c r="I1106" s="183">
        <v>4.7777890000000003</v>
      </c>
      <c r="J1106" s="183">
        <v>14.47850154</v>
      </c>
      <c r="K1106" s="183">
        <v>26.92613283</v>
      </c>
      <c r="L1106" s="183">
        <v>0.2509538</v>
      </c>
      <c r="M1106" s="183">
        <v>17.208962889999999</v>
      </c>
      <c r="N1106" s="183">
        <v>30.628140370000001</v>
      </c>
      <c r="O1106" s="184">
        <v>5.9927193699999997</v>
      </c>
      <c r="P1106" s="185">
        <f t="shared" si="762"/>
        <v>200.373807</v>
      </c>
      <c r="Q1106" s="503"/>
      <c r="R1106" s="187"/>
      <c r="S1106" s="187"/>
      <c r="T1106" s="105">
        <f t="shared" si="761"/>
        <v>0</v>
      </c>
      <c r="U1106" s="79">
        <v>2</v>
      </c>
    </row>
    <row r="1107" spans="1:21" s="57" customFormat="1" ht="15.75" hidden="1" customHeight="1" thickBot="1">
      <c r="A1107" s="304" t="s">
        <v>36</v>
      </c>
      <c r="B1107" s="69"/>
      <c r="C1107" s="233" t="s">
        <v>783</v>
      </c>
      <c r="D1107" s="190">
        <v>17.245705959999999</v>
      </c>
      <c r="E1107" s="190">
        <v>49.715078420000012</v>
      </c>
      <c r="F1107" s="190">
        <v>0.81750831999998752</v>
      </c>
      <c r="G1107" s="190">
        <v>14.661653220000005</v>
      </c>
      <c r="H1107" s="190">
        <v>24.640390659999994</v>
      </c>
      <c r="I1107" s="190">
        <v>5.490626170000013</v>
      </c>
      <c r="J1107" s="190">
        <v>12.693548199999995</v>
      </c>
      <c r="K1107" s="190">
        <v>26.355752519999996</v>
      </c>
      <c r="L1107" s="190">
        <v>4.0821138700000006</v>
      </c>
      <c r="M1107" s="190">
        <v>17.40781161999999</v>
      </c>
      <c r="N1107" s="190">
        <v>36.875890960000021</v>
      </c>
      <c r="O1107" s="184">
        <v>1.2642067399999917</v>
      </c>
      <c r="P1107" s="185">
        <f t="shared" si="762"/>
        <v>211.25028666</v>
      </c>
      <c r="Q1107" s="503"/>
      <c r="R1107" s="187"/>
      <c r="S1107" s="187"/>
      <c r="T1107" s="105">
        <f t="shared" si="761"/>
        <v>0</v>
      </c>
      <c r="U1107" s="79">
        <v>2</v>
      </c>
    </row>
    <row r="1108" spans="1:21" s="57" customFormat="1" ht="15.75" hidden="1" customHeight="1" thickBot="1">
      <c r="A1108" s="304" t="s">
        <v>36</v>
      </c>
      <c r="B1108" s="69"/>
      <c r="C1108" s="233" t="s">
        <v>867</v>
      </c>
      <c r="D1108" s="422">
        <v>19.169019389999999</v>
      </c>
      <c r="E1108" s="423">
        <v>38.274852429999996</v>
      </c>
      <c r="F1108" s="423">
        <v>6.1749203199999982</v>
      </c>
      <c r="G1108" s="423">
        <v>15.184271590000009</v>
      </c>
      <c r="H1108" s="423">
        <v>28.715612029999988</v>
      </c>
      <c r="I1108" s="423">
        <v>2.6717110100000099</v>
      </c>
      <c r="J1108" s="423">
        <v>12.71148221</v>
      </c>
      <c r="K1108" s="423">
        <v>30.432876419999999</v>
      </c>
      <c r="L1108" s="423">
        <v>1.8130869400000051</v>
      </c>
      <c r="M1108" s="423">
        <v>17.929781879999979</v>
      </c>
      <c r="N1108" s="423">
        <v>37.049095230000006</v>
      </c>
      <c r="O1108" s="424">
        <v>1.2976935100000162</v>
      </c>
      <c r="P1108" s="425">
        <f t="shared" si="762"/>
        <v>211.42440296000001</v>
      </c>
      <c r="Q1108" s="503"/>
      <c r="R1108" s="182"/>
      <c r="S1108" s="191"/>
      <c r="T1108" s="192">
        <f>S1108-R1108</f>
        <v>0</v>
      </c>
      <c r="U1108" s="79">
        <v>2</v>
      </c>
    </row>
    <row r="1109" spans="1:21" s="57" customFormat="1" ht="15.75" hidden="1" customHeight="1" thickBot="1">
      <c r="A1109" s="304" t="s">
        <v>36</v>
      </c>
      <c r="B1109" s="69"/>
      <c r="C1109" s="244" t="s">
        <v>966</v>
      </c>
      <c r="D1109" s="182">
        <v>18.719940260000001</v>
      </c>
      <c r="E1109" s="183">
        <v>52.311468770000005</v>
      </c>
      <c r="F1109" s="183">
        <v>0.32016476999999099</v>
      </c>
      <c r="G1109" s="183">
        <v>16.219184159999998</v>
      </c>
      <c r="H1109" s="183">
        <v>31.03444970000001</v>
      </c>
      <c r="I1109" s="183">
        <v>7.4143999999989774E-2</v>
      </c>
      <c r="J1109" s="183">
        <v>12.608262640000007</v>
      </c>
      <c r="K1109" s="183">
        <v>35.926020819999991</v>
      </c>
      <c r="L1109" s="183">
        <v>8.6313291799999945</v>
      </c>
      <c r="M1109" s="183">
        <v>16.672118080000018</v>
      </c>
      <c r="N1109" s="183">
        <v>45.218838979999987</v>
      </c>
      <c r="O1109" s="184">
        <v>0.5460010900000043</v>
      </c>
      <c r="P1109" s="185">
        <f t="shared" si="762"/>
        <v>238.28192245</v>
      </c>
      <c r="Q1109" s="503"/>
      <c r="R1109" s="459">
        <v>220.7</v>
      </c>
      <c r="S1109" s="459">
        <v>220.7</v>
      </c>
      <c r="T1109" s="592">
        <f t="shared" si="761"/>
        <v>0</v>
      </c>
      <c r="U1109" s="79">
        <v>2</v>
      </c>
    </row>
    <row r="1110" spans="1:21" s="57" customFormat="1" ht="15.6" customHeight="1" thickBot="1">
      <c r="A1110" s="304" t="s">
        <v>36</v>
      </c>
      <c r="B1110" s="516">
        <f>+B1097+1</f>
        <v>232</v>
      </c>
      <c r="C1110" s="244" t="s">
        <v>2538</v>
      </c>
      <c r="D1110" s="183">
        <v>34.299999999999997</v>
      </c>
      <c r="E1110" s="183">
        <v>141.19999999999999</v>
      </c>
      <c r="F1110" s="183">
        <v>2.4</v>
      </c>
      <c r="G1110" s="183">
        <v>33.200000000000003</v>
      </c>
      <c r="H1110" s="183">
        <v>96.9</v>
      </c>
      <c r="I1110" s="183">
        <v>1.5</v>
      </c>
      <c r="J1110" s="183">
        <v>27</v>
      </c>
      <c r="K1110" s="183">
        <v>97.9</v>
      </c>
      <c r="L1110" s="183">
        <v>2.6</v>
      </c>
      <c r="M1110" s="183">
        <v>39.299999999999997</v>
      </c>
      <c r="N1110" s="183">
        <v>116.4</v>
      </c>
      <c r="O1110" s="184">
        <f>(R1110)-SUM(D1110:N1110)</f>
        <v>2</v>
      </c>
      <c r="P1110" s="185">
        <f>SUM(D1110:O1110)</f>
        <v>594.70000000000005</v>
      </c>
      <c r="Q1110" s="584"/>
      <c r="R1110" s="182">
        <v>594.70000000000005</v>
      </c>
      <c r="S1110" s="187">
        <v>594.70000000000005</v>
      </c>
      <c r="T1110" s="644">
        <f>R1110-S1110</f>
        <v>0</v>
      </c>
      <c r="U1110" s="79">
        <v>1</v>
      </c>
    </row>
    <row r="1111" spans="1:21" s="57" customFormat="1" ht="15.75" hidden="1" customHeight="1" thickBot="1">
      <c r="A1111" s="304" t="s">
        <v>36</v>
      </c>
      <c r="B1111" s="69"/>
      <c r="C1111" s="244" t="s">
        <v>1110</v>
      </c>
      <c r="D1111" s="182">
        <v>22.84348516</v>
      </c>
      <c r="E1111" s="183">
        <v>41.327713209999999</v>
      </c>
      <c r="F1111" s="183">
        <v>3.7190319999993449E-2</v>
      </c>
      <c r="G1111" s="183">
        <v>15.628018830000002</v>
      </c>
      <c r="H1111" s="183">
        <v>44.647193770000001</v>
      </c>
      <c r="I1111" s="183">
        <v>0.32957923000000733</v>
      </c>
      <c r="J1111" s="183">
        <v>13.166871819999983</v>
      </c>
      <c r="K1111" s="183">
        <v>41.268316080000034</v>
      </c>
      <c r="L1111" s="183">
        <v>0.5300957999999979</v>
      </c>
      <c r="M1111" s="183">
        <v>18.110241319999972</v>
      </c>
      <c r="N1111" s="183">
        <v>49.942413970000018</v>
      </c>
      <c r="O1111" s="184">
        <v>2.8712988700000039</v>
      </c>
      <c r="P1111" s="185">
        <f t="shared" si="762"/>
        <v>250.70241838000001</v>
      </c>
      <c r="Q1111" s="351"/>
      <c r="R1111" s="595">
        <v>240.5</v>
      </c>
      <c r="S1111" s="596">
        <v>240.5</v>
      </c>
      <c r="T1111" s="597">
        <f>R1111-S1111</f>
        <v>0</v>
      </c>
      <c r="U1111" s="79">
        <v>2</v>
      </c>
    </row>
    <row r="1112" spans="1:21" s="57" customFormat="1" ht="15.75" hidden="1" customHeight="1" thickBot="1">
      <c r="A1112" s="304" t="s">
        <v>36</v>
      </c>
      <c r="B1112" s="516"/>
      <c r="C1112" s="244" t="s">
        <v>1473</v>
      </c>
      <c r="D1112" s="182">
        <v>20.41347472</v>
      </c>
      <c r="E1112" s="183">
        <v>69.136717000000004</v>
      </c>
      <c r="F1112" s="183">
        <v>0.75884108999999</v>
      </c>
      <c r="G1112" s="183">
        <v>18.178537050000003</v>
      </c>
      <c r="H1112" s="183">
        <v>45.102777509999996</v>
      </c>
      <c r="I1112" s="183">
        <v>0.98144508999999402</v>
      </c>
      <c r="J1112" s="183">
        <v>20.178497190000002</v>
      </c>
      <c r="K1112" s="183">
        <v>41.792802680000023</v>
      </c>
      <c r="L1112" s="183">
        <v>1.5308151499999951</v>
      </c>
      <c r="M1112" s="183">
        <v>22.135706309999989</v>
      </c>
      <c r="N1112" s="183">
        <v>55.684650929999975</v>
      </c>
      <c r="O1112" s="184">
        <v>0.11259393000000273</v>
      </c>
      <c r="P1112" s="185">
        <f t="shared" ref="P1112:P1121" si="763">SUM(D1112:O1112)</f>
        <v>296.00685864999997</v>
      </c>
      <c r="Q1112" s="351"/>
      <c r="R1112" s="182">
        <v>284.5</v>
      </c>
      <c r="S1112" s="187">
        <v>284.5</v>
      </c>
      <c r="T1112" s="481">
        <f t="shared" ref="T1112:T1121" si="764">R1112-S1112</f>
        <v>0</v>
      </c>
      <c r="U1112" s="79">
        <v>2</v>
      </c>
    </row>
    <row r="1113" spans="1:21" s="57" customFormat="1" ht="15.75" hidden="1" customHeight="1" thickBot="1">
      <c r="A1113" s="304" t="s">
        <v>36</v>
      </c>
      <c r="B1113" s="516"/>
      <c r="C1113" s="233" t="s">
        <v>1474</v>
      </c>
      <c r="D1113" s="182">
        <v>21.396475459999998</v>
      </c>
      <c r="E1113" s="183">
        <v>76.873801630000003</v>
      </c>
      <c r="F1113" s="183">
        <v>1.9338480999999916</v>
      </c>
      <c r="G1113" s="183">
        <v>21.835474540000007</v>
      </c>
      <c r="H1113" s="183">
        <v>54.745106569999976</v>
      </c>
      <c r="I1113" s="183">
        <v>0.1618378300000245</v>
      </c>
      <c r="J1113" s="183">
        <v>15.34672028</v>
      </c>
      <c r="K1113" s="183">
        <v>57.826672099999996</v>
      </c>
      <c r="L1113" s="183">
        <v>1.7068960699999991</v>
      </c>
      <c r="M1113" s="183">
        <v>23.114845229999986</v>
      </c>
      <c r="N1113" s="183">
        <v>68.603811900000039</v>
      </c>
      <c r="O1113" s="184">
        <v>1.2877313700000173</v>
      </c>
      <c r="P1113" s="185">
        <f t="shared" si="763"/>
        <v>344.83322108000004</v>
      </c>
      <c r="Q1113" s="557"/>
      <c r="R1113" s="422">
        <v>335.7</v>
      </c>
      <c r="S1113" s="459">
        <v>335.7</v>
      </c>
      <c r="T1113" s="592">
        <f t="shared" si="764"/>
        <v>0</v>
      </c>
      <c r="U1113" s="79">
        <v>2</v>
      </c>
    </row>
    <row r="1114" spans="1:21" s="57" customFormat="1" ht="15.6" hidden="1" customHeight="1" thickBot="1">
      <c r="A1114" s="304" t="s">
        <v>36</v>
      </c>
      <c r="B1114" s="516"/>
      <c r="C1114" s="233" t="s">
        <v>1475</v>
      </c>
      <c r="D1114" s="182">
        <v>25.592054820000001</v>
      </c>
      <c r="E1114" s="183">
        <v>104.04199235999998</v>
      </c>
      <c r="F1114" s="183">
        <v>1.7919586900000297</v>
      </c>
      <c r="G1114" s="183">
        <v>21.01749233000001</v>
      </c>
      <c r="H1114" s="183">
        <v>71.113564769999982</v>
      </c>
      <c r="I1114" s="183">
        <v>1.2711592999999937</v>
      </c>
      <c r="J1114" s="183">
        <v>14.691216770000011</v>
      </c>
      <c r="K1114" s="183">
        <v>78.56616366999998</v>
      </c>
      <c r="L1114" s="183">
        <v>1.3714598299999921</v>
      </c>
      <c r="M1114" s="183">
        <v>25.618849430000012</v>
      </c>
      <c r="N1114" s="183">
        <v>92.182000130000006</v>
      </c>
      <c r="O1114" s="184">
        <v>1.1588317299999744</v>
      </c>
      <c r="P1114" s="185">
        <f t="shared" si="763"/>
        <v>438.41674382999997</v>
      </c>
      <c r="Q1114" s="584"/>
      <c r="R1114" s="182">
        <v>408.7</v>
      </c>
      <c r="S1114" s="187">
        <v>408.7</v>
      </c>
      <c r="T1114" s="105">
        <f t="shared" si="764"/>
        <v>0</v>
      </c>
      <c r="U1114" s="79">
        <v>2</v>
      </c>
    </row>
    <row r="1115" spans="1:21" s="57" customFormat="1" ht="15.6" hidden="1" customHeight="1" thickBot="1">
      <c r="A1115" s="304" t="s">
        <v>36</v>
      </c>
      <c r="B1115" s="516"/>
      <c r="C1115" s="233" t="s">
        <v>1476</v>
      </c>
      <c r="D1115" s="182">
        <v>22.443448220000001</v>
      </c>
      <c r="E1115" s="183">
        <v>140.01763912000001</v>
      </c>
      <c r="F1115" s="183">
        <v>2.0453709699999933</v>
      </c>
      <c r="G1115" s="183">
        <v>27.592887969999992</v>
      </c>
      <c r="H1115" s="183">
        <v>97.875890400000031</v>
      </c>
      <c r="I1115" s="183">
        <v>1.8856351799999516</v>
      </c>
      <c r="J1115" s="183">
        <v>19.244041939999985</v>
      </c>
      <c r="K1115" s="183">
        <v>93.467682730000035</v>
      </c>
      <c r="L1115" s="183">
        <v>2.8464879200000155</v>
      </c>
      <c r="M1115" s="183">
        <v>23.815339499999936</v>
      </c>
      <c r="N1115" s="183">
        <v>122.17496690999997</v>
      </c>
      <c r="O1115" s="184">
        <v>1.7455318800000441</v>
      </c>
      <c r="P1115" s="185">
        <f t="shared" si="763"/>
        <v>555.15492273999996</v>
      </c>
      <c r="Q1115" s="638"/>
      <c r="R1115" s="182">
        <v>547.6</v>
      </c>
      <c r="S1115" s="187">
        <v>547.6</v>
      </c>
      <c r="T1115" s="105">
        <f t="shared" si="764"/>
        <v>0</v>
      </c>
      <c r="U1115" s="79">
        <v>2</v>
      </c>
    </row>
    <row r="1116" spans="1:21" s="57" customFormat="1" ht="15.75" customHeight="1" thickBot="1">
      <c r="A1116" s="304" t="s">
        <v>36</v>
      </c>
      <c r="B1116" s="516">
        <f>+B1110+1</f>
        <v>233</v>
      </c>
      <c r="C1116" s="233" t="s">
        <v>1477</v>
      </c>
      <c r="D1116" s="183">
        <v>27.194668930000002</v>
      </c>
      <c r="E1116" s="611">
        <v>154.9</v>
      </c>
      <c r="F1116" s="611">
        <v>2.6</v>
      </c>
      <c r="G1116" s="611">
        <v>36.200000000000003</v>
      </c>
      <c r="H1116" s="611">
        <v>106.6</v>
      </c>
      <c r="I1116" s="611">
        <v>1.6</v>
      </c>
      <c r="J1116" s="611">
        <v>29.4</v>
      </c>
      <c r="K1116" s="611">
        <v>107.8</v>
      </c>
      <c r="L1116" s="611">
        <v>2.8</v>
      </c>
      <c r="M1116" s="611">
        <v>42.8</v>
      </c>
      <c r="N1116" s="611">
        <v>128</v>
      </c>
      <c r="O1116" s="184">
        <f t="shared" ref="O1116:O1121" si="765">(R1116)-SUM(D1116:N1116)</f>
        <v>2.1053310699999201</v>
      </c>
      <c r="P1116" s="185">
        <f t="shared" si="763"/>
        <v>642</v>
      </c>
      <c r="Q1116" s="557"/>
      <c r="R1116" s="194">
        <v>642</v>
      </c>
      <c r="S1116" s="187">
        <v>642</v>
      </c>
      <c r="T1116" s="105">
        <f t="shared" si="764"/>
        <v>0</v>
      </c>
      <c r="U1116" s="79">
        <v>1</v>
      </c>
    </row>
    <row r="1117" spans="1:21" s="57" customFormat="1" ht="15.75" customHeight="1" thickBot="1">
      <c r="A1117" s="304" t="s">
        <v>36</v>
      </c>
      <c r="B1117" s="516">
        <f>+B1116+1</f>
        <v>234</v>
      </c>
      <c r="C1117" s="233" t="s">
        <v>1478</v>
      </c>
      <c r="D1117" s="195">
        <v>37.299999999999997</v>
      </c>
      <c r="E1117" s="193">
        <v>165.3</v>
      </c>
      <c r="F1117" s="193">
        <v>3.1</v>
      </c>
      <c r="G1117" s="193">
        <v>37.299999999999997</v>
      </c>
      <c r="H1117" s="193">
        <v>115.3</v>
      </c>
      <c r="I1117" s="193">
        <v>1.6</v>
      </c>
      <c r="J1117" s="193">
        <v>26.1</v>
      </c>
      <c r="K1117" s="193">
        <v>119.5</v>
      </c>
      <c r="L1117" s="193">
        <v>3.1</v>
      </c>
      <c r="M1117" s="193">
        <v>39.1</v>
      </c>
      <c r="N1117" s="193">
        <v>146</v>
      </c>
      <c r="O1117" s="184">
        <f t="shared" si="765"/>
        <v>2.1999999999999318</v>
      </c>
      <c r="P1117" s="185">
        <f t="shared" si="763"/>
        <v>695.9</v>
      </c>
      <c r="Q1117" s="542"/>
      <c r="R1117" s="199">
        <v>695.9</v>
      </c>
      <c r="S1117" s="187">
        <v>695.9</v>
      </c>
      <c r="T1117" s="105">
        <f t="shared" si="764"/>
        <v>0</v>
      </c>
      <c r="U1117" s="79">
        <v>1</v>
      </c>
    </row>
    <row r="1118" spans="1:21" s="57" customFormat="1" ht="15.75" hidden="1" customHeight="1" thickBot="1">
      <c r="A1118" s="304" t="s">
        <v>36</v>
      </c>
      <c r="B1118" s="69"/>
      <c r="C1118" s="233" t="s">
        <v>1479</v>
      </c>
      <c r="D1118" s="195"/>
      <c r="E1118" s="193"/>
      <c r="F1118" s="193"/>
      <c r="G1118" s="193"/>
      <c r="H1118" s="193"/>
      <c r="I1118" s="193"/>
      <c r="J1118" s="193"/>
      <c r="K1118" s="193"/>
      <c r="L1118" s="193"/>
      <c r="M1118" s="193"/>
      <c r="N1118" s="193"/>
      <c r="O1118" s="184">
        <f t="shared" si="765"/>
        <v>0</v>
      </c>
      <c r="P1118" s="185">
        <f t="shared" si="763"/>
        <v>0</v>
      </c>
      <c r="Q1118" s="503"/>
      <c r="R1118" s="199"/>
      <c r="S1118" s="187"/>
      <c r="T1118" s="105">
        <f t="shared" si="764"/>
        <v>0</v>
      </c>
      <c r="U1118" s="79">
        <v>2</v>
      </c>
    </row>
    <row r="1119" spans="1:21" s="57" customFormat="1" ht="15.75" hidden="1" customHeight="1" thickBot="1">
      <c r="A1119" s="304" t="s">
        <v>36</v>
      </c>
      <c r="B1119" s="69"/>
      <c r="C1119" s="233" t="s">
        <v>1480</v>
      </c>
      <c r="D1119" s="195"/>
      <c r="E1119" s="193"/>
      <c r="F1119" s="193"/>
      <c r="G1119" s="193"/>
      <c r="H1119" s="193"/>
      <c r="I1119" s="193"/>
      <c r="J1119" s="193"/>
      <c r="K1119" s="193"/>
      <c r="L1119" s="193"/>
      <c r="M1119" s="193"/>
      <c r="N1119" s="193"/>
      <c r="O1119" s="184">
        <f t="shared" si="765"/>
        <v>0</v>
      </c>
      <c r="P1119" s="185">
        <f t="shared" si="763"/>
        <v>0</v>
      </c>
      <c r="Q1119" s="503"/>
      <c r="R1119" s="199"/>
      <c r="S1119" s="187"/>
      <c r="T1119" s="105">
        <f t="shared" si="764"/>
        <v>0</v>
      </c>
      <c r="U1119" s="79">
        <v>2</v>
      </c>
    </row>
    <row r="1120" spans="1:21" s="57" customFormat="1" ht="15.75" hidden="1" customHeight="1" thickBot="1">
      <c r="A1120" s="304" t="s">
        <v>36</v>
      </c>
      <c r="B1120" s="69"/>
      <c r="C1120" s="233" t="s">
        <v>1481</v>
      </c>
      <c r="D1120" s="195"/>
      <c r="E1120" s="193"/>
      <c r="F1120" s="193"/>
      <c r="G1120" s="193"/>
      <c r="H1120" s="193"/>
      <c r="I1120" s="193"/>
      <c r="J1120" s="193"/>
      <c r="K1120" s="193"/>
      <c r="L1120" s="193"/>
      <c r="M1120" s="193"/>
      <c r="N1120" s="193"/>
      <c r="O1120" s="184">
        <f t="shared" si="765"/>
        <v>0</v>
      </c>
      <c r="P1120" s="185">
        <f t="shared" si="763"/>
        <v>0</v>
      </c>
      <c r="Q1120" s="503"/>
      <c r="R1120" s="199"/>
      <c r="S1120" s="187"/>
      <c r="T1120" s="105">
        <f t="shared" si="764"/>
        <v>0</v>
      </c>
      <c r="U1120" s="79">
        <v>2</v>
      </c>
    </row>
    <row r="1121" spans="1:21" s="57" customFormat="1" ht="15.75" hidden="1" customHeight="1" thickBot="1">
      <c r="A1121" s="304" t="s">
        <v>36</v>
      </c>
      <c r="B1121" s="69"/>
      <c r="C1121" s="233" t="s">
        <v>1482</v>
      </c>
      <c r="D1121" s="195"/>
      <c r="E1121" s="193"/>
      <c r="F1121" s="193"/>
      <c r="G1121" s="193"/>
      <c r="H1121" s="193"/>
      <c r="I1121" s="193"/>
      <c r="J1121" s="193"/>
      <c r="K1121" s="193"/>
      <c r="L1121" s="193"/>
      <c r="M1121" s="193"/>
      <c r="N1121" s="193"/>
      <c r="O1121" s="184">
        <f t="shared" si="765"/>
        <v>0</v>
      </c>
      <c r="P1121" s="185">
        <f t="shared" si="763"/>
        <v>0</v>
      </c>
      <c r="Q1121" s="503"/>
      <c r="R1121" s="199"/>
      <c r="S1121" s="187"/>
      <c r="T1121" s="105">
        <f t="shared" si="764"/>
        <v>0</v>
      </c>
      <c r="U1121" s="79">
        <v>2</v>
      </c>
    </row>
    <row r="1122" spans="1:21" s="196" customFormat="1" ht="15.6" customHeight="1" thickBot="1">
      <c r="B1122" s="549"/>
      <c r="C1122" s="468"/>
      <c r="D1122" s="161"/>
      <c r="E1122" s="161"/>
      <c r="F1122" s="161"/>
      <c r="G1122" s="161"/>
      <c r="H1122" s="161"/>
      <c r="I1122" s="161"/>
      <c r="J1122" s="161"/>
      <c r="K1122" s="161"/>
      <c r="L1122" s="161"/>
      <c r="M1122" s="161"/>
      <c r="N1122" s="161"/>
      <c r="O1122" s="161"/>
      <c r="P1122" s="161"/>
      <c r="Q1122" s="198"/>
      <c r="R1122" s="161"/>
      <c r="S1122" s="161"/>
      <c r="T1122" s="75"/>
      <c r="U1122" s="79">
        <v>1</v>
      </c>
    </row>
    <row r="1123" spans="1:21" s="80" customFormat="1" ht="15.75" hidden="1" customHeight="1" thickBot="1">
      <c r="A1123" s="80" t="s">
        <v>37</v>
      </c>
      <c r="B1123" s="69"/>
      <c r="C1123" s="144" t="s">
        <v>2419</v>
      </c>
      <c r="D1123" s="145">
        <v>6.0516223847893354E-2</v>
      </c>
      <c r="E1123" s="145">
        <v>5.4518744376418619E-2</v>
      </c>
      <c r="F1123" s="145">
        <v>3.5188514604252595E-3</v>
      </c>
      <c r="G1123" s="145">
        <v>2.5622389500722386E-2</v>
      </c>
      <c r="H1123" s="145">
        <v>0.22466107790681253</v>
      </c>
      <c r="I1123" s="145">
        <v>2.9001422265182001E-3</v>
      </c>
      <c r="J1123" s="145">
        <v>1.6162364443568882E-2</v>
      </c>
      <c r="K1123" s="145">
        <v>3.098535096895938E-2</v>
      </c>
      <c r="L1123" s="145">
        <v>4.3525766506614079E-3</v>
      </c>
      <c r="M1123" s="145">
        <v>0.15719218764410636</v>
      </c>
      <c r="N1123" s="145">
        <v>0.22132505730224683</v>
      </c>
      <c r="O1123" s="145">
        <v>0.19824503367166671</v>
      </c>
      <c r="P1123" s="89">
        <f t="shared" ref="P1123:P1128" si="766">SUM(D1123:O1123)</f>
        <v>0.99999999999999989</v>
      </c>
      <c r="Q1123" s="483"/>
      <c r="R1123" s="85"/>
      <c r="S1123" s="85"/>
      <c r="T1123" s="143"/>
      <c r="U1123" s="79">
        <v>2</v>
      </c>
    </row>
    <row r="1124" spans="1:21" s="80" customFormat="1" ht="15.75" hidden="1" customHeight="1" thickBot="1">
      <c r="A1124" s="80" t="s">
        <v>37</v>
      </c>
      <c r="B1124" s="69"/>
      <c r="C1124" s="144" t="s">
        <v>2403</v>
      </c>
      <c r="D1124" s="148">
        <v>2.7267729308535573E-2</v>
      </c>
      <c r="E1124" s="148">
        <v>4.8265743643984602E-2</v>
      </c>
      <c r="F1124" s="148">
        <v>8.393723054528103E-3</v>
      </c>
      <c r="G1124" s="148">
        <v>2.0296681644253956E-2</v>
      </c>
      <c r="H1124" s="148">
        <v>0.23643259128890931</v>
      </c>
      <c r="I1124" s="148">
        <v>4.5613350016402016E-3</v>
      </c>
      <c r="J1124" s="148">
        <v>7.708215984103174E-3</v>
      </c>
      <c r="K1124" s="148">
        <v>3.8782063919636088E-2</v>
      </c>
      <c r="L1124" s="148">
        <v>2.7715673852973409E-3</v>
      </c>
      <c r="M1124" s="148">
        <v>0.14932835524382404</v>
      </c>
      <c r="N1124" s="148">
        <v>0.23735963003231725</v>
      </c>
      <c r="O1124" s="148">
        <v>0.21883236349297031</v>
      </c>
      <c r="P1124" s="94">
        <f t="shared" si="766"/>
        <v>1</v>
      </c>
      <c r="Q1124" s="483"/>
      <c r="R1124" s="85"/>
      <c r="S1124" s="85"/>
      <c r="T1124" s="143"/>
      <c r="U1124" s="79">
        <v>2</v>
      </c>
    </row>
    <row r="1125" spans="1:21" s="80" customFormat="1" ht="15.75" hidden="1" customHeight="1" thickBot="1">
      <c r="A1125" s="80" t="s">
        <v>37</v>
      </c>
      <c r="B1125" s="69"/>
      <c r="C1125" s="144" t="s">
        <v>2404</v>
      </c>
      <c r="D1125" s="151">
        <v>4.3991890216804053E-2</v>
      </c>
      <c r="E1125" s="151">
        <v>4.7052524777651573E-2</v>
      </c>
      <c r="F1125" s="151">
        <v>3.4752786746981481E-3</v>
      </c>
      <c r="G1125" s="151">
        <v>2.7770770234648811E-2</v>
      </c>
      <c r="H1125" s="151">
        <v>0.22878200708939023</v>
      </c>
      <c r="I1125" s="151">
        <v>2.20450915742927E-3</v>
      </c>
      <c r="J1125" s="151">
        <v>2.6761076040533689E-2</v>
      </c>
      <c r="K1125" s="151">
        <v>2.4914692293562139E-2</v>
      </c>
      <c r="L1125" s="151">
        <v>4.1980097040609857E-3</v>
      </c>
      <c r="M1125" s="151">
        <v>0.17775450932103248</v>
      </c>
      <c r="N1125" s="151">
        <v>0.19923111527381646</v>
      </c>
      <c r="O1125" s="151">
        <v>0.21386361721637226</v>
      </c>
      <c r="P1125" s="84">
        <f t="shared" si="766"/>
        <v>1</v>
      </c>
      <c r="Q1125" s="483"/>
      <c r="R1125" s="85"/>
      <c r="S1125" s="85"/>
      <c r="T1125" s="143"/>
      <c r="U1125" s="79">
        <v>2</v>
      </c>
    </row>
    <row r="1126" spans="1:21" s="80" customFormat="1" ht="15.75" hidden="1" customHeight="1" thickBot="1">
      <c r="A1126" s="80" t="s">
        <v>37</v>
      </c>
      <c r="B1126" s="69"/>
      <c r="C1126" s="144" t="s">
        <v>2405</v>
      </c>
      <c r="D1126" s="126">
        <f t="shared" ref="D1126:D1133" si="767">D1145/$P1145</f>
        <v>4.6303150776370976E-2</v>
      </c>
      <c r="E1126" s="128">
        <f t="shared" ref="E1126:O1126" si="768">E1145/$P1145</f>
        <v>3.2814516852780522E-2</v>
      </c>
      <c r="F1126" s="128">
        <f t="shared" si="768"/>
        <v>3.4537324617008817E-3</v>
      </c>
      <c r="G1126" s="128">
        <f t="shared" si="768"/>
        <v>3.4870484759567229E-2</v>
      </c>
      <c r="H1126" s="128">
        <f t="shared" si="768"/>
        <v>0.21223019671600055</v>
      </c>
      <c r="I1126" s="128">
        <f t="shared" si="768"/>
        <v>3.2244426550915983E-3</v>
      </c>
      <c r="J1126" s="128">
        <f t="shared" si="768"/>
        <v>3.0157869421834124E-2</v>
      </c>
      <c r="K1126" s="128">
        <f t="shared" si="768"/>
        <v>1.9123392606762372E-2</v>
      </c>
      <c r="L1126" s="128">
        <f t="shared" si="768"/>
        <v>4.1307431756556811E-3</v>
      </c>
      <c r="M1126" s="128">
        <f t="shared" si="768"/>
        <v>0.20713357495565088</v>
      </c>
      <c r="N1126" s="128">
        <f t="shared" si="768"/>
        <v>0.1978154542556359</v>
      </c>
      <c r="O1126" s="128">
        <f t="shared" si="768"/>
        <v>0.20874244136294939</v>
      </c>
      <c r="P1126" s="130">
        <f t="shared" si="766"/>
        <v>1</v>
      </c>
      <c r="Q1126" s="483"/>
      <c r="R1126" s="85"/>
      <c r="S1126" s="85"/>
      <c r="T1126" s="143"/>
      <c r="U1126" s="79">
        <v>2</v>
      </c>
    </row>
    <row r="1127" spans="1:21" s="80" customFormat="1" ht="15.75" hidden="1" customHeight="1" thickBot="1">
      <c r="A1127" s="80" t="s">
        <v>37</v>
      </c>
      <c r="B1127" s="69"/>
      <c r="C1127" s="154" t="s">
        <v>2406</v>
      </c>
      <c r="D1127" s="126">
        <f t="shared" si="767"/>
        <v>4.6071407819820415E-2</v>
      </c>
      <c r="E1127" s="128">
        <f t="shared" ref="E1127:O1128" si="769">E1146/$P1146</f>
        <v>2.9520413614950367E-2</v>
      </c>
      <c r="F1127" s="128">
        <f t="shared" si="769"/>
        <v>2.4561723280540072E-4</v>
      </c>
      <c r="G1127" s="128">
        <f t="shared" si="769"/>
        <v>2.440528620093646E-2</v>
      </c>
      <c r="H1127" s="128">
        <f t="shared" si="769"/>
        <v>0.22275460502460712</v>
      </c>
      <c r="I1127" s="128">
        <f t="shared" si="769"/>
        <v>1.60938467239434E-4</v>
      </c>
      <c r="J1127" s="128">
        <f t="shared" si="769"/>
        <v>2.7237387810331446E-2</v>
      </c>
      <c r="K1127" s="128">
        <f t="shared" si="769"/>
        <v>2.5737307040533407E-2</v>
      </c>
      <c r="L1127" s="128">
        <f t="shared" si="769"/>
        <v>1.2697373683906914E-3</v>
      </c>
      <c r="M1127" s="128">
        <f t="shared" si="769"/>
        <v>0.20004036956893675</v>
      </c>
      <c r="N1127" s="128">
        <f t="shared" si="769"/>
        <v>0.21119194661051538</v>
      </c>
      <c r="O1127" s="128">
        <f t="shared" si="769"/>
        <v>0.21136498324093317</v>
      </c>
      <c r="P1127" s="130">
        <f t="shared" si="766"/>
        <v>1</v>
      </c>
      <c r="Q1127" s="499">
        <f>(P1146/P1145-1)</f>
        <v>3.0817234574103125E-3</v>
      </c>
      <c r="R1127" s="85"/>
      <c r="S1127" s="85"/>
      <c r="T1127" s="143"/>
      <c r="U1127" s="79">
        <v>2</v>
      </c>
    </row>
    <row r="1128" spans="1:21" s="80" customFormat="1" ht="15.75" hidden="1" customHeight="1" thickBot="1">
      <c r="A1128" s="80" t="s">
        <v>37</v>
      </c>
      <c r="B1128" s="69"/>
      <c r="C1128" s="144" t="s">
        <v>2407</v>
      </c>
      <c r="D1128" s="126">
        <f t="shared" si="767"/>
        <v>4.2858237385186522E-2</v>
      </c>
      <c r="E1128" s="128">
        <f t="shared" si="769"/>
        <v>4.2311005911958875E-2</v>
      </c>
      <c r="F1128" s="128">
        <f t="shared" si="769"/>
        <v>2.3754454732121178E-3</v>
      </c>
      <c r="G1128" s="128">
        <f t="shared" si="769"/>
        <v>3.9693393378736036E-2</v>
      </c>
      <c r="H1128" s="128">
        <f t="shared" si="769"/>
        <v>0.20827743437836571</v>
      </c>
      <c r="I1128" s="128">
        <f t="shared" si="769"/>
        <v>5.6657775583099726E-4</v>
      </c>
      <c r="J1128" s="128">
        <f t="shared" si="769"/>
        <v>2.4006446560597059E-2</v>
      </c>
      <c r="K1128" s="128">
        <f t="shared" si="769"/>
        <v>2.8788191134302834E-2</v>
      </c>
      <c r="L1128" s="128">
        <f t="shared" si="769"/>
        <v>4.9747365831927393E-3</v>
      </c>
      <c r="M1128" s="128">
        <f t="shared" si="769"/>
        <v>0.17236825394569374</v>
      </c>
      <c r="N1128" s="128">
        <f t="shared" si="769"/>
        <v>0.22667306000096069</v>
      </c>
      <c r="O1128" s="128">
        <f t="shared" si="769"/>
        <v>0.20710721749196268</v>
      </c>
      <c r="P1128" s="130">
        <f t="shared" si="766"/>
        <v>1</v>
      </c>
      <c r="Q1128" s="499">
        <f t="shared" ref="Q1128:Q1133" si="770">(P1147/P1146-1)</f>
        <v>2.0096301466439703E-2</v>
      </c>
      <c r="R1128" s="85"/>
      <c r="S1128" s="85"/>
      <c r="T1128" s="143"/>
      <c r="U1128" s="79">
        <v>2</v>
      </c>
    </row>
    <row r="1129" spans="1:21" s="80" customFormat="1" ht="15.75" hidden="1" customHeight="1" thickBot="1">
      <c r="A1129" s="80" t="s">
        <v>37</v>
      </c>
      <c r="B1129" s="69"/>
      <c r="C1129" s="144" t="s">
        <v>2408</v>
      </c>
      <c r="D1129" s="126">
        <f t="shared" si="767"/>
        <v>3.5603266544729971E-2</v>
      </c>
      <c r="E1129" s="128">
        <f t="shared" ref="E1129:O1129" si="771">E1148/$P1148</f>
        <v>5.5676396704045623E-2</v>
      </c>
      <c r="F1129" s="128">
        <f t="shared" si="771"/>
        <v>1.2151220372549868E-2</v>
      </c>
      <c r="G1129" s="128">
        <f t="shared" si="771"/>
        <v>2.7496255235543835E-2</v>
      </c>
      <c r="H1129" s="128">
        <f t="shared" si="771"/>
        <v>0.21086301858912754</v>
      </c>
      <c r="I1129" s="128">
        <f t="shared" si="771"/>
        <v>8.1740022300325933E-3</v>
      </c>
      <c r="J1129" s="128">
        <f t="shared" si="771"/>
        <v>2.3386202363746143E-2</v>
      </c>
      <c r="K1129" s="128">
        <f t="shared" si="771"/>
        <v>3.7398172844879764E-2</v>
      </c>
      <c r="L1129" s="128">
        <f t="shared" si="771"/>
        <v>1.3150380061465088E-3</v>
      </c>
      <c r="M1129" s="128">
        <f t="shared" si="771"/>
        <v>0.17442114533184186</v>
      </c>
      <c r="N1129" s="128">
        <f t="shared" si="771"/>
        <v>0.21301643215357757</v>
      </c>
      <c r="O1129" s="128">
        <f t="shared" si="771"/>
        <v>0.2004988496237789</v>
      </c>
      <c r="P1129" s="130">
        <f t="shared" ref="P1129:P1134" si="772">SUM(D1129:O1129)</f>
        <v>1.0000000000000002</v>
      </c>
      <c r="Q1129" s="500">
        <f t="shared" si="770"/>
        <v>-3.8303705450171144E-4</v>
      </c>
      <c r="R1129" s="85"/>
      <c r="S1129" s="85"/>
      <c r="T1129" s="143"/>
      <c r="U1129" s="79">
        <v>2</v>
      </c>
    </row>
    <row r="1130" spans="1:21" s="80" customFormat="1" ht="15.75" hidden="1" customHeight="1" thickBot="1">
      <c r="A1130" s="80" t="s">
        <v>37</v>
      </c>
      <c r="B1130" s="69"/>
      <c r="C1130" s="363" t="s">
        <v>2409</v>
      </c>
      <c r="D1130" s="126">
        <f t="shared" si="767"/>
        <v>3.5535368732813342E-2</v>
      </c>
      <c r="E1130" s="335">
        <f t="shared" ref="E1130:O1130" si="773">E1149/$P1149</f>
        <v>7.5337685215157948E-2</v>
      </c>
      <c r="F1130" s="335">
        <f t="shared" si="773"/>
        <v>8.3815326697934023E-4</v>
      </c>
      <c r="G1130" s="335">
        <f t="shared" si="773"/>
        <v>2.4710610728785151E-2</v>
      </c>
      <c r="H1130" s="335">
        <f t="shared" si="773"/>
        <v>0.21538478285142781</v>
      </c>
      <c r="I1130" s="335">
        <f t="shared" si="773"/>
        <v>7.1644574278503636E-3</v>
      </c>
      <c r="J1130" s="335">
        <f t="shared" si="773"/>
        <v>2.171100647232348E-2</v>
      </c>
      <c r="K1130" s="335">
        <f t="shared" si="773"/>
        <v>4.0376653794711115E-2</v>
      </c>
      <c r="L1130" s="335">
        <f t="shared" si="773"/>
        <v>3.7631377535870137E-4</v>
      </c>
      <c r="M1130" s="335">
        <f t="shared" si="773"/>
        <v>0.17425930014072361</v>
      </c>
      <c r="N1130" s="335">
        <f t="shared" si="773"/>
        <v>0.20337901855845419</v>
      </c>
      <c r="O1130" s="335">
        <f t="shared" si="773"/>
        <v>0.20092664903541488</v>
      </c>
      <c r="P1130" s="130">
        <f t="shared" si="772"/>
        <v>0.99999999999999989</v>
      </c>
      <c r="Q1130" s="500">
        <f t="shared" si="770"/>
        <v>-1.2930036670280143E-2</v>
      </c>
      <c r="R1130" s="85"/>
      <c r="S1130" s="85"/>
      <c r="T1130" s="480"/>
      <c r="U1130" s="79">
        <v>2</v>
      </c>
    </row>
    <row r="1131" spans="1:21" s="80" customFormat="1" ht="15.75" hidden="1" customHeight="1" thickBot="1">
      <c r="A1131" s="80" t="s">
        <v>37</v>
      </c>
      <c r="B1131" s="516"/>
      <c r="C1131" s="363" t="s">
        <v>2410</v>
      </c>
      <c r="D1131" s="86">
        <f t="shared" si="767"/>
        <v>2.5259170588364938E-2</v>
      </c>
      <c r="E1131" s="145">
        <f t="shared" ref="E1131:O1131" si="774">E1150/$P1150</f>
        <v>8.8194878268848351E-2</v>
      </c>
      <c r="F1131" s="145">
        <f t="shared" si="774"/>
        <v>1.1973752863572143E-3</v>
      </c>
      <c r="G1131" s="145">
        <f t="shared" si="774"/>
        <v>2.1474400679821763E-2</v>
      </c>
      <c r="H1131" s="145">
        <f t="shared" si="774"/>
        <v>0.21184962274798555</v>
      </c>
      <c r="I1131" s="145">
        <f t="shared" si="774"/>
        <v>8.0419243715883892E-3</v>
      </c>
      <c r="J1131" s="145">
        <f t="shared" si="774"/>
        <v>1.859178743387508E-2</v>
      </c>
      <c r="K1131" s="145">
        <f t="shared" si="774"/>
        <v>3.8602330947280571E-2</v>
      </c>
      <c r="L1131" s="145">
        <f t="shared" si="774"/>
        <v>5.9789266291920811E-3</v>
      </c>
      <c r="M1131" s="145">
        <f t="shared" si="774"/>
        <v>0.17635702829072761</v>
      </c>
      <c r="N1131" s="145">
        <f t="shared" si="774"/>
        <v>0.21512388032601759</v>
      </c>
      <c r="O1131" s="145">
        <f t="shared" si="774"/>
        <v>0.18932867442994097</v>
      </c>
      <c r="P1131" s="534">
        <f t="shared" si="772"/>
        <v>1.0000000000000002</v>
      </c>
      <c r="Q1131" s="535">
        <f t="shared" si="770"/>
        <v>2.3807322304982836E-2</v>
      </c>
      <c r="R1131" s="85"/>
      <c r="S1131" s="85"/>
      <c r="T1131" s="143"/>
      <c r="U1131" s="79">
        <v>2</v>
      </c>
    </row>
    <row r="1132" spans="1:21" s="80" customFormat="1" ht="15.75" hidden="1" customHeight="1" thickBot="1">
      <c r="A1132" s="80" t="s">
        <v>37</v>
      </c>
      <c r="B1132" s="516"/>
      <c r="C1132" s="363" t="s">
        <v>2397</v>
      </c>
      <c r="D1132" s="369">
        <f t="shared" si="767"/>
        <v>2.7058666118651962E-2</v>
      </c>
      <c r="E1132" s="148">
        <f t="shared" ref="E1132:O1133" si="775">E1151/$P1151</f>
        <v>6.5320805207514598E-2</v>
      </c>
      <c r="F1132" s="148">
        <f t="shared" si="775"/>
        <v>8.7164139097967441E-3</v>
      </c>
      <c r="G1132" s="148">
        <f t="shared" si="775"/>
        <v>2.1433862987434896E-2</v>
      </c>
      <c r="H1132" s="148">
        <f t="shared" si="775"/>
        <v>0.21839396184484025</v>
      </c>
      <c r="I1132" s="148">
        <f t="shared" si="775"/>
        <v>3.7713424309451173E-3</v>
      </c>
      <c r="J1132" s="148">
        <f t="shared" si="775"/>
        <v>1.7943314991533021E-2</v>
      </c>
      <c r="K1132" s="148">
        <f t="shared" si="775"/>
        <v>4.2958537696954999E-2</v>
      </c>
      <c r="L1132" s="148">
        <f t="shared" si="775"/>
        <v>2.5593231012715099E-3</v>
      </c>
      <c r="M1132" s="148">
        <f t="shared" si="775"/>
        <v>0.19046461600733219</v>
      </c>
      <c r="N1132" s="148">
        <f t="shared" si="775"/>
        <v>0.21604153469377543</v>
      </c>
      <c r="O1132" s="148">
        <f t="shared" si="775"/>
        <v>0.18533762100994919</v>
      </c>
      <c r="P1132" s="533">
        <f t="shared" si="772"/>
        <v>0.99999999999999989</v>
      </c>
      <c r="Q1132" s="536">
        <f t="shared" si="770"/>
        <v>3.7603962680993419E-2</v>
      </c>
      <c r="R1132" s="85"/>
      <c r="S1132" s="85"/>
      <c r="T1132" s="143"/>
      <c r="U1132" s="79">
        <v>2</v>
      </c>
    </row>
    <row r="1133" spans="1:21" s="80" customFormat="1" ht="15.6" hidden="1" customHeight="1" thickBot="1">
      <c r="A1133" s="80" t="s">
        <v>37</v>
      </c>
      <c r="B1133" s="516"/>
      <c r="C1133" s="363" t="s">
        <v>2398</v>
      </c>
      <c r="D1133" s="369">
        <f t="shared" si="767"/>
        <v>2.341216044835057E-2</v>
      </c>
      <c r="E1133" s="148">
        <f t="shared" si="775"/>
        <v>7.7304735180359518E-2</v>
      </c>
      <c r="F1133" s="148">
        <f t="shared" si="775"/>
        <v>4.0041521826678338E-4</v>
      </c>
      <c r="G1133" s="148">
        <f t="shared" si="775"/>
        <v>2.0284580859835817E-2</v>
      </c>
      <c r="H1133" s="148">
        <f t="shared" si="775"/>
        <v>0.2007729854723406</v>
      </c>
      <c r="I1133" s="148">
        <f t="shared" si="775"/>
        <v>9.2728459608997979E-5</v>
      </c>
      <c r="J1133" s="148">
        <f t="shared" si="775"/>
        <v>1.5768568905818948E-2</v>
      </c>
      <c r="K1133" s="148">
        <f t="shared" si="775"/>
        <v>4.4931006831568962E-2</v>
      </c>
      <c r="L1133" s="148">
        <f t="shared" si="775"/>
        <v>1.0794802805887266E-2</v>
      </c>
      <c r="M1133" s="148">
        <f t="shared" si="775"/>
        <v>0.22971019344360619</v>
      </c>
      <c r="N1133" s="148">
        <f t="shared" si="775"/>
        <v>0.22789264472321111</v>
      </c>
      <c r="O1133" s="148">
        <f t="shared" si="775"/>
        <v>0.1486351776511452</v>
      </c>
      <c r="P1133" s="533">
        <f t="shared" si="772"/>
        <v>1</v>
      </c>
      <c r="Q1133" s="536">
        <f t="shared" si="770"/>
        <v>0.12867642490732623</v>
      </c>
      <c r="R1133" s="85"/>
      <c r="S1133" s="85"/>
      <c r="T1133" s="143"/>
      <c r="U1133" s="79">
        <v>2</v>
      </c>
    </row>
    <row r="1134" spans="1:21" s="80" customFormat="1" ht="15.6" hidden="1" customHeight="1" thickBot="1">
      <c r="A1134" s="80" t="s">
        <v>37</v>
      </c>
      <c r="B1134" s="516"/>
      <c r="C1134" s="363" t="s">
        <v>2399</v>
      </c>
      <c r="D1134" s="369">
        <f t="shared" ref="D1134:O1134" si="776">D1154/$P1154</f>
        <v>4.7706498446651792E-2</v>
      </c>
      <c r="E1134" s="148">
        <f t="shared" si="776"/>
        <v>5.6809458240955853E-2</v>
      </c>
      <c r="F1134" s="148">
        <f t="shared" si="776"/>
        <v>4.2401342443774837E-5</v>
      </c>
      <c r="G1134" s="148">
        <f t="shared" si="776"/>
        <v>1.7817781028200568E-2</v>
      </c>
      <c r="H1134" s="148">
        <f t="shared" si="776"/>
        <v>0.20766924130299877</v>
      </c>
      <c r="I1134" s="148">
        <f t="shared" si="776"/>
        <v>3.7575911671608101E-4</v>
      </c>
      <c r="J1134" s="148">
        <f t="shared" si="776"/>
        <v>1.5011783737090899E-2</v>
      </c>
      <c r="K1134" s="148">
        <f t="shared" si="776"/>
        <v>4.7050737992744597E-2</v>
      </c>
      <c r="L1134" s="148">
        <f t="shared" si="776"/>
        <v>6.0437160916632733E-4</v>
      </c>
      <c r="M1134" s="148">
        <f t="shared" si="776"/>
        <v>0.21674805283416254</v>
      </c>
      <c r="N1134" s="148">
        <f t="shared" si="776"/>
        <v>0.23821894637562932</v>
      </c>
      <c r="O1134" s="148">
        <f t="shared" si="776"/>
        <v>0.15194496797323945</v>
      </c>
      <c r="P1134" s="533">
        <f t="shared" si="772"/>
        <v>0.99999999999999989</v>
      </c>
      <c r="Q1134" s="639">
        <f>(P1154/P1152-1)</f>
        <v>9.6951286357837452E-2</v>
      </c>
      <c r="R1134" s="85"/>
      <c r="S1134" s="85"/>
      <c r="T1134" s="143"/>
      <c r="U1134" s="79">
        <v>2</v>
      </c>
    </row>
    <row r="1135" spans="1:21" s="80" customFormat="1" ht="15.6" customHeight="1" thickBot="1">
      <c r="A1135" s="80" t="s">
        <v>37</v>
      </c>
      <c r="B1135" s="516">
        <f>+B1117+1</f>
        <v>235</v>
      </c>
      <c r="C1135" s="363" t="s">
        <v>2400</v>
      </c>
      <c r="D1135" s="369">
        <f t="shared" ref="D1135:D1141" si="777">D1155/$P1155</f>
        <v>6.572033312826446E-2</v>
      </c>
      <c r="E1135" s="148">
        <f t="shared" ref="E1135:O1135" si="778">E1155/$P1155</f>
        <v>7.1091238467945794E-2</v>
      </c>
      <c r="F1135" s="148">
        <f t="shared" si="778"/>
        <v>7.8029381823937637E-4</v>
      </c>
      <c r="G1135" s="148">
        <f t="shared" si="778"/>
        <v>1.8692451254518464E-2</v>
      </c>
      <c r="H1135" s="148">
        <f t="shared" si="778"/>
        <v>0.20781630043262833</v>
      </c>
      <c r="I1135" s="148">
        <f t="shared" si="778"/>
        <v>1.0091909185734708E-3</v>
      </c>
      <c r="J1135" s="148">
        <f t="shared" si="778"/>
        <v>2.074895103363187E-2</v>
      </c>
      <c r="K1135" s="148">
        <f t="shared" si="778"/>
        <v>4.2974301217798432E-2</v>
      </c>
      <c r="L1135" s="148">
        <f t="shared" si="778"/>
        <v>1.5740918805704045E-3</v>
      </c>
      <c r="M1135" s="148">
        <f t="shared" si="778"/>
        <v>0.18625648209972137</v>
      </c>
      <c r="N1135" s="148">
        <f t="shared" si="778"/>
        <v>0.21972559784990053</v>
      </c>
      <c r="O1135" s="148">
        <f t="shared" si="778"/>
        <v>0.16361076789820747</v>
      </c>
      <c r="P1135" s="547">
        <f t="shared" ref="P1135:P1144" si="779">SUM(D1135:O1135)</f>
        <v>1</v>
      </c>
      <c r="Q1135" s="499">
        <f>(P1155/P1154-1)</f>
        <v>0.10877229189062221</v>
      </c>
      <c r="R1135" s="85"/>
      <c r="S1135" s="85"/>
      <c r="T1135" s="143"/>
      <c r="U1135" s="79">
        <v>1</v>
      </c>
    </row>
    <row r="1136" spans="1:21" s="80" customFormat="1" ht="15.6" customHeight="1" thickBot="1">
      <c r="A1136" s="80" t="s">
        <v>37</v>
      </c>
      <c r="B1136" s="516">
        <f>+B1135+1</f>
        <v>236</v>
      </c>
      <c r="C1136" s="363" t="s">
        <v>2401</v>
      </c>
      <c r="D1136" s="370">
        <f t="shared" si="777"/>
        <v>1.9537783210429129E-2</v>
      </c>
      <c r="E1136" s="253">
        <f t="shared" ref="E1136:O1136" si="780">E1156/$P1156</f>
        <v>7.6131195753315117E-2</v>
      </c>
      <c r="F1136" s="253">
        <f t="shared" si="780"/>
        <v>1.7658564846502113E-3</v>
      </c>
      <c r="G1136" s="253">
        <f t="shared" si="780"/>
        <v>1.9938646841948841E-2</v>
      </c>
      <c r="H1136" s="253">
        <f t="shared" si="780"/>
        <v>0.19380756832551183</v>
      </c>
      <c r="I1136" s="253">
        <f t="shared" si="780"/>
        <v>1.4777912575825527E-4</v>
      </c>
      <c r="J1136" s="253">
        <f t="shared" si="780"/>
        <v>1.4013564728559096E-2</v>
      </c>
      <c r="K1136" s="253">
        <f t="shared" si="780"/>
        <v>5.2803321994900676E-2</v>
      </c>
      <c r="L1136" s="253">
        <f t="shared" si="780"/>
        <v>1.558619569879078E-3</v>
      </c>
      <c r="M1136" s="253">
        <f t="shared" si="780"/>
        <v>0.22199568102796172</v>
      </c>
      <c r="N1136" s="253">
        <f t="shared" si="780"/>
        <v>0.21331086246258174</v>
      </c>
      <c r="O1136" s="253">
        <f t="shared" si="780"/>
        <v>0.18498912047450419</v>
      </c>
      <c r="P1136" s="537">
        <f t="shared" si="779"/>
        <v>0.99999999999999978</v>
      </c>
      <c r="Q1136" s="640">
        <f t="shared" ref="Q1136:Q1144" si="781">(P1156/P1155-1)</f>
        <v>0.12609305666000714</v>
      </c>
      <c r="R1136" s="85"/>
      <c r="S1136" s="85"/>
      <c r="T1136" s="143"/>
      <c r="U1136" s="79">
        <v>1</v>
      </c>
    </row>
    <row r="1137" spans="1:21" s="80" customFormat="1" ht="15.6" customHeight="1" thickBot="1">
      <c r="A1137" s="80" t="s">
        <v>37</v>
      </c>
      <c r="B1137" s="516">
        <f>+B1136+1</f>
        <v>237</v>
      </c>
      <c r="C1137" s="144" t="s">
        <v>2402</v>
      </c>
      <c r="D1137" s="250">
        <f t="shared" si="777"/>
        <v>2.0794431333043647E-2</v>
      </c>
      <c r="E1137" s="310">
        <f t="shared" ref="E1137:O1137" si="782">E1157/$P1157</f>
        <v>8.5350258608742499E-2</v>
      </c>
      <c r="F1137" s="310">
        <f t="shared" si="782"/>
        <v>1.4560285288907672E-3</v>
      </c>
      <c r="G1137" s="310">
        <f t="shared" si="782"/>
        <v>1.7077440796485318E-2</v>
      </c>
      <c r="H1137" s="310">
        <f t="shared" si="782"/>
        <v>0.1902253836584987</v>
      </c>
      <c r="I1137" s="310">
        <f t="shared" si="782"/>
        <v>1.0328609782655075E-3</v>
      </c>
      <c r="J1137" s="310">
        <f t="shared" si="782"/>
        <v>1.193712269183958E-2</v>
      </c>
      <c r="K1137" s="310">
        <f t="shared" si="782"/>
        <v>6.3837730382623609E-2</v>
      </c>
      <c r="L1137" s="310">
        <f t="shared" si="782"/>
        <v>1.1143586344100583E-3</v>
      </c>
      <c r="M1137" s="310">
        <f t="shared" si="782"/>
        <v>0.23207521215739049</v>
      </c>
      <c r="N1137" s="310">
        <f t="shared" si="782"/>
        <v>0.23903306882337799</v>
      </c>
      <c r="O1137" s="310">
        <f t="shared" si="782"/>
        <v>0.13606610340643191</v>
      </c>
      <c r="P1137" s="461">
        <f t="shared" si="779"/>
        <v>1</v>
      </c>
      <c r="Q1137" s="501">
        <f t="shared" si="781"/>
        <v>0.12380550616142361</v>
      </c>
      <c r="R1137" s="85"/>
      <c r="S1137" s="85"/>
      <c r="T1137" s="143"/>
      <c r="U1137" s="79">
        <v>1</v>
      </c>
    </row>
    <row r="1138" spans="1:21" s="80" customFormat="1" ht="15.6" customHeight="1" thickBot="1">
      <c r="A1138" s="80" t="s">
        <v>37</v>
      </c>
      <c r="B1138" s="516">
        <f>+B1137+1</f>
        <v>238</v>
      </c>
      <c r="C1138" s="144" t="s">
        <v>2411</v>
      </c>
      <c r="D1138" s="250">
        <f t="shared" si="777"/>
        <v>4.576899816852395E-2</v>
      </c>
      <c r="E1138" s="310">
        <f t="shared" ref="E1138:O1138" si="783">E1158/$P1158</f>
        <v>9.8474529869749083E-2</v>
      </c>
      <c r="F1138" s="310">
        <f t="shared" si="783"/>
        <v>1.2746484873566815E-3</v>
      </c>
      <c r="G1138" s="310">
        <f t="shared" si="783"/>
        <v>1.7195527573544752E-2</v>
      </c>
      <c r="H1138" s="310">
        <f t="shared" si="783"/>
        <v>0.19965407257340281</v>
      </c>
      <c r="I1138" s="310">
        <f t="shared" si="783"/>
        <v>1.1751032282879667E-3</v>
      </c>
      <c r="J1138" s="310">
        <f t="shared" si="783"/>
        <v>1.1992635717055082E-2</v>
      </c>
      <c r="K1138" s="310">
        <f t="shared" si="783"/>
        <v>5.8247839710235623E-2</v>
      </c>
      <c r="L1138" s="310">
        <f t="shared" si="783"/>
        <v>1.7738941124734444E-3</v>
      </c>
      <c r="M1138" s="310">
        <f t="shared" si="783"/>
        <v>0.19618880984233211</v>
      </c>
      <c r="N1138" s="310">
        <f t="shared" si="783"/>
        <v>0.21448534637111272</v>
      </c>
      <c r="O1138" s="310">
        <f t="shared" si="783"/>
        <v>0.15376859434592585</v>
      </c>
      <c r="P1138" s="254">
        <f t="shared" si="779"/>
        <v>0.99999999999999989</v>
      </c>
      <c r="Q1138" s="494">
        <f t="shared" si="781"/>
        <v>0.30383772771816009</v>
      </c>
      <c r="R1138" s="85"/>
      <c r="S1138" s="85"/>
      <c r="T1138" s="143"/>
      <c r="U1138" s="79">
        <v>1</v>
      </c>
    </row>
    <row r="1139" spans="1:21" s="80" customFormat="1" ht="15.75" customHeight="1" thickBot="1">
      <c r="A1139" s="80" t="s">
        <v>37</v>
      </c>
      <c r="B1139" s="516">
        <f>+B1138+1</f>
        <v>239</v>
      </c>
      <c r="C1139" s="144" t="s">
        <v>2412</v>
      </c>
      <c r="D1139" s="250">
        <f t="shared" si="777"/>
        <v>1.6688965283829398E-2</v>
      </c>
      <c r="E1139" s="310">
        <f t="shared" ref="E1139:O1139" si="784">E1159/$P1159</f>
        <v>0.10015342129487574</v>
      </c>
      <c r="F1139" s="310">
        <f t="shared" si="784"/>
        <v>1.595581466707579E-3</v>
      </c>
      <c r="G1139" s="310">
        <f t="shared" si="784"/>
        <v>2.2215403498005524E-2</v>
      </c>
      <c r="H1139" s="310">
        <f t="shared" si="784"/>
        <v>0.20042957962565205</v>
      </c>
      <c r="I1139" s="310">
        <f t="shared" si="784"/>
        <v>9.8189628720466403E-4</v>
      </c>
      <c r="J1139" s="310">
        <f t="shared" si="784"/>
        <v>1.80423442773857E-2</v>
      </c>
      <c r="K1139" s="310">
        <f t="shared" si="784"/>
        <v>6.6155262350414232E-2</v>
      </c>
      <c r="L1139" s="310">
        <f t="shared" si="784"/>
        <v>1.7183185026081618E-3</v>
      </c>
      <c r="M1139" s="310">
        <f t="shared" si="784"/>
        <v>0.19809757594354097</v>
      </c>
      <c r="N1139" s="310">
        <f t="shared" si="784"/>
        <v>0.21356244246701442</v>
      </c>
      <c r="O1139" s="310">
        <f t="shared" si="784"/>
        <v>0.16035920900276157</v>
      </c>
      <c r="P1139" s="254">
        <f t="shared" si="779"/>
        <v>1</v>
      </c>
      <c r="Q1139" s="494">
        <f t="shared" si="781"/>
        <v>1.5483127810169028E-2</v>
      </c>
      <c r="R1139" s="85"/>
      <c r="S1139" s="85"/>
      <c r="T1139" s="143"/>
      <c r="U1139" s="79">
        <v>1</v>
      </c>
    </row>
    <row r="1140" spans="1:21" s="80" customFormat="1" ht="15.75" customHeight="1" thickBot="1">
      <c r="A1140" s="80" t="s">
        <v>37</v>
      </c>
      <c r="B1140" s="516">
        <f>+B1139+1</f>
        <v>240</v>
      </c>
      <c r="C1140" s="144" t="s">
        <v>2413</v>
      </c>
      <c r="D1140" s="250">
        <f t="shared" si="777"/>
        <v>2.1123570053233658E-2</v>
      </c>
      <c r="E1140" s="310">
        <f t="shared" ref="E1140:O1140" si="785">E1160/$P1160</f>
        <v>9.9275116094687962E-2</v>
      </c>
      <c r="F1140" s="310">
        <f t="shared" si="785"/>
        <v>1.7555782081775965E-3</v>
      </c>
      <c r="G1140" s="310">
        <f t="shared" si="785"/>
        <v>2.1123570053233658E-2</v>
      </c>
      <c r="H1140" s="310">
        <f t="shared" si="785"/>
        <v>0.18988560425869294</v>
      </c>
      <c r="I1140" s="310">
        <f t="shared" si="785"/>
        <v>9.0610488164004984E-4</v>
      </c>
      <c r="J1140" s="310">
        <f t="shared" si="785"/>
        <v>1.4780835881753312E-2</v>
      </c>
      <c r="K1140" s="310">
        <f t="shared" si="785"/>
        <v>6.7674708347491216E-2</v>
      </c>
      <c r="L1140" s="310">
        <f t="shared" si="785"/>
        <v>1.7555782081775965E-3</v>
      </c>
      <c r="M1140" s="310">
        <f t="shared" si="785"/>
        <v>0.20336391437308868</v>
      </c>
      <c r="N1140" s="310">
        <f t="shared" si="785"/>
        <v>0.20160833616491106</v>
      </c>
      <c r="O1140" s="310">
        <f t="shared" si="785"/>
        <v>0.17674708347491222</v>
      </c>
      <c r="P1140" s="254">
        <f t="shared" si="779"/>
        <v>0.99999999999999989</v>
      </c>
      <c r="Q1140" s="494">
        <f t="shared" si="781"/>
        <v>8.3645289966247427E-2</v>
      </c>
      <c r="R1140" s="85"/>
      <c r="S1140" s="85"/>
      <c r="T1140" s="143"/>
      <c r="U1140" s="79">
        <v>1</v>
      </c>
    </row>
    <row r="1141" spans="1:21" s="80" customFormat="1" ht="15.75" hidden="1" customHeight="1" thickBot="1">
      <c r="A1141" s="80" t="s">
        <v>37</v>
      </c>
      <c r="B1141" s="69"/>
      <c r="C1141" s="144" t="s">
        <v>2414</v>
      </c>
      <c r="D1141" s="250" t="e">
        <f t="shared" si="777"/>
        <v>#DIV/0!</v>
      </c>
      <c r="E1141" s="310" t="e">
        <f t="shared" ref="E1141:O1141" si="786">E1161/$P1161</f>
        <v>#DIV/0!</v>
      </c>
      <c r="F1141" s="310" t="e">
        <f t="shared" si="786"/>
        <v>#DIV/0!</v>
      </c>
      <c r="G1141" s="310" t="e">
        <f t="shared" si="786"/>
        <v>#DIV/0!</v>
      </c>
      <c r="H1141" s="310" t="e">
        <f t="shared" si="786"/>
        <v>#DIV/0!</v>
      </c>
      <c r="I1141" s="310" t="e">
        <f t="shared" si="786"/>
        <v>#DIV/0!</v>
      </c>
      <c r="J1141" s="310" t="e">
        <f t="shared" si="786"/>
        <v>#DIV/0!</v>
      </c>
      <c r="K1141" s="310" t="e">
        <f t="shared" si="786"/>
        <v>#DIV/0!</v>
      </c>
      <c r="L1141" s="310" t="e">
        <f t="shared" si="786"/>
        <v>#DIV/0!</v>
      </c>
      <c r="M1141" s="310" t="e">
        <f t="shared" si="786"/>
        <v>#DIV/0!</v>
      </c>
      <c r="N1141" s="310" t="e">
        <f t="shared" si="786"/>
        <v>#DIV/0!</v>
      </c>
      <c r="O1141" s="310" t="e">
        <f t="shared" si="786"/>
        <v>#DIV/0!</v>
      </c>
      <c r="P1141" s="254" t="e">
        <f t="shared" si="779"/>
        <v>#DIV/0!</v>
      </c>
      <c r="Q1141" s="494">
        <f t="shared" si="781"/>
        <v>-1</v>
      </c>
      <c r="R1141" s="85"/>
      <c r="S1141" s="85"/>
      <c r="T1141" s="143"/>
      <c r="U1141" s="79">
        <v>2</v>
      </c>
    </row>
    <row r="1142" spans="1:21" s="80" customFormat="1" ht="15.75" hidden="1" customHeight="1" thickBot="1">
      <c r="A1142" s="80" t="s">
        <v>37</v>
      </c>
      <c r="B1142" s="69"/>
      <c r="C1142" s="144" t="s">
        <v>2415</v>
      </c>
      <c r="D1142" s="250" t="e">
        <f t="shared" ref="D1142:O1144" si="787">D1162/$P1162</f>
        <v>#DIV/0!</v>
      </c>
      <c r="E1142" s="310" t="e">
        <f t="shared" si="787"/>
        <v>#DIV/0!</v>
      </c>
      <c r="F1142" s="310" t="e">
        <f t="shared" si="787"/>
        <v>#DIV/0!</v>
      </c>
      <c r="G1142" s="310" t="e">
        <f t="shared" si="787"/>
        <v>#DIV/0!</v>
      </c>
      <c r="H1142" s="310" t="e">
        <f t="shared" si="787"/>
        <v>#DIV/0!</v>
      </c>
      <c r="I1142" s="310" t="e">
        <f t="shared" si="787"/>
        <v>#DIV/0!</v>
      </c>
      <c r="J1142" s="310" t="e">
        <f t="shared" si="787"/>
        <v>#DIV/0!</v>
      </c>
      <c r="K1142" s="310" t="e">
        <f t="shared" si="787"/>
        <v>#DIV/0!</v>
      </c>
      <c r="L1142" s="310" t="e">
        <f t="shared" si="787"/>
        <v>#DIV/0!</v>
      </c>
      <c r="M1142" s="310" t="e">
        <f t="shared" si="787"/>
        <v>#DIV/0!</v>
      </c>
      <c r="N1142" s="310" t="e">
        <f t="shared" si="787"/>
        <v>#DIV/0!</v>
      </c>
      <c r="O1142" s="310" t="e">
        <f t="shared" si="787"/>
        <v>#DIV/0!</v>
      </c>
      <c r="P1142" s="254" t="e">
        <f t="shared" si="779"/>
        <v>#DIV/0!</v>
      </c>
      <c r="Q1142" s="494" t="e">
        <f t="shared" si="781"/>
        <v>#DIV/0!</v>
      </c>
      <c r="R1142" s="85"/>
      <c r="S1142" s="85"/>
      <c r="T1142" s="143"/>
      <c r="U1142" s="79">
        <v>2</v>
      </c>
    </row>
    <row r="1143" spans="1:21" s="80" customFormat="1" ht="15.75" hidden="1" customHeight="1" thickBot="1">
      <c r="A1143" s="80" t="s">
        <v>37</v>
      </c>
      <c r="B1143" s="69"/>
      <c r="C1143" s="144" t="s">
        <v>2416</v>
      </c>
      <c r="D1143" s="250" t="e">
        <f t="shared" si="787"/>
        <v>#DIV/0!</v>
      </c>
      <c r="E1143" s="310" t="e">
        <f t="shared" si="787"/>
        <v>#DIV/0!</v>
      </c>
      <c r="F1143" s="310" t="e">
        <f t="shared" si="787"/>
        <v>#DIV/0!</v>
      </c>
      <c r="G1143" s="310" t="e">
        <f t="shared" si="787"/>
        <v>#DIV/0!</v>
      </c>
      <c r="H1143" s="310" t="e">
        <f t="shared" si="787"/>
        <v>#DIV/0!</v>
      </c>
      <c r="I1143" s="310" t="e">
        <f t="shared" si="787"/>
        <v>#DIV/0!</v>
      </c>
      <c r="J1143" s="310" t="e">
        <f t="shared" si="787"/>
        <v>#DIV/0!</v>
      </c>
      <c r="K1143" s="310" t="e">
        <f t="shared" si="787"/>
        <v>#DIV/0!</v>
      </c>
      <c r="L1143" s="310" t="e">
        <f t="shared" si="787"/>
        <v>#DIV/0!</v>
      </c>
      <c r="M1143" s="310" t="e">
        <f t="shared" si="787"/>
        <v>#DIV/0!</v>
      </c>
      <c r="N1143" s="310" t="e">
        <f t="shared" si="787"/>
        <v>#DIV/0!</v>
      </c>
      <c r="O1143" s="310" t="e">
        <f t="shared" si="787"/>
        <v>#DIV/0!</v>
      </c>
      <c r="P1143" s="254" t="e">
        <f t="shared" si="779"/>
        <v>#DIV/0!</v>
      </c>
      <c r="Q1143" s="494" t="e">
        <f t="shared" si="781"/>
        <v>#DIV/0!</v>
      </c>
      <c r="R1143" s="85"/>
      <c r="S1143" s="85"/>
      <c r="T1143" s="143"/>
      <c r="U1143" s="79">
        <v>2</v>
      </c>
    </row>
    <row r="1144" spans="1:21" s="80" customFormat="1" ht="15.75" hidden="1" customHeight="1" thickBot="1">
      <c r="A1144" s="80" t="s">
        <v>37</v>
      </c>
      <c r="B1144" s="69"/>
      <c r="C1144" s="144" t="s">
        <v>2417</v>
      </c>
      <c r="D1144" s="250" t="e">
        <f t="shared" si="787"/>
        <v>#DIV/0!</v>
      </c>
      <c r="E1144" s="310" t="e">
        <f t="shared" si="787"/>
        <v>#DIV/0!</v>
      </c>
      <c r="F1144" s="310" t="e">
        <f t="shared" si="787"/>
        <v>#DIV/0!</v>
      </c>
      <c r="G1144" s="310" t="e">
        <f t="shared" si="787"/>
        <v>#DIV/0!</v>
      </c>
      <c r="H1144" s="310" t="e">
        <f t="shared" si="787"/>
        <v>#DIV/0!</v>
      </c>
      <c r="I1144" s="310" t="e">
        <f t="shared" si="787"/>
        <v>#DIV/0!</v>
      </c>
      <c r="J1144" s="310" t="e">
        <f t="shared" si="787"/>
        <v>#DIV/0!</v>
      </c>
      <c r="K1144" s="310" t="e">
        <f t="shared" si="787"/>
        <v>#DIV/0!</v>
      </c>
      <c r="L1144" s="310" t="e">
        <f t="shared" si="787"/>
        <v>#DIV/0!</v>
      </c>
      <c r="M1144" s="310" t="e">
        <f t="shared" si="787"/>
        <v>#DIV/0!</v>
      </c>
      <c r="N1144" s="310" t="e">
        <f t="shared" si="787"/>
        <v>#DIV/0!</v>
      </c>
      <c r="O1144" s="310" t="e">
        <f t="shared" si="787"/>
        <v>#DIV/0!</v>
      </c>
      <c r="P1144" s="254" t="e">
        <f t="shared" si="779"/>
        <v>#DIV/0!</v>
      </c>
      <c r="Q1144" s="494" t="e">
        <f t="shared" si="781"/>
        <v>#DIV/0!</v>
      </c>
      <c r="R1144" s="85"/>
      <c r="S1144" s="85"/>
      <c r="T1144" s="143"/>
      <c r="U1144" s="79">
        <v>2</v>
      </c>
    </row>
    <row r="1145" spans="1:21" s="80" customFormat="1" ht="15.75" hidden="1" customHeight="1" thickBot="1">
      <c r="A1145" s="80" t="s">
        <v>37</v>
      </c>
      <c r="B1145" s="69"/>
      <c r="C1145" s="154" t="s">
        <v>2405</v>
      </c>
      <c r="D1145" s="255">
        <f t="shared" ref="D1145:P1145" si="788">D1059+D1102</f>
        <v>30.58406162</v>
      </c>
      <c r="E1145" s="256">
        <f t="shared" si="788"/>
        <v>21.674576969999997</v>
      </c>
      <c r="F1145" s="256">
        <f t="shared" si="788"/>
        <v>2.2812522400000006</v>
      </c>
      <c r="G1145" s="256">
        <f t="shared" si="788"/>
        <v>23.032580650000007</v>
      </c>
      <c r="H1145" s="256">
        <f t="shared" si="788"/>
        <v>140.18185167000001</v>
      </c>
      <c r="I1145" s="256">
        <f t="shared" si="788"/>
        <v>2.129802209999994</v>
      </c>
      <c r="J1145" s="256">
        <f t="shared" si="788"/>
        <v>19.919813689999998</v>
      </c>
      <c r="K1145" s="256">
        <f t="shared" si="788"/>
        <v>12.631343829999992</v>
      </c>
      <c r="L1145" s="256">
        <f t="shared" si="788"/>
        <v>2.7284299599999997</v>
      </c>
      <c r="M1145" s="256">
        <f t="shared" si="788"/>
        <v>136.81544158</v>
      </c>
      <c r="N1145" s="256">
        <f t="shared" si="788"/>
        <v>130.66065572000002</v>
      </c>
      <c r="O1145" s="256">
        <f t="shared" si="788"/>
        <v>137.8781267</v>
      </c>
      <c r="P1145" s="312">
        <f t="shared" si="788"/>
        <v>660.51793683999995</v>
      </c>
      <c r="Q1145" s="117"/>
      <c r="R1145" s="203"/>
      <c r="S1145" s="203"/>
      <c r="T1145" s="143"/>
      <c r="U1145" s="79">
        <v>2</v>
      </c>
    </row>
    <row r="1146" spans="1:21" s="80" customFormat="1" ht="15.75" hidden="1" customHeight="1" thickBot="1">
      <c r="A1146" s="80" t="s">
        <v>37</v>
      </c>
      <c r="B1146" s="69"/>
      <c r="C1146" s="144" t="s">
        <v>2406</v>
      </c>
      <c r="D1146" s="258">
        <f t="shared" ref="D1146:O1146" si="789">D1060+D1103</f>
        <v>30.524771139999999</v>
      </c>
      <c r="E1146" s="259">
        <f t="shared" si="789"/>
        <v>19.55885249</v>
      </c>
      <c r="F1146" s="259">
        <f t="shared" si="789"/>
        <v>0.16273455000000001</v>
      </c>
      <c r="G1146" s="259">
        <f t="shared" si="789"/>
        <v>16.169807070000001</v>
      </c>
      <c r="H1146" s="259">
        <f t="shared" si="789"/>
        <v>147.58683661999999</v>
      </c>
      <c r="I1146" s="259">
        <f t="shared" si="789"/>
        <v>0.10663034</v>
      </c>
      <c r="J1146" s="259">
        <f t="shared" si="789"/>
        <v>18.04622582</v>
      </c>
      <c r="K1146" s="259">
        <f t="shared" si="789"/>
        <v>17.052342100000001</v>
      </c>
      <c r="L1146" s="259">
        <f t="shared" si="789"/>
        <v>0.84126889999999999</v>
      </c>
      <c r="M1146" s="259">
        <f t="shared" si="789"/>
        <v>132.53744109000002</v>
      </c>
      <c r="N1146" s="259">
        <f t="shared" si="789"/>
        <v>139.92595716</v>
      </c>
      <c r="O1146" s="259">
        <f t="shared" si="789"/>
        <v>140.04060318000001</v>
      </c>
      <c r="P1146" s="101">
        <f t="shared" ref="P1146:P1151" si="790">SUM(D1146:O1146)</f>
        <v>662.55347045999997</v>
      </c>
      <c r="Q1146" s="507"/>
      <c r="R1146" s="260"/>
      <c r="S1146" s="260"/>
      <c r="T1146" s="156"/>
      <c r="U1146" s="79">
        <v>2</v>
      </c>
    </row>
    <row r="1147" spans="1:21" s="80" customFormat="1" ht="15.75" hidden="1" customHeight="1" thickBot="1">
      <c r="A1147" s="80" t="s">
        <v>37</v>
      </c>
      <c r="B1147" s="69"/>
      <c r="C1147" s="144" t="s">
        <v>2407</v>
      </c>
      <c r="D1147" s="258">
        <f t="shared" ref="D1147:O1147" si="791">D1061+D1104</f>
        <v>28.966525959999998</v>
      </c>
      <c r="E1147" s="259">
        <f t="shared" si="791"/>
        <v>28.59666953</v>
      </c>
      <c r="F1147" s="259">
        <f t="shared" si="791"/>
        <v>1.6054884</v>
      </c>
      <c r="G1147" s="259">
        <f t="shared" si="791"/>
        <v>26.827508080000001</v>
      </c>
      <c r="H1147" s="259">
        <f t="shared" si="791"/>
        <v>140.76812482</v>
      </c>
      <c r="I1147" s="259">
        <f t="shared" si="791"/>
        <v>0.38293197000000001</v>
      </c>
      <c r="J1147" s="259">
        <f t="shared" si="791"/>
        <v>16.225197300000001</v>
      </c>
      <c r="K1147" s="259">
        <f t="shared" si="791"/>
        <v>19.45702709</v>
      </c>
      <c r="L1147" s="259">
        <f t="shared" si="791"/>
        <v>3.3622669799999998</v>
      </c>
      <c r="M1147" s="259">
        <f t="shared" si="791"/>
        <v>116.49824648000001</v>
      </c>
      <c r="N1147" s="259">
        <f t="shared" si="791"/>
        <v>153.20114586</v>
      </c>
      <c r="O1147" s="259">
        <f t="shared" si="791"/>
        <v>139.97721227</v>
      </c>
      <c r="P1147" s="101">
        <f t="shared" si="790"/>
        <v>675.86834474</v>
      </c>
      <c r="Q1147" s="508"/>
      <c r="R1147" s="259">
        <f t="shared" ref="R1147:S1164" si="792">R1061+R1104</f>
        <v>0</v>
      </c>
      <c r="S1147" s="259">
        <f t="shared" si="792"/>
        <v>0</v>
      </c>
      <c r="T1147" s="142">
        <f t="shared" ref="T1147:T1152" si="793">R1147-S1147</f>
        <v>0</v>
      </c>
      <c r="U1147" s="79">
        <v>2</v>
      </c>
    </row>
    <row r="1148" spans="1:21" s="80" customFormat="1" ht="15.75" hidden="1" customHeight="1" thickBot="1">
      <c r="A1148" s="80" t="s">
        <v>37</v>
      </c>
      <c r="B1148" s="69"/>
      <c r="C1148" s="144" t="s">
        <v>2408</v>
      </c>
      <c r="D1148" s="258">
        <f t="shared" ref="D1148:O1148" si="794">D1062+D1105</f>
        <v>24.053903760000001</v>
      </c>
      <c r="E1148" s="259">
        <f t="shared" si="794"/>
        <v>37.615500429999997</v>
      </c>
      <c r="F1148" s="259">
        <f t="shared" si="794"/>
        <v>8.2094794600000007</v>
      </c>
      <c r="G1148" s="259">
        <f t="shared" si="794"/>
        <v>18.576730210000001</v>
      </c>
      <c r="H1148" s="259">
        <f t="shared" si="794"/>
        <v>142.46105057</v>
      </c>
      <c r="I1148" s="259">
        <f t="shared" si="794"/>
        <v>5.5224332499999997</v>
      </c>
      <c r="J1148" s="259">
        <f t="shared" si="794"/>
        <v>15.7999396</v>
      </c>
      <c r="K1148" s="259">
        <f t="shared" si="794"/>
        <v>25.266559440000002</v>
      </c>
      <c r="L1148" s="259">
        <f t="shared" si="794"/>
        <v>0.88845211999999996</v>
      </c>
      <c r="M1148" s="259">
        <f t="shared" si="794"/>
        <v>117.84057618</v>
      </c>
      <c r="N1148" s="259">
        <f t="shared" si="794"/>
        <v>143.91591714999998</v>
      </c>
      <c r="O1148" s="259">
        <f t="shared" si="794"/>
        <v>135.45891994999999</v>
      </c>
      <c r="P1148" s="101">
        <f t="shared" si="790"/>
        <v>675.60946211999988</v>
      </c>
      <c r="Q1148" s="508"/>
      <c r="R1148" s="259">
        <f t="shared" si="792"/>
        <v>0</v>
      </c>
      <c r="S1148" s="259">
        <f t="shared" si="792"/>
        <v>0</v>
      </c>
      <c r="T1148" s="142">
        <f t="shared" si="793"/>
        <v>0</v>
      </c>
      <c r="U1148" s="79">
        <v>2</v>
      </c>
    </row>
    <row r="1149" spans="1:21" s="80" customFormat="1" ht="15.75" hidden="1" customHeight="1" thickBot="1">
      <c r="A1149" s="80" t="s">
        <v>37</v>
      </c>
      <c r="B1149" s="69"/>
      <c r="C1149" s="144" t="s">
        <v>2409</v>
      </c>
      <c r="D1149" s="258">
        <f t="shared" ref="D1149:O1149" si="795">D1063+D1106</f>
        <v>23.697606629999999</v>
      </c>
      <c r="E1149" s="259">
        <f t="shared" si="795"/>
        <v>50.240728949999998</v>
      </c>
      <c r="F1149" s="259">
        <f t="shared" si="795"/>
        <v>0.55894246000000003</v>
      </c>
      <c r="G1149" s="259">
        <f t="shared" si="795"/>
        <v>16.478859050000001</v>
      </c>
      <c r="H1149" s="259">
        <f t="shared" si="795"/>
        <v>143.63447011</v>
      </c>
      <c r="I1149" s="259">
        <f t="shared" si="795"/>
        <v>4.7777890000000003</v>
      </c>
      <c r="J1149" s="259">
        <f t="shared" si="795"/>
        <v>14.47850154</v>
      </c>
      <c r="K1149" s="259">
        <f t="shared" si="795"/>
        <v>26.92613283</v>
      </c>
      <c r="L1149" s="259">
        <f t="shared" si="795"/>
        <v>0.2509538</v>
      </c>
      <c r="M1149" s="259">
        <f t="shared" si="795"/>
        <v>116.20896289</v>
      </c>
      <c r="N1149" s="259">
        <f t="shared" si="795"/>
        <v>135.62814037000001</v>
      </c>
      <c r="O1149" s="259">
        <f t="shared" si="795"/>
        <v>133.99271937</v>
      </c>
      <c r="P1149" s="101">
        <f t="shared" si="790"/>
        <v>666.87380700000006</v>
      </c>
      <c r="Q1149" s="508"/>
      <c r="R1149" s="259">
        <f t="shared" si="792"/>
        <v>0</v>
      </c>
      <c r="S1149" s="259">
        <f t="shared" si="792"/>
        <v>0</v>
      </c>
      <c r="T1149" s="142">
        <f t="shared" si="793"/>
        <v>0</v>
      </c>
      <c r="U1149" s="79">
        <v>2</v>
      </c>
    </row>
    <row r="1150" spans="1:21" s="80" customFormat="1" ht="15.75" hidden="1" customHeight="1" thickBot="1">
      <c r="A1150" s="80" t="s">
        <v>37</v>
      </c>
      <c r="B1150" s="69"/>
      <c r="C1150" s="144" t="s">
        <v>2410</v>
      </c>
      <c r="D1150" s="258">
        <f t="shared" ref="D1150:O1150" si="796">D1064+D1107</f>
        <v>17.245705959999999</v>
      </c>
      <c r="E1150" s="259">
        <f t="shared" si="796"/>
        <v>60.215078420000012</v>
      </c>
      <c r="F1150" s="259">
        <f t="shared" si="796"/>
        <v>0.81750831999998752</v>
      </c>
      <c r="G1150" s="259">
        <f t="shared" si="796"/>
        <v>14.661653220000005</v>
      </c>
      <c r="H1150" s="259">
        <f t="shared" si="796"/>
        <v>144.64039065999998</v>
      </c>
      <c r="I1150" s="259">
        <f t="shared" si="796"/>
        <v>5.490626170000013</v>
      </c>
      <c r="J1150" s="259">
        <f t="shared" si="796"/>
        <v>12.693548199999995</v>
      </c>
      <c r="K1150" s="259">
        <f t="shared" si="796"/>
        <v>26.355752519999996</v>
      </c>
      <c r="L1150" s="259">
        <f t="shared" si="796"/>
        <v>4.0821138700000006</v>
      </c>
      <c r="M1150" s="259">
        <f t="shared" si="796"/>
        <v>120.40781161999999</v>
      </c>
      <c r="N1150" s="259">
        <f t="shared" si="796"/>
        <v>146.87589096000002</v>
      </c>
      <c r="O1150" s="259">
        <f t="shared" si="796"/>
        <v>129.26420673999999</v>
      </c>
      <c r="P1150" s="101">
        <f t="shared" si="790"/>
        <v>682.75028665999992</v>
      </c>
      <c r="Q1150" s="508"/>
      <c r="R1150" s="259">
        <f t="shared" si="792"/>
        <v>0</v>
      </c>
      <c r="S1150" s="259">
        <f t="shared" si="792"/>
        <v>0</v>
      </c>
      <c r="T1150" s="142">
        <f t="shared" si="793"/>
        <v>0</v>
      </c>
      <c r="U1150" s="79">
        <v>2</v>
      </c>
    </row>
    <row r="1151" spans="1:21" s="80" customFormat="1" ht="15.75" hidden="1" customHeight="1" thickBot="1">
      <c r="A1151" s="80" t="s">
        <v>37</v>
      </c>
      <c r="B1151" s="69"/>
      <c r="C1151" s="144" t="s">
        <v>2397</v>
      </c>
      <c r="D1151" s="362">
        <f t="shared" ref="D1151:O1151" si="797">D1065+D1108</f>
        <v>19.169019389999999</v>
      </c>
      <c r="E1151" s="438">
        <f t="shared" si="797"/>
        <v>46.274852429999996</v>
      </c>
      <c r="F1151" s="438">
        <f t="shared" si="797"/>
        <v>6.1749203199999982</v>
      </c>
      <c r="G1151" s="438">
        <f t="shared" si="797"/>
        <v>15.184271590000009</v>
      </c>
      <c r="H1151" s="438">
        <f t="shared" si="797"/>
        <v>154.71561202999999</v>
      </c>
      <c r="I1151" s="438">
        <f t="shared" si="797"/>
        <v>2.6717110100000099</v>
      </c>
      <c r="J1151" s="438">
        <f t="shared" si="797"/>
        <v>12.71148221</v>
      </c>
      <c r="K1151" s="438">
        <f t="shared" si="797"/>
        <v>30.432876419999999</v>
      </c>
      <c r="L1151" s="438">
        <f t="shared" si="797"/>
        <v>1.8130869400000051</v>
      </c>
      <c r="M1151" s="438">
        <f t="shared" si="797"/>
        <v>134.92978187999998</v>
      </c>
      <c r="N1151" s="438">
        <f t="shared" si="797"/>
        <v>153.04909523000001</v>
      </c>
      <c r="O1151" s="438">
        <f t="shared" si="797"/>
        <v>131.29769351000002</v>
      </c>
      <c r="P1151" s="107">
        <f t="shared" si="790"/>
        <v>708.42440296000007</v>
      </c>
      <c r="Q1151" s="508"/>
      <c r="R1151" s="258">
        <f t="shared" si="792"/>
        <v>0</v>
      </c>
      <c r="S1151" s="259">
        <f t="shared" si="792"/>
        <v>0</v>
      </c>
      <c r="T1151" s="111">
        <f>S1151-R1151</f>
        <v>0</v>
      </c>
      <c r="U1151" s="79">
        <v>2</v>
      </c>
    </row>
    <row r="1152" spans="1:21" s="80" customFormat="1" ht="15.75" hidden="1" customHeight="1" thickBot="1">
      <c r="A1152" s="80" t="s">
        <v>37</v>
      </c>
      <c r="B1152" s="69"/>
      <c r="C1152" s="363" t="s">
        <v>2398</v>
      </c>
      <c r="D1152" s="258">
        <f t="shared" ref="D1152:O1152" si="798">D1066+D1109</f>
        <v>18.719940260000001</v>
      </c>
      <c r="E1152" s="259">
        <f t="shared" si="798"/>
        <v>61.811468770000005</v>
      </c>
      <c r="F1152" s="259">
        <f t="shared" si="798"/>
        <v>0.32016476999999099</v>
      </c>
      <c r="G1152" s="259">
        <f t="shared" si="798"/>
        <v>16.219184159999998</v>
      </c>
      <c r="H1152" s="259">
        <f t="shared" si="798"/>
        <v>160.53444970000001</v>
      </c>
      <c r="I1152" s="259">
        <f t="shared" si="798"/>
        <v>7.4143999999989774E-2</v>
      </c>
      <c r="J1152" s="259">
        <f t="shared" si="798"/>
        <v>12.608262640000007</v>
      </c>
      <c r="K1152" s="259">
        <f t="shared" si="798"/>
        <v>35.926020819999991</v>
      </c>
      <c r="L1152" s="259">
        <f t="shared" si="798"/>
        <v>8.6313291799999945</v>
      </c>
      <c r="M1152" s="259">
        <f t="shared" si="798"/>
        <v>183.67211808000002</v>
      </c>
      <c r="N1152" s="259">
        <f t="shared" si="798"/>
        <v>182.21883897999999</v>
      </c>
      <c r="O1152" s="259">
        <f t="shared" si="798"/>
        <v>118.84600108999996</v>
      </c>
      <c r="P1152" s="101">
        <f>SUM(D1152:O1152)</f>
        <v>799.58192244999998</v>
      </c>
      <c r="Q1152" s="508"/>
      <c r="R1152" s="438">
        <f t="shared" si="792"/>
        <v>769.59999999999991</v>
      </c>
      <c r="S1152" s="438">
        <f t="shared" si="792"/>
        <v>769.59999999999991</v>
      </c>
      <c r="T1152" s="591">
        <f t="shared" si="793"/>
        <v>0</v>
      </c>
      <c r="U1152" s="79">
        <v>2</v>
      </c>
    </row>
    <row r="1153" spans="1:21" s="80" customFormat="1" ht="15.6" customHeight="1" thickBot="1">
      <c r="A1153" s="80" t="s">
        <v>37</v>
      </c>
      <c r="B1153" s="516">
        <f>+B1140+1</f>
        <v>241</v>
      </c>
      <c r="C1153" s="363" t="s">
        <v>2538</v>
      </c>
      <c r="D1153" s="258">
        <f t="shared" ref="D1153:O1154" si="799">D1067+D1110</f>
        <v>34.299999999999997</v>
      </c>
      <c r="E1153" s="259">
        <f t="shared" si="799"/>
        <v>151.19999999999999</v>
      </c>
      <c r="F1153" s="259">
        <f t="shared" si="799"/>
        <v>2.4</v>
      </c>
      <c r="G1153" s="259">
        <f t="shared" si="799"/>
        <v>33.200000000000003</v>
      </c>
      <c r="H1153" s="259">
        <f t="shared" si="799"/>
        <v>316.89999999999998</v>
      </c>
      <c r="I1153" s="259">
        <f t="shared" si="799"/>
        <v>1.5</v>
      </c>
      <c r="J1153" s="259">
        <f t="shared" si="799"/>
        <v>27</v>
      </c>
      <c r="K1153" s="259">
        <f t="shared" si="799"/>
        <v>97.9</v>
      </c>
      <c r="L1153" s="259">
        <f t="shared" si="799"/>
        <v>2.6</v>
      </c>
      <c r="M1153" s="259">
        <f t="shared" si="799"/>
        <v>333.2</v>
      </c>
      <c r="N1153" s="259">
        <f t="shared" si="799"/>
        <v>336.4</v>
      </c>
      <c r="O1153" s="259">
        <f t="shared" si="799"/>
        <v>266.30000000000007</v>
      </c>
      <c r="P1153" s="101">
        <f>SUM(D1153:O1153)</f>
        <v>1602.9</v>
      </c>
      <c r="Q1153" s="351"/>
      <c r="R1153" s="258">
        <f t="shared" si="792"/>
        <v>1602.9</v>
      </c>
      <c r="S1153" s="259">
        <f t="shared" si="792"/>
        <v>1602.9</v>
      </c>
      <c r="T1153" s="142">
        <f>R1153-S1153</f>
        <v>0</v>
      </c>
      <c r="U1153" s="79">
        <v>1</v>
      </c>
    </row>
    <row r="1154" spans="1:21" s="80" customFormat="1" ht="15.75" hidden="1" customHeight="1" thickBot="1">
      <c r="A1154" s="80" t="s">
        <v>37</v>
      </c>
      <c r="B1154" s="69"/>
      <c r="C1154" s="363" t="s">
        <v>2399</v>
      </c>
      <c r="D1154" s="258">
        <f t="shared" si="799"/>
        <v>41.84348516</v>
      </c>
      <c r="E1154" s="259">
        <f t="shared" si="799"/>
        <v>49.827713209999999</v>
      </c>
      <c r="F1154" s="259">
        <f t="shared" si="799"/>
        <v>3.7190319999993449E-2</v>
      </c>
      <c r="G1154" s="259">
        <f t="shared" si="799"/>
        <v>15.628018830000002</v>
      </c>
      <c r="H1154" s="259">
        <f t="shared" si="799"/>
        <v>182.14719377</v>
      </c>
      <c r="I1154" s="259">
        <f t="shared" si="799"/>
        <v>0.32957923000000733</v>
      </c>
      <c r="J1154" s="259">
        <f t="shared" si="799"/>
        <v>13.166871819999983</v>
      </c>
      <c r="K1154" s="259">
        <f t="shared" si="799"/>
        <v>41.268316080000034</v>
      </c>
      <c r="L1154" s="259">
        <f t="shared" si="799"/>
        <v>0.5300957999999979</v>
      </c>
      <c r="M1154" s="259">
        <f t="shared" si="799"/>
        <v>190.11024131999997</v>
      </c>
      <c r="N1154" s="259">
        <f t="shared" si="799"/>
        <v>208.94241397000002</v>
      </c>
      <c r="O1154" s="259">
        <f t="shared" si="799"/>
        <v>133.27129886999998</v>
      </c>
      <c r="P1154" s="101">
        <f>SUM(D1154:O1154)</f>
        <v>877.10241838000002</v>
      </c>
      <c r="Q1154" s="351"/>
      <c r="R1154" s="256">
        <f t="shared" si="792"/>
        <v>866.9</v>
      </c>
      <c r="S1154" s="256">
        <f t="shared" si="792"/>
        <v>866.9</v>
      </c>
      <c r="T1154" s="593">
        <f>R1154-S1154</f>
        <v>0</v>
      </c>
      <c r="U1154" s="79">
        <v>2</v>
      </c>
    </row>
    <row r="1155" spans="1:21" s="80" customFormat="1" ht="15.75" hidden="1" customHeight="1" thickBot="1">
      <c r="A1155" s="80" t="s">
        <v>37</v>
      </c>
      <c r="B1155" s="516"/>
      <c r="C1155" s="363" t="s">
        <v>2418</v>
      </c>
      <c r="D1155" s="258">
        <f t="shared" ref="D1155:O1155" si="800">D1069+D1112</f>
        <v>63.913474719999996</v>
      </c>
      <c r="E1155" s="259">
        <f t="shared" si="800"/>
        <v>69.136717000000004</v>
      </c>
      <c r="F1155" s="259">
        <f t="shared" si="800"/>
        <v>0.75884108999999</v>
      </c>
      <c r="G1155" s="259">
        <f t="shared" si="800"/>
        <v>18.178537050000003</v>
      </c>
      <c r="H1155" s="259">
        <f t="shared" si="800"/>
        <v>202.10277751000001</v>
      </c>
      <c r="I1155" s="259">
        <f t="shared" si="800"/>
        <v>0.98144508999999402</v>
      </c>
      <c r="J1155" s="259">
        <f t="shared" si="800"/>
        <v>20.178497190000002</v>
      </c>
      <c r="K1155" s="259">
        <f t="shared" si="800"/>
        <v>41.792802680000023</v>
      </c>
      <c r="L1155" s="259">
        <f t="shared" si="800"/>
        <v>1.5308151499999951</v>
      </c>
      <c r="M1155" s="259">
        <f t="shared" si="800"/>
        <v>181.13570630999999</v>
      </c>
      <c r="N1155" s="259">
        <f t="shared" si="800"/>
        <v>213.68465092999998</v>
      </c>
      <c r="O1155" s="259">
        <f t="shared" si="800"/>
        <v>159.11259393</v>
      </c>
      <c r="P1155" s="101">
        <f t="shared" ref="P1155:P1164" si="801">SUM(D1155:O1155)</f>
        <v>972.50685865000003</v>
      </c>
      <c r="Q1155" s="351"/>
      <c r="R1155" s="258">
        <f t="shared" si="792"/>
        <v>968.4</v>
      </c>
      <c r="S1155" s="259">
        <f t="shared" si="792"/>
        <v>968.4</v>
      </c>
      <c r="T1155" s="479">
        <f t="shared" ref="T1155:T1164" si="802">R1155-S1155</f>
        <v>0</v>
      </c>
      <c r="U1155" s="79">
        <v>2</v>
      </c>
    </row>
    <row r="1156" spans="1:21" s="80" customFormat="1" ht="15.75" hidden="1" customHeight="1" thickBot="1">
      <c r="A1156" s="80" t="s">
        <v>37</v>
      </c>
      <c r="B1156" s="516"/>
      <c r="C1156" s="144" t="s">
        <v>2401</v>
      </c>
      <c r="D1156" s="258">
        <f t="shared" ref="D1156:O1156" si="803">D1070+D1113</f>
        <v>21.396475459999998</v>
      </c>
      <c r="E1156" s="259">
        <f t="shared" si="803"/>
        <v>83.373801630000003</v>
      </c>
      <c r="F1156" s="259">
        <f t="shared" si="803"/>
        <v>1.9338480999999916</v>
      </c>
      <c r="G1156" s="259">
        <f t="shared" si="803"/>
        <v>21.835474540000007</v>
      </c>
      <c r="H1156" s="259">
        <f t="shared" si="803"/>
        <v>212.24510656999996</v>
      </c>
      <c r="I1156" s="259">
        <f t="shared" si="803"/>
        <v>0.1618378300000245</v>
      </c>
      <c r="J1156" s="259">
        <f t="shared" si="803"/>
        <v>15.34672028</v>
      </c>
      <c r="K1156" s="259">
        <f t="shared" si="803"/>
        <v>57.826672099999996</v>
      </c>
      <c r="L1156" s="259">
        <f t="shared" si="803"/>
        <v>1.7068960699999991</v>
      </c>
      <c r="M1156" s="259">
        <f t="shared" si="803"/>
        <v>243.11484522999999</v>
      </c>
      <c r="N1156" s="259">
        <f t="shared" si="803"/>
        <v>233.60381190000004</v>
      </c>
      <c r="O1156" s="259">
        <f t="shared" si="803"/>
        <v>202.58773136999997</v>
      </c>
      <c r="P1156" s="101">
        <f t="shared" si="801"/>
        <v>1095.1332210800001</v>
      </c>
      <c r="Q1156" s="580"/>
      <c r="R1156" s="362">
        <f t="shared" si="792"/>
        <v>1076</v>
      </c>
      <c r="S1156" s="438">
        <f t="shared" si="792"/>
        <v>1076</v>
      </c>
      <c r="T1156" s="591">
        <f t="shared" si="802"/>
        <v>0</v>
      </c>
      <c r="U1156" s="79">
        <v>2</v>
      </c>
    </row>
    <row r="1157" spans="1:21" s="80" customFormat="1" ht="15.6" hidden="1" customHeight="1" thickBot="1">
      <c r="A1157" s="80" t="s">
        <v>37</v>
      </c>
      <c r="B1157" s="516"/>
      <c r="C1157" s="144" t="s">
        <v>2402</v>
      </c>
      <c r="D1157" s="258">
        <f t="shared" ref="D1157:O1157" si="804">D1071+D1114</f>
        <v>25.592054820000001</v>
      </c>
      <c r="E1157" s="259">
        <f t="shared" si="804"/>
        <v>105.04199235999998</v>
      </c>
      <c r="F1157" s="259">
        <f t="shared" si="804"/>
        <v>1.7919586900000297</v>
      </c>
      <c r="G1157" s="259">
        <f t="shared" si="804"/>
        <v>21.01749233000001</v>
      </c>
      <c r="H1157" s="259">
        <f t="shared" si="804"/>
        <v>234.11356476999998</v>
      </c>
      <c r="I1157" s="259">
        <f t="shared" si="804"/>
        <v>1.2711592999999937</v>
      </c>
      <c r="J1157" s="259">
        <f t="shared" si="804"/>
        <v>14.691216770000011</v>
      </c>
      <c r="K1157" s="259">
        <f t="shared" si="804"/>
        <v>78.56616366999998</v>
      </c>
      <c r="L1157" s="259">
        <f t="shared" si="804"/>
        <v>1.3714598299999921</v>
      </c>
      <c r="M1157" s="259">
        <f t="shared" si="804"/>
        <v>285.61884943000001</v>
      </c>
      <c r="N1157" s="259">
        <f t="shared" si="804"/>
        <v>294.18200013000001</v>
      </c>
      <c r="O1157" s="259">
        <f t="shared" si="804"/>
        <v>167.45883172999993</v>
      </c>
      <c r="P1157" s="101">
        <f t="shared" si="801"/>
        <v>1230.7167438299998</v>
      </c>
      <c r="Q1157" s="580"/>
      <c r="R1157" s="258">
        <f t="shared" si="792"/>
        <v>1166.0999999999999</v>
      </c>
      <c r="S1157" s="259">
        <f t="shared" si="792"/>
        <v>1166.0999999999999</v>
      </c>
      <c r="T1157" s="142">
        <f t="shared" si="802"/>
        <v>0</v>
      </c>
      <c r="U1157" s="79">
        <v>2</v>
      </c>
    </row>
    <row r="1158" spans="1:21" s="80" customFormat="1" ht="15.6" hidden="1" customHeight="1" thickBot="1">
      <c r="A1158" s="80" t="s">
        <v>37</v>
      </c>
      <c r="B1158" s="516"/>
      <c r="C1158" s="144" t="s">
        <v>2411</v>
      </c>
      <c r="D1158" s="258">
        <f t="shared" ref="D1158:O1158" si="805">D1072+D1115</f>
        <v>73.443448219999993</v>
      </c>
      <c r="E1158" s="259">
        <f t="shared" si="805"/>
        <v>158.01763912000001</v>
      </c>
      <c r="F1158" s="259">
        <f t="shared" si="805"/>
        <v>2.0453709699999933</v>
      </c>
      <c r="G1158" s="259">
        <f t="shared" si="805"/>
        <v>27.592887969999992</v>
      </c>
      <c r="H1158" s="259">
        <f t="shared" si="805"/>
        <v>320.3758904</v>
      </c>
      <c r="I1158" s="259">
        <f t="shared" si="805"/>
        <v>1.8856351799999516</v>
      </c>
      <c r="J1158" s="259">
        <f t="shared" si="805"/>
        <v>19.244041939999985</v>
      </c>
      <c r="K1158" s="259">
        <f t="shared" si="805"/>
        <v>93.467682730000035</v>
      </c>
      <c r="L1158" s="259">
        <f t="shared" si="805"/>
        <v>2.8464879200000155</v>
      </c>
      <c r="M1158" s="259">
        <f t="shared" si="805"/>
        <v>314.81533949999994</v>
      </c>
      <c r="N1158" s="259">
        <f t="shared" si="805"/>
        <v>344.17496690999997</v>
      </c>
      <c r="O1158" s="259">
        <f t="shared" si="805"/>
        <v>246.74553188000004</v>
      </c>
      <c r="P1158" s="101">
        <f t="shared" si="801"/>
        <v>1604.6549227399998</v>
      </c>
      <c r="Q1158" s="542"/>
      <c r="R1158" s="364">
        <f t="shared" si="792"/>
        <v>1647.1</v>
      </c>
      <c r="S1158" s="448">
        <f t="shared" si="792"/>
        <v>1647.1</v>
      </c>
      <c r="T1158" s="594">
        <f t="shared" si="802"/>
        <v>0</v>
      </c>
      <c r="U1158" s="79">
        <v>2</v>
      </c>
    </row>
    <row r="1159" spans="1:21" s="80" customFormat="1" ht="15.75" customHeight="1" thickBot="1">
      <c r="A1159" s="80" t="s">
        <v>37</v>
      </c>
      <c r="B1159" s="516">
        <f>+B1153+1</f>
        <v>242</v>
      </c>
      <c r="C1159" s="144" t="s">
        <v>2412</v>
      </c>
      <c r="D1159" s="258">
        <f t="shared" ref="D1159:O1159" si="806">D1073+D1116</f>
        <v>27.194668930000002</v>
      </c>
      <c r="E1159" s="259">
        <f t="shared" si="806"/>
        <v>163.20000000000002</v>
      </c>
      <c r="F1159" s="259">
        <f t="shared" si="806"/>
        <v>2.6</v>
      </c>
      <c r="G1159" s="259">
        <f t="shared" si="806"/>
        <v>36.200000000000003</v>
      </c>
      <c r="H1159" s="259">
        <f t="shared" si="806"/>
        <v>326.60000000000002</v>
      </c>
      <c r="I1159" s="259">
        <f t="shared" si="806"/>
        <v>1.6</v>
      </c>
      <c r="J1159" s="259">
        <f t="shared" si="806"/>
        <v>29.4</v>
      </c>
      <c r="K1159" s="259">
        <f t="shared" si="806"/>
        <v>107.8</v>
      </c>
      <c r="L1159" s="259">
        <f t="shared" si="806"/>
        <v>2.8</v>
      </c>
      <c r="M1159" s="259">
        <f t="shared" si="806"/>
        <v>322.8</v>
      </c>
      <c r="N1159" s="259">
        <f t="shared" si="806"/>
        <v>348</v>
      </c>
      <c r="O1159" s="259">
        <f t="shared" si="806"/>
        <v>261.30533106999997</v>
      </c>
      <c r="P1159" s="101">
        <f t="shared" si="801"/>
        <v>1629.5</v>
      </c>
      <c r="Q1159" s="580"/>
      <c r="R1159" s="259">
        <f t="shared" si="792"/>
        <v>1629.5</v>
      </c>
      <c r="S1159" s="259">
        <f t="shared" si="792"/>
        <v>1629.5</v>
      </c>
      <c r="T1159" s="142">
        <f t="shared" si="802"/>
        <v>0</v>
      </c>
      <c r="U1159" s="79">
        <v>1</v>
      </c>
    </row>
    <row r="1160" spans="1:21" s="80" customFormat="1" ht="15.75" customHeight="1" thickBot="1">
      <c r="A1160" s="80" t="s">
        <v>37</v>
      </c>
      <c r="B1160" s="516">
        <f>+B1159+1</f>
        <v>243</v>
      </c>
      <c r="C1160" s="144" t="s">
        <v>2413</v>
      </c>
      <c r="D1160" s="258">
        <f t="shared" ref="D1160:O1160" si="807">D1074+D1117</f>
        <v>37.299999999999997</v>
      </c>
      <c r="E1160" s="259">
        <f t="shared" si="807"/>
        <v>175.3</v>
      </c>
      <c r="F1160" s="259">
        <f t="shared" si="807"/>
        <v>3.1</v>
      </c>
      <c r="G1160" s="259">
        <f t="shared" si="807"/>
        <v>37.299999999999997</v>
      </c>
      <c r="H1160" s="259">
        <f t="shared" si="807"/>
        <v>335.3</v>
      </c>
      <c r="I1160" s="259">
        <f t="shared" si="807"/>
        <v>1.6</v>
      </c>
      <c r="J1160" s="259">
        <f t="shared" si="807"/>
        <v>26.1</v>
      </c>
      <c r="K1160" s="259">
        <f t="shared" si="807"/>
        <v>119.5</v>
      </c>
      <c r="L1160" s="259">
        <f t="shared" si="807"/>
        <v>3.1</v>
      </c>
      <c r="M1160" s="259">
        <f t="shared" si="807"/>
        <v>359.1</v>
      </c>
      <c r="N1160" s="259">
        <f t="shared" si="807"/>
        <v>356</v>
      </c>
      <c r="O1160" s="259">
        <f t="shared" si="807"/>
        <v>312.10000000000002</v>
      </c>
      <c r="P1160" s="101">
        <f t="shared" si="801"/>
        <v>1765.8000000000002</v>
      </c>
      <c r="Q1160" s="542"/>
      <c r="R1160" s="259">
        <f t="shared" si="792"/>
        <v>1765.8000000000002</v>
      </c>
      <c r="S1160" s="259">
        <f t="shared" si="792"/>
        <v>1765.8000000000002</v>
      </c>
      <c r="T1160" s="142">
        <f t="shared" si="802"/>
        <v>0</v>
      </c>
      <c r="U1160" s="79">
        <v>1</v>
      </c>
    </row>
    <row r="1161" spans="1:21" s="80" customFormat="1" ht="15.75" hidden="1" customHeight="1" thickBot="1">
      <c r="A1161" s="80" t="s">
        <v>37</v>
      </c>
      <c r="B1161" s="69"/>
      <c r="C1161" s="144" t="s">
        <v>2414</v>
      </c>
      <c r="D1161" s="258">
        <f t="shared" ref="D1161:O1161" si="808">D1075+D1118</f>
        <v>0</v>
      </c>
      <c r="E1161" s="259">
        <f t="shared" si="808"/>
        <v>0</v>
      </c>
      <c r="F1161" s="259">
        <f t="shared" si="808"/>
        <v>0</v>
      </c>
      <c r="G1161" s="259">
        <f t="shared" si="808"/>
        <v>0</v>
      </c>
      <c r="H1161" s="259">
        <f t="shared" si="808"/>
        <v>0</v>
      </c>
      <c r="I1161" s="259">
        <f t="shared" si="808"/>
        <v>0</v>
      </c>
      <c r="J1161" s="259">
        <f t="shared" si="808"/>
        <v>0</v>
      </c>
      <c r="K1161" s="259">
        <f t="shared" si="808"/>
        <v>0</v>
      </c>
      <c r="L1161" s="259">
        <f t="shared" si="808"/>
        <v>0</v>
      </c>
      <c r="M1161" s="259">
        <f t="shared" si="808"/>
        <v>0</v>
      </c>
      <c r="N1161" s="259">
        <f t="shared" si="808"/>
        <v>0</v>
      </c>
      <c r="O1161" s="259">
        <f t="shared" si="808"/>
        <v>0</v>
      </c>
      <c r="P1161" s="101">
        <f t="shared" si="801"/>
        <v>0</v>
      </c>
      <c r="Q1161" s="508"/>
      <c r="R1161" s="259">
        <f t="shared" si="792"/>
        <v>0</v>
      </c>
      <c r="S1161" s="259">
        <f t="shared" si="792"/>
        <v>0</v>
      </c>
      <c r="T1161" s="142">
        <f t="shared" si="802"/>
        <v>0</v>
      </c>
      <c r="U1161" s="79">
        <v>2</v>
      </c>
    </row>
    <row r="1162" spans="1:21" s="80" customFormat="1" ht="15.75" hidden="1" customHeight="1" thickBot="1">
      <c r="A1162" s="80" t="s">
        <v>37</v>
      </c>
      <c r="B1162" s="69"/>
      <c r="C1162" s="144" t="s">
        <v>2415</v>
      </c>
      <c r="D1162" s="258">
        <f t="shared" ref="D1162:O1162" si="809">D1076+D1119</f>
        <v>0</v>
      </c>
      <c r="E1162" s="259">
        <f t="shared" si="809"/>
        <v>0</v>
      </c>
      <c r="F1162" s="259">
        <f t="shared" si="809"/>
        <v>0</v>
      </c>
      <c r="G1162" s="259">
        <f t="shared" si="809"/>
        <v>0</v>
      </c>
      <c r="H1162" s="259">
        <f t="shared" si="809"/>
        <v>0</v>
      </c>
      <c r="I1162" s="259">
        <f t="shared" si="809"/>
        <v>0</v>
      </c>
      <c r="J1162" s="259">
        <f t="shared" si="809"/>
        <v>0</v>
      </c>
      <c r="K1162" s="259">
        <f t="shared" si="809"/>
        <v>0</v>
      </c>
      <c r="L1162" s="259">
        <f t="shared" si="809"/>
        <v>0</v>
      </c>
      <c r="M1162" s="259">
        <f t="shared" si="809"/>
        <v>0</v>
      </c>
      <c r="N1162" s="259">
        <f t="shared" si="809"/>
        <v>0</v>
      </c>
      <c r="O1162" s="259">
        <f t="shared" si="809"/>
        <v>0</v>
      </c>
      <c r="P1162" s="101">
        <f t="shared" si="801"/>
        <v>0</v>
      </c>
      <c r="Q1162" s="508"/>
      <c r="R1162" s="259">
        <f t="shared" si="792"/>
        <v>0</v>
      </c>
      <c r="S1162" s="259">
        <f t="shared" si="792"/>
        <v>0</v>
      </c>
      <c r="T1162" s="142">
        <f t="shared" si="802"/>
        <v>0</v>
      </c>
      <c r="U1162" s="79">
        <v>2</v>
      </c>
    </row>
    <row r="1163" spans="1:21" s="80" customFormat="1" ht="15.75" hidden="1" customHeight="1" thickBot="1">
      <c r="A1163" s="80" t="s">
        <v>37</v>
      </c>
      <c r="B1163" s="69"/>
      <c r="C1163" s="144" t="s">
        <v>2416</v>
      </c>
      <c r="D1163" s="258">
        <f t="shared" ref="D1163:O1163" si="810">D1077+D1120</f>
        <v>0</v>
      </c>
      <c r="E1163" s="259">
        <f t="shared" si="810"/>
        <v>0</v>
      </c>
      <c r="F1163" s="259">
        <f t="shared" si="810"/>
        <v>0</v>
      </c>
      <c r="G1163" s="259">
        <f t="shared" si="810"/>
        <v>0</v>
      </c>
      <c r="H1163" s="259">
        <f t="shared" si="810"/>
        <v>0</v>
      </c>
      <c r="I1163" s="259">
        <f t="shared" si="810"/>
        <v>0</v>
      </c>
      <c r="J1163" s="259">
        <f t="shared" si="810"/>
        <v>0</v>
      </c>
      <c r="K1163" s="259">
        <f t="shared" si="810"/>
        <v>0</v>
      </c>
      <c r="L1163" s="259">
        <f t="shared" si="810"/>
        <v>0</v>
      </c>
      <c r="M1163" s="259">
        <f t="shared" si="810"/>
        <v>0</v>
      </c>
      <c r="N1163" s="259">
        <f t="shared" si="810"/>
        <v>0</v>
      </c>
      <c r="O1163" s="259">
        <f t="shared" si="810"/>
        <v>0</v>
      </c>
      <c r="P1163" s="101">
        <f t="shared" si="801"/>
        <v>0</v>
      </c>
      <c r="Q1163" s="508"/>
      <c r="R1163" s="259">
        <f t="shared" si="792"/>
        <v>0</v>
      </c>
      <c r="S1163" s="259">
        <f t="shared" si="792"/>
        <v>0</v>
      </c>
      <c r="T1163" s="142">
        <f t="shared" si="802"/>
        <v>0</v>
      </c>
      <c r="U1163" s="79">
        <v>2</v>
      </c>
    </row>
    <row r="1164" spans="1:21" s="80" customFormat="1" ht="15.75" hidden="1" customHeight="1" thickBot="1">
      <c r="A1164" s="80" t="s">
        <v>37</v>
      </c>
      <c r="B1164" s="69"/>
      <c r="C1164" s="144" t="s">
        <v>2417</v>
      </c>
      <c r="D1164" s="258">
        <f t="shared" ref="D1164:O1164" si="811">D1078+D1121</f>
        <v>0</v>
      </c>
      <c r="E1164" s="259">
        <f t="shared" si="811"/>
        <v>0</v>
      </c>
      <c r="F1164" s="259">
        <f t="shared" si="811"/>
        <v>0</v>
      </c>
      <c r="G1164" s="259">
        <f t="shared" si="811"/>
        <v>0</v>
      </c>
      <c r="H1164" s="259">
        <f t="shared" si="811"/>
        <v>0</v>
      </c>
      <c r="I1164" s="259">
        <f t="shared" si="811"/>
        <v>0</v>
      </c>
      <c r="J1164" s="259">
        <f t="shared" si="811"/>
        <v>0</v>
      </c>
      <c r="K1164" s="259">
        <f t="shared" si="811"/>
        <v>0</v>
      </c>
      <c r="L1164" s="259">
        <f t="shared" si="811"/>
        <v>0</v>
      </c>
      <c r="M1164" s="259">
        <f t="shared" si="811"/>
        <v>0</v>
      </c>
      <c r="N1164" s="259">
        <f t="shared" si="811"/>
        <v>0</v>
      </c>
      <c r="O1164" s="259">
        <f t="shared" si="811"/>
        <v>0</v>
      </c>
      <c r="P1164" s="101">
        <f t="shared" si="801"/>
        <v>0</v>
      </c>
      <c r="Q1164" s="508"/>
      <c r="R1164" s="259">
        <f t="shared" si="792"/>
        <v>0</v>
      </c>
      <c r="S1164" s="259">
        <f t="shared" si="792"/>
        <v>0</v>
      </c>
      <c r="T1164" s="142">
        <f t="shared" si="802"/>
        <v>0</v>
      </c>
      <c r="U1164" s="79">
        <v>2</v>
      </c>
    </row>
    <row r="1165" spans="1:21" s="116" customFormat="1" ht="15.6" customHeight="1" thickBot="1">
      <c r="B1165" s="549"/>
      <c r="C1165" s="467"/>
      <c r="D1165" s="161"/>
      <c r="E1165" s="161"/>
      <c r="F1165" s="161"/>
      <c r="G1165" s="161"/>
      <c r="H1165" s="161"/>
      <c r="I1165" s="161"/>
      <c r="J1165" s="161"/>
      <c r="K1165" s="161"/>
      <c r="L1165" s="161"/>
      <c r="M1165" s="161"/>
      <c r="N1165" s="161"/>
      <c r="O1165" s="197"/>
      <c r="P1165" s="198"/>
      <c r="Q1165" s="198"/>
      <c r="R1165" s="161"/>
      <c r="S1165" s="161"/>
      <c r="T1165" s="143"/>
      <c r="U1165" s="79">
        <v>1</v>
      </c>
    </row>
    <row r="1166" spans="1:21" s="80" customFormat="1" ht="15.75" hidden="1" customHeight="1" thickBot="1">
      <c r="A1166" s="302" t="s">
        <v>38</v>
      </c>
      <c r="B1166" s="69"/>
      <c r="C1166" s="315" t="s">
        <v>185</v>
      </c>
      <c r="D1166" s="273">
        <v>0.13636844643369778</v>
      </c>
      <c r="E1166" s="218">
        <v>0.11577802269516746</v>
      </c>
      <c r="F1166" s="267">
        <v>8.742276171495264E-2</v>
      </c>
      <c r="G1166" s="273">
        <v>9.4321654608875108E-2</v>
      </c>
      <c r="H1166" s="218">
        <v>8.0072880893230308E-2</v>
      </c>
      <c r="I1166" s="218">
        <v>8.0130397203512574E-2</v>
      </c>
      <c r="J1166" s="273">
        <v>8.5611508908844516E-2</v>
      </c>
      <c r="K1166" s="218">
        <v>5.7986107155205545E-2</v>
      </c>
      <c r="L1166" s="218">
        <v>6.4953505873732706E-2</v>
      </c>
      <c r="M1166" s="273">
        <v>7.5599553498683497E-2</v>
      </c>
      <c r="N1166" s="267">
        <v>6.2721984351984894E-2</v>
      </c>
      <c r="O1166" s="218">
        <v>5.9033176662112961E-2</v>
      </c>
      <c r="P1166" s="160">
        <f t="shared" ref="P1166:P1193" si="812">SUM(D1166:O1166)</f>
        <v>0.99999999999999989</v>
      </c>
      <c r="Q1166" s="484"/>
      <c r="R1166" s="234"/>
      <c r="S1166" s="234"/>
      <c r="T1166" s="75"/>
      <c r="U1166" s="79">
        <v>2</v>
      </c>
    </row>
    <row r="1167" spans="1:21" s="80" customFormat="1" ht="15.75" hidden="1" customHeight="1" thickBot="1">
      <c r="A1167" s="304" t="s">
        <v>38</v>
      </c>
      <c r="B1167" s="69"/>
      <c r="C1167" s="315" t="s">
        <v>186</v>
      </c>
      <c r="D1167" s="274">
        <v>0.12424261848016689</v>
      </c>
      <c r="E1167" s="220">
        <v>9.8949678415588271E-2</v>
      </c>
      <c r="F1167" s="275">
        <v>0.10988173274389498</v>
      </c>
      <c r="G1167" s="220">
        <v>8.8344582383111867E-2</v>
      </c>
      <c r="H1167" s="268">
        <v>5.4818025909372209E-2</v>
      </c>
      <c r="I1167" s="275">
        <v>6.6638691935268279E-2</v>
      </c>
      <c r="J1167" s="268">
        <v>6.6716789075372845E-2</v>
      </c>
      <c r="K1167" s="268">
        <v>6.4799507873622306E-2</v>
      </c>
      <c r="L1167" s="275">
        <v>8.097135658173997E-2</v>
      </c>
      <c r="M1167" s="220">
        <v>7.6941573354920925E-2</v>
      </c>
      <c r="N1167" s="268">
        <v>7.426139279652734E-2</v>
      </c>
      <c r="O1167" s="275">
        <v>9.3434050450414086E-2</v>
      </c>
      <c r="P1167" s="164">
        <f t="shared" si="812"/>
        <v>0.99999999999999989</v>
      </c>
      <c r="Q1167" s="484"/>
      <c r="R1167" s="234"/>
      <c r="S1167" s="234"/>
      <c r="T1167" s="75"/>
      <c r="U1167" s="79">
        <v>2</v>
      </c>
    </row>
    <row r="1168" spans="1:21" s="80" customFormat="1" ht="15.75" hidden="1" customHeight="1" thickBot="1">
      <c r="A1168" s="304" t="s">
        <v>38</v>
      </c>
      <c r="B1168" s="69"/>
      <c r="C1168" s="315" t="s">
        <v>187</v>
      </c>
      <c r="D1168" s="235">
        <v>0.10538853487367328</v>
      </c>
      <c r="E1168" s="235">
        <v>9.4995350736049561E-2</v>
      </c>
      <c r="F1168" s="276">
        <v>8.5310668991235017E-2</v>
      </c>
      <c r="G1168" s="269">
        <v>7.751410728130366E-2</v>
      </c>
      <c r="H1168" s="235">
        <v>8.0711610910929821E-2</v>
      </c>
      <c r="I1168" s="276">
        <v>9.6014270755858083E-2</v>
      </c>
      <c r="J1168" s="269">
        <v>7.7141972177604337E-2</v>
      </c>
      <c r="K1168" s="269">
        <v>6.5504447019712517E-2</v>
      </c>
      <c r="L1168" s="276">
        <v>8.7108946866459841E-2</v>
      </c>
      <c r="M1168" s="235">
        <v>7.2554301452970663E-2</v>
      </c>
      <c r="N1168" s="269">
        <v>7.3293532883074775E-2</v>
      </c>
      <c r="O1168" s="276">
        <v>8.4462256051128434E-2</v>
      </c>
      <c r="P1168" s="167">
        <f t="shared" si="812"/>
        <v>0.99999999999999989</v>
      </c>
      <c r="Q1168" s="484"/>
      <c r="R1168" s="234"/>
      <c r="S1168" s="234"/>
      <c r="T1168" s="75"/>
      <c r="U1168" s="79">
        <v>2</v>
      </c>
    </row>
    <row r="1169" spans="1:21" s="80" customFormat="1" ht="15.75" hidden="1" customHeight="1" thickBot="1">
      <c r="A1169" s="304" t="s">
        <v>38</v>
      </c>
      <c r="B1169" s="69"/>
      <c r="C1169" s="315" t="s">
        <v>188</v>
      </c>
      <c r="D1169" s="270">
        <f t="shared" ref="D1169:D1176" si="813">D1188/$P1188</f>
        <v>7.5004559490102235E-2</v>
      </c>
      <c r="E1169" s="277">
        <f t="shared" ref="E1169:O1169" si="814">E1188/$P1188</f>
        <v>8.3546734834744507E-2</v>
      </c>
      <c r="F1169" s="169">
        <f t="shared" si="814"/>
        <v>7.4883792981045277E-2</v>
      </c>
      <c r="G1169" s="271">
        <f t="shared" si="814"/>
        <v>8.0582828329453196E-2</v>
      </c>
      <c r="H1169" s="277">
        <f t="shared" si="814"/>
        <v>8.9410201231120132E-2</v>
      </c>
      <c r="I1169" s="271">
        <f t="shared" si="814"/>
        <v>9.4567184546631086E-2</v>
      </c>
      <c r="J1169" s="169">
        <f t="shared" si="814"/>
        <v>9.5978889230900491E-2</v>
      </c>
      <c r="K1169" s="169">
        <f t="shared" si="814"/>
        <v>8.0503902556495796E-2</v>
      </c>
      <c r="L1169" s="277">
        <f t="shared" si="814"/>
        <v>8.5614034494502139E-2</v>
      </c>
      <c r="M1169" s="271">
        <f t="shared" si="814"/>
        <v>7.7388045043797149E-2</v>
      </c>
      <c r="N1169" s="277">
        <f t="shared" si="814"/>
        <v>7.5185267875065173E-2</v>
      </c>
      <c r="O1169" s="169">
        <f t="shared" si="814"/>
        <v>8.7334559386142818E-2</v>
      </c>
      <c r="P1169" s="171">
        <f t="shared" si="812"/>
        <v>1</v>
      </c>
      <c r="Q1169" s="484"/>
      <c r="R1169" s="234"/>
      <c r="S1169" s="234"/>
      <c r="T1169" s="75"/>
      <c r="U1169" s="79">
        <v>2</v>
      </c>
    </row>
    <row r="1170" spans="1:21" s="80" customFormat="1" ht="15.75" hidden="1" customHeight="1" thickBot="1">
      <c r="A1170" s="304" t="s">
        <v>38</v>
      </c>
      <c r="B1170" s="69"/>
      <c r="C1170" s="316" t="s">
        <v>189</v>
      </c>
      <c r="D1170" s="270">
        <f t="shared" si="813"/>
        <v>6.9137234174468931E-2</v>
      </c>
      <c r="E1170" s="277">
        <f t="shared" ref="E1170:O1171" si="815">E1189/$P1189</f>
        <v>8.2279908026405432E-2</v>
      </c>
      <c r="F1170" s="169">
        <f t="shared" si="815"/>
        <v>6.6109100455198133E-2</v>
      </c>
      <c r="G1170" s="169">
        <f t="shared" si="815"/>
        <v>6.9773258229410121E-2</v>
      </c>
      <c r="H1170" s="277">
        <f t="shared" si="815"/>
        <v>7.978295220357183E-2</v>
      </c>
      <c r="I1170" s="271">
        <f t="shared" si="815"/>
        <v>8.376093877377884E-2</v>
      </c>
      <c r="J1170" s="277">
        <f t="shared" si="815"/>
        <v>8.5213121081278556E-2</v>
      </c>
      <c r="K1170" s="169">
        <f t="shared" si="815"/>
        <v>6.8847978681641497E-2</v>
      </c>
      <c r="L1170" s="271">
        <f t="shared" si="815"/>
        <v>8.2113408838959831E-2</v>
      </c>
      <c r="M1170" s="169">
        <f t="shared" si="815"/>
        <v>9.9730628943040162E-2</v>
      </c>
      <c r="N1170" s="277">
        <f t="shared" si="815"/>
        <v>0.11381493546229442</v>
      </c>
      <c r="O1170" s="271">
        <f t="shared" si="815"/>
        <v>9.943653512995218E-2</v>
      </c>
      <c r="P1170" s="171">
        <f t="shared" si="812"/>
        <v>0.99999999999999989</v>
      </c>
      <c r="Q1170" s="496">
        <f>(P1189/P1188-1)</f>
        <v>0.13650980296993276</v>
      </c>
      <c r="R1170" s="234"/>
      <c r="S1170" s="234"/>
      <c r="T1170" s="75"/>
      <c r="U1170" s="79">
        <v>2</v>
      </c>
    </row>
    <row r="1171" spans="1:21" s="80" customFormat="1" ht="15.75" hidden="1" customHeight="1" thickBot="1">
      <c r="A1171" s="304" t="s">
        <v>38</v>
      </c>
      <c r="B1171" s="69"/>
      <c r="C1171" s="315" t="s">
        <v>463</v>
      </c>
      <c r="D1171" s="278">
        <f t="shared" si="813"/>
        <v>8.1430917475858344E-2</v>
      </c>
      <c r="E1171" s="169">
        <f t="shared" si="815"/>
        <v>7.1862213933154437E-2</v>
      </c>
      <c r="F1171" s="271">
        <f t="shared" si="815"/>
        <v>7.365233420163142E-2</v>
      </c>
      <c r="G1171" s="277">
        <f t="shared" si="815"/>
        <v>8.5702192279722686E-2</v>
      </c>
      <c r="H1171" s="169">
        <f t="shared" si="815"/>
        <v>7.2362903964928088E-2</v>
      </c>
      <c r="I1171" s="169">
        <f t="shared" si="815"/>
        <v>8.986792902125125E-2</v>
      </c>
      <c r="J1171" s="277">
        <f t="shared" si="815"/>
        <v>9.6121497392899269E-2</v>
      </c>
      <c r="K1171" s="169">
        <f t="shared" si="815"/>
        <v>7.654134454830766E-2</v>
      </c>
      <c r="L1171" s="271">
        <f t="shared" si="815"/>
        <v>7.8938101322683585E-2</v>
      </c>
      <c r="M1171" s="277">
        <f t="shared" si="815"/>
        <v>0.100818528539093</v>
      </c>
      <c r="N1171" s="169">
        <f t="shared" si="815"/>
        <v>8.7330768903385703E-2</v>
      </c>
      <c r="O1171" s="271">
        <f t="shared" si="815"/>
        <v>8.5371268417084464E-2</v>
      </c>
      <c r="P1171" s="171">
        <f t="shared" si="812"/>
        <v>1</v>
      </c>
      <c r="Q1171" s="496">
        <f t="shared" ref="Q1171:Q1176" si="816">(P1190/P1189-1)</f>
        <v>0.49737640526843774</v>
      </c>
      <c r="R1171" s="234"/>
      <c r="S1171" s="234"/>
      <c r="T1171" s="75"/>
      <c r="U1171" s="79">
        <v>2</v>
      </c>
    </row>
    <row r="1172" spans="1:21" s="80" customFormat="1" ht="15.75" hidden="1" customHeight="1" thickBot="1">
      <c r="A1172" s="304" t="s">
        <v>38</v>
      </c>
      <c r="B1172" s="69"/>
      <c r="C1172" s="317" t="s">
        <v>584</v>
      </c>
      <c r="D1172" s="278">
        <f t="shared" si="813"/>
        <v>0.11358896013102411</v>
      </c>
      <c r="E1172" s="217">
        <f t="shared" ref="E1172:O1172" si="817">E1191/$P1191</f>
        <v>9.8979081454951365E-2</v>
      </c>
      <c r="F1172" s="217">
        <f t="shared" si="817"/>
        <v>8.5476266971182518E-2</v>
      </c>
      <c r="G1172" s="440">
        <f t="shared" si="817"/>
        <v>8.0785878297334371E-2</v>
      </c>
      <c r="H1172" s="217">
        <f t="shared" si="817"/>
        <v>7.9961879197797764E-2</v>
      </c>
      <c r="I1172" s="440">
        <f t="shared" si="817"/>
        <v>0.10013007287512933</v>
      </c>
      <c r="J1172" s="217">
        <f t="shared" si="817"/>
        <v>8.2367630503005412E-2</v>
      </c>
      <c r="K1172" s="217">
        <f t="shared" si="817"/>
        <v>5.986860331249607E-2</v>
      </c>
      <c r="L1172" s="217">
        <f t="shared" si="817"/>
        <v>6.2766566371741495E-2</v>
      </c>
      <c r="M1172" s="440">
        <f t="shared" si="817"/>
        <v>7.839340070718176E-2</v>
      </c>
      <c r="N1172" s="217">
        <f t="shared" si="817"/>
        <v>8.0027230566118809E-2</v>
      </c>
      <c r="O1172" s="217">
        <f t="shared" si="817"/>
        <v>7.7654429612036974E-2</v>
      </c>
      <c r="P1172" s="171">
        <f t="shared" si="812"/>
        <v>1.0000000000000002</v>
      </c>
      <c r="Q1172" s="497">
        <f t="shared" si="816"/>
        <v>-7.3826259537764227E-2</v>
      </c>
      <c r="R1172" s="234"/>
      <c r="S1172" s="234"/>
      <c r="T1172" s="75"/>
      <c r="U1172" s="79">
        <v>2</v>
      </c>
    </row>
    <row r="1173" spans="1:21" s="80" customFormat="1" ht="15.75" hidden="1" customHeight="1" thickBot="1">
      <c r="A1173" s="304" t="s">
        <v>38</v>
      </c>
      <c r="B1173" s="69"/>
      <c r="C1173" s="317" t="s">
        <v>686</v>
      </c>
      <c r="D1173" s="278">
        <f t="shared" si="813"/>
        <v>8.6089982450181651E-2</v>
      </c>
      <c r="E1173" s="217">
        <f t="shared" ref="E1173:O1173" si="818">E1192/$P1192</f>
        <v>8.0218964440309015E-2</v>
      </c>
      <c r="F1173" s="440">
        <f t="shared" si="818"/>
        <v>8.0242795428712779E-2</v>
      </c>
      <c r="G1173" s="217">
        <f t="shared" si="818"/>
        <v>7.7518944671470275E-2</v>
      </c>
      <c r="H1173" s="217">
        <f t="shared" si="818"/>
        <v>7.177851281161135E-2</v>
      </c>
      <c r="I1173" s="440">
        <f t="shared" si="818"/>
        <v>9.5270875767780303E-2</v>
      </c>
      <c r="J1173" s="217">
        <f t="shared" si="818"/>
        <v>7.259872265198565E-2</v>
      </c>
      <c r="K1173" s="217">
        <f t="shared" si="818"/>
        <v>6.5292591675007533E-2</v>
      </c>
      <c r="L1173" s="440">
        <f t="shared" si="818"/>
        <v>9.0686331585717386E-2</v>
      </c>
      <c r="M1173" s="217">
        <f t="shared" si="818"/>
        <v>8.6556754747263223E-2</v>
      </c>
      <c r="N1173" s="217">
        <f t="shared" si="818"/>
        <v>8.5524355379192035E-2</v>
      </c>
      <c r="O1173" s="440">
        <f t="shared" si="818"/>
        <v>0.10822116839076888</v>
      </c>
      <c r="P1173" s="171">
        <f t="shared" si="812"/>
        <v>1</v>
      </c>
      <c r="Q1173" s="497">
        <f t="shared" si="816"/>
        <v>0.18664992607590003</v>
      </c>
      <c r="R1173" s="234"/>
      <c r="S1173" s="234"/>
      <c r="T1173" s="477"/>
      <c r="U1173" s="79">
        <v>2</v>
      </c>
    </row>
    <row r="1174" spans="1:21" s="80" customFormat="1" ht="15.75" hidden="1" customHeight="1" thickBot="1">
      <c r="A1174" s="304" t="s">
        <v>38</v>
      </c>
      <c r="B1174" s="516"/>
      <c r="C1174" s="317" t="s">
        <v>784</v>
      </c>
      <c r="D1174" s="173">
        <f t="shared" si="813"/>
        <v>9.1761633307962928E-2</v>
      </c>
      <c r="E1174" s="218">
        <f t="shared" ref="E1174:O1174" si="819">E1193/$P1193</f>
        <v>7.7487502277354597E-2</v>
      </c>
      <c r="F1174" s="273">
        <f t="shared" si="819"/>
        <v>8.1859485003278776E-2</v>
      </c>
      <c r="G1174" s="218">
        <f t="shared" si="819"/>
        <v>8.2439688935849256E-2</v>
      </c>
      <c r="H1174" s="218">
        <f t="shared" si="819"/>
        <v>7.576233273935884E-2</v>
      </c>
      <c r="I1174" s="273">
        <f t="shared" si="819"/>
        <v>8.1448589969739082E-2</v>
      </c>
      <c r="J1174" s="218">
        <f t="shared" si="819"/>
        <v>8.0223195471910258E-2</v>
      </c>
      <c r="K1174" s="218">
        <f t="shared" si="819"/>
        <v>7.9050052508341892E-2</v>
      </c>
      <c r="L1174" s="273">
        <f t="shared" si="819"/>
        <v>8.0029839499374436E-2</v>
      </c>
      <c r="M1174" s="218">
        <f t="shared" si="819"/>
        <v>7.9901414950501015E-2</v>
      </c>
      <c r="N1174" s="273">
        <f t="shared" si="819"/>
        <v>8.6766063987566908E-2</v>
      </c>
      <c r="O1174" s="218">
        <f t="shared" si="819"/>
        <v>0.103270201348762</v>
      </c>
      <c r="P1174" s="514">
        <f t="shared" si="812"/>
        <v>0.99999999999999989</v>
      </c>
      <c r="Q1174" s="550">
        <f t="shared" si="816"/>
        <v>0.11466366518651139</v>
      </c>
      <c r="R1174" s="234"/>
      <c r="S1174" s="234"/>
      <c r="T1174" s="75"/>
      <c r="U1174" s="79">
        <v>2</v>
      </c>
    </row>
    <row r="1175" spans="1:21" s="80" customFormat="1" ht="15.75" hidden="1" customHeight="1" thickBot="1">
      <c r="A1175" s="304" t="s">
        <v>38</v>
      </c>
      <c r="B1175" s="516"/>
      <c r="C1175" s="317" t="s">
        <v>868</v>
      </c>
      <c r="D1175" s="219">
        <f t="shared" si="813"/>
        <v>8.4323993236459602E-2</v>
      </c>
      <c r="E1175" s="275">
        <f t="shared" ref="E1175:O1176" si="820">E1194/$P1194</f>
        <v>9.7142570781255599E-2</v>
      </c>
      <c r="F1175" s="220">
        <f t="shared" si="820"/>
        <v>7.943311206710095E-2</v>
      </c>
      <c r="G1175" s="220">
        <f t="shared" si="820"/>
        <v>8.0908514170791396E-2</v>
      </c>
      <c r="H1175" s="275">
        <f t="shared" si="820"/>
        <v>8.7972190429580613E-2</v>
      </c>
      <c r="I1175" s="220">
        <f t="shared" si="820"/>
        <v>8.4650541173717495E-2</v>
      </c>
      <c r="J1175" s="275">
        <f t="shared" si="820"/>
        <v>8.7316268429969465E-2</v>
      </c>
      <c r="K1175" s="220">
        <f t="shared" si="820"/>
        <v>6.7203626066845018E-2</v>
      </c>
      <c r="L1175" s="220">
        <f t="shared" si="820"/>
        <v>7.6376394103604237E-2</v>
      </c>
      <c r="M1175" s="220">
        <f t="shared" si="820"/>
        <v>7.5649275432216542E-2</v>
      </c>
      <c r="N1175" s="275">
        <f t="shared" si="820"/>
        <v>9.2273002602438814E-2</v>
      </c>
      <c r="O1175" s="220">
        <f t="shared" si="820"/>
        <v>8.675051150602027E-2</v>
      </c>
      <c r="P1175" s="460">
        <f>SUM(D1175:O1175)</f>
        <v>1</v>
      </c>
      <c r="Q1175" s="551">
        <f t="shared" si="816"/>
        <v>0.10083676425463728</v>
      </c>
      <c r="R1175" s="234"/>
      <c r="S1175" s="234"/>
      <c r="T1175" s="75"/>
      <c r="U1175" s="79">
        <v>2</v>
      </c>
    </row>
    <row r="1176" spans="1:21" s="80" customFormat="1" ht="15.6" hidden="1" customHeight="1" thickBot="1">
      <c r="A1176" s="304" t="s">
        <v>38</v>
      </c>
      <c r="B1176" s="516"/>
      <c r="C1176" s="317" t="s">
        <v>967</v>
      </c>
      <c r="D1176" s="219">
        <f t="shared" si="813"/>
        <v>8.6933802113505876E-2</v>
      </c>
      <c r="E1176" s="275">
        <f t="shared" si="820"/>
        <v>9.4469119990107889E-2</v>
      </c>
      <c r="F1176" s="220">
        <f t="shared" si="820"/>
        <v>5.9189094024784387E-2</v>
      </c>
      <c r="G1176" s="275">
        <f t="shared" si="820"/>
        <v>9.1606660011870442E-2</v>
      </c>
      <c r="H1176" s="220">
        <f t="shared" si="820"/>
        <v>7.2357021723595774E-2</v>
      </c>
      <c r="I1176" s="220">
        <f t="shared" si="820"/>
        <v>8.9519896230789181E-2</v>
      </c>
      <c r="J1176" s="275">
        <f t="shared" si="820"/>
        <v>9.0496972956718685E-2</v>
      </c>
      <c r="K1176" s="220">
        <f t="shared" si="820"/>
        <v>6.8214105281751064E-2</v>
      </c>
      <c r="L1176" s="220">
        <f t="shared" si="820"/>
        <v>7.6778049025337247E-2</v>
      </c>
      <c r="M1176" s="220">
        <f t="shared" si="820"/>
        <v>8.6144501120656275E-2</v>
      </c>
      <c r="N1176" s="275">
        <f t="shared" si="820"/>
        <v>9.524889244013969E-2</v>
      </c>
      <c r="O1176" s="220">
        <f t="shared" si="820"/>
        <v>8.904188508074351E-2</v>
      </c>
      <c r="P1176" s="460">
        <f>SUM(D1176:O1176)</f>
        <v>1</v>
      </c>
      <c r="Q1176" s="551">
        <f t="shared" si="816"/>
        <v>-4.4620852828954893E-3</v>
      </c>
      <c r="R1176" s="234"/>
      <c r="S1176" s="234"/>
      <c r="T1176" s="75"/>
      <c r="U1176" s="79">
        <v>2</v>
      </c>
    </row>
    <row r="1177" spans="1:21" s="80" customFormat="1" ht="15.6" hidden="1" customHeight="1" thickBot="1">
      <c r="A1177" s="304" t="s">
        <v>38</v>
      </c>
      <c r="B1177" s="516"/>
      <c r="C1177" s="317" t="s">
        <v>1111</v>
      </c>
      <c r="D1177" s="462">
        <f t="shared" ref="D1177:O1177" si="821">D1197/$P1197</f>
        <v>9.1951558629122063E-2</v>
      </c>
      <c r="E1177" s="220">
        <f t="shared" si="821"/>
        <v>9.2588450966842387E-2</v>
      </c>
      <c r="F1177" s="220">
        <f t="shared" si="821"/>
        <v>7.6166206099009343E-2</v>
      </c>
      <c r="G1177" s="275">
        <f t="shared" si="821"/>
        <v>9.2727747679157466E-2</v>
      </c>
      <c r="H1177" s="220">
        <f t="shared" si="821"/>
        <v>7.5421402266806714E-2</v>
      </c>
      <c r="I1177" s="220">
        <f t="shared" si="821"/>
        <v>7.6194960030142117E-2</v>
      </c>
      <c r="J1177" s="275">
        <f t="shared" si="821"/>
        <v>8.4123087789763573E-2</v>
      </c>
      <c r="K1177" s="220">
        <f t="shared" si="821"/>
        <v>6.452800500826926E-2</v>
      </c>
      <c r="L1177" s="220">
        <f t="shared" si="821"/>
        <v>7.4564231702763481E-2</v>
      </c>
      <c r="M1177" s="275">
        <f t="shared" si="821"/>
        <v>9.2441512354304076E-2</v>
      </c>
      <c r="N1177" s="220">
        <f t="shared" si="821"/>
        <v>8.7691283124414474E-2</v>
      </c>
      <c r="O1177" s="220">
        <f t="shared" si="821"/>
        <v>9.1601554349405034E-2</v>
      </c>
      <c r="P1177" s="460">
        <f>SUM(D1177:O1177)</f>
        <v>1</v>
      </c>
      <c r="Q1177" s="551">
        <f>(P1197/P1195-1)</f>
        <v>3.765240996107222E-2</v>
      </c>
      <c r="R1177" s="234"/>
      <c r="S1177" s="234"/>
      <c r="T1177" s="75"/>
      <c r="U1177" s="79">
        <v>2</v>
      </c>
    </row>
    <row r="1178" spans="1:21" s="80" customFormat="1" ht="15.6" customHeight="1" thickBot="1">
      <c r="A1178" s="304" t="s">
        <v>38</v>
      </c>
      <c r="B1178" s="516">
        <f>+B1160+1</f>
        <v>244</v>
      </c>
      <c r="C1178" s="317" t="s">
        <v>1483</v>
      </c>
      <c r="D1178" s="462">
        <f t="shared" ref="D1178:D1184" si="822">D1198/$P1198</f>
        <v>9.1833817573736473E-2</v>
      </c>
      <c r="E1178" s="220">
        <f t="shared" ref="E1178:O1178" si="823">E1198/$P1198</f>
        <v>7.7870326448619756E-2</v>
      </c>
      <c r="F1178" s="220">
        <f t="shared" si="823"/>
        <v>7.1579641088472937E-2</v>
      </c>
      <c r="G1178" s="275">
        <f t="shared" si="823"/>
        <v>9.4715207236045498E-2</v>
      </c>
      <c r="H1178" s="220">
        <f t="shared" si="823"/>
        <v>7.4019942508322223E-2</v>
      </c>
      <c r="I1178" s="275">
        <f t="shared" si="823"/>
        <v>8.9950958353785332E-2</v>
      </c>
      <c r="J1178" s="220">
        <f t="shared" si="823"/>
        <v>8.2444876714641208E-2</v>
      </c>
      <c r="K1178" s="220">
        <f t="shared" si="823"/>
        <v>6.641995616476204E-2</v>
      </c>
      <c r="L1178" s="275">
        <f t="shared" si="823"/>
        <v>8.9644078610332217E-2</v>
      </c>
      <c r="M1178" s="220">
        <f t="shared" si="823"/>
        <v>8.936979113307951E-2</v>
      </c>
      <c r="N1178" s="220">
        <f t="shared" si="823"/>
        <v>7.8901134566514763E-2</v>
      </c>
      <c r="O1178" s="275">
        <f t="shared" si="823"/>
        <v>9.3250269601688029E-2</v>
      </c>
      <c r="P1178" s="460">
        <f t="shared" ref="P1178:P1187" si="824">SUM(D1178:O1178)</f>
        <v>0.99999999999999989</v>
      </c>
      <c r="Q1178" s="551">
        <f>(P1198/P1197-1)</f>
        <v>0.27981091773056987</v>
      </c>
      <c r="R1178" s="234"/>
      <c r="S1178" s="234"/>
      <c r="T1178" s="75"/>
      <c r="U1178" s="79">
        <v>1</v>
      </c>
    </row>
    <row r="1179" spans="1:21" s="80" customFormat="1" ht="15.6" customHeight="1" thickBot="1">
      <c r="A1179" s="304" t="s">
        <v>38</v>
      </c>
      <c r="B1179" s="516">
        <f>+B1178+1</f>
        <v>245</v>
      </c>
      <c r="C1179" s="317" t="s">
        <v>1484</v>
      </c>
      <c r="D1179" s="347">
        <f t="shared" si="822"/>
        <v>6.6626030665615177E-2</v>
      </c>
      <c r="E1179" s="264">
        <f t="shared" ref="E1179:O1179" si="825">E1199/$P1199</f>
        <v>6.5050615632097158E-2</v>
      </c>
      <c r="F1179" s="279">
        <f t="shared" si="825"/>
        <v>8.6853576155240961E-2</v>
      </c>
      <c r="G1179" s="264">
        <f t="shared" si="825"/>
        <v>6.9508833004006662E-2</v>
      </c>
      <c r="H1179" s="264">
        <f t="shared" si="825"/>
        <v>7.4009788908898935E-2</v>
      </c>
      <c r="I1179" s="279">
        <f t="shared" si="825"/>
        <v>9.3351788549638479E-2</v>
      </c>
      <c r="J1179" s="264">
        <f t="shared" si="825"/>
        <v>8.1015723171313545E-2</v>
      </c>
      <c r="K1179" s="264">
        <f t="shared" si="825"/>
        <v>7.8460873596645359E-2</v>
      </c>
      <c r="L1179" s="279">
        <f t="shared" si="825"/>
        <v>9.5375155528363245E-2</v>
      </c>
      <c r="M1179" s="264">
        <f t="shared" si="825"/>
        <v>9.2325294910351505E-2</v>
      </c>
      <c r="N1179" s="264">
        <f t="shared" si="825"/>
        <v>9.0251858369763072E-2</v>
      </c>
      <c r="O1179" s="279">
        <f t="shared" si="825"/>
        <v>0.10717046150806592</v>
      </c>
      <c r="P1179" s="552">
        <f t="shared" si="824"/>
        <v>1</v>
      </c>
      <c r="Q1179" s="553">
        <f t="shared" ref="Q1179:Q1187" si="826">(P1199/P1198-1)</f>
        <v>0.42315632789797775</v>
      </c>
      <c r="R1179" s="234"/>
      <c r="S1179" s="234"/>
      <c r="T1179" s="75"/>
      <c r="U1179" s="79">
        <v>1</v>
      </c>
    </row>
    <row r="1180" spans="1:21" s="80" customFormat="1" ht="15.6" customHeight="1" thickBot="1">
      <c r="A1180" s="304" t="s">
        <v>38</v>
      </c>
      <c r="B1180" s="516">
        <f>+B1179+1</f>
        <v>246</v>
      </c>
      <c r="C1180" s="317" t="s">
        <v>1485</v>
      </c>
      <c r="D1180" s="237">
        <f t="shared" si="822"/>
        <v>8.7636827082098717E-2</v>
      </c>
      <c r="E1180" s="585">
        <f t="shared" ref="E1180:O1180" si="827">E1200/$P1200</f>
        <v>8.1393943304035349E-2</v>
      </c>
      <c r="F1180" s="625">
        <f t="shared" si="827"/>
        <v>7.790560378212788E-2</v>
      </c>
      <c r="G1180" s="328">
        <f t="shared" si="827"/>
        <v>8.3391594544259345E-2</v>
      </c>
      <c r="H1180" s="585">
        <f t="shared" si="827"/>
        <v>8.4734416275192417E-2</v>
      </c>
      <c r="I1180" s="625">
        <f t="shared" si="827"/>
        <v>8.9311465590514186E-2</v>
      </c>
      <c r="J1180" s="328">
        <f t="shared" si="827"/>
        <v>9.0465351175136488E-2</v>
      </c>
      <c r="K1180" s="328">
        <f t="shared" si="827"/>
        <v>6.6223677898395769E-2</v>
      </c>
      <c r="L1180" s="625">
        <f t="shared" si="827"/>
        <v>8.5334378216766121E-2</v>
      </c>
      <c r="M1180" s="328">
        <f t="shared" si="827"/>
        <v>8.562013405469697E-2</v>
      </c>
      <c r="N1180" s="585">
        <f t="shared" si="827"/>
        <v>8.4566402984421127E-2</v>
      </c>
      <c r="O1180" s="625">
        <f t="shared" si="827"/>
        <v>8.341620509235563E-2</v>
      </c>
      <c r="P1180" s="329">
        <f t="shared" si="824"/>
        <v>0.99999999999999989</v>
      </c>
      <c r="Q1180" s="498">
        <f t="shared" si="826"/>
        <v>0.20876686223519103</v>
      </c>
      <c r="R1180" s="234"/>
      <c r="S1180" s="234"/>
      <c r="T1180" s="75"/>
      <c r="U1180" s="79">
        <v>1</v>
      </c>
    </row>
    <row r="1181" spans="1:21" s="80" customFormat="1" ht="15.6" customHeight="1" thickBot="1">
      <c r="A1181" s="304" t="s">
        <v>38</v>
      </c>
      <c r="B1181" s="516">
        <f>+B1180+1</f>
        <v>247</v>
      </c>
      <c r="C1181" s="317" t="s">
        <v>1486</v>
      </c>
      <c r="D1181" s="347">
        <f t="shared" si="822"/>
        <v>0.11221020290268929</v>
      </c>
      <c r="E1181" s="578">
        <f t="shared" ref="E1181:O1181" si="828">E1201/$P1201</f>
        <v>0.12484231436817222</v>
      </c>
      <c r="F1181" s="264">
        <f t="shared" si="828"/>
        <v>9.249764631501628E-2</v>
      </c>
      <c r="G1181" s="264">
        <f t="shared" si="828"/>
        <v>8.5426948762194893E-2</v>
      </c>
      <c r="H1181" s="578">
        <f t="shared" si="828"/>
        <v>8.6417947266035203E-2</v>
      </c>
      <c r="I1181" s="264">
        <f t="shared" si="828"/>
        <v>7.6197313090019259E-2</v>
      </c>
      <c r="J1181" s="264">
        <f t="shared" si="828"/>
        <v>6.9304370194009368E-2</v>
      </c>
      <c r="K1181" s="264">
        <f t="shared" si="828"/>
        <v>5.3727645693824759E-2</v>
      </c>
      <c r="L1181" s="578">
        <f t="shared" si="828"/>
        <v>7.0536840872699347E-2</v>
      </c>
      <c r="M1181" s="264">
        <f t="shared" si="828"/>
        <v>6.9708959320050959E-2</v>
      </c>
      <c r="N1181" s="578">
        <f t="shared" si="828"/>
        <v>8.2877497010087578E-2</v>
      </c>
      <c r="O1181" s="264">
        <f t="shared" si="828"/>
        <v>7.6252314205200872E-2</v>
      </c>
      <c r="P1181" s="239">
        <f t="shared" si="824"/>
        <v>1</v>
      </c>
      <c r="Q1181" s="492">
        <f t="shared" si="826"/>
        <v>-0.38015743797604429</v>
      </c>
      <c r="R1181" s="234"/>
      <c r="S1181" s="234"/>
      <c r="T1181" s="75"/>
      <c r="U1181" s="79">
        <v>1</v>
      </c>
    </row>
    <row r="1182" spans="1:21" s="80" customFormat="1" ht="15.75" customHeight="1" thickBot="1">
      <c r="A1182" s="304" t="s">
        <v>38</v>
      </c>
      <c r="B1182" s="516">
        <f>+B1181+1</f>
        <v>248</v>
      </c>
      <c r="C1182" s="317" t="s">
        <v>1487</v>
      </c>
      <c r="D1182" s="347">
        <f t="shared" si="822"/>
        <v>9.2829079598737596E-2</v>
      </c>
      <c r="E1182" s="578">
        <f t="shared" ref="E1182:O1182" si="829">E1202/$P1202</f>
        <v>9.2200180342651025E-2</v>
      </c>
      <c r="F1182" s="264">
        <f t="shared" si="829"/>
        <v>7.2587917042380531E-2</v>
      </c>
      <c r="G1182" s="264">
        <f t="shared" si="829"/>
        <v>8.0477908025247971E-2</v>
      </c>
      <c r="H1182" s="578">
        <f t="shared" si="829"/>
        <v>8.543733092876464E-2</v>
      </c>
      <c r="I1182" s="264">
        <f t="shared" si="829"/>
        <v>7.8449053201082045E-2</v>
      </c>
      <c r="J1182" s="578">
        <f t="shared" si="829"/>
        <v>8.7240757439134356E-2</v>
      </c>
      <c r="K1182" s="264">
        <f t="shared" si="829"/>
        <v>7.0559062218214605E-2</v>
      </c>
      <c r="L1182" s="264">
        <f t="shared" si="829"/>
        <v>7.3940486925157783E-2</v>
      </c>
      <c r="M1182" s="264">
        <f t="shared" si="829"/>
        <v>8.0928764652840393E-2</v>
      </c>
      <c r="N1182" s="578">
        <f t="shared" si="829"/>
        <v>9.1298467087466181E-2</v>
      </c>
      <c r="O1182" s="264">
        <f t="shared" si="829"/>
        <v>9.4050992538322831E-2</v>
      </c>
      <c r="P1182" s="239">
        <f t="shared" si="824"/>
        <v>1</v>
      </c>
      <c r="Q1182" s="492">
        <f t="shared" si="826"/>
        <v>-0.15607271869262607</v>
      </c>
      <c r="R1182" s="234"/>
      <c r="S1182" s="234"/>
      <c r="T1182" s="75"/>
      <c r="U1182" s="79">
        <v>1</v>
      </c>
    </row>
    <row r="1183" spans="1:21" s="80" customFormat="1" ht="15.75" customHeight="1" thickBot="1">
      <c r="A1183" s="304" t="s">
        <v>38</v>
      </c>
      <c r="B1183" s="516">
        <f>+B1182+1</f>
        <v>249</v>
      </c>
      <c r="C1183" s="317" t="s">
        <v>1488</v>
      </c>
      <c r="D1183" s="664">
        <f t="shared" si="822"/>
        <v>9.6524241753376136E-2</v>
      </c>
      <c r="E1183" s="264">
        <f t="shared" ref="E1183:O1183" si="830">E1203/$P1203</f>
        <v>8.0805844587115344E-2</v>
      </c>
      <c r="F1183" s="264">
        <f t="shared" si="830"/>
        <v>7.3057338941775518E-2</v>
      </c>
      <c r="G1183" s="578">
        <f t="shared" si="830"/>
        <v>9.3203453619659066E-2</v>
      </c>
      <c r="H1183" s="264">
        <f t="shared" si="830"/>
        <v>7.4828425946424609E-2</v>
      </c>
      <c r="I1183" s="264">
        <f t="shared" si="830"/>
        <v>7.9034757582466253E-2</v>
      </c>
      <c r="J1183" s="578">
        <f t="shared" si="830"/>
        <v>8.7890192605711764E-2</v>
      </c>
      <c r="K1183" s="264">
        <f t="shared" si="830"/>
        <v>7.1286251937126413E-2</v>
      </c>
      <c r="L1183" s="264">
        <f t="shared" si="830"/>
        <v>7.4607040070843483E-2</v>
      </c>
      <c r="M1183" s="578">
        <f t="shared" si="830"/>
        <v>9.3867611246402485E-2</v>
      </c>
      <c r="N1183" s="264">
        <f t="shared" si="830"/>
        <v>8.0141686960371938E-2</v>
      </c>
      <c r="O1183" s="264">
        <f t="shared" si="830"/>
        <v>9.4753154748727184E-2</v>
      </c>
      <c r="P1183" s="239">
        <f t="shared" si="824"/>
        <v>1.0000000000000002</v>
      </c>
      <c r="Q1183" s="492">
        <f t="shared" si="826"/>
        <v>1.8259693417493228E-2</v>
      </c>
      <c r="R1183" s="234"/>
      <c r="S1183" s="234"/>
      <c r="T1183" s="75"/>
      <c r="U1183" s="79">
        <v>1</v>
      </c>
    </row>
    <row r="1184" spans="1:21" s="80" customFormat="1" ht="15.75" hidden="1" customHeight="1" thickBot="1">
      <c r="A1184" s="304" t="s">
        <v>38</v>
      </c>
      <c r="B1184" s="69"/>
      <c r="C1184" s="317" t="s">
        <v>1489</v>
      </c>
      <c r="D1184" s="347" t="e">
        <f t="shared" si="822"/>
        <v>#DIV/0!</v>
      </c>
      <c r="E1184" s="264" t="e">
        <f t="shared" ref="E1184:O1184" si="831">E1204/$P1204</f>
        <v>#DIV/0!</v>
      </c>
      <c r="F1184" s="264" t="e">
        <f t="shared" si="831"/>
        <v>#DIV/0!</v>
      </c>
      <c r="G1184" s="264" t="e">
        <f t="shared" si="831"/>
        <v>#DIV/0!</v>
      </c>
      <c r="H1184" s="264" t="e">
        <f t="shared" si="831"/>
        <v>#DIV/0!</v>
      </c>
      <c r="I1184" s="264" t="e">
        <f t="shared" si="831"/>
        <v>#DIV/0!</v>
      </c>
      <c r="J1184" s="264" t="e">
        <f t="shared" si="831"/>
        <v>#DIV/0!</v>
      </c>
      <c r="K1184" s="264" t="e">
        <f t="shared" si="831"/>
        <v>#DIV/0!</v>
      </c>
      <c r="L1184" s="264" t="e">
        <f t="shared" si="831"/>
        <v>#DIV/0!</v>
      </c>
      <c r="M1184" s="264" t="e">
        <f t="shared" si="831"/>
        <v>#DIV/0!</v>
      </c>
      <c r="N1184" s="264" t="e">
        <f t="shared" si="831"/>
        <v>#DIV/0!</v>
      </c>
      <c r="O1184" s="264" t="e">
        <f t="shared" si="831"/>
        <v>#DIV/0!</v>
      </c>
      <c r="P1184" s="239" t="e">
        <f t="shared" si="824"/>
        <v>#DIV/0!</v>
      </c>
      <c r="Q1184" s="492">
        <f t="shared" si="826"/>
        <v>-1</v>
      </c>
      <c r="R1184" s="234"/>
      <c r="S1184" s="234"/>
      <c r="T1184" s="75"/>
      <c r="U1184" s="79">
        <v>2</v>
      </c>
    </row>
    <row r="1185" spans="1:21" s="80" customFormat="1" ht="15.75" hidden="1" customHeight="1" thickBot="1">
      <c r="A1185" s="304" t="s">
        <v>38</v>
      </c>
      <c r="B1185" s="69"/>
      <c r="C1185" s="317" t="s">
        <v>1490</v>
      </c>
      <c r="D1185" s="347" t="e">
        <f t="shared" ref="D1185:O1187" si="832">D1205/$P1205</f>
        <v>#DIV/0!</v>
      </c>
      <c r="E1185" s="264" t="e">
        <f t="shared" si="832"/>
        <v>#DIV/0!</v>
      </c>
      <c r="F1185" s="264" t="e">
        <f t="shared" si="832"/>
        <v>#DIV/0!</v>
      </c>
      <c r="G1185" s="264" t="e">
        <f t="shared" si="832"/>
        <v>#DIV/0!</v>
      </c>
      <c r="H1185" s="264" t="e">
        <f t="shared" si="832"/>
        <v>#DIV/0!</v>
      </c>
      <c r="I1185" s="264" t="e">
        <f t="shared" si="832"/>
        <v>#DIV/0!</v>
      </c>
      <c r="J1185" s="264" t="e">
        <f t="shared" si="832"/>
        <v>#DIV/0!</v>
      </c>
      <c r="K1185" s="264" t="e">
        <f t="shared" si="832"/>
        <v>#DIV/0!</v>
      </c>
      <c r="L1185" s="264" t="e">
        <f t="shared" si="832"/>
        <v>#DIV/0!</v>
      </c>
      <c r="M1185" s="264" t="e">
        <f t="shared" si="832"/>
        <v>#DIV/0!</v>
      </c>
      <c r="N1185" s="264" t="e">
        <f t="shared" si="832"/>
        <v>#DIV/0!</v>
      </c>
      <c r="O1185" s="264" t="e">
        <f t="shared" si="832"/>
        <v>#DIV/0!</v>
      </c>
      <c r="P1185" s="239" t="e">
        <f t="shared" si="824"/>
        <v>#DIV/0!</v>
      </c>
      <c r="Q1185" s="492" t="e">
        <f t="shared" si="826"/>
        <v>#DIV/0!</v>
      </c>
      <c r="R1185" s="234"/>
      <c r="S1185" s="234"/>
      <c r="T1185" s="75"/>
      <c r="U1185" s="79">
        <v>2</v>
      </c>
    </row>
    <row r="1186" spans="1:21" s="80" customFormat="1" ht="15.75" hidden="1" customHeight="1" thickBot="1">
      <c r="A1186" s="304" t="s">
        <v>38</v>
      </c>
      <c r="B1186" s="69"/>
      <c r="C1186" s="317" t="s">
        <v>1491</v>
      </c>
      <c r="D1186" s="347" t="e">
        <f t="shared" si="832"/>
        <v>#DIV/0!</v>
      </c>
      <c r="E1186" s="264" t="e">
        <f t="shared" si="832"/>
        <v>#DIV/0!</v>
      </c>
      <c r="F1186" s="264" t="e">
        <f t="shared" si="832"/>
        <v>#DIV/0!</v>
      </c>
      <c r="G1186" s="264" t="e">
        <f t="shared" si="832"/>
        <v>#DIV/0!</v>
      </c>
      <c r="H1186" s="264" t="e">
        <f t="shared" si="832"/>
        <v>#DIV/0!</v>
      </c>
      <c r="I1186" s="264" t="e">
        <f t="shared" si="832"/>
        <v>#DIV/0!</v>
      </c>
      <c r="J1186" s="264" t="e">
        <f t="shared" si="832"/>
        <v>#DIV/0!</v>
      </c>
      <c r="K1186" s="264" t="e">
        <f t="shared" si="832"/>
        <v>#DIV/0!</v>
      </c>
      <c r="L1186" s="264" t="e">
        <f t="shared" si="832"/>
        <v>#DIV/0!</v>
      </c>
      <c r="M1186" s="264" t="e">
        <f t="shared" si="832"/>
        <v>#DIV/0!</v>
      </c>
      <c r="N1186" s="264" t="e">
        <f t="shared" si="832"/>
        <v>#DIV/0!</v>
      </c>
      <c r="O1186" s="264" t="e">
        <f t="shared" si="832"/>
        <v>#DIV/0!</v>
      </c>
      <c r="P1186" s="239" t="e">
        <f t="shared" si="824"/>
        <v>#DIV/0!</v>
      </c>
      <c r="Q1186" s="492" t="e">
        <f t="shared" si="826"/>
        <v>#DIV/0!</v>
      </c>
      <c r="R1186" s="234"/>
      <c r="S1186" s="234"/>
      <c r="T1186" s="75"/>
      <c r="U1186" s="79">
        <v>2</v>
      </c>
    </row>
    <row r="1187" spans="1:21" s="80" customFormat="1" ht="15.75" hidden="1" customHeight="1" thickBot="1">
      <c r="A1187" s="304" t="s">
        <v>38</v>
      </c>
      <c r="B1187" s="69"/>
      <c r="C1187" s="317" t="s">
        <v>1492</v>
      </c>
      <c r="D1187" s="347" t="e">
        <f t="shared" si="832"/>
        <v>#DIV/0!</v>
      </c>
      <c r="E1187" s="264" t="e">
        <f t="shared" si="832"/>
        <v>#DIV/0!</v>
      </c>
      <c r="F1187" s="264" t="e">
        <f t="shared" si="832"/>
        <v>#DIV/0!</v>
      </c>
      <c r="G1187" s="264" t="e">
        <f t="shared" si="832"/>
        <v>#DIV/0!</v>
      </c>
      <c r="H1187" s="264" t="e">
        <f t="shared" si="832"/>
        <v>#DIV/0!</v>
      </c>
      <c r="I1187" s="264" t="e">
        <f t="shared" si="832"/>
        <v>#DIV/0!</v>
      </c>
      <c r="J1187" s="264" t="e">
        <f t="shared" si="832"/>
        <v>#DIV/0!</v>
      </c>
      <c r="K1187" s="264" t="e">
        <f t="shared" si="832"/>
        <v>#DIV/0!</v>
      </c>
      <c r="L1187" s="264" t="e">
        <f t="shared" si="832"/>
        <v>#DIV/0!</v>
      </c>
      <c r="M1187" s="264" t="e">
        <f t="shared" si="832"/>
        <v>#DIV/0!</v>
      </c>
      <c r="N1187" s="264" t="e">
        <f t="shared" si="832"/>
        <v>#DIV/0!</v>
      </c>
      <c r="O1187" s="264" t="e">
        <f t="shared" si="832"/>
        <v>#DIV/0!</v>
      </c>
      <c r="P1187" s="239" t="e">
        <f t="shared" si="824"/>
        <v>#DIV/0!</v>
      </c>
      <c r="Q1187" s="492" t="e">
        <f t="shared" si="826"/>
        <v>#DIV/0!</v>
      </c>
      <c r="R1187" s="234"/>
      <c r="S1187" s="234"/>
      <c r="T1187" s="75"/>
      <c r="U1187" s="79">
        <v>2</v>
      </c>
    </row>
    <row r="1188" spans="1:21" s="80" customFormat="1" ht="15.75" hidden="1" customHeight="1" thickBot="1">
      <c r="A1188" s="304" t="s">
        <v>38</v>
      </c>
      <c r="B1188" s="69"/>
      <c r="C1188" s="316" t="s">
        <v>188</v>
      </c>
      <c r="D1188" s="240">
        <v>12.18585742</v>
      </c>
      <c r="E1188" s="281">
        <v>13.573689460000002</v>
      </c>
      <c r="F1188" s="241">
        <v>12.166236699999992</v>
      </c>
      <c r="G1188" s="241">
        <v>13.092148840000007</v>
      </c>
      <c r="H1188" s="281">
        <v>14.526316419999993</v>
      </c>
      <c r="I1188" s="241">
        <v>15.364162330000013</v>
      </c>
      <c r="J1188" s="241">
        <v>15.593519479999983</v>
      </c>
      <c r="K1188" s="241">
        <v>13.079325910000009</v>
      </c>
      <c r="L1188" s="281">
        <v>13.90955996000001</v>
      </c>
      <c r="M1188" s="241">
        <v>12.573098079999994</v>
      </c>
      <c r="N1188" s="281">
        <v>12.215216789999999</v>
      </c>
      <c r="O1188" s="197">
        <v>14.189090579999998</v>
      </c>
      <c r="P1188" s="242">
        <f t="shared" si="812"/>
        <v>162.46822197</v>
      </c>
      <c r="Q1188" s="198"/>
      <c r="R1188" s="161"/>
      <c r="S1188" s="161"/>
      <c r="T1188" s="75"/>
      <c r="U1188" s="79">
        <v>2</v>
      </c>
    </row>
    <row r="1189" spans="1:21" s="80" customFormat="1" ht="15.75" hidden="1" customHeight="1" thickBot="1">
      <c r="A1189" s="216" t="s">
        <v>38</v>
      </c>
      <c r="B1189" s="69"/>
      <c r="C1189" s="315" t="s">
        <v>189</v>
      </c>
      <c r="D1189" s="182">
        <v>12.765964</v>
      </c>
      <c r="E1189" s="283">
        <v>15.19271571</v>
      </c>
      <c r="F1189" s="183">
        <v>12.206829020000001</v>
      </c>
      <c r="G1189" s="183">
        <v>12.88340376</v>
      </c>
      <c r="H1189" s="283">
        <v>14.73166099</v>
      </c>
      <c r="I1189" s="183">
        <v>15.466183190000001</v>
      </c>
      <c r="J1189" s="283">
        <v>15.7343239</v>
      </c>
      <c r="K1189" s="183">
        <v>12.71255392</v>
      </c>
      <c r="L1189" s="183">
        <v>15.161972179999999</v>
      </c>
      <c r="M1189" s="183">
        <v>18.414934209999998</v>
      </c>
      <c r="N1189" s="283">
        <v>21.01555531</v>
      </c>
      <c r="O1189" s="184">
        <v>18.360630749999999</v>
      </c>
      <c r="P1189" s="185">
        <f t="shared" si="812"/>
        <v>184.64672694000001</v>
      </c>
      <c r="Q1189" s="502"/>
      <c r="R1189" s="186"/>
      <c r="S1189" s="186"/>
      <c r="T1189" s="103"/>
      <c r="U1189" s="79">
        <v>2</v>
      </c>
    </row>
    <row r="1190" spans="1:21" s="80" customFormat="1" ht="15.75" hidden="1" customHeight="1" thickBot="1">
      <c r="A1190" s="216" t="s">
        <v>38</v>
      </c>
      <c r="B1190" s="69"/>
      <c r="C1190" s="315" t="s">
        <v>463</v>
      </c>
      <c r="D1190" s="284">
        <v>22.514480330000001</v>
      </c>
      <c r="E1190" s="183">
        <v>19.868871089999999</v>
      </c>
      <c r="F1190" s="183">
        <v>20.363813660000002</v>
      </c>
      <c r="G1190" s="283">
        <v>23.695426529999999</v>
      </c>
      <c r="H1190" s="183">
        <v>20.007304699999999</v>
      </c>
      <c r="I1190" s="183">
        <v>24.847192969999998</v>
      </c>
      <c r="J1190" s="283">
        <v>26.5762149</v>
      </c>
      <c r="K1190" s="183">
        <v>21.162583569999999</v>
      </c>
      <c r="L1190" s="183">
        <v>21.825252429999999</v>
      </c>
      <c r="M1190" s="283">
        <v>27.874876619999998</v>
      </c>
      <c r="N1190" s="183">
        <v>24.145704599999998</v>
      </c>
      <c r="O1190" s="184">
        <v>23.603930829999999</v>
      </c>
      <c r="P1190" s="185">
        <f t="shared" si="812"/>
        <v>276.48565223000003</v>
      </c>
      <c r="Q1190" s="503"/>
      <c r="R1190" s="187"/>
      <c r="S1190" s="187"/>
      <c r="T1190" s="105">
        <f t="shared" ref="T1190:T1195" si="833">R1190-S1190</f>
        <v>0</v>
      </c>
      <c r="U1190" s="79">
        <v>2</v>
      </c>
    </row>
    <row r="1191" spans="1:21" s="80" customFormat="1" ht="15.75" hidden="1" customHeight="1" thickBot="1">
      <c r="A1191" s="216" t="s">
        <v>38</v>
      </c>
      <c r="B1191" s="69"/>
      <c r="C1191" s="315" t="s">
        <v>584</v>
      </c>
      <c r="D1191" s="284">
        <v>29.08715106</v>
      </c>
      <c r="E1191" s="183">
        <v>25.345944630000002</v>
      </c>
      <c r="F1191" s="183">
        <v>21.88822828</v>
      </c>
      <c r="G1191" s="283">
        <v>20.687142860000002</v>
      </c>
      <c r="H1191" s="183">
        <v>20.47613832</v>
      </c>
      <c r="I1191" s="283">
        <v>25.640683320000001</v>
      </c>
      <c r="J1191" s="183">
        <v>21.09218808</v>
      </c>
      <c r="K1191" s="183">
        <v>15.3307778</v>
      </c>
      <c r="L1191" s="183">
        <v>16.07287007</v>
      </c>
      <c r="M1191" s="283">
        <v>20.074492150000001</v>
      </c>
      <c r="N1191" s="183">
        <v>20.49287309</v>
      </c>
      <c r="O1191" s="184">
        <v>19.88526105</v>
      </c>
      <c r="P1191" s="185">
        <f t="shared" si="812"/>
        <v>256.07375071000001</v>
      </c>
      <c r="Q1191" s="503"/>
      <c r="R1191" s="187"/>
      <c r="S1191" s="187"/>
      <c r="T1191" s="105">
        <f t="shared" si="833"/>
        <v>0</v>
      </c>
      <c r="U1191" s="79">
        <v>2</v>
      </c>
    </row>
    <row r="1192" spans="1:21" s="80" customFormat="1" ht="15.75" hidden="1" customHeight="1" thickBot="1">
      <c r="A1192" s="216" t="s">
        <v>38</v>
      </c>
      <c r="B1192" s="69"/>
      <c r="C1192" s="315" t="s">
        <v>686</v>
      </c>
      <c r="D1192" s="284">
        <v>26.160154129999999</v>
      </c>
      <c r="E1192" s="183">
        <v>24.376128489999999</v>
      </c>
      <c r="F1192" s="283">
        <v>24.38337001</v>
      </c>
      <c r="G1192" s="183">
        <v>23.555673760000001</v>
      </c>
      <c r="H1192" s="183">
        <v>21.811329319999999</v>
      </c>
      <c r="I1192" s="283">
        <v>28.949951240000001</v>
      </c>
      <c r="J1192" s="183">
        <v>22.060566399999999</v>
      </c>
      <c r="K1192" s="183">
        <v>19.84045313</v>
      </c>
      <c r="L1192" s="283">
        <v>27.556846270000001</v>
      </c>
      <c r="M1192" s="183">
        <v>26.301992179999999</v>
      </c>
      <c r="N1192" s="183">
        <v>25.98827709</v>
      </c>
      <c r="O1192" s="285">
        <v>32.885155330000003</v>
      </c>
      <c r="P1192" s="185">
        <f t="shared" si="812"/>
        <v>303.86989734999997</v>
      </c>
      <c r="Q1192" s="503"/>
      <c r="R1192" s="187"/>
      <c r="S1192" s="187"/>
      <c r="T1192" s="105">
        <f t="shared" si="833"/>
        <v>0</v>
      </c>
      <c r="U1192" s="79">
        <v>2</v>
      </c>
    </row>
    <row r="1193" spans="1:21" s="80" customFormat="1" ht="15.75" hidden="1" customHeight="1" thickBot="1">
      <c r="A1193" s="216" t="s">
        <v>38</v>
      </c>
      <c r="B1193" s="69"/>
      <c r="C1193" s="315" t="s">
        <v>784</v>
      </c>
      <c r="D1193" s="190">
        <v>31.080833649999999</v>
      </c>
      <c r="E1193" s="190">
        <v>26.24600371</v>
      </c>
      <c r="F1193" s="287">
        <v>27.72684993</v>
      </c>
      <c r="G1193" s="190">
        <v>27.923372389999997</v>
      </c>
      <c r="H1193" s="190">
        <v>25.661666820000022</v>
      </c>
      <c r="I1193" s="287">
        <v>27.587674549999974</v>
      </c>
      <c r="J1193" s="190">
        <v>27.172617830000007</v>
      </c>
      <c r="K1193" s="190">
        <v>26.775259370000015</v>
      </c>
      <c r="L1193" s="287">
        <v>27.107125699999983</v>
      </c>
      <c r="M1193" s="190">
        <v>27.063626669999991</v>
      </c>
      <c r="N1193" s="287">
        <v>29.388770710000017</v>
      </c>
      <c r="O1193" s="184">
        <v>34.978932189999966</v>
      </c>
      <c r="P1193" s="185">
        <f t="shared" si="812"/>
        <v>338.71273351999997</v>
      </c>
      <c r="Q1193" s="503"/>
      <c r="R1193" s="187"/>
      <c r="S1193" s="187"/>
      <c r="T1193" s="105">
        <f t="shared" si="833"/>
        <v>0</v>
      </c>
      <c r="U1193" s="79">
        <v>2</v>
      </c>
    </row>
    <row r="1194" spans="1:21" s="80" customFormat="1" ht="15.75" hidden="1" customHeight="1" thickBot="1">
      <c r="A1194" s="216" t="s">
        <v>38</v>
      </c>
      <c r="B1194" s="69"/>
      <c r="C1194" s="315" t="s">
        <v>868</v>
      </c>
      <c r="D1194" s="422">
        <v>31.441670609999999</v>
      </c>
      <c r="E1194" s="441">
        <v>36.221300669999991</v>
      </c>
      <c r="F1194" s="422">
        <v>29.618020320000014</v>
      </c>
      <c r="G1194" s="423">
        <v>30.168149709999994</v>
      </c>
      <c r="H1194" s="442">
        <v>32.801964519999999</v>
      </c>
      <c r="I1194" s="423">
        <v>31.5634297</v>
      </c>
      <c r="J1194" s="442">
        <v>32.557392570000019</v>
      </c>
      <c r="K1194" s="423">
        <v>25.058043309999988</v>
      </c>
      <c r="L1194" s="423">
        <v>28.478269749999981</v>
      </c>
      <c r="M1194" s="423">
        <v>28.207150880000029</v>
      </c>
      <c r="N1194" s="442">
        <v>34.405597300000011</v>
      </c>
      <c r="O1194" s="424">
        <v>32.346440239999993</v>
      </c>
      <c r="P1194" s="425">
        <f>SUM(D1194:O1194)</f>
        <v>372.86742958000002</v>
      </c>
      <c r="Q1194" s="503"/>
      <c r="R1194" s="182"/>
      <c r="S1194" s="191"/>
      <c r="T1194" s="192">
        <f>S1194-R1194</f>
        <v>0</v>
      </c>
      <c r="U1194" s="79">
        <v>2</v>
      </c>
    </row>
    <row r="1195" spans="1:21" s="80" customFormat="1" ht="15.75" hidden="1" customHeight="1" thickBot="1">
      <c r="A1195" s="216" t="s">
        <v>38</v>
      </c>
      <c r="B1195" s="69"/>
      <c r="C1195" s="317" t="s">
        <v>967</v>
      </c>
      <c r="D1195" s="182">
        <v>32.270145810000002</v>
      </c>
      <c r="E1195" s="283">
        <v>35.067283410000002</v>
      </c>
      <c r="F1195" s="183">
        <v>21.971208529999998</v>
      </c>
      <c r="G1195" s="283">
        <v>34.004727779999996</v>
      </c>
      <c r="H1195" s="183">
        <v>26.859191530000004</v>
      </c>
      <c r="I1195" s="183">
        <v>33.230113420000009</v>
      </c>
      <c r="J1195" s="283">
        <v>33.592807879999981</v>
      </c>
      <c r="K1195" s="183">
        <v>25.321325770000016</v>
      </c>
      <c r="L1195" s="183">
        <v>28.500293059999962</v>
      </c>
      <c r="M1195" s="183">
        <v>31.97715439000001</v>
      </c>
      <c r="N1195" s="283">
        <v>35.356737800000019</v>
      </c>
      <c r="O1195" s="184">
        <v>33.052673930000026</v>
      </c>
      <c r="P1195" s="185">
        <f>SUM(D1195:O1195)</f>
        <v>371.20366331000002</v>
      </c>
      <c r="Q1195" s="503"/>
      <c r="R1195" s="459">
        <v>382.2</v>
      </c>
      <c r="S1195" s="459">
        <v>382.2</v>
      </c>
      <c r="T1195" s="592">
        <f t="shared" si="833"/>
        <v>0</v>
      </c>
      <c r="U1195" s="79">
        <v>2</v>
      </c>
    </row>
    <row r="1196" spans="1:21" s="80" customFormat="1" ht="15.6" customHeight="1" thickBot="1">
      <c r="A1196" s="216" t="s">
        <v>38</v>
      </c>
      <c r="B1196" s="516">
        <f>+B1183+1</f>
        <v>250</v>
      </c>
      <c r="C1196" s="317" t="s">
        <v>2538</v>
      </c>
      <c r="D1196" s="182">
        <v>28.9</v>
      </c>
      <c r="E1196" s="183">
        <v>32.1</v>
      </c>
      <c r="F1196" s="183">
        <v>25.2</v>
      </c>
      <c r="G1196" s="183">
        <v>28</v>
      </c>
      <c r="H1196" s="183">
        <v>29.7</v>
      </c>
      <c r="I1196" s="183">
        <v>27.3</v>
      </c>
      <c r="J1196" s="183">
        <v>30.3</v>
      </c>
      <c r="K1196" s="183">
        <v>24.6</v>
      </c>
      <c r="L1196" s="183">
        <v>25.7</v>
      </c>
      <c r="M1196" s="183">
        <v>28.1</v>
      </c>
      <c r="N1196" s="183">
        <v>31.8</v>
      </c>
      <c r="O1196" s="184">
        <f>(R1196)-SUM(D1196:N1196)</f>
        <v>32.799999999999955</v>
      </c>
      <c r="P1196" s="185">
        <f>SUM(D1196:O1196)</f>
        <v>344.5</v>
      </c>
      <c r="Q1196" s="584"/>
      <c r="R1196" s="182">
        <v>344.5</v>
      </c>
      <c r="S1196" s="187">
        <v>344.5</v>
      </c>
      <c r="T1196" s="644">
        <f>R1196-S1196</f>
        <v>0</v>
      </c>
      <c r="U1196" s="79">
        <v>1</v>
      </c>
    </row>
    <row r="1197" spans="1:21" s="80" customFormat="1" ht="15.75" hidden="1" customHeight="1" thickBot="1">
      <c r="A1197" s="216" t="s">
        <v>38</v>
      </c>
      <c r="B1197" s="69"/>
      <c r="C1197" s="317" t="s">
        <v>1111</v>
      </c>
      <c r="D1197" s="284">
        <v>35.417935909999997</v>
      </c>
      <c r="E1197" s="183">
        <v>35.663254339999995</v>
      </c>
      <c r="F1197" s="183">
        <v>29.337727889999996</v>
      </c>
      <c r="G1197" s="283">
        <v>35.716908700000005</v>
      </c>
      <c r="H1197" s="183">
        <v>29.050844070000011</v>
      </c>
      <c r="I1197" s="183">
        <v>29.348803340000018</v>
      </c>
      <c r="J1197" s="283">
        <v>32.402562569999986</v>
      </c>
      <c r="K1197" s="183">
        <v>24.854921219999994</v>
      </c>
      <c r="L1197" s="183">
        <v>28.720678789999994</v>
      </c>
      <c r="M1197" s="283">
        <v>35.606656470000019</v>
      </c>
      <c r="N1197" s="183">
        <v>33.77696138999999</v>
      </c>
      <c r="O1197" s="184">
        <v>35.283121129999984</v>
      </c>
      <c r="P1197" s="185">
        <f>SUM(D1197:O1197)</f>
        <v>385.18037581999999</v>
      </c>
      <c r="Q1197" s="351"/>
      <c r="R1197" s="595">
        <v>380.5</v>
      </c>
      <c r="S1197" s="596">
        <v>380.5</v>
      </c>
      <c r="T1197" s="597">
        <f>R1197-S1197</f>
        <v>0</v>
      </c>
      <c r="U1197" s="79">
        <v>2</v>
      </c>
    </row>
    <row r="1198" spans="1:21" s="80" customFormat="1" ht="15.75" hidden="1" customHeight="1" thickBot="1">
      <c r="A1198" s="216" t="s">
        <v>38</v>
      </c>
      <c r="B1198" s="516"/>
      <c r="C1198" s="317" t="s">
        <v>1483</v>
      </c>
      <c r="D1198" s="182">
        <v>45.270219659999995</v>
      </c>
      <c r="E1198" s="183">
        <v>38.386804300000009</v>
      </c>
      <c r="F1198" s="183">
        <v>35.285760310000001</v>
      </c>
      <c r="G1198" s="183">
        <v>46.690623889999983</v>
      </c>
      <c r="H1198" s="183">
        <v>36.488726540000016</v>
      </c>
      <c r="I1198" s="183">
        <v>44.342049049999986</v>
      </c>
      <c r="J1198" s="183">
        <v>40.641865680000052</v>
      </c>
      <c r="K1198" s="183">
        <v>32.742252089999965</v>
      </c>
      <c r="L1198" s="183">
        <v>44.190770209999982</v>
      </c>
      <c r="M1198" s="183">
        <v>44.055557990000011</v>
      </c>
      <c r="N1198" s="183">
        <v>38.894949460000021</v>
      </c>
      <c r="O1198" s="184">
        <v>45.96847108999998</v>
      </c>
      <c r="P1198" s="185">
        <f t="shared" ref="P1198:P1207" si="834">SUM(D1198:O1198)</f>
        <v>492.95805027</v>
      </c>
      <c r="Q1198" s="351"/>
      <c r="R1198" s="182">
        <v>436.8</v>
      </c>
      <c r="S1198" s="187">
        <v>436.8</v>
      </c>
      <c r="T1198" s="481">
        <f t="shared" ref="T1198:T1207" si="835">R1198-S1198</f>
        <v>0</v>
      </c>
      <c r="U1198" s="79">
        <v>2</v>
      </c>
    </row>
    <row r="1199" spans="1:21" s="80" customFormat="1" ht="15.75" hidden="1" customHeight="1" thickBot="1">
      <c r="A1199" s="216" t="s">
        <v>38</v>
      </c>
      <c r="B1199" s="516"/>
      <c r="C1199" s="315" t="s">
        <v>1484</v>
      </c>
      <c r="D1199" s="182">
        <v>46.74191613</v>
      </c>
      <c r="E1199" s="183">
        <v>45.636673679999994</v>
      </c>
      <c r="F1199" s="183">
        <v>60.932679489999998</v>
      </c>
      <c r="G1199" s="183">
        <v>48.764364470000004</v>
      </c>
      <c r="H1199" s="183">
        <v>51.922038749999984</v>
      </c>
      <c r="I1199" s="183">
        <v>65.491541779999977</v>
      </c>
      <c r="J1199" s="183">
        <v>56.837096550000069</v>
      </c>
      <c r="K1199" s="183">
        <v>55.044725559999961</v>
      </c>
      <c r="L1199" s="183">
        <v>66.911047769999982</v>
      </c>
      <c r="M1199" s="183">
        <v>64.771398630000022</v>
      </c>
      <c r="N1199" s="183">
        <v>63.316766020000046</v>
      </c>
      <c r="O1199" s="184">
        <v>75.186119799999915</v>
      </c>
      <c r="P1199" s="185">
        <f t="shared" si="834"/>
        <v>701.55636862999995</v>
      </c>
      <c r="Q1199" s="557"/>
      <c r="R1199" s="422">
        <v>626.6</v>
      </c>
      <c r="S1199" s="459">
        <v>626.6</v>
      </c>
      <c r="T1199" s="592">
        <f t="shared" si="835"/>
        <v>0</v>
      </c>
      <c r="U1199" s="79">
        <v>2</v>
      </c>
    </row>
    <row r="1200" spans="1:21" s="80" customFormat="1" ht="15.6" hidden="1" customHeight="1" thickBot="1">
      <c r="A1200" s="216" t="s">
        <v>38</v>
      </c>
      <c r="B1200" s="516"/>
      <c r="C1200" s="315" t="s">
        <v>1485</v>
      </c>
      <c r="D1200" s="182">
        <v>74.31761474999999</v>
      </c>
      <c r="E1200" s="183">
        <v>69.023536369999988</v>
      </c>
      <c r="F1200" s="183">
        <v>66.065361350000046</v>
      </c>
      <c r="G1200" s="183">
        <v>70.717580759999947</v>
      </c>
      <c r="H1200" s="183">
        <v>71.856317880000006</v>
      </c>
      <c r="I1200" s="183">
        <v>75.737738500000034</v>
      </c>
      <c r="J1200" s="183">
        <v>76.716254349999986</v>
      </c>
      <c r="K1200" s="183">
        <v>56.158876870000029</v>
      </c>
      <c r="L1200" s="183">
        <v>72.365096460000018</v>
      </c>
      <c r="M1200" s="183">
        <v>72.607422579999934</v>
      </c>
      <c r="N1200" s="183">
        <v>71.713839570000005</v>
      </c>
      <c r="O1200" s="184">
        <v>70.738450950000015</v>
      </c>
      <c r="P1200" s="185">
        <f t="shared" si="834"/>
        <v>848.01809039</v>
      </c>
      <c r="Q1200" s="584"/>
      <c r="R1200" s="182">
        <v>692.7</v>
      </c>
      <c r="S1200" s="187">
        <v>692.7</v>
      </c>
      <c r="T1200" s="105">
        <f t="shared" si="835"/>
        <v>0</v>
      </c>
      <c r="U1200" s="79">
        <v>2</v>
      </c>
    </row>
    <row r="1201" spans="1:21" s="80" customFormat="1" ht="15.6" hidden="1" customHeight="1" thickBot="1">
      <c r="A1201" s="216" t="s">
        <v>38</v>
      </c>
      <c r="B1201" s="516"/>
      <c r="C1201" s="315" t="s">
        <v>1486</v>
      </c>
      <c r="D1201" s="182">
        <v>58.98191362</v>
      </c>
      <c r="E1201" s="183">
        <v>65.621827710000005</v>
      </c>
      <c r="F1201" s="183">
        <v>48.620250600000006</v>
      </c>
      <c r="G1201" s="183">
        <v>44.903625360000007</v>
      </c>
      <c r="H1201" s="183">
        <v>45.424531539999947</v>
      </c>
      <c r="I1201" s="183">
        <v>40.052180840000062</v>
      </c>
      <c r="J1201" s="183">
        <v>36.428990149999947</v>
      </c>
      <c r="K1201" s="183">
        <v>28.24127642000002</v>
      </c>
      <c r="L1201" s="183">
        <v>37.076823209999986</v>
      </c>
      <c r="M1201" s="183">
        <v>36.641657450000025</v>
      </c>
      <c r="N1201" s="183">
        <v>43.563537390000022</v>
      </c>
      <c r="O1201" s="184">
        <v>40.081091500000014</v>
      </c>
      <c r="P1201" s="185">
        <f t="shared" si="834"/>
        <v>525.63770579000004</v>
      </c>
      <c r="Q1201" s="638"/>
      <c r="R1201" s="182">
        <v>486.4</v>
      </c>
      <c r="S1201" s="187">
        <v>486.4</v>
      </c>
      <c r="T1201" s="105">
        <f t="shared" si="835"/>
        <v>0</v>
      </c>
      <c r="U1201" s="79">
        <v>2</v>
      </c>
    </row>
    <row r="1202" spans="1:21" s="80" customFormat="1" ht="15.75" customHeight="1" thickBot="1">
      <c r="A1202" s="216" t="s">
        <v>38</v>
      </c>
      <c r="B1202" s="516">
        <f>+B1196+1</f>
        <v>251</v>
      </c>
      <c r="C1202" s="315" t="s">
        <v>1487</v>
      </c>
      <c r="D1202" s="182">
        <v>41.17897971</v>
      </c>
      <c r="E1202" s="611">
        <v>40.9</v>
      </c>
      <c r="F1202" s="611">
        <v>32.200000000000003</v>
      </c>
      <c r="G1202" s="611">
        <v>35.700000000000003</v>
      </c>
      <c r="H1202" s="611">
        <v>37.9</v>
      </c>
      <c r="I1202" s="611">
        <v>34.799999999999997</v>
      </c>
      <c r="J1202" s="611">
        <v>38.700000000000003</v>
      </c>
      <c r="K1202" s="611">
        <v>31.3</v>
      </c>
      <c r="L1202" s="611">
        <v>32.799999999999997</v>
      </c>
      <c r="M1202" s="611">
        <v>35.9</v>
      </c>
      <c r="N1202" s="611">
        <v>40.5</v>
      </c>
      <c r="O1202" s="184">
        <f t="shared" ref="O1202:O1207" si="836">(R1202)-SUM(D1202:N1202)</f>
        <v>41.721020290000013</v>
      </c>
      <c r="P1202" s="185">
        <f t="shared" si="834"/>
        <v>443.6</v>
      </c>
      <c r="Q1202" s="557"/>
      <c r="R1202" s="648">
        <v>443.6</v>
      </c>
      <c r="S1202" s="599">
        <v>443.6</v>
      </c>
      <c r="T1202" s="600">
        <f t="shared" si="835"/>
        <v>0</v>
      </c>
      <c r="U1202" s="79">
        <v>1</v>
      </c>
    </row>
    <row r="1203" spans="1:21" s="80" customFormat="1" ht="15.75" customHeight="1" thickBot="1">
      <c r="A1203" s="216" t="s">
        <v>38</v>
      </c>
      <c r="B1203" s="516">
        <f>+B1202+1</f>
        <v>252</v>
      </c>
      <c r="C1203" s="315" t="s">
        <v>1488</v>
      </c>
      <c r="D1203" s="195">
        <v>43.6</v>
      </c>
      <c r="E1203" s="193">
        <v>36.5</v>
      </c>
      <c r="F1203" s="193">
        <v>33</v>
      </c>
      <c r="G1203" s="193">
        <v>42.1</v>
      </c>
      <c r="H1203" s="193">
        <v>33.799999999999997</v>
      </c>
      <c r="I1203" s="193">
        <v>35.700000000000003</v>
      </c>
      <c r="J1203" s="193">
        <v>39.700000000000003</v>
      </c>
      <c r="K1203" s="193">
        <v>32.200000000000003</v>
      </c>
      <c r="L1203" s="193">
        <v>33.700000000000003</v>
      </c>
      <c r="M1203" s="193">
        <v>42.4</v>
      </c>
      <c r="N1203" s="193">
        <v>36.200000000000003</v>
      </c>
      <c r="O1203" s="184">
        <f t="shared" si="836"/>
        <v>42.800000000000068</v>
      </c>
      <c r="P1203" s="185">
        <f t="shared" si="834"/>
        <v>451.7</v>
      </c>
      <c r="Q1203" s="542"/>
      <c r="R1203" s="199">
        <v>451.7</v>
      </c>
      <c r="S1203" s="187">
        <v>451.7</v>
      </c>
      <c r="T1203" s="105">
        <f t="shared" si="835"/>
        <v>0</v>
      </c>
      <c r="U1203" s="79">
        <v>1</v>
      </c>
    </row>
    <row r="1204" spans="1:21" s="80" customFormat="1" ht="15.75" hidden="1" customHeight="1" thickBot="1">
      <c r="A1204" s="216" t="s">
        <v>38</v>
      </c>
      <c r="B1204" s="69"/>
      <c r="C1204" s="315" t="s">
        <v>1489</v>
      </c>
      <c r="D1204" s="195"/>
      <c r="E1204" s="193"/>
      <c r="F1204" s="193"/>
      <c r="G1204" s="193"/>
      <c r="H1204" s="193"/>
      <c r="I1204" s="193"/>
      <c r="J1204" s="193"/>
      <c r="K1204" s="193"/>
      <c r="L1204" s="193"/>
      <c r="M1204" s="193"/>
      <c r="N1204" s="193"/>
      <c r="O1204" s="184">
        <f t="shared" si="836"/>
        <v>0</v>
      </c>
      <c r="P1204" s="185">
        <f t="shared" si="834"/>
        <v>0</v>
      </c>
      <c r="Q1204" s="503"/>
      <c r="R1204" s="199"/>
      <c r="S1204" s="187"/>
      <c r="T1204" s="105">
        <f t="shared" si="835"/>
        <v>0</v>
      </c>
      <c r="U1204" s="79">
        <v>2</v>
      </c>
    </row>
    <row r="1205" spans="1:21" s="80" customFormat="1" ht="15.75" hidden="1" customHeight="1" thickBot="1">
      <c r="A1205" s="216" t="s">
        <v>38</v>
      </c>
      <c r="B1205" s="69"/>
      <c r="C1205" s="315" t="s">
        <v>1490</v>
      </c>
      <c r="D1205" s="195"/>
      <c r="E1205" s="193"/>
      <c r="F1205" s="193"/>
      <c r="G1205" s="193"/>
      <c r="H1205" s="193"/>
      <c r="I1205" s="193"/>
      <c r="J1205" s="193"/>
      <c r="K1205" s="193"/>
      <c r="L1205" s="193"/>
      <c r="M1205" s="193"/>
      <c r="N1205" s="193"/>
      <c r="O1205" s="184">
        <f t="shared" si="836"/>
        <v>0</v>
      </c>
      <c r="P1205" s="185">
        <f t="shared" si="834"/>
        <v>0</v>
      </c>
      <c r="Q1205" s="503"/>
      <c r="R1205" s="199"/>
      <c r="S1205" s="187"/>
      <c r="T1205" s="105">
        <f t="shared" si="835"/>
        <v>0</v>
      </c>
      <c r="U1205" s="79">
        <v>2</v>
      </c>
    </row>
    <row r="1206" spans="1:21" s="80" customFormat="1" ht="15.75" hidden="1" customHeight="1" thickBot="1">
      <c r="A1206" s="216" t="s">
        <v>38</v>
      </c>
      <c r="B1206" s="69"/>
      <c r="C1206" s="315" t="s">
        <v>1491</v>
      </c>
      <c r="D1206" s="195"/>
      <c r="E1206" s="193"/>
      <c r="F1206" s="193"/>
      <c r="G1206" s="193"/>
      <c r="H1206" s="193"/>
      <c r="I1206" s="193"/>
      <c r="J1206" s="193"/>
      <c r="K1206" s="193"/>
      <c r="L1206" s="193"/>
      <c r="M1206" s="193"/>
      <c r="N1206" s="193"/>
      <c r="O1206" s="184">
        <f t="shared" si="836"/>
        <v>0</v>
      </c>
      <c r="P1206" s="185">
        <f t="shared" si="834"/>
        <v>0</v>
      </c>
      <c r="Q1206" s="503"/>
      <c r="R1206" s="199"/>
      <c r="S1206" s="187"/>
      <c r="T1206" s="105">
        <f t="shared" si="835"/>
        <v>0</v>
      </c>
      <c r="U1206" s="79">
        <v>2</v>
      </c>
    </row>
    <row r="1207" spans="1:21" s="80" customFormat="1" ht="15.75" hidden="1" customHeight="1" thickBot="1">
      <c r="A1207" s="216" t="s">
        <v>38</v>
      </c>
      <c r="B1207" s="69"/>
      <c r="C1207" s="315" t="s">
        <v>1492</v>
      </c>
      <c r="D1207" s="195"/>
      <c r="E1207" s="193"/>
      <c r="F1207" s="193"/>
      <c r="G1207" s="193"/>
      <c r="H1207" s="193"/>
      <c r="I1207" s="193"/>
      <c r="J1207" s="193"/>
      <c r="K1207" s="193"/>
      <c r="L1207" s="193"/>
      <c r="M1207" s="193"/>
      <c r="N1207" s="193"/>
      <c r="O1207" s="184">
        <f t="shared" si="836"/>
        <v>0</v>
      </c>
      <c r="P1207" s="185">
        <f t="shared" si="834"/>
        <v>0</v>
      </c>
      <c r="Q1207" s="503"/>
      <c r="R1207" s="199"/>
      <c r="S1207" s="187"/>
      <c r="T1207" s="105">
        <f t="shared" si="835"/>
        <v>0</v>
      </c>
      <c r="U1207" s="79">
        <v>2</v>
      </c>
    </row>
    <row r="1208" spans="1:21" s="116" customFormat="1" ht="15.6" customHeight="1" thickBot="1">
      <c r="A1208" s="196"/>
      <c r="B1208" s="549"/>
      <c r="C1208" s="318"/>
      <c r="D1208" s="161"/>
      <c r="E1208" s="161"/>
      <c r="F1208" s="161"/>
      <c r="G1208" s="161"/>
      <c r="H1208" s="161"/>
      <c r="I1208" s="161"/>
      <c r="J1208" s="161"/>
      <c r="K1208" s="161"/>
      <c r="L1208" s="161"/>
      <c r="M1208" s="161"/>
      <c r="N1208" s="161"/>
      <c r="O1208" s="197"/>
      <c r="P1208" s="117"/>
      <c r="Q1208" s="198"/>
      <c r="R1208" s="161"/>
      <c r="S1208" s="161"/>
      <c r="T1208" s="75"/>
      <c r="U1208" s="79">
        <v>1</v>
      </c>
    </row>
    <row r="1209" spans="1:21" s="80" customFormat="1" ht="15.75" hidden="1" customHeight="1" thickBot="1">
      <c r="A1209" s="57" t="s">
        <v>93</v>
      </c>
      <c r="B1209" s="69"/>
      <c r="C1209" s="315" t="s">
        <v>190</v>
      </c>
      <c r="D1209" s="218">
        <v>0</v>
      </c>
      <c r="E1209" s="218">
        <v>0</v>
      </c>
      <c r="F1209" s="218">
        <v>0</v>
      </c>
      <c r="G1209" s="218">
        <v>0</v>
      </c>
      <c r="H1209" s="218">
        <v>0</v>
      </c>
      <c r="I1209" s="218">
        <v>0</v>
      </c>
      <c r="J1209" s="218">
        <v>0</v>
      </c>
      <c r="K1209" s="218">
        <v>0</v>
      </c>
      <c r="L1209" s="218">
        <v>0</v>
      </c>
      <c r="M1209" s="218">
        <v>0</v>
      </c>
      <c r="N1209" s="218">
        <v>0</v>
      </c>
      <c r="O1209" s="218">
        <v>0</v>
      </c>
      <c r="P1209" s="160">
        <f t="shared" ref="P1209:P1236" si="837">SUM(D1209:O1209)</f>
        <v>0</v>
      </c>
      <c r="Q1209" s="484"/>
      <c r="R1209" s="234"/>
      <c r="S1209" s="234"/>
      <c r="T1209" s="75"/>
      <c r="U1209" s="79">
        <v>2</v>
      </c>
    </row>
    <row r="1210" spans="1:21" s="80" customFormat="1" ht="15.75" hidden="1" customHeight="1" thickBot="1">
      <c r="A1210" s="57" t="s">
        <v>93</v>
      </c>
      <c r="B1210" s="69"/>
      <c r="C1210" s="315" t="s">
        <v>191</v>
      </c>
      <c r="D1210" s="220">
        <v>0</v>
      </c>
      <c r="E1210" s="220">
        <v>0</v>
      </c>
      <c r="F1210" s="220">
        <v>0</v>
      </c>
      <c r="G1210" s="220">
        <v>0</v>
      </c>
      <c r="H1210" s="220">
        <v>0</v>
      </c>
      <c r="I1210" s="220">
        <v>0</v>
      </c>
      <c r="J1210" s="220">
        <v>0</v>
      </c>
      <c r="K1210" s="220">
        <v>0</v>
      </c>
      <c r="L1210" s="220">
        <v>0</v>
      </c>
      <c r="M1210" s="220">
        <v>0</v>
      </c>
      <c r="N1210" s="220">
        <v>0</v>
      </c>
      <c r="O1210" s="220">
        <v>0</v>
      </c>
      <c r="P1210" s="164">
        <f t="shared" si="837"/>
        <v>0</v>
      </c>
      <c r="Q1210" s="484"/>
      <c r="R1210" s="234"/>
      <c r="S1210" s="234"/>
      <c r="T1210" s="75"/>
      <c r="U1210" s="79">
        <v>2</v>
      </c>
    </row>
    <row r="1211" spans="1:21" s="80" customFormat="1" ht="15.75" hidden="1" customHeight="1" thickBot="1">
      <c r="A1211" s="57" t="s">
        <v>93</v>
      </c>
      <c r="B1211" s="69"/>
      <c r="C1211" s="315" t="s">
        <v>192</v>
      </c>
      <c r="D1211" s="235">
        <v>0</v>
      </c>
      <c r="E1211" s="235">
        <v>0</v>
      </c>
      <c r="F1211" s="235">
        <v>0</v>
      </c>
      <c r="G1211" s="235">
        <v>0</v>
      </c>
      <c r="H1211" s="235">
        <v>0</v>
      </c>
      <c r="I1211" s="235">
        <v>0</v>
      </c>
      <c r="J1211" s="235">
        <v>0</v>
      </c>
      <c r="K1211" s="235">
        <v>0</v>
      </c>
      <c r="L1211" s="235">
        <v>0</v>
      </c>
      <c r="M1211" s="235">
        <v>0</v>
      </c>
      <c r="N1211" s="235">
        <v>0</v>
      </c>
      <c r="O1211" s="235">
        <v>1</v>
      </c>
      <c r="P1211" s="167">
        <f t="shared" si="837"/>
        <v>1</v>
      </c>
      <c r="Q1211" s="484"/>
      <c r="R1211" s="234"/>
      <c r="S1211" s="234"/>
      <c r="T1211" s="75"/>
      <c r="U1211" s="79">
        <v>2</v>
      </c>
    </row>
    <row r="1212" spans="1:21" s="80" customFormat="1" ht="15.75" hidden="1" customHeight="1" thickBot="1">
      <c r="A1212" s="57" t="s">
        <v>93</v>
      </c>
      <c r="B1212" s="69"/>
      <c r="C1212" s="315" t="s">
        <v>193</v>
      </c>
      <c r="D1212" s="168">
        <f t="shared" ref="D1212:D1219" si="838">D1231/$P1231</f>
        <v>0</v>
      </c>
      <c r="E1212" s="169">
        <f t="shared" ref="E1212:O1212" si="839">E1231/$P1231</f>
        <v>8.9498806680441551E-2</v>
      </c>
      <c r="F1212" s="169">
        <f t="shared" si="839"/>
        <v>8.9498806680441551E-2</v>
      </c>
      <c r="G1212" s="169">
        <f t="shared" si="839"/>
        <v>8.9498806680441551E-2</v>
      </c>
      <c r="H1212" s="169">
        <f t="shared" si="839"/>
        <v>8.9498806680441551E-2</v>
      </c>
      <c r="I1212" s="169">
        <f t="shared" si="839"/>
        <v>0.1103818615964109</v>
      </c>
      <c r="J1212" s="169">
        <f t="shared" si="839"/>
        <v>8.9498806680441551E-2</v>
      </c>
      <c r="K1212" s="169">
        <f t="shared" si="839"/>
        <v>8.9498806680441551E-2</v>
      </c>
      <c r="L1212" s="169">
        <f t="shared" si="839"/>
        <v>8.4128878279615057E-2</v>
      </c>
      <c r="M1212" s="169">
        <f t="shared" si="839"/>
        <v>8.9498806680441551E-2</v>
      </c>
      <c r="N1212" s="169">
        <f t="shared" si="839"/>
        <v>8.9498806680441551E-2</v>
      </c>
      <c r="O1212" s="169">
        <f t="shared" si="839"/>
        <v>8.9498806680441648E-2</v>
      </c>
      <c r="P1212" s="171">
        <f t="shared" si="837"/>
        <v>0.99999999999999989</v>
      </c>
      <c r="Q1212" s="484"/>
      <c r="R1212" s="234"/>
      <c r="S1212" s="234"/>
      <c r="T1212" s="75"/>
      <c r="U1212" s="79">
        <v>2</v>
      </c>
    </row>
    <row r="1213" spans="1:21" s="80" customFormat="1" ht="15.75" hidden="1" customHeight="1" thickBot="1">
      <c r="A1213" s="57" t="s">
        <v>93</v>
      </c>
      <c r="B1213" s="69"/>
      <c r="C1213" s="319" t="s">
        <v>194</v>
      </c>
      <c r="D1213" s="126">
        <f t="shared" si="838"/>
        <v>8.5470085470085472E-2</v>
      </c>
      <c r="E1213" s="128">
        <f t="shared" ref="E1213:O1214" si="840">E1232/$P1232</f>
        <v>8.5470085470085472E-2</v>
      </c>
      <c r="F1213" s="128">
        <f t="shared" si="840"/>
        <v>8.5470085470085472E-2</v>
      </c>
      <c r="G1213" s="128">
        <f t="shared" si="840"/>
        <v>8.5470085470085472E-2</v>
      </c>
      <c r="H1213" s="128">
        <f t="shared" si="840"/>
        <v>8.5470085470085472E-2</v>
      </c>
      <c r="I1213" s="128">
        <f t="shared" si="840"/>
        <v>8.5470085470085472E-2</v>
      </c>
      <c r="J1213" s="128">
        <f t="shared" si="840"/>
        <v>8.5470085470085472E-2</v>
      </c>
      <c r="K1213" s="128">
        <f t="shared" si="840"/>
        <v>8.5470085470085472E-2</v>
      </c>
      <c r="L1213" s="128">
        <f t="shared" si="840"/>
        <v>5.9829059829059832E-2</v>
      </c>
      <c r="M1213" s="128">
        <f t="shared" si="840"/>
        <v>8.5470085470085472E-2</v>
      </c>
      <c r="N1213" s="128">
        <f t="shared" si="840"/>
        <v>8.5470085470085472E-2</v>
      </c>
      <c r="O1213" s="128">
        <f t="shared" si="840"/>
        <v>8.5470085470085472E-2</v>
      </c>
      <c r="P1213" s="130">
        <f t="shared" si="837"/>
        <v>1.0000000000000002</v>
      </c>
      <c r="Q1213" s="499">
        <f>(P1232/P1231-1)</f>
        <v>4.7136038161166072E-2</v>
      </c>
      <c r="R1213" s="85"/>
      <c r="S1213" s="85"/>
      <c r="T1213" s="143"/>
      <c r="U1213" s="79">
        <v>2</v>
      </c>
    </row>
    <row r="1214" spans="1:21" s="80" customFormat="1" ht="15.75" hidden="1" customHeight="1" thickBot="1">
      <c r="A1214" s="57" t="s">
        <v>93</v>
      </c>
      <c r="B1214" s="69"/>
      <c r="C1214" s="320" t="s">
        <v>464</v>
      </c>
      <c r="D1214" s="126">
        <f t="shared" si="838"/>
        <v>5.6412184098482115E-2</v>
      </c>
      <c r="E1214" s="128">
        <f t="shared" si="840"/>
        <v>8.7626927470633789E-2</v>
      </c>
      <c r="F1214" s="128">
        <f t="shared" si="840"/>
        <v>8.7626927470633789E-2</v>
      </c>
      <c r="G1214" s="128">
        <f t="shared" si="840"/>
        <v>8.7626927470633789E-2</v>
      </c>
      <c r="H1214" s="128">
        <f t="shared" si="840"/>
        <v>8.7626927470633789E-2</v>
      </c>
      <c r="I1214" s="128">
        <f t="shared" si="840"/>
        <v>8.7626927470633789E-2</v>
      </c>
      <c r="J1214" s="128">
        <f t="shared" si="840"/>
        <v>8.7626927470633789E-2</v>
      </c>
      <c r="K1214" s="128">
        <f t="shared" si="840"/>
        <v>8.7626927470633789E-2</v>
      </c>
      <c r="L1214" s="128">
        <f t="shared" si="840"/>
        <v>6.7318541195180229E-2</v>
      </c>
      <c r="M1214" s="128">
        <f t="shared" si="840"/>
        <v>8.7626927470633789E-2</v>
      </c>
      <c r="N1214" s="128">
        <f t="shared" si="840"/>
        <v>8.7626927470633789E-2</v>
      </c>
      <c r="O1214" s="128">
        <f t="shared" si="840"/>
        <v>8.7626927470633789E-2</v>
      </c>
      <c r="P1214" s="130">
        <f t="shared" si="837"/>
        <v>1.0000000000000002</v>
      </c>
      <c r="Q1214" s="499">
        <f t="shared" ref="Q1214:Q1219" si="841">(P1233/P1232-1)</f>
        <v>0.51509974017093985</v>
      </c>
      <c r="R1214" s="85"/>
      <c r="S1214" s="85"/>
      <c r="T1214" s="143"/>
      <c r="U1214" s="79">
        <v>2</v>
      </c>
    </row>
    <row r="1215" spans="1:21" s="80" customFormat="1" ht="15.75" hidden="1" customHeight="1" thickBot="1">
      <c r="A1215" s="57" t="s">
        <v>93</v>
      </c>
      <c r="B1215" s="69"/>
      <c r="C1215" s="320" t="s">
        <v>585</v>
      </c>
      <c r="D1215" s="126">
        <f t="shared" si="838"/>
        <v>8.4302158103747249E-2</v>
      </c>
      <c r="E1215" s="128">
        <f t="shared" ref="E1215:O1215" si="842">E1234/$P1234</f>
        <v>0.10319898220051038</v>
      </c>
      <c r="F1215" s="128">
        <f t="shared" si="842"/>
        <v>8.4302158103747249E-2</v>
      </c>
      <c r="G1215" s="128">
        <f t="shared" si="842"/>
        <v>8.4302158103747249E-2</v>
      </c>
      <c r="H1215" s="128">
        <f t="shared" si="842"/>
        <v>8.4302158103747249E-2</v>
      </c>
      <c r="I1215" s="128">
        <f t="shared" si="842"/>
        <v>8.4302158103747249E-2</v>
      </c>
      <c r="J1215" s="128">
        <f t="shared" si="842"/>
        <v>8.4302158103747249E-2</v>
      </c>
      <c r="K1215" s="128">
        <f t="shared" si="842"/>
        <v>8.4302158103747249E-2</v>
      </c>
      <c r="L1215" s="128">
        <f t="shared" si="842"/>
        <v>5.3953379970710487E-2</v>
      </c>
      <c r="M1215" s="128">
        <f t="shared" si="842"/>
        <v>8.4302158103747249E-2</v>
      </c>
      <c r="N1215" s="128">
        <f t="shared" si="842"/>
        <v>8.4302158103747249E-2</v>
      </c>
      <c r="O1215" s="128">
        <f t="shared" si="842"/>
        <v>8.4128214895053885E-2</v>
      </c>
      <c r="P1215" s="130">
        <f t="shared" si="837"/>
        <v>1.0000000000000002</v>
      </c>
      <c r="Q1215" s="500">
        <f t="shared" si="841"/>
        <v>3.9438721874651028E-2</v>
      </c>
      <c r="R1215" s="85"/>
      <c r="S1215" s="85"/>
      <c r="T1215" s="143"/>
      <c r="U1215" s="79">
        <v>2</v>
      </c>
    </row>
    <row r="1216" spans="1:21" s="80" customFormat="1" ht="15.75" hidden="1" customHeight="1" thickBot="1">
      <c r="A1216" s="57" t="s">
        <v>93</v>
      </c>
      <c r="B1216" s="69"/>
      <c r="C1216" s="409" t="s">
        <v>687</v>
      </c>
      <c r="D1216" s="126">
        <f t="shared" si="838"/>
        <v>7.8138232181205108E-2</v>
      </c>
      <c r="E1216" s="335">
        <f t="shared" ref="E1216:O1216" si="843">E1235/$P1235</f>
        <v>0.16577626847414464</v>
      </c>
      <c r="F1216" s="335">
        <f t="shared" si="843"/>
        <v>7.8473588053680876E-2</v>
      </c>
      <c r="G1216" s="335">
        <f t="shared" si="843"/>
        <v>7.8473588053680876E-2</v>
      </c>
      <c r="H1216" s="335">
        <f t="shared" si="843"/>
        <v>7.8473588053680876E-2</v>
      </c>
      <c r="I1216" s="335">
        <f t="shared" si="843"/>
        <v>4.9823206861522432E-2</v>
      </c>
      <c r="J1216" s="335">
        <f t="shared" si="843"/>
        <v>7.8473588053680876E-2</v>
      </c>
      <c r="K1216" s="335">
        <f t="shared" si="843"/>
        <v>7.8473588053680876E-2</v>
      </c>
      <c r="L1216" s="335">
        <f t="shared" si="843"/>
        <v>7.8473588053680876E-2</v>
      </c>
      <c r="M1216" s="335">
        <f t="shared" si="843"/>
        <v>7.8473588053680876E-2</v>
      </c>
      <c r="N1216" s="335">
        <f t="shared" si="843"/>
        <v>7.8473588053680876E-2</v>
      </c>
      <c r="O1216" s="335">
        <f t="shared" si="843"/>
        <v>7.8473588053680876E-2</v>
      </c>
      <c r="P1216" s="130">
        <f t="shared" si="837"/>
        <v>1</v>
      </c>
      <c r="Q1216" s="500">
        <f t="shared" si="841"/>
        <v>7.8884890923150097E-2</v>
      </c>
      <c r="R1216" s="85"/>
      <c r="S1216" s="85"/>
      <c r="T1216" s="480"/>
      <c r="U1216" s="79">
        <v>2</v>
      </c>
    </row>
    <row r="1217" spans="1:21" s="80" customFormat="1" ht="15.75" hidden="1" customHeight="1" thickBot="1">
      <c r="A1217" s="57" t="s">
        <v>93</v>
      </c>
      <c r="B1217" s="516"/>
      <c r="C1217" s="409" t="s">
        <v>785</v>
      </c>
      <c r="D1217" s="86">
        <f t="shared" si="838"/>
        <v>7.3537842981001716E-2</v>
      </c>
      <c r="E1217" s="145">
        <f t="shared" ref="E1217:O1217" si="844">E1236/$P1236</f>
        <v>0.22001169900722009</v>
      </c>
      <c r="F1217" s="145">
        <f t="shared" si="844"/>
        <v>7.353784298100173E-2</v>
      </c>
      <c r="G1217" s="145">
        <f t="shared" si="844"/>
        <v>7.353784298100173E-2</v>
      </c>
      <c r="H1217" s="145">
        <f t="shared" si="844"/>
        <v>4.4609871182762974E-2</v>
      </c>
      <c r="I1217" s="145">
        <f t="shared" si="844"/>
        <v>7.353784298100173E-2</v>
      </c>
      <c r="J1217" s="145">
        <f t="shared" si="844"/>
        <v>7.3537842981001758E-2</v>
      </c>
      <c r="K1217" s="145">
        <f t="shared" si="844"/>
        <v>7.3537842981001661E-2</v>
      </c>
      <c r="L1217" s="145">
        <f t="shared" si="844"/>
        <v>7.3537842981001758E-2</v>
      </c>
      <c r="M1217" s="145">
        <f t="shared" si="844"/>
        <v>7.3537842981001661E-2</v>
      </c>
      <c r="N1217" s="145">
        <f t="shared" si="844"/>
        <v>7.3537842981001744E-2</v>
      </c>
      <c r="O1217" s="145">
        <f t="shared" si="844"/>
        <v>7.3537842981001647E-2</v>
      </c>
      <c r="P1217" s="534">
        <f t="shared" si="837"/>
        <v>1.0000000000000002</v>
      </c>
      <c r="Q1217" s="535">
        <f t="shared" si="841"/>
        <v>6.7118436883636612E-2</v>
      </c>
      <c r="R1217" s="85"/>
      <c r="S1217" s="85"/>
      <c r="T1217" s="143"/>
      <c r="U1217" s="79">
        <v>2</v>
      </c>
    </row>
    <row r="1218" spans="1:21" s="80" customFormat="1" ht="15.75" hidden="1" customHeight="1" thickBot="1">
      <c r="A1218" s="57" t="s">
        <v>93</v>
      </c>
      <c r="B1218" s="516"/>
      <c r="C1218" s="409" t="s">
        <v>869</v>
      </c>
      <c r="D1218" s="369">
        <f t="shared" si="838"/>
        <v>6.9016689876616702E-2</v>
      </c>
      <c r="E1218" s="148">
        <f t="shared" ref="E1218:O1219" si="845">E1237/$P1237</f>
        <v>0.26311411116350791</v>
      </c>
      <c r="F1218" s="148">
        <f t="shared" si="845"/>
        <v>6.9016689876616702E-2</v>
      </c>
      <c r="G1218" s="148">
        <f t="shared" si="845"/>
        <v>6.9016689876616702E-2</v>
      </c>
      <c r="H1218" s="148">
        <f t="shared" si="845"/>
        <v>6.9016689876616702E-2</v>
      </c>
      <c r="I1218" s="148">
        <f t="shared" si="845"/>
        <v>6.9016689876616702E-2</v>
      </c>
      <c r="J1218" s="148">
        <f t="shared" si="845"/>
        <v>6.9016689876616702E-2</v>
      </c>
      <c r="K1218" s="148">
        <f t="shared" si="845"/>
        <v>6.9016689876616702E-2</v>
      </c>
      <c r="L1218" s="148">
        <f t="shared" si="845"/>
        <v>6.9016689876616716E-2</v>
      </c>
      <c r="M1218" s="148">
        <f t="shared" si="845"/>
        <v>6.901668987661673E-2</v>
      </c>
      <c r="N1218" s="148">
        <f t="shared" si="845"/>
        <v>4.6718990070325143E-2</v>
      </c>
      <c r="O1218" s="148">
        <f t="shared" si="845"/>
        <v>6.901668987661673E-2</v>
      </c>
      <c r="P1218" s="533">
        <f>SUM(D1218:O1218)</f>
        <v>0.99999999999999989</v>
      </c>
      <c r="Q1218" s="536">
        <f t="shared" si="841"/>
        <v>6.5508112783554839E-2</v>
      </c>
      <c r="R1218" s="85"/>
      <c r="S1218" s="85"/>
      <c r="T1218" s="143"/>
      <c r="U1218" s="79">
        <v>2</v>
      </c>
    </row>
    <row r="1219" spans="1:21" s="80" customFormat="1" ht="15.6" hidden="1" customHeight="1" thickBot="1">
      <c r="A1219" s="57" t="s">
        <v>93</v>
      </c>
      <c r="B1219" s="516"/>
      <c r="C1219" s="317" t="s">
        <v>968</v>
      </c>
      <c r="D1219" s="219">
        <f t="shared" si="838"/>
        <v>5.7645845471724175E-2</v>
      </c>
      <c r="E1219" s="220">
        <f t="shared" si="845"/>
        <v>0.2236416144855434</v>
      </c>
      <c r="F1219" s="220">
        <f t="shared" si="845"/>
        <v>5.7645845471724175E-2</v>
      </c>
      <c r="G1219" s="220">
        <f t="shared" si="845"/>
        <v>5.7645845471724175E-2</v>
      </c>
      <c r="H1219" s="220">
        <f t="shared" si="845"/>
        <v>5.7645845471724133E-2</v>
      </c>
      <c r="I1219" s="220">
        <f t="shared" si="845"/>
        <v>5.7645845471724175E-2</v>
      </c>
      <c r="J1219" s="220">
        <f t="shared" si="845"/>
        <v>5.7645845471724175E-2</v>
      </c>
      <c r="K1219" s="220">
        <f t="shared" si="845"/>
        <v>5.7645845471724175E-2</v>
      </c>
      <c r="L1219" s="220">
        <f t="shared" si="845"/>
        <v>5.7645845471724175E-2</v>
      </c>
      <c r="M1219" s="220">
        <f t="shared" si="845"/>
        <v>0.13241696795013072</v>
      </c>
      <c r="N1219" s="220">
        <f t="shared" si="845"/>
        <v>0.13556714064499595</v>
      </c>
      <c r="O1219" s="220">
        <f t="shared" si="845"/>
        <v>4.7207513145536562E-2</v>
      </c>
      <c r="P1219" s="460">
        <f>SUM(D1219:O1219)</f>
        <v>0.99999999999999978</v>
      </c>
      <c r="Q1219" s="551">
        <f t="shared" si="841"/>
        <v>0.19725349349711641</v>
      </c>
      <c r="R1219" s="234"/>
      <c r="S1219" s="234"/>
      <c r="T1219" s="75"/>
      <c r="U1219" s="79">
        <v>2</v>
      </c>
    </row>
    <row r="1220" spans="1:21" s="80" customFormat="1" ht="15.6" hidden="1" customHeight="1" thickBot="1">
      <c r="A1220" s="57" t="s">
        <v>93</v>
      </c>
      <c r="B1220" s="516"/>
      <c r="C1220" s="317" t="s">
        <v>1112</v>
      </c>
      <c r="D1220" s="219">
        <f t="shared" ref="D1220:O1220" si="846">D1240/$P1240</f>
        <v>7.871149803429929E-2</v>
      </c>
      <c r="E1220" s="220">
        <f t="shared" si="846"/>
        <v>0.22016515420732335</v>
      </c>
      <c r="F1220" s="220">
        <f t="shared" si="846"/>
        <v>7.871149803429929E-2</v>
      </c>
      <c r="G1220" s="220">
        <f t="shared" si="846"/>
        <v>7.871149803429929E-2</v>
      </c>
      <c r="H1220" s="220">
        <f t="shared" si="846"/>
        <v>0.13105751820590839</v>
      </c>
      <c r="I1220" s="220">
        <f t="shared" si="846"/>
        <v>7.871149803429929E-2</v>
      </c>
      <c r="J1220" s="220">
        <f t="shared" si="846"/>
        <v>7.871149803429929E-2</v>
      </c>
      <c r="K1220" s="220">
        <f t="shared" si="846"/>
        <v>0.13918739472162051</v>
      </c>
      <c r="L1220" s="220">
        <f t="shared" si="846"/>
        <v>7.871149803429929E-2</v>
      </c>
      <c r="M1220" s="220">
        <f t="shared" si="846"/>
        <v>3.7320944659352033E-2</v>
      </c>
      <c r="N1220" s="220">
        <f t="shared" si="846"/>
        <v>0</v>
      </c>
      <c r="O1220" s="220">
        <f t="shared" si="846"/>
        <v>0</v>
      </c>
      <c r="P1220" s="460">
        <f>SUM(D1220:O1220)</f>
        <v>1.0000000000000002</v>
      </c>
      <c r="Q1220" s="551">
        <f>(P1240/P1238-1)</f>
        <v>-0.26763119860068674</v>
      </c>
      <c r="R1220" s="234"/>
      <c r="S1220" s="234"/>
      <c r="T1220" s="75"/>
      <c r="U1220" s="79">
        <v>2</v>
      </c>
    </row>
    <row r="1221" spans="1:21" s="80" customFormat="1" ht="15.6" customHeight="1" thickBot="1">
      <c r="A1221" s="57" t="s">
        <v>93</v>
      </c>
      <c r="B1221" s="516">
        <f>+B1203+1</f>
        <v>253</v>
      </c>
      <c r="C1221" s="317" t="s">
        <v>1493</v>
      </c>
      <c r="D1221" s="219">
        <v>0</v>
      </c>
      <c r="E1221" s="220">
        <v>0</v>
      </c>
      <c r="F1221" s="220">
        <v>0</v>
      </c>
      <c r="G1221" s="220">
        <v>0</v>
      </c>
      <c r="H1221" s="220">
        <v>0</v>
      </c>
      <c r="I1221" s="220">
        <v>0</v>
      </c>
      <c r="J1221" s="220">
        <v>0</v>
      </c>
      <c r="K1221" s="220">
        <v>0</v>
      </c>
      <c r="L1221" s="220">
        <v>0</v>
      </c>
      <c r="M1221" s="220">
        <v>0</v>
      </c>
      <c r="N1221" s="220">
        <v>0</v>
      </c>
      <c r="O1221" s="220">
        <v>0</v>
      </c>
      <c r="P1221" s="460">
        <f t="shared" ref="P1221:P1230" si="847">SUM(D1221:O1221)</f>
        <v>0</v>
      </c>
      <c r="Q1221" s="551">
        <f>(P1241/P1240-1)</f>
        <v>-1</v>
      </c>
      <c r="R1221" s="234"/>
      <c r="S1221" s="234"/>
      <c r="T1221" s="75"/>
      <c r="U1221" s="79">
        <v>1</v>
      </c>
    </row>
    <row r="1222" spans="1:21" s="80" customFormat="1" ht="15.6" customHeight="1" thickBot="1">
      <c r="A1222" s="57" t="s">
        <v>93</v>
      </c>
      <c r="B1222" s="516">
        <f>+B1221+1</f>
        <v>254</v>
      </c>
      <c r="C1222" s="317" t="s">
        <v>1494</v>
      </c>
      <c r="D1222" s="347">
        <v>0</v>
      </c>
      <c r="E1222" s="264">
        <v>0</v>
      </c>
      <c r="F1222" s="264">
        <v>0</v>
      </c>
      <c r="G1222" s="264">
        <v>0</v>
      </c>
      <c r="H1222" s="264">
        <v>0</v>
      </c>
      <c r="I1222" s="264">
        <v>0</v>
      </c>
      <c r="J1222" s="264">
        <v>0</v>
      </c>
      <c r="K1222" s="264">
        <v>0</v>
      </c>
      <c r="L1222" s="264">
        <v>0</v>
      </c>
      <c r="M1222" s="264">
        <v>0</v>
      </c>
      <c r="N1222" s="264">
        <v>0</v>
      </c>
      <c r="O1222" s="264">
        <v>0</v>
      </c>
      <c r="P1222" s="552">
        <f t="shared" si="847"/>
        <v>0</v>
      </c>
      <c r="Q1222" s="553">
        <v>0</v>
      </c>
      <c r="R1222" s="234"/>
      <c r="S1222" s="234"/>
      <c r="T1222" s="75"/>
      <c r="U1222" s="79">
        <v>1</v>
      </c>
    </row>
    <row r="1223" spans="1:21" s="80" customFormat="1" ht="15.6" customHeight="1" thickBot="1">
      <c r="A1223" s="57" t="s">
        <v>93</v>
      </c>
      <c r="B1223" s="516">
        <f>+B1222+1</f>
        <v>255</v>
      </c>
      <c r="C1223" s="315" t="s">
        <v>1495</v>
      </c>
      <c r="D1223" s="237">
        <f>D1243/$P1243</f>
        <v>0</v>
      </c>
      <c r="E1223" s="238">
        <f t="shared" ref="E1223:O1223" si="848">E1243/$P1243</f>
        <v>0</v>
      </c>
      <c r="F1223" s="238">
        <f t="shared" si="848"/>
        <v>1.5999999996586664E-10</v>
      </c>
      <c r="G1223" s="238">
        <f t="shared" si="848"/>
        <v>0.20000000001066667</v>
      </c>
      <c r="H1223" s="238">
        <f t="shared" si="848"/>
        <v>0.19999999995733334</v>
      </c>
      <c r="I1223" s="238">
        <f t="shared" si="848"/>
        <v>0.19999999995733334</v>
      </c>
      <c r="J1223" s="238">
        <f t="shared" si="848"/>
        <v>0.19999999995733334</v>
      </c>
      <c r="K1223" s="238">
        <f t="shared" si="848"/>
        <v>0.19999999995733334</v>
      </c>
      <c r="L1223" s="238">
        <f t="shared" si="848"/>
        <v>0</v>
      </c>
      <c r="M1223" s="238">
        <f t="shared" si="848"/>
        <v>0</v>
      </c>
      <c r="N1223" s="238">
        <f t="shared" si="848"/>
        <v>0</v>
      </c>
      <c r="O1223" s="238">
        <f t="shared" si="848"/>
        <v>0</v>
      </c>
      <c r="P1223" s="329">
        <f t="shared" si="847"/>
        <v>1</v>
      </c>
      <c r="Q1223" s="498">
        <v>1</v>
      </c>
      <c r="R1223" s="234"/>
      <c r="S1223" s="234"/>
      <c r="T1223" s="75"/>
      <c r="U1223" s="79">
        <v>1</v>
      </c>
    </row>
    <row r="1224" spans="1:21" s="80" customFormat="1" ht="15.6" customHeight="1" thickBot="1">
      <c r="A1224" s="57" t="s">
        <v>93</v>
      </c>
      <c r="B1224" s="516">
        <f>+B1223+1</f>
        <v>256</v>
      </c>
      <c r="C1224" s="315" t="s">
        <v>1496</v>
      </c>
      <c r="D1224" s="237" t="e">
        <f>D1244/$P1244</f>
        <v>#DIV/0!</v>
      </c>
      <c r="E1224" s="238" t="e">
        <f t="shared" ref="E1224:O1224" si="849">E1244/$P1244</f>
        <v>#DIV/0!</v>
      </c>
      <c r="F1224" s="238" t="e">
        <f t="shared" si="849"/>
        <v>#DIV/0!</v>
      </c>
      <c r="G1224" s="238" t="e">
        <f t="shared" si="849"/>
        <v>#DIV/0!</v>
      </c>
      <c r="H1224" s="238" t="e">
        <f t="shared" si="849"/>
        <v>#DIV/0!</v>
      </c>
      <c r="I1224" s="238" t="e">
        <f t="shared" si="849"/>
        <v>#DIV/0!</v>
      </c>
      <c r="J1224" s="238" t="e">
        <f t="shared" si="849"/>
        <v>#DIV/0!</v>
      </c>
      <c r="K1224" s="238" t="e">
        <f t="shared" si="849"/>
        <v>#DIV/0!</v>
      </c>
      <c r="L1224" s="238" t="e">
        <f t="shared" si="849"/>
        <v>#DIV/0!</v>
      </c>
      <c r="M1224" s="238" t="e">
        <f t="shared" si="849"/>
        <v>#DIV/0!</v>
      </c>
      <c r="N1224" s="238" t="e">
        <f t="shared" si="849"/>
        <v>#DIV/0!</v>
      </c>
      <c r="O1224" s="238" t="e">
        <f t="shared" si="849"/>
        <v>#DIV/0!</v>
      </c>
      <c r="P1224" s="239" t="e">
        <f t="shared" si="847"/>
        <v>#DIV/0!</v>
      </c>
      <c r="Q1224" s="492">
        <f t="shared" ref="Q1224:Q1230" si="850">(P1244/P1243-1)</f>
        <v>-1</v>
      </c>
      <c r="R1224" s="234"/>
      <c r="S1224" s="234"/>
      <c r="T1224" s="75"/>
      <c r="U1224" s="79">
        <v>1</v>
      </c>
    </row>
    <row r="1225" spans="1:21" s="80" customFormat="1" ht="15.75" customHeight="1" thickBot="1">
      <c r="A1225" s="57" t="s">
        <v>93</v>
      </c>
      <c r="B1225" s="516">
        <f>+B1224+1</f>
        <v>257</v>
      </c>
      <c r="C1225" s="315" t="s">
        <v>1497</v>
      </c>
      <c r="D1225" s="237" t="e">
        <f>D1245/$P1245</f>
        <v>#DIV/0!</v>
      </c>
      <c r="E1225" s="238" t="e">
        <f t="shared" ref="E1225:O1225" si="851">E1245/$P1245</f>
        <v>#DIV/0!</v>
      </c>
      <c r="F1225" s="238" t="e">
        <f t="shared" si="851"/>
        <v>#DIV/0!</v>
      </c>
      <c r="G1225" s="238" t="e">
        <f t="shared" si="851"/>
        <v>#DIV/0!</v>
      </c>
      <c r="H1225" s="238" t="e">
        <f t="shared" si="851"/>
        <v>#DIV/0!</v>
      </c>
      <c r="I1225" s="238" t="e">
        <f t="shared" si="851"/>
        <v>#DIV/0!</v>
      </c>
      <c r="J1225" s="238" t="e">
        <f t="shared" si="851"/>
        <v>#DIV/0!</v>
      </c>
      <c r="K1225" s="238" t="e">
        <f t="shared" si="851"/>
        <v>#DIV/0!</v>
      </c>
      <c r="L1225" s="238" t="e">
        <f t="shared" si="851"/>
        <v>#DIV/0!</v>
      </c>
      <c r="M1225" s="238" t="e">
        <f t="shared" si="851"/>
        <v>#DIV/0!</v>
      </c>
      <c r="N1225" s="238" t="e">
        <f t="shared" si="851"/>
        <v>#DIV/0!</v>
      </c>
      <c r="O1225" s="238" t="e">
        <f t="shared" si="851"/>
        <v>#DIV/0!</v>
      </c>
      <c r="P1225" s="239" t="e">
        <f t="shared" si="847"/>
        <v>#DIV/0!</v>
      </c>
      <c r="Q1225" s="492" t="e">
        <f t="shared" si="850"/>
        <v>#DIV/0!</v>
      </c>
      <c r="R1225" s="234"/>
      <c r="S1225" s="234"/>
      <c r="T1225" s="75"/>
      <c r="U1225" s="60">
        <v>1</v>
      </c>
    </row>
    <row r="1226" spans="1:21" s="80" customFormat="1" ht="15.75" customHeight="1" thickBot="1">
      <c r="A1226" s="57" t="s">
        <v>93</v>
      </c>
      <c r="B1226" s="516">
        <f>+B1225+1</f>
        <v>258</v>
      </c>
      <c r="C1226" s="315" t="s">
        <v>1498</v>
      </c>
      <c r="D1226" s="237" t="e">
        <f>D1246/$P1246</f>
        <v>#DIV/0!</v>
      </c>
      <c r="E1226" s="238" t="e">
        <f t="shared" ref="E1226:O1226" si="852">E1246/$P1246</f>
        <v>#DIV/0!</v>
      </c>
      <c r="F1226" s="238" t="e">
        <f t="shared" si="852"/>
        <v>#DIV/0!</v>
      </c>
      <c r="G1226" s="238" t="e">
        <f t="shared" si="852"/>
        <v>#DIV/0!</v>
      </c>
      <c r="H1226" s="238" t="e">
        <f t="shared" si="852"/>
        <v>#DIV/0!</v>
      </c>
      <c r="I1226" s="238" t="e">
        <f t="shared" si="852"/>
        <v>#DIV/0!</v>
      </c>
      <c r="J1226" s="238" t="e">
        <f t="shared" si="852"/>
        <v>#DIV/0!</v>
      </c>
      <c r="K1226" s="238" t="e">
        <f t="shared" si="852"/>
        <v>#DIV/0!</v>
      </c>
      <c r="L1226" s="238" t="e">
        <f t="shared" si="852"/>
        <v>#DIV/0!</v>
      </c>
      <c r="M1226" s="238" t="e">
        <f t="shared" si="852"/>
        <v>#DIV/0!</v>
      </c>
      <c r="N1226" s="238" t="e">
        <f t="shared" si="852"/>
        <v>#DIV/0!</v>
      </c>
      <c r="O1226" s="238" t="e">
        <f t="shared" si="852"/>
        <v>#DIV/0!</v>
      </c>
      <c r="P1226" s="239" t="e">
        <f t="shared" si="847"/>
        <v>#DIV/0!</v>
      </c>
      <c r="Q1226" s="492" t="e">
        <f t="shared" si="850"/>
        <v>#DIV/0!</v>
      </c>
      <c r="R1226" s="234"/>
      <c r="S1226" s="234"/>
      <c r="T1226" s="75"/>
      <c r="U1226" s="79">
        <v>1</v>
      </c>
    </row>
    <row r="1227" spans="1:21" s="80" customFormat="1" ht="15.75" hidden="1" customHeight="1" thickBot="1">
      <c r="A1227" s="57" t="s">
        <v>93</v>
      </c>
      <c r="B1227" s="69"/>
      <c r="C1227" s="320" t="s">
        <v>1499</v>
      </c>
      <c r="D1227" s="250" t="e">
        <f>D1247/$P1247</f>
        <v>#DIV/0!</v>
      </c>
      <c r="E1227" s="310" t="e">
        <f t="shared" ref="E1227:O1227" si="853">E1247/$P1247</f>
        <v>#DIV/0!</v>
      </c>
      <c r="F1227" s="310" t="e">
        <f t="shared" si="853"/>
        <v>#DIV/0!</v>
      </c>
      <c r="G1227" s="310" t="e">
        <f t="shared" si="853"/>
        <v>#DIV/0!</v>
      </c>
      <c r="H1227" s="310" t="e">
        <f t="shared" si="853"/>
        <v>#DIV/0!</v>
      </c>
      <c r="I1227" s="310" t="e">
        <f t="shared" si="853"/>
        <v>#DIV/0!</v>
      </c>
      <c r="J1227" s="310" t="e">
        <f t="shared" si="853"/>
        <v>#DIV/0!</v>
      </c>
      <c r="K1227" s="310" t="e">
        <f t="shared" si="853"/>
        <v>#DIV/0!</v>
      </c>
      <c r="L1227" s="310" t="e">
        <f t="shared" si="853"/>
        <v>#DIV/0!</v>
      </c>
      <c r="M1227" s="310" t="e">
        <f t="shared" si="853"/>
        <v>#DIV/0!</v>
      </c>
      <c r="N1227" s="310" t="e">
        <f t="shared" si="853"/>
        <v>#DIV/0!</v>
      </c>
      <c r="O1227" s="310" t="e">
        <f t="shared" si="853"/>
        <v>#DIV/0!</v>
      </c>
      <c r="P1227" s="254" t="e">
        <f t="shared" si="847"/>
        <v>#DIV/0!</v>
      </c>
      <c r="Q1227" s="494" t="e">
        <f t="shared" si="850"/>
        <v>#DIV/0!</v>
      </c>
      <c r="R1227" s="85"/>
      <c r="S1227" s="85"/>
      <c r="T1227" s="143"/>
      <c r="U1227" s="79">
        <v>2</v>
      </c>
    </row>
    <row r="1228" spans="1:21" s="80" customFormat="1" ht="15.75" hidden="1" customHeight="1" thickBot="1">
      <c r="A1228" s="57" t="s">
        <v>93</v>
      </c>
      <c r="B1228" s="69"/>
      <c r="C1228" s="320" t="s">
        <v>1500</v>
      </c>
      <c r="D1228" s="250" t="e">
        <f t="shared" ref="D1228:O1230" si="854">D1248/$P1248</f>
        <v>#DIV/0!</v>
      </c>
      <c r="E1228" s="310" t="e">
        <f t="shared" si="854"/>
        <v>#DIV/0!</v>
      </c>
      <c r="F1228" s="310" t="e">
        <f t="shared" si="854"/>
        <v>#DIV/0!</v>
      </c>
      <c r="G1228" s="310" t="e">
        <f t="shared" si="854"/>
        <v>#DIV/0!</v>
      </c>
      <c r="H1228" s="310" t="e">
        <f t="shared" si="854"/>
        <v>#DIV/0!</v>
      </c>
      <c r="I1228" s="310" t="e">
        <f t="shared" si="854"/>
        <v>#DIV/0!</v>
      </c>
      <c r="J1228" s="310" t="e">
        <f t="shared" si="854"/>
        <v>#DIV/0!</v>
      </c>
      <c r="K1228" s="310" t="e">
        <f t="shared" si="854"/>
        <v>#DIV/0!</v>
      </c>
      <c r="L1228" s="310" t="e">
        <f t="shared" si="854"/>
        <v>#DIV/0!</v>
      </c>
      <c r="M1228" s="310" t="e">
        <f t="shared" si="854"/>
        <v>#DIV/0!</v>
      </c>
      <c r="N1228" s="310" t="e">
        <f t="shared" si="854"/>
        <v>#DIV/0!</v>
      </c>
      <c r="O1228" s="310" t="e">
        <f t="shared" si="854"/>
        <v>#DIV/0!</v>
      </c>
      <c r="P1228" s="254" t="e">
        <f t="shared" si="847"/>
        <v>#DIV/0!</v>
      </c>
      <c r="Q1228" s="494" t="e">
        <f t="shared" si="850"/>
        <v>#DIV/0!</v>
      </c>
      <c r="R1228" s="85"/>
      <c r="S1228" s="85"/>
      <c r="T1228" s="143"/>
      <c r="U1228" s="79">
        <v>2</v>
      </c>
    </row>
    <row r="1229" spans="1:21" s="80" customFormat="1" ht="15.75" hidden="1" customHeight="1" thickBot="1">
      <c r="A1229" s="57" t="s">
        <v>93</v>
      </c>
      <c r="B1229" s="69"/>
      <c r="C1229" s="320" t="s">
        <v>1501</v>
      </c>
      <c r="D1229" s="250" t="e">
        <f t="shared" si="854"/>
        <v>#DIV/0!</v>
      </c>
      <c r="E1229" s="310" t="e">
        <f t="shared" si="854"/>
        <v>#DIV/0!</v>
      </c>
      <c r="F1229" s="310" t="e">
        <f t="shared" si="854"/>
        <v>#DIV/0!</v>
      </c>
      <c r="G1229" s="310" t="e">
        <f t="shared" si="854"/>
        <v>#DIV/0!</v>
      </c>
      <c r="H1229" s="310" t="e">
        <f t="shared" si="854"/>
        <v>#DIV/0!</v>
      </c>
      <c r="I1229" s="310" t="e">
        <f t="shared" si="854"/>
        <v>#DIV/0!</v>
      </c>
      <c r="J1229" s="310" t="e">
        <f t="shared" si="854"/>
        <v>#DIV/0!</v>
      </c>
      <c r="K1229" s="310" t="e">
        <f t="shared" si="854"/>
        <v>#DIV/0!</v>
      </c>
      <c r="L1229" s="310" t="e">
        <f t="shared" si="854"/>
        <v>#DIV/0!</v>
      </c>
      <c r="M1229" s="310" t="e">
        <f t="shared" si="854"/>
        <v>#DIV/0!</v>
      </c>
      <c r="N1229" s="310" t="e">
        <f t="shared" si="854"/>
        <v>#DIV/0!</v>
      </c>
      <c r="O1229" s="310" t="e">
        <f t="shared" si="854"/>
        <v>#DIV/0!</v>
      </c>
      <c r="P1229" s="254" t="e">
        <f t="shared" si="847"/>
        <v>#DIV/0!</v>
      </c>
      <c r="Q1229" s="494" t="e">
        <f t="shared" si="850"/>
        <v>#DIV/0!</v>
      </c>
      <c r="R1229" s="85"/>
      <c r="S1229" s="85"/>
      <c r="T1229" s="143"/>
      <c r="U1229" s="79">
        <v>2</v>
      </c>
    </row>
    <row r="1230" spans="1:21" s="80" customFormat="1" ht="15.75" hidden="1" customHeight="1" thickBot="1">
      <c r="A1230" s="57" t="s">
        <v>93</v>
      </c>
      <c r="B1230" s="69"/>
      <c r="C1230" s="320" t="s">
        <v>1502</v>
      </c>
      <c r="D1230" s="250" t="e">
        <f t="shared" si="854"/>
        <v>#DIV/0!</v>
      </c>
      <c r="E1230" s="310" t="e">
        <f t="shared" si="854"/>
        <v>#DIV/0!</v>
      </c>
      <c r="F1230" s="310" t="e">
        <f t="shared" si="854"/>
        <v>#DIV/0!</v>
      </c>
      <c r="G1230" s="310" t="e">
        <f t="shared" si="854"/>
        <v>#DIV/0!</v>
      </c>
      <c r="H1230" s="310" t="e">
        <f t="shared" si="854"/>
        <v>#DIV/0!</v>
      </c>
      <c r="I1230" s="310" t="e">
        <f t="shared" si="854"/>
        <v>#DIV/0!</v>
      </c>
      <c r="J1230" s="310" t="e">
        <f t="shared" si="854"/>
        <v>#DIV/0!</v>
      </c>
      <c r="K1230" s="310" t="e">
        <f t="shared" si="854"/>
        <v>#DIV/0!</v>
      </c>
      <c r="L1230" s="310" t="e">
        <f t="shared" si="854"/>
        <v>#DIV/0!</v>
      </c>
      <c r="M1230" s="310" t="e">
        <f t="shared" si="854"/>
        <v>#DIV/0!</v>
      </c>
      <c r="N1230" s="310" t="e">
        <f t="shared" si="854"/>
        <v>#DIV/0!</v>
      </c>
      <c r="O1230" s="310" t="e">
        <f t="shared" si="854"/>
        <v>#DIV/0!</v>
      </c>
      <c r="P1230" s="254" t="e">
        <f t="shared" si="847"/>
        <v>#DIV/0!</v>
      </c>
      <c r="Q1230" s="494" t="e">
        <f t="shared" si="850"/>
        <v>#DIV/0!</v>
      </c>
      <c r="R1230" s="85"/>
      <c r="S1230" s="85"/>
      <c r="T1230" s="143"/>
      <c r="U1230" s="79">
        <v>2</v>
      </c>
    </row>
    <row r="1231" spans="1:21" s="80" customFormat="1" ht="15.75" hidden="1" customHeight="1" thickBot="1">
      <c r="A1231" s="57" t="s">
        <v>93</v>
      </c>
      <c r="B1231" s="69"/>
      <c r="C1231" s="319" t="s">
        <v>193</v>
      </c>
      <c r="D1231" s="255">
        <v>0</v>
      </c>
      <c r="E1231" s="256">
        <v>12.5</v>
      </c>
      <c r="F1231" s="256">
        <v>12.5</v>
      </c>
      <c r="G1231" s="256">
        <v>12.5</v>
      </c>
      <c r="H1231" s="256">
        <v>12.5</v>
      </c>
      <c r="I1231" s="256">
        <v>15.416666669999998</v>
      </c>
      <c r="J1231" s="256">
        <v>12.5</v>
      </c>
      <c r="K1231" s="256">
        <v>12.5</v>
      </c>
      <c r="L1231" s="256">
        <v>11.75</v>
      </c>
      <c r="M1231" s="256">
        <v>12.5</v>
      </c>
      <c r="N1231" s="256">
        <v>12.5</v>
      </c>
      <c r="O1231" s="321">
        <v>12.500000000000014</v>
      </c>
      <c r="P1231" s="322">
        <f t="shared" si="837"/>
        <v>139.66666667000001</v>
      </c>
      <c r="Q1231" s="117"/>
      <c r="R1231" s="203"/>
      <c r="S1231" s="203"/>
      <c r="T1231" s="143"/>
      <c r="U1231" s="79">
        <v>2</v>
      </c>
    </row>
    <row r="1232" spans="1:21" s="80" customFormat="1" ht="15.75" hidden="1" customHeight="1" thickBot="1">
      <c r="A1232" s="57" t="s">
        <v>93</v>
      </c>
      <c r="B1232" s="69"/>
      <c r="C1232" s="320" t="s">
        <v>194</v>
      </c>
      <c r="D1232" s="258">
        <v>12.5</v>
      </c>
      <c r="E1232" s="259">
        <v>12.5</v>
      </c>
      <c r="F1232" s="259">
        <v>12.5</v>
      </c>
      <c r="G1232" s="259">
        <v>12.5</v>
      </c>
      <c r="H1232" s="259">
        <v>12.5</v>
      </c>
      <c r="I1232" s="259">
        <v>12.5</v>
      </c>
      <c r="J1232" s="259">
        <v>12.5</v>
      </c>
      <c r="K1232" s="259">
        <v>12.5</v>
      </c>
      <c r="L1232" s="259">
        <v>8.75</v>
      </c>
      <c r="M1232" s="259">
        <v>12.5</v>
      </c>
      <c r="N1232" s="259">
        <v>12.5</v>
      </c>
      <c r="O1232" s="323">
        <v>12.5</v>
      </c>
      <c r="P1232" s="101">
        <f t="shared" si="837"/>
        <v>146.25</v>
      </c>
      <c r="Q1232" s="507"/>
      <c r="R1232" s="260"/>
      <c r="S1232" s="260"/>
      <c r="T1232" s="156"/>
      <c r="U1232" s="79">
        <v>2</v>
      </c>
    </row>
    <row r="1233" spans="1:21" s="80" customFormat="1" ht="15.75" hidden="1" customHeight="1" thickBot="1">
      <c r="A1233" s="57" t="s">
        <v>93</v>
      </c>
      <c r="B1233" s="69"/>
      <c r="C1233" s="320" t="s">
        <v>464</v>
      </c>
      <c r="D1233" s="258">
        <v>12.5</v>
      </c>
      <c r="E1233" s="259">
        <v>19.416667</v>
      </c>
      <c r="F1233" s="259">
        <v>19.416667</v>
      </c>
      <c r="G1233" s="259">
        <v>19.416667</v>
      </c>
      <c r="H1233" s="259">
        <v>19.416667</v>
      </c>
      <c r="I1233" s="259">
        <v>19.416667</v>
      </c>
      <c r="J1233" s="259">
        <v>19.416667</v>
      </c>
      <c r="K1233" s="259">
        <v>19.416667</v>
      </c>
      <c r="L1233" s="259">
        <v>14.916667</v>
      </c>
      <c r="M1233" s="259">
        <v>19.416667</v>
      </c>
      <c r="N1233" s="259">
        <v>19.416667</v>
      </c>
      <c r="O1233" s="323">
        <v>19.416667</v>
      </c>
      <c r="P1233" s="101">
        <f t="shared" si="837"/>
        <v>221.58333699999994</v>
      </c>
      <c r="Q1233" s="508"/>
      <c r="R1233" s="324"/>
      <c r="S1233" s="324"/>
      <c r="T1233" s="142">
        <f>R1233-S1233</f>
        <v>0</v>
      </c>
      <c r="U1233" s="79">
        <v>2</v>
      </c>
    </row>
    <row r="1234" spans="1:21" s="80" customFormat="1" ht="15.75" hidden="1" customHeight="1" thickBot="1">
      <c r="A1234" s="57" t="s">
        <v>93</v>
      </c>
      <c r="B1234" s="69"/>
      <c r="C1234" s="320" t="s">
        <v>585</v>
      </c>
      <c r="D1234" s="258">
        <v>19.416667</v>
      </c>
      <c r="E1234" s="259">
        <v>23.769027000000001</v>
      </c>
      <c r="F1234" s="259">
        <v>19.416667</v>
      </c>
      <c r="G1234" s="259">
        <v>19.416667</v>
      </c>
      <c r="H1234" s="259">
        <v>19.416667</v>
      </c>
      <c r="I1234" s="259">
        <v>19.416667</v>
      </c>
      <c r="J1234" s="259">
        <v>19.416667</v>
      </c>
      <c r="K1234" s="259">
        <v>19.416667</v>
      </c>
      <c r="L1234" s="259">
        <v>12.426666600000001</v>
      </c>
      <c r="M1234" s="259">
        <v>19.416667</v>
      </c>
      <c r="N1234" s="259">
        <v>19.416667</v>
      </c>
      <c r="O1234" s="323">
        <v>19.376604</v>
      </c>
      <c r="P1234" s="101">
        <f t="shared" si="837"/>
        <v>230.32230060000001</v>
      </c>
      <c r="Q1234" s="508"/>
      <c r="R1234" s="324"/>
      <c r="S1234" s="324"/>
      <c r="T1234" s="142">
        <f>R1234-S1234</f>
        <v>0</v>
      </c>
      <c r="U1234" s="79">
        <v>2</v>
      </c>
    </row>
    <row r="1235" spans="1:21" s="80" customFormat="1" ht="15.75" hidden="1" customHeight="1" thickBot="1">
      <c r="A1235" s="57" t="s">
        <v>93</v>
      </c>
      <c r="B1235" s="69"/>
      <c r="C1235" s="320" t="s">
        <v>687</v>
      </c>
      <c r="D1235" s="258">
        <v>19.416667</v>
      </c>
      <c r="E1235" s="259">
        <v>41.193952199999998</v>
      </c>
      <c r="F1235" s="259">
        <v>19.5</v>
      </c>
      <c r="G1235" s="259">
        <v>19.5</v>
      </c>
      <c r="H1235" s="259">
        <v>19.5</v>
      </c>
      <c r="I1235" s="259">
        <v>12.38063096</v>
      </c>
      <c r="J1235" s="259">
        <v>19.5</v>
      </c>
      <c r="K1235" s="259">
        <v>19.5</v>
      </c>
      <c r="L1235" s="259">
        <v>19.5</v>
      </c>
      <c r="M1235" s="259">
        <v>19.5</v>
      </c>
      <c r="N1235" s="259">
        <v>19.5</v>
      </c>
      <c r="O1235" s="323">
        <v>19.5</v>
      </c>
      <c r="P1235" s="101">
        <f t="shared" si="837"/>
        <v>248.49125015999999</v>
      </c>
      <c r="Q1235" s="508"/>
      <c r="R1235" s="324"/>
      <c r="S1235" s="324"/>
      <c r="T1235" s="142">
        <f>R1235-S1235</f>
        <v>0</v>
      </c>
      <c r="U1235" s="79">
        <v>2</v>
      </c>
    </row>
    <row r="1236" spans="1:21" s="80" customFormat="1" ht="15.75" hidden="1" customHeight="1" thickBot="1">
      <c r="A1236" s="57" t="s">
        <v>93</v>
      </c>
      <c r="B1236" s="69"/>
      <c r="C1236" s="320" t="s">
        <v>785</v>
      </c>
      <c r="D1236" s="325">
        <f t="shared" ref="D1236:O1236" si="855">+D1322+D1365</f>
        <v>19.5</v>
      </c>
      <c r="E1236" s="325">
        <f t="shared" si="855"/>
        <v>58.340412999999998</v>
      </c>
      <c r="F1236" s="325">
        <f t="shared" si="855"/>
        <v>19.500000000000004</v>
      </c>
      <c r="G1236" s="325">
        <f t="shared" si="855"/>
        <v>19.500000000000004</v>
      </c>
      <c r="H1236" s="325">
        <f t="shared" si="855"/>
        <v>11.829181449999997</v>
      </c>
      <c r="I1236" s="325">
        <f t="shared" si="855"/>
        <v>19.500000000000004</v>
      </c>
      <c r="J1236" s="325">
        <f t="shared" si="855"/>
        <v>19.500000000000011</v>
      </c>
      <c r="K1236" s="325">
        <f t="shared" si="855"/>
        <v>19.499999999999982</v>
      </c>
      <c r="L1236" s="325">
        <f t="shared" si="855"/>
        <v>19.500000000000011</v>
      </c>
      <c r="M1236" s="325">
        <f t="shared" si="855"/>
        <v>19.499999999999982</v>
      </c>
      <c r="N1236" s="325">
        <f t="shared" si="855"/>
        <v>19.500000000000007</v>
      </c>
      <c r="O1236" s="325">
        <f t="shared" si="855"/>
        <v>19.499999999999979</v>
      </c>
      <c r="P1236" s="101">
        <f t="shared" si="837"/>
        <v>265.16959444999992</v>
      </c>
      <c r="Q1236" s="508"/>
      <c r="R1236" s="324">
        <f>R1322+R1365</f>
        <v>0</v>
      </c>
      <c r="S1236" s="324">
        <f>S1322+S1365</f>
        <v>0</v>
      </c>
      <c r="T1236" s="326">
        <f>T1322+T1365</f>
        <v>0</v>
      </c>
      <c r="U1236" s="79">
        <v>2</v>
      </c>
    </row>
    <row r="1237" spans="1:21" s="80" customFormat="1" ht="15.75" hidden="1" customHeight="1" thickBot="1">
      <c r="A1237" s="57" t="s">
        <v>93</v>
      </c>
      <c r="B1237" s="69"/>
      <c r="C1237" s="320" t="s">
        <v>869</v>
      </c>
      <c r="D1237" s="444">
        <f t="shared" ref="D1237:O1237" si="856">+D1323+D1366</f>
        <v>19.5</v>
      </c>
      <c r="E1237" s="444">
        <f t="shared" si="856"/>
        <v>74.340354149999996</v>
      </c>
      <c r="F1237" s="444">
        <f t="shared" si="856"/>
        <v>19.5</v>
      </c>
      <c r="G1237" s="444">
        <f t="shared" si="856"/>
        <v>19.5</v>
      </c>
      <c r="H1237" s="444">
        <f t="shared" si="856"/>
        <v>19.5</v>
      </c>
      <c r="I1237" s="444">
        <f t="shared" si="856"/>
        <v>19.5</v>
      </c>
      <c r="J1237" s="444">
        <f t="shared" si="856"/>
        <v>19.5</v>
      </c>
      <c r="K1237" s="444">
        <f t="shared" si="856"/>
        <v>19.5</v>
      </c>
      <c r="L1237" s="444">
        <f t="shared" si="856"/>
        <v>19.500000000000007</v>
      </c>
      <c r="M1237" s="444">
        <f t="shared" si="856"/>
        <v>19.500000000000011</v>
      </c>
      <c r="N1237" s="444">
        <f t="shared" si="856"/>
        <v>13.2</v>
      </c>
      <c r="O1237" s="444">
        <f t="shared" si="856"/>
        <v>19.500000000000011</v>
      </c>
      <c r="P1237" s="107">
        <f>SUM(D1237:O1237)</f>
        <v>282.54035414999998</v>
      </c>
      <c r="Q1237" s="508"/>
      <c r="R1237" s="258">
        <f>R1323+R1366</f>
        <v>0</v>
      </c>
      <c r="S1237" s="110">
        <f>P1237</f>
        <v>282.54035414999998</v>
      </c>
      <c r="T1237" s="111">
        <f>S1237-R1237</f>
        <v>282.54035414999998</v>
      </c>
      <c r="U1237" s="79">
        <v>2</v>
      </c>
    </row>
    <row r="1238" spans="1:21" s="80" customFormat="1" ht="15.75" hidden="1" customHeight="1" thickBot="1">
      <c r="A1238" s="57" t="s">
        <v>93</v>
      </c>
      <c r="B1238" s="69"/>
      <c r="C1238" s="409" t="s">
        <v>968</v>
      </c>
      <c r="D1238" s="445">
        <f t="shared" ref="D1238:O1239" si="857">+D1324+D1367</f>
        <v>19.5</v>
      </c>
      <c r="E1238" s="325">
        <f t="shared" si="857"/>
        <v>75.651791500000002</v>
      </c>
      <c r="F1238" s="325">
        <f t="shared" si="857"/>
        <v>19.5</v>
      </c>
      <c r="G1238" s="325">
        <f t="shared" si="857"/>
        <v>19.5</v>
      </c>
      <c r="H1238" s="325">
        <f t="shared" si="857"/>
        <v>19.499999999999986</v>
      </c>
      <c r="I1238" s="325">
        <f t="shared" si="857"/>
        <v>19.5</v>
      </c>
      <c r="J1238" s="325">
        <f t="shared" si="857"/>
        <v>19.5</v>
      </c>
      <c r="K1238" s="325">
        <f t="shared" si="857"/>
        <v>19.5</v>
      </c>
      <c r="L1238" s="325">
        <f t="shared" si="857"/>
        <v>19.5</v>
      </c>
      <c r="M1238" s="325">
        <f t="shared" si="857"/>
        <v>44.793008999999984</v>
      </c>
      <c r="N1238" s="325">
        <f t="shared" si="857"/>
        <v>45.858625560000007</v>
      </c>
      <c r="O1238" s="325">
        <f t="shared" si="857"/>
        <v>15.968999999999994</v>
      </c>
      <c r="P1238" s="101">
        <f>SUM(D1238:O1238)</f>
        <v>338.27242605999999</v>
      </c>
      <c r="Q1238" s="508"/>
      <c r="R1238" s="362">
        <v>276.89999999999998</v>
      </c>
      <c r="S1238" s="451">
        <v>276.89999999999998</v>
      </c>
      <c r="T1238" s="591">
        <f>T1324+T1367</f>
        <v>0</v>
      </c>
      <c r="U1238" s="79">
        <v>2</v>
      </c>
    </row>
    <row r="1239" spans="1:21" s="80" customFormat="1" ht="15.6" customHeight="1" thickBot="1">
      <c r="A1239" s="57" t="s">
        <v>93</v>
      </c>
      <c r="B1239" s="516">
        <f>+B1226+1</f>
        <v>259</v>
      </c>
      <c r="C1239" s="317" t="s">
        <v>2538</v>
      </c>
      <c r="D1239" s="189">
        <v>0</v>
      </c>
      <c r="E1239" s="190">
        <f t="shared" si="857"/>
        <v>0</v>
      </c>
      <c r="F1239" s="190">
        <f t="shared" si="857"/>
        <v>0</v>
      </c>
      <c r="G1239" s="190">
        <f t="shared" si="857"/>
        <v>0</v>
      </c>
      <c r="H1239" s="190">
        <f t="shared" si="857"/>
        <v>0</v>
      </c>
      <c r="I1239" s="190">
        <f t="shared" si="857"/>
        <v>0</v>
      </c>
      <c r="J1239" s="190">
        <f t="shared" si="857"/>
        <v>0</v>
      </c>
      <c r="K1239" s="190">
        <f t="shared" si="857"/>
        <v>0</v>
      </c>
      <c r="L1239" s="190">
        <f t="shared" si="857"/>
        <v>0</v>
      </c>
      <c r="M1239" s="190">
        <f t="shared" si="857"/>
        <v>0</v>
      </c>
      <c r="N1239" s="190">
        <f t="shared" si="857"/>
        <v>0</v>
      </c>
      <c r="O1239" s="184">
        <f>(R1239)-SUM(D1239:N1239)</f>
        <v>0</v>
      </c>
      <c r="P1239" s="185">
        <f>SUM(D1239:O1239)</f>
        <v>0</v>
      </c>
      <c r="Q1239" s="659"/>
      <c r="R1239" s="182">
        <v>0</v>
      </c>
      <c r="S1239" s="187">
        <v>0</v>
      </c>
      <c r="T1239" s="105">
        <f t="shared" ref="T1239:T1250" si="858">T1335+T1378</f>
        <v>0</v>
      </c>
      <c r="U1239" s="60">
        <v>1</v>
      </c>
    </row>
    <row r="1240" spans="1:21" s="80" customFormat="1" ht="15.75" hidden="1" customHeight="1" thickBot="1">
      <c r="A1240" s="57" t="s">
        <v>93</v>
      </c>
      <c r="B1240" s="69"/>
      <c r="C1240" s="409" t="s">
        <v>1112</v>
      </c>
      <c r="D1240" s="445">
        <f t="shared" ref="D1240:O1240" si="859">+D1326+D1369</f>
        <v>19.5</v>
      </c>
      <c r="E1240" s="325">
        <f t="shared" si="859"/>
        <v>54.543752999999995</v>
      </c>
      <c r="F1240" s="325">
        <f t="shared" si="859"/>
        <v>19.5</v>
      </c>
      <c r="G1240" s="325">
        <f t="shared" si="859"/>
        <v>19.5</v>
      </c>
      <c r="H1240" s="325">
        <f t="shared" si="859"/>
        <v>32.468212000000008</v>
      </c>
      <c r="I1240" s="325">
        <f t="shared" si="859"/>
        <v>19.5</v>
      </c>
      <c r="J1240" s="325">
        <f t="shared" si="859"/>
        <v>19.5</v>
      </c>
      <c r="K1240" s="325">
        <f t="shared" si="859"/>
        <v>34.482308999999987</v>
      </c>
      <c r="L1240" s="325">
        <f t="shared" si="859"/>
        <v>19.5</v>
      </c>
      <c r="M1240" s="325">
        <f t="shared" si="859"/>
        <v>9.2458972200000176</v>
      </c>
      <c r="N1240" s="325">
        <f t="shared" si="859"/>
        <v>0</v>
      </c>
      <c r="O1240" s="325">
        <f t="shared" si="859"/>
        <v>0</v>
      </c>
      <c r="P1240" s="101">
        <f>SUM(D1240:O1240)</f>
        <v>247.74017122000001</v>
      </c>
      <c r="Q1240" s="351"/>
      <c r="R1240" s="255">
        <f t="shared" ref="R1240:S1250" si="860">R1326+R1369</f>
        <v>314.3</v>
      </c>
      <c r="S1240" s="601">
        <f t="shared" si="860"/>
        <v>314.3</v>
      </c>
      <c r="T1240" s="593">
        <f>T1326+T1369</f>
        <v>0</v>
      </c>
      <c r="U1240" s="79">
        <v>2</v>
      </c>
    </row>
    <row r="1241" spans="1:21" s="80" customFormat="1" ht="15.75" hidden="1" customHeight="1" thickBot="1">
      <c r="A1241" s="57" t="s">
        <v>93</v>
      </c>
      <c r="B1241" s="516"/>
      <c r="C1241" s="409" t="s">
        <v>1493</v>
      </c>
      <c r="D1241" s="445">
        <f t="shared" ref="D1241:O1241" si="861">+D1327+D1370</f>
        <v>0</v>
      </c>
      <c r="E1241" s="325">
        <f t="shared" si="861"/>
        <v>0</v>
      </c>
      <c r="F1241" s="325">
        <f t="shared" si="861"/>
        <v>0</v>
      </c>
      <c r="G1241" s="325">
        <f t="shared" si="861"/>
        <v>0</v>
      </c>
      <c r="H1241" s="325">
        <f t="shared" si="861"/>
        <v>0</v>
      </c>
      <c r="I1241" s="325">
        <f t="shared" si="861"/>
        <v>0</v>
      </c>
      <c r="J1241" s="325">
        <f t="shared" si="861"/>
        <v>0</v>
      </c>
      <c r="K1241" s="325">
        <f t="shared" si="861"/>
        <v>0</v>
      </c>
      <c r="L1241" s="325">
        <f t="shared" si="861"/>
        <v>0</v>
      </c>
      <c r="M1241" s="325">
        <f t="shared" si="861"/>
        <v>0</v>
      </c>
      <c r="N1241" s="325">
        <f t="shared" si="861"/>
        <v>0</v>
      </c>
      <c r="O1241" s="325">
        <f t="shared" si="861"/>
        <v>0</v>
      </c>
      <c r="P1241" s="101">
        <f>SUM(D1241:O1241)</f>
        <v>0</v>
      </c>
      <c r="Q1241" s="351"/>
      <c r="R1241" s="258">
        <f t="shared" si="860"/>
        <v>0</v>
      </c>
      <c r="S1241" s="324">
        <f t="shared" si="860"/>
        <v>0</v>
      </c>
      <c r="T1241" s="479">
        <f t="shared" si="858"/>
        <v>0</v>
      </c>
      <c r="U1241" s="79">
        <v>2</v>
      </c>
    </row>
    <row r="1242" spans="1:21" s="80" customFormat="1" ht="15.75" hidden="1" customHeight="1" thickBot="1">
      <c r="A1242" s="57" t="s">
        <v>93</v>
      </c>
      <c r="B1242" s="516"/>
      <c r="C1242" s="320" t="s">
        <v>1494</v>
      </c>
      <c r="D1242" s="445">
        <f t="shared" ref="D1242:O1242" si="862">+D1328+D1371</f>
        <v>0</v>
      </c>
      <c r="E1242" s="325">
        <f t="shared" si="862"/>
        <v>0</v>
      </c>
      <c r="F1242" s="325">
        <f t="shared" si="862"/>
        <v>0</v>
      </c>
      <c r="G1242" s="325">
        <f t="shared" si="862"/>
        <v>0</v>
      </c>
      <c r="H1242" s="325">
        <f t="shared" si="862"/>
        <v>0</v>
      </c>
      <c r="I1242" s="325">
        <f t="shared" si="862"/>
        <v>0</v>
      </c>
      <c r="J1242" s="325">
        <f t="shared" si="862"/>
        <v>0</v>
      </c>
      <c r="K1242" s="325">
        <f t="shared" si="862"/>
        <v>0</v>
      </c>
      <c r="L1242" s="325">
        <f t="shared" si="862"/>
        <v>0</v>
      </c>
      <c r="M1242" s="325">
        <f t="shared" si="862"/>
        <v>0</v>
      </c>
      <c r="N1242" s="325">
        <f t="shared" si="862"/>
        <v>0</v>
      </c>
      <c r="O1242" s="325">
        <f t="shared" si="862"/>
        <v>0</v>
      </c>
      <c r="P1242" s="101">
        <f t="shared" ref="P1242:P1250" si="863">SUM(D1242:O1242)</f>
        <v>0</v>
      </c>
      <c r="Q1242" s="580"/>
      <c r="R1242" s="362">
        <v>0</v>
      </c>
      <c r="S1242" s="451">
        <v>0</v>
      </c>
      <c r="T1242" s="591">
        <f>R1242-S1242</f>
        <v>0</v>
      </c>
      <c r="U1242" s="79">
        <v>2</v>
      </c>
    </row>
    <row r="1243" spans="1:21" s="80" customFormat="1" ht="15.6" hidden="1" customHeight="1" thickBot="1">
      <c r="A1243" s="57" t="s">
        <v>93</v>
      </c>
      <c r="B1243" s="516"/>
      <c r="C1243" s="315" t="s">
        <v>1495</v>
      </c>
      <c r="D1243" s="189">
        <v>0</v>
      </c>
      <c r="E1243" s="190">
        <v>0</v>
      </c>
      <c r="F1243" s="190">
        <v>2.9999999999999997E-8</v>
      </c>
      <c r="G1243" s="190">
        <v>37.500000010000001</v>
      </c>
      <c r="H1243" s="190">
        <v>37.5</v>
      </c>
      <c r="I1243" s="190">
        <v>37.5</v>
      </c>
      <c r="J1243" s="190">
        <v>37.5</v>
      </c>
      <c r="K1243" s="190">
        <v>37.5</v>
      </c>
      <c r="L1243" s="190">
        <v>0</v>
      </c>
      <c r="M1243" s="190">
        <v>0</v>
      </c>
      <c r="N1243" s="190">
        <v>0</v>
      </c>
      <c r="O1243" s="184">
        <v>0</v>
      </c>
      <c r="P1243" s="185">
        <f t="shared" si="863"/>
        <v>187.50000004</v>
      </c>
      <c r="Q1243" s="584"/>
      <c r="R1243" s="182">
        <v>337.5</v>
      </c>
      <c r="S1243" s="187">
        <v>337.5</v>
      </c>
      <c r="T1243" s="105">
        <f>R1243-S1243</f>
        <v>0</v>
      </c>
      <c r="U1243" s="79">
        <v>2</v>
      </c>
    </row>
    <row r="1244" spans="1:21" s="80" customFormat="1" ht="15.6" hidden="1" customHeight="1" thickBot="1">
      <c r="A1244" s="57" t="s">
        <v>93</v>
      </c>
      <c r="B1244" s="516"/>
      <c r="C1244" s="315" t="s">
        <v>1496</v>
      </c>
      <c r="D1244" s="189">
        <v>0</v>
      </c>
      <c r="E1244" s="190">
        <f t="shared" ref="D1244:O1245" si="864">+E1330+E1373</f>
        <v>0</v>
      </c>
      <c r="F1244" s="190">
        <f t="shared" si="864"/>
        <v>0</v>
      </c>
      <c r="G1244" s="190">
        <f t="shared" si="864"/>
        <v>0</v>
      </c>
      <c r="H1244" s="190">
        <f t="shared" si="864"/>
        <v>0</v>
      </c>
      <c r="I1244" s="190">
        <f t="shared" si="864"/>
        <v>0</v>
      </c>
      <c r="J1244" s="190">
        <f t="shared" si="864"/>
        <v>0</v>
      </c>
      <c r="K1244" s="190">
        <f t="shared" si="864"/>
        <v>0</v>
      </c>
      <c r="L1244" s="190">
        <f t="shared" si="864"/>
        <v>0</v>
      </c>
      <c r="M1244" s="190">
        <f t="shared" si="864"/>
        <v>0</v>
      </c>
      <c r="N1244" s="190">
        <f t="shared" si="864"/>
        <v>0</v>
      </c>
      <c r="O1244" s="184">
        <f>(R1244)-SUM(D1244:N1244)</f>
        <v>0</v>
      </c>
      <c r="P1244" s="185">
        <f t="shared" si="863"/>
        <v>0</v>
      </c>
      <c r="Q1244" s="584"/>
      <c r="R1244" s="583">
        <v>0</v>
      </c>
      <c r="S1244" s="599">
        <v>0</v>
      </c>
      <c r="T1244" s="600">
        <f t="shared" si="858"/>
        <v>0</v>
      </c>
      <c r="U1244" s="60">
        <v>2</v>
      </c>
    </row>
    <row r="1245" spans="1:21" s="80" customFormat="1" ht="15.75" customHeight="1" thickBot="1">
      <c r="A1245" s="57" t="s">
        <v>93</v>
      </c>
      <c r="B1245" s="516">
        <f>+B1239+1</f>
        <v>260</v>
      </c>
      <c r="C1245" s="315" t="s">
        <v>1497</v>
      </c>
      <c r="D1245" s="189">
        <f t="shared" si="864"/>
        <v>0</v>
      </c>
      <c r="E1245" s="190">
        <f t="shared" si="864"/>
        <v>0</v>
      </c>
      <c r="F1245" s="190">
        <f t="shared" si="864"/>
        <v>0</v>
      </c>
      <c r="G1245" s="190">
        <f t="shared" si="864"/>
        <v>0</v>
      </c>
      <c r="H1245" s="190">
        <f t="shared" si="864"/>
        <v>0</v>
      </c>
      <c r="I1245" s="190">
        <f t="shared" si="864"/>
        <v>0</v>
      </c>
      <c r="J1245" s="190">
        <f t="shared" si="864"/>
        <v>0</v>
      </c>
      <c r="K1245" s="190">
        <f t="shared" si="864"/>
        <v>0</v>
      </c>
      <c r="L1245" s="190">
        <f t="shared" si="864"/>
        <v>0</v>
      </c>
      <c r="M1245" s="190">
        <f t="shared" si="864"/>
        <v>0</v>
      </c>
      <c r="N1245" s="190">
        <f t="shared" si="864"/>
        <v>0</v>
      </c>
      <c r="O1245" s="190">
        <f t="shared" si="864"/>
        <v>0</v>
      </c>
      <c r="P1245" s="185">
        <f t="shared" si="863"/>
        <v>0</v>
      </c>
      <c r="Q1245" s="659"/>
      <c r="R1245" s="301">
        <f t="shared" si="860"/>
        <v>0</v>
      </c>
      <c r="S1245" s="599">
        <f t="shared" si="860"/>
        <v>0</v>
      </c>
      <c r="T1245" s="600">
        <f t="shared" si="858"/>
        <v>0</v>
      </c>
      <c r="U1245" s="60">
        <v>1</v>
      </c>
    </row>
    <row r="1246" spans="1:21" s="80" customFormat="1" ht="15.75" customHeight="1" thickBot="1">
      <c r="A1246" s="57" t="s">
        <v>93</v>
      </c>
      <c r="B1246" s="516">
        <f>+B1245+1</f>
        <v>261</v>
      </c>
      <c r="C1246" s="315" t="s">
        <v>1498</v>
      </c>
      <c r="D1246" s="189">
        <f t="shared" ref="D1246:O1246" si="865">+D1332+D1375</f>
        <v>0</v>
      </c>
      <c r="E1246" s="190">
        <f t="shared" si="865"/>
        <v>0</v>
      </c>
      <c r="F1246" s="190">
        <f t="shared" si="865"/>
        <v>0</v>
      </c>
      <c r="G1246" s="190">
        <f t="shared" si="865"/>
        <v>0</v>
      </c>
      <c r="H1246" s="190">
        <f t="shared" si="865"/>
        <v>0</v>
      </c>
      <c r="I1246" s="190">
        <f t="shared" si="865"/>
        <v>0</v>
      </c>
      <c r="J1246" s="190">
        <f t="shared" si="865"/>
        <v>0</v>
      </c>
      <c r="K1246" s="190">
        <f t="shared" si="865"/>
        <v>0</v>
      </c>
      <c r="L1246" s="190">
        <f t="shared" si="865"/>
        <v>0</v>
      </c>
      <c r="M1246" s="190">
        <f t="shared" si="865"/>
        <v>0</v>
      </c>
      <c r="N1246" s="190">
        <f t="shared" si="865"/>
        <v>0</v>
      </c>
      <c r="O1246" s="190">
        <f t="shared" si="865"/>
        <v>0</v>
      </c>
      <c r="P1246" s="185">
        <f t="shared" si="863"/>
        <v>0</v>
      </c>
      <c r="Q1246" s="542"/>
      <c r="R1246" s="182">
        <f t="shared" si="860"/>
        <v>0</v>
      </c>
      <c r="S1246" s="187">
        <f t="shared" si="860"/>
        <v>0</v>
      </c>
      <c r="T1246" s="105">
        <f t="shared" si="858"/>
        <v>0</v>
      </c>
      <c r="U1246" s="79">
        <v>1</v>
      </c>
    </row>
    <row r="1247" spans="1:21" s="80" customFormat="1" ht="15.75" hidden="1" customHeight="1" thickBot="1">
      <c r="A1247" s="57" t="s">
        <v>93</v>
      </c>
      <c r="B1247" s="69"/>
      <c r="C1247" s="320" t="s">
        <v>1499</v>
      </c>
      <c r="D1247" s="445">
        <f t="shared" ref="D1247:O1247" si="866">+D1333+D1376</f>
        <v>0</v>
      </c>
      <c r="E1247" s="325">
        <f t="shared" si="866"/>
        <v>0</v>
      </c>
      <c r="F1247" s="325">
        <f t="shared" si="866"/>
        <v>0</v>
      </c>
      <c r="G1247" s="325">
        <f t="shared" si="866"/>
        <v>0</v>
      </c>
      <c r="H1247" s="325">
        <f t="shared" si="866"/>
        <v>0</v>
      </c>
      <c r="I1247" s="325">
        <f t="shared" si="866"/>
        <v>0</v>
      </c>
      <c r="J1247" s="325">
        <f t="shared" si="866"/>
        <v>0</v>
      </c>
      <c r="K1247" s="325">
        <f t="shared" si="866"/>
        <v>0</v>
      </c>
      <c r="L1247" s="325">
        <f t="shared" si="866"/>
        <v>0</v>
      </c>
      <c r="M1247" s="325">
        <f t="shared" si="866"/>
        <v>0</v>
      </c>
      <c r="N1247" s="325">
        <f t="shared" si="866"/>
        <v>0</v>
      </c>
      <c r="O1247" s="325">
        <f t="shared" si="866"/>
        <v>0</v>
      </c>
      <c r="P1247" s="101">
        <f t="shared" si="863"/>
        <v>0</v>
      </c>
      <c r="Q1247" s="508"/>
      <c r="R1247" s="258">
        <f t="shared" si="860"/>
        <v>0</v>
      </c>
      <c r="S1247" s="324">
        <f t="shared" si="860"/>
        <v>0</v>
      </c>
      <c r="T1247" s="142">
        <f t="shared" si="858"/>
        <v>0</v>
      </c>
      <c r="U1247" s="79">
        <v>2</v>
      </c>
    </row>
    <row r="1248" spans="1:21" s="80" customFormat="1" ht="15.75" hidden="1" customHeight="1" thickBot="1">
      <c r="A1248" s="57" t="s">
        <v>93</v>
      </c>
      <c r="B1248" s="69"/>
      <c r="C1248" s="320" t="s">
        <v>1500</v>
      </c>
      <c r="D1248" s="445">
        <f t="shared" ref="D1248:O1248" si="867">+D1334+D1377</f>
        <v>0</v>
      </c>
      <c r="E1248" s="325">
        <f t="shared" si="867"/>
        <v>0</v>
      </c>
      <c r="F1248" s="325">
        <f t="shared" si="867"/>
        <v>0</v>
      </c>
      <c r="G1248" s="325">
        <f t="shared" si="867"/>
        <v>0</v>
      </c>
      <c r="H1248" s="325">
        <f t="shared" si="867"/>
        <v>0</v>
      </c>
      <c r="I1248" s="325">
        <f t="shared" si="867"/>
        <v>0</v>
      </c>
      <c r="J1248" s="325">
        <f t="shared" si="867"/>
        <v>0</v>
      </c>
      <c r="K1248" s="325">
        <f t="shared" si="867"/>
        <v>0</v>
      </c>
      <c r="L1248" s="325">
        <f t="shared" si="867"/>
        <v>0</v>
      </c>
      <c r="M1248" s="325">
        <f t="shared" si="867"/>
        <v>0</v>
      </c>
      <c r="N1248" s="325">
        <f t="shared" si="867"/>
        <v>0</v>
      </c>
      <c r="O1248" s="325">
        <f t="shared" si="867"/>
        <v>0</v>
      </c>
      <c r="P1248" s="101">
        <f t="shared" si="863"/>
        <v>0</v>
      </c>
      <c r="Q1248" s="508"/>
      <c r="R1248" s="258">
        <f t="shared" si="860"/>
        <v>0</v>
      </c>
      <c r="S1248" s="324">
        <f t="shared" si="860"/>
        <v>0</v>
      </c>
      <c r="T1248" s="142">
        <f t="shared" si="858"/>
        <v>0</v>
      </c>
      <c r="U1248" s="79">
        <v>2</v>
      </c>
    </row>
    <row r="1249" spans="1:21" s="80" customFormat="1" ht="15.75" hidden="1" customHeight="1" thickBot="1">
      <c r="A1249" s="57" t="s">
        <v>93</v>
      </c>
      <c r="B1249" s="69"/>
      <c r="C1249" s="320" t="s">
        <v>1501</v>
      </c>
      <c r="D1249" s="445">
        <f t="shared" ref="D1249:O1249" si="868">+D1335+D1378</f>
        <v>0</v>
      </c>
      <c r="E1249" s="325">
        <f t="shared" si="868"/>
        <v>0</v>
      </c>
      <c r="F1249" s="325">
        <f t="shared" si="868"/>
        <v>0</v>
      </c>
      <c r="G1249" s="325">
        <f t="shared" si="868"/>
        <v>0</v>
      </c>
      <c r="H1249" s="325">
        <f t="shared" si="868"/>
        <v>0</v>
      </c>
      <c r="I1249" s="325">
        <f t="shared" si="868"/>
        <v>0</v>
      </c>
      <c r="J1249" s="325">
        <f t="shared" si="868"/>
        <v>0</v>
      </c>
      <c r="K1249" s="325">
        <f t="shared" si="868"/>
        <v>0</v>
      </c>
      <c r="L1249" s="325">
        <f t="shared" si="868"/>
        <v>0</v>
      </c>
      <c r="M1249" s="325">
        <f t="shared" si="868"/>
        <v>0</v>
      </c>
      <c r="N1249" s="325">
        <f t="shared" si="868"/>
        <v>0</v>
      </c>
      <c r="O1249" s="325">
        <f t="shared" si="868"/>
        <v>0</v>
      </c>
      <c r="P1249" s="101">
        <f t="shared" si="863"/>
        <v>0</v>
      </c>
      <c r="Q1249" s="508"/>
      <c r="R1249" s="258">
        <f t="shared" si="860"/>
        <v>0</v>
      </c>
      <c r="S1249" s="324">
        <f t="shared" si="860"/>
        <v>0</v>
      </c>
      <c r="T1249" s="142">
        <f t="shared" si="858"/>
        <v>0</v>
      </c>
      <c r="U1249" s="79">
        <v>2</v>
      </c>
    </row>
    <row r="1250" spans="1:21" s="80" customFormat="1" ht="15.75" hidden="1" customHeight="1" thickBot="1">
      <c r="A1250" s="57" t="s">
        <v>93</v>
      </c>
      <c r="B1250" s="69"/>
      <c r="C1250" s="320" t="s">
        <v>1502</v>
      </c>
      <c r="D1250" s="445">
        <f t="shared" ref="D1250:O1250" si="869">+D1336+D1379</f>
        <v>0</v>
      </c>
      <c r="E1250" s="325">
        <f t="shared" si="869"/>
        <v>0</v>
      </c>
      <c r="F1250" s="325">
        <f t="shared" si="869"/>
        <v>0</v>
      </c>
      <c r="G1250" s="325">
        <f t="shared" si="869"/>
        <v>0</v>
      </c>
      <c r="H1250" s="325">
        <f t="shared" si="869"/>
        <v>0</v>
      </c>
      <c r="I1250" s="325">
        <f t="shared" si="869"/>
        <v>0</v>
      </c>
      <c r="J1250" s="325">
        <f t="shared" si="869"/>
        <v>0</v>
      </c>
      <c r="K1250" s="325">
        <f t="shared" si="869"/>
        <v>0</v>
      </c>
      <c r="L1250" s="325">
        <f t="shared" si="869"/>
        <v>0</v>
      </c>
      <c r="M1250" s="325">
        <f t="shared" si="869"/>
        <v>0</v>
      </c>
      <c r="N1250" s="325">
        <f t="shared" si="869"/>
        <v>0</v>
      </c>
      <c r="O1250" s="325">
        <f t="shared" si="869"/>
        <v>0</v>
      </c>
      <c r="P1250" s="101">
        <f t="shared" si="863"/>
        <v>0</v>
      </c>
      <c r="Q1250" s="508"/>
      <c r="R1250" s="258">
        <f t="shared" si="860"/>
        <v>0</v>
      </c>
      <c r="S1250" s="324">
        <f t="shared" si="860"/>
        <v>0</v>
      </c>
      <c r="T1250" s="142">
        <f t="shared" si="858"/>
        <v>0</v>
      </c>
      <c r="U1250" s="79">
        <v>2</v>
      </c>
    </row>
    <row r="1251" spans="1:21" s="80" customFormat="1" ht="15.6" hidden="1" customHeight="1" thickBot="1">
      <c r="A1251" s="57"/>
      <c r="B1251" s="549"/>
      <c r="C1251" s="471"/>
      <c r="D1251" s="117"/>
      <c r="E1251" s="117"/>
      <c r="F1251" s="117"/>
      <c r="G1251" s="117"/>
      <c r="H1251" s="117"/>
      <c r="I1251" s="117"/>
      <c r="J1251" s="117"/>
      <c r="K1251" s="117"/>
      <c r="L1251" s="117"/>
      <c r="M1251" s="117"/>
      <c r="N1251" s="117"/>
      <c r="O1251" s="117"/>
      <c r="P1251" s="117"/>
      <c r="Q1251" s="616"/>
      <c r="R1251" s="203"/>
      <c r="S1251" s="203"/>
      <c r="T1251" s="143"/>
      <c r="U1251" s="79">
        <v>2</v>
      </c>
    </row>
    <row r="1252" spans="1:21" s="80" customFormat="1" ht="15.75" hidden="1" customHeight="1" thickBot="1">
      <c r="A1252" s="57" t="s">
        <v>93</v>
      </c>
      <c r="B1252" s="69"/>
      <c r="C1252" s="315" t="s">
        <v>2444</v>
      </c>
      <c r="D1252" s="218">
        <v>0</v>
      </c>
      <c r="E1252" s="218">
        <v>0</v>
      </c>
      <c r="F1252" s="218">
        <v>0</v>
      </c>
      <c r="G1252" s="218">
        <v>0</v>
      </c>
      <c r="H1252" s="218">
        <v>0</v>
      </c>
      <c r="I1252" s="218">
        <v>0</v>
      </c>
      <c r="J1252" s="218">
        <v>0</v>
      </c>
      <c r="K1252" s="218">
        <v>0</v>
      </c>
      <c r="L1252" s="218">
        <v>0</v>
      </c>
      <c r="M1252" s="218">
        <v>0</v>
      </c>
      <c r="N1252" s="218">
        <v>0</v>
      </c>
      <c r="O1252" s="218">
        <v>0</v>
      </c>
      <c r="P1252" s="160">
        <f t="shared" ref="P1252:P1260" si="870">SUM(D1252:O1252)</f>
        <v>0</v>
      </c>
      <c r="Q1252" s="484"/>
      <c r="R1252" s="234"/>
      <c r="S1252" s="234"/>
      <c r="T1252" s="75"/>
      <c r="U1252" s="79">
        <v>2</v>
      </c>
    </row>
    <row r="1253" spans="1:21" s="80" customFormat="1" ht="15.75" hidden="1" customHeight="1" thickBot="1">
      <c r="A1253" s="57" t="s">
        <v>93</v>
      </c>
      <c r="B1253" s="69"/>
      <c r="C1253" s="315" t="s">
        <v>2445</v>
      </c>
      <c r="D1253" s="220">
        <v>0</v>
      </c>
      <c r="E1253" s="220">
        <v>0</v>
      </c>
      <c r="F1253" s="220">
        <v>0</v>
      </c>
      <c r="G1253" s="220">
        <v>0</v>
      </c>
      <c r="H1253" s="220">
        <v>0</v>
      </c>
      <c r="I1253" s="220">
        <v>0</v>
      </c>
      <c r="J1253" s="220">
        <v>0</v>
      </c>
      <c r="K1253" s="220">
        <v>0</v>
      </c>
      <c r="L1253" s="220">
        <v>0</v>
      </c>
      <c r="M1253" s="220">
        <v>0</v>
      </c>
      <c r="N1253" s="220">
        <v>0</v>
      </c>
      <c r="O1253" s="220">
        <v>0</v>
      </c>
      <c r="P1253" s="164">
        <f t="shared" si="870"/>
        <v>0</v>
      </c>
      <c r="Q1253" s="484"/>
      <c r="R1253" s="234"/>
      <c r="S1253" s="234"/>
      <c r="T1253" s="75"/>
      <c r="U1253" s="79">
        <v>2</v>
      </c>
    </row>
    <row r="1254" spans="1:21" s="80" customFormat="1" ht="15.75" hidden="1" customHeight="1" thickBot="1">
      <c r="A1254" s="57" t="s">
        <v>93</v>
      </c>
      <c r="B1254" s="69"/>
      <c r="C1254" s="315" t="s">
        <v>2446</v>
      </c>
      <c r="D1254" s="235">
        <v>0</v>
      </c>
      <c r="E1254" s="235">
        <v>0</v>
      </c>
      <c r="F1254" s="235">
        <v>0</v>
      </c>
      <c r="G1254" s="235">
        <v>0</v>
      </c>
      <c r="H1254" s="235">
        <v>0</v>
      </c>
      <c r="I1254" s="235">
        <v>0</v>
      </c>
      <c r="J1254" s="235">
        <v>0</v>
      </c>
      <c r="K1254" s="235">
        <v>0</v>
      </c>
      <c r="L1254" s="235">
        <v>0</v>
      </c>
      <c r="M1254" s="235">
        <v>0</v>
      </c>
      <c r="N1254" s="235">
        <v>0</v>
      </c>
      <c r="O1254" s="235">
        <v>1</v>
      </c>
      <c r="P1254" s="167">
        <f t="shared" si="870"/>
        <v>1</v>
      </c>
      <c r="Q1254" s="484"/>
      <c r="R1254" s="234"/>
      <c r="S1254" s="234"/>
      <c r="T1254" s="75"/>
      <c r="U1254" s="79">
        <v>2</v>
      </c>
    </row>
    <row r="1255" spans="1:21" s="80" customFormat="1" ht="15.75" hidden="1" customHeight="1" thickBot="1">
      <c r="A1255" s="57" t="s">
        <v>93</v>
      </c>
      <c r="B1255" s="69"/>
      <c r="C1255" s="315" t="s">
        <v>2447</v>
      </c>
      <c r="D1255" s="168">
        <f t="shared" ref="D1255:O1260" si="871">D1274/$P1274</f>
        <v>0</v>
      </c>
      <c r="E1255" s="169">
        <f t="shared" si="871"/>
        <v>8.9498806680441551E-2</v>
      </c>
      <c r="F1255" s="169">
        <f t="shared" si="871"/>
        <v>8.9498806680441551E-2</v>
      </c>
      <c r="G1255" s="169">
        <f t="shared" si="871"/>
        <v>8.9498806680441551E-2</v>
      </c>
      <c r="H1255" s="169">
        <f t="shared" si="871"/>
        <v>8.9498806680441551E-2</v>
      </c>
      <c r="I1255" s="169">
        <f t="shared" si="871"/>
        <v>0.1103818615964109</v>
      </c>
      <c r="J1255" s="169">
        <f t="shared" si="871"/>
        <v>8.9498806680441551E-2</v>
      </c>
      <c r="K1255" s="169">
        <f t="shared" si="871"/>
        <v>8.9498806680441551E-2</v>
      </c>
      <c r="L1255" s="169">
        <f t="shared" si="871"/>
        <v>8.4128878279615057E-2</v>
      </c>
      <c r="M1255" s="169">
        <f t="shared" si="871"/>
        <v>8.9498806680441551E-2</v>
      </c>
      <c r="N1255" s="169">
        <f t="shared" si="871"/>
        <v>8.9498806680441551E-2</v>
      </c>
      <c r="O1255" s="169">
        <f t="shared" si="871"/>
        <v>8.9498806680441648E-2</v>
      </c>
      <c r="P1255" s="171">
        <f t="shared" si="870"/>
        <v>0.99999999999999989</v>
      </c>
      <c r="Q1255" s="484"/>
      <c r="R1255" s="234"/>
      <c r="S1255" s="234"/>
      <c r="T1255" s="75"/>
      <c r="U1255" s="79">
        <v>2</v>
      </c>
    </row>
    <row r="1256" spans="1:21" s="80" customFormat="1" ht="15.75" hidden="1" customHeight="1" thickBot="1">
      <c r="A1256" s="57" t="s">
        <v>93</v>
      </c>
      <c r="B1256" s="69"/>
      <c r="C1256" s="319" t="s">
        <v>2448</v>
      </c>
      <c r="D1256" s="126">
        <f t="shared" si="871"/>
        <v>8.5470085470085472E-2</v>
      </c>
      <c r="E1256" s="128">
        <f t="shared" si="871"/>
        <v>8.5470085470085472E-2</v>
      </c>
      <c r="F1256" s="128">
        <f t="shared" si="871"/>
        <v>8.5470085470085472E-2</v>
      </c>
      <c r="G1256" s="128">
        <f t="shared" si="871"/>
        <v>8.5470085470085472E-2</v>
      </c>
      <c r="H1256" s="128">
        <f t="shared" si="871"/>
        <v>8.5470085470085472E-2</v>
      </c>
      <c r="I1256" s="128">
        <f t="shared" si="871"/>
        <v>8.5470085470085472E-2</v>
      </c>
      <c r="J1256" s="128">
        <f t="shared" si="871"/>
        <v>8.5470085470085472E-2</v>
      </c>
      <c r="K1256" s="128">
        <f t="shared" si="871"/>
        <v>8.5470085470085472E-2</v>
      </c>
      <c r="L1256" s="128">
        <f t="shared" si="871"/>
        <v>5.9829059829059832E-2</v>
      </c>
      <c r="M1256" s="128">
        <f t="shared" si="871"/>
        <v>8.5470085470085472E-2</v>
      </c>
      <c r="N1256" s="128">
        <f t="shared" si="871"/>
        <v>8.5470085470085472E-2</v>
      </c>
      <c r="O1256" s="128">
        <f t="shared" si="871"/>
        <v>8.5470085470085472E-2</v>
      </c>
      <c r="P1256" s="130">
        <f t="shared" si="870"/>
        <v>1.0000000000000002</v>
      </c>
      <c r="Q1256" s="499">
        <f>(P1275/P1274-1)</f>
        <v>4.7136038161166072E-2</v>
      </c>
      <c r="R1256" s="85"/>
      <c r="S1256" s="85"/>
      <c r="T1256" s="143"/>
      <c r="U1256" s="79">
        <v>2</v>
      </c>
    </row>
    <row r="1257" spans="1:21" s="80" customFormat="1" ht="15.75" hidden="1" customHeight="1" thickBot="1">
      <c r="A1257" s="57" t="s">
        <v>93</v>
      </c>
      <c r="B1257" s="69"/>
      <c r="C1257" s="320" t="s">
        <v>2449</v>
      </c>
      <c r="D1257" s="126">
        <f t="shared" si="871"/>
        <v>5.6412184098482115E-2</v>
      </c>
      <c r="E1257" s="128">
        <f t="shared" si="871"/>
        <v>8.7626927470633789E-2</v>
      </c>
      <c r="F1257" s="128">
        <f t="shared" si="871"/>
        <v>8.7626927470633789E-2</v>
      </c>
      <c r="G1257" s="128">
        <f t="shared" si="871"/>
        <v>8.7626927470633789E-2</v>
      </c>
      <c r="H1257" s="128">
        <f t="shared" si="871"/>
        <v>8.7626927470633789E-2</v>
      </c>
      <c r="I1257" s="128">
        <f t="shared" si="871"/>
        <v>8.7626927470633789E-2</v>
      </c>
      <c r="J1257" s="128">
        <f t="shared" si="871"/>
        <v>8.7626927470633789E-2</v>
      </c>
      <c r="K1257" s="128">
        <f t="shared" si="871"/>
        <v>8.7626927470633789E-2</v>
      </c>
      <c r="L1257" s="128">
        <f t="shared" si="871"/>
        <v>6.7318541195180229E-2</v>
      </c>
      <c r="M1257" s="128">
        <f t="shared" si="871"/>
        <v>8.7626927470633789E-2</v>
      </c>
      <c r="N1257" s="128">
        <f t="shared" si="871"/>
        <v>8.7626927470633789E-2</v>
      </c>
      <c r="O1257" s="128">
        <f t="shared" si="871"/>
        <v>8.7626927470633789E-2</v>
      </c>
      <c r="P1257" s="130">
        <f t="shared" si="870"/>
        <v>1.0000000000000002</v>
      </c>
      <c r="Q1257" s="499">
        <f>(P1276/P1275-1)</f>
        <v>0.51509974017093985</v>
      </c>
      <c r="R1257" s="85"/>
      <c r="S1257" s="85"/>
      <c r="T1257" s="143"/>
      <c r="U1257" s="79">
        <v>2</v>
      </c>
    </row>
    <row r="1258" spans="1:21" s="80" customFormat="1" ht="15.75" hidden="1" customHeight="1" thickBot="1">
      <c r="A1258" s="57" t="s">
        <v>93</v>
      </c>
      <c r="B1258" s="69"/>
      <c r="C1258" s="320" t="s">
        <v>2450</v>
      </c>
      <c r="D1258" s="126">
        <f t="shared" si="871"/>
        <v>8.4302158103747249E-2</v>
      </c>
      <c r="E1258" s="128">
        <f t="shared" si="871"/>
        <v>0.10319898220051038</v>
      </c>
      <c r="F1258" s="128">
        <f t="shared" si="871"/>
        <v>8.4302158103747249E-2</v>
      </c>
      <c r="G1258" s="128">
        <f t="shared" si="871"/>
        <v>8.4302158103747249E-2</v>
      </c>
      <c r="H1258" s="128">
        <f t="shared" si="871"/>
        <v>8.4302158103747249E-2</v>
      </c>
      <c r="I1258" s="128">
        <f t="shared" si="871"/>
        <v>8.4302158103747249E-2</v>
      </c>
      <c r="J1258" s="128">
        <f t="shared" si="871"/>
        <v>8.4302158103747249E-2</v>
      </c>
      <c r="K1258" s="128">
        <f t="shared" si="871"/>
        <v>8.4302158103747249E-2</v>
      </c>
      <c r="L1258" s="128">
        <f t="shared" si="871"/>
        <v>5.3953379970710487E-2</v>
      </c>
      <c r="M1258" s="128">
        <f t="shared" si="871"/>
        <v>8.4302158103747249E-2</v>
      </c>
      <c r="N1258" s="128">
        <f t="shared" si="871"/>
        <v>8.4302158103747249E-2</v>
      </c>
      <c r="O1258" s="128">
        <f t="shared" si="871"/>
        <v>8.4128214895053885E-2</v>
      </c>
      <c r="P1258" s="130">
        <f t="shared" si="870"/>
        <v>1.0000000000000002</v>
      </c>
      <c r="Q1258" s="500">
        <f>(P1277/P1276-1)</f>
        <v>3.9438721874651028E-2</v>
      </c>
      <c r="R1258" s="85"/>
      <c r="S1258" s="85"/>
      <c r="T1258" s="143"/>
      <c r="U1258" s="79">
        <v>2</v>
      </c>
    </row>
    <row r="1259" spans="1:21" s="80" customFormat="1" ht="15.75" hidden="1" customHeight="1" thickBot="1">
      <c r="A1259" s="57" t="s">
        <v>93</v>
      </c>
      <c r="B1259" s="69"/>
      <c r="C1259" s="409" t="s">
        <v>2451</v>
      </c>
      <c r="D1259" s="126">
        <f t="shared" si="871"/>
        <v>7.8138232181205108E-2</v>
      </c>
      <c r="E1259" s="335">
        <f t="shared" si="871"/>
        <v>0.16577626847414464</v>
      </c>
      <c r="F1259" s="335">
        <f t="shared" si="871"/>
        <v>7.8473588053680876E-2</v>
      </c>
      <c r="G1259" s="335">
        <f t="shared" si="871"/>
        <v>7.8473588053680876E-2</v>
      </c>
      <c r="H1259" s="335">
        <f t="shared" si="871"/>
        <v>7.8473588053680876E-2</v>
      </c>
      <c r="I1259" s="335">
        <f t="shared" si="871"/>
        <v>4.9823206861522432E-2</v>
      </c>
      <c r="J1259" s="335">
        <f t="shared" si="871"/>
        <v>7.8473588053680876E-2</v>
      </c>
      <c r="K1259" s="335">
        <f t="shared" si="871"/>
        <v>7.8473588053680876E-2</v>
      </c>
      <c r="L1259" s="335">
        <f t="shared" si="871"/>
        <v>7.8473588053680876E-2</v>
      </c>
      <c r="M1259" s="335">
        <f t="shared" si="871"/>
        <v>7.8473588053680876E-2</v>
      </c>
      <c r="N1259" s="335">
        <f t="shared" si="871"/>
        <v>7.8473588053680876E-2</v>
      </c>
      <c r="O1259" s="335">
        <f t="shared" si="871"/>
        <v>7.8473588053680876E-2</v>
      </c>
      <c r="P1259" s="130">
        <f t="shared" si="870"/>
        <v>1</v>
      </c>
      <c r="Q1259" s="500">
        <f>(P1278/P1277-1)</f>
        <v>7.8884890923150097E-2</v>
      </c>
      <c r="R1259" s="85"/>
      <c r="S1259" s="85"/>
      <c r="T1259" s="480"/>
      <c r="U1259" s="79">
        <v>2</v>
      </c>
    </row>
    <row r="1260" spans="1:21" s="80" customFormat="1" ht="15.75" hidden="1" customHeight="1" thickBot="1">
      <c r="A1260" s="57" t="s">
        <v>93</v>
      </c>
      <c r="B1260" s="516"/>
      <c r="C1260" s="409" t="s">
        <v>2452</v>
      </c>
      <c r="D1260" s="86">
        <f t="shared" si="871"/>
        <v>9.4322140840821092E-2</v>
      </c>
      <c r="E1260" s="145">
        <f t="shared" si="871"/>
        <v>0.18978767559015247</v>
      </c>
      <c r="F1260" s="145">
        <f t="shared" si="871"/>
        <v>7.0286579727878148E-2</v>
      </c>
      <c r="G1260" s="145">
        <f t="shared" si="871"/>
        <v>7.0384051799797884E-2</v>
      </c>
      <c r="H1260" s="145">
        <f t="shared" si="871"/>
        <v>4.4404455354026359E-2</v>
      </c>
      <c r="I1260" s="145">
        <f t="shared" si="871"/>
        <v>6.4803663126680969E-2</v>
      </c>
      <c r="J1260" s="145">
        <f t="shared" si="871"/>
        <v>6.6934423470557183E-2</v>
      </c>
      <c r="K1260" s="145">
        <f t="shared" si="871"/>
        <v>7.453160894807466E-2</v>
      </c>
      <c r="L1260" s="145">
        <f t="shared" si="871"/>
        <v>7.6957136317686081E-2</v>
      </c>
      <c r="M1260" s="145">
        <f t="shared" si="871"/>
        <v>7.5234009391320314E-2</v>
      </c>
      <c r="N1260" s="145">
        <f t="shared" si="871"/>
        <v>8.5908376748802945E-2</v>
      </c>
      <c r="O1260" s="145">
        <f t="shared" si="871"/>
        <v>8.6445878684201963E-2</v>
      </c>
      <c r="P1260" s="534">
        <f t="shared" si="870"/>
        <v>1.0000000000000002</v>
      </c>
      <c r="Q1260" s="535">
        <f>(P1279/P1278-1)</f>
        <v>0.30179331852414526</v>
      </c>
      <c r="R1260" s="85"/>
      <c r="S1260" s="85"/>
      <c r="T1260" s="143"/>
      <c r="U1260" s="79">
        <v>2</v>
      </c>
    </row>
    <row r="1261" spans="1:21" s="80" customFormat="1" ht="15.75" hidden="1" customHeight="1" thickBot="1">
      <c r="A1261" s="57" t="s">
        <v>2466</v>
      </c>
      <c r="B1261" s="516"/>
      <c r="C1261" s="409" t="s">
        <v>2453</v>
      </c>
      <c r="D1261" s="369">
        <v>0</v>
      </c>
      <c r="E1261" s="369">
        <v>0</v>
      </c>
      <c r="F1261" s="369">
        <v>0</v>
      </c>
      <c r="G1261" s="369">
        <v>0</v>
      </c>
      <c r="H1261" s="369">
        <v>0</v>
      </c>
      <c r="I1261" s="369">
        <v>0</v>
      </c>
      <c r="J1261" s="369">
        <v>0</v>
      </c>
      <c r="K1261" s="369">
        <v>0</v>
      </c>
      <c r="L1261" s="369">
        <v>0</v>
      </c>
      <c r="M1261" s="369">
        <v>0</v>
      </c>
      <c r="N1261" s="369">
        <v>0</v>
      </c>
      <c r="O1261" s="369">
        <v>0</v>
      </c>
      <c r="P1261" s="533">
        <f>SUM(D1261:O1261)</f>
        <v>0</v>
      </c>
      <c r="Q1261" s="536">
        <v>0</v>
      </c>
      <c r="R1261" s="85"/>
      <c r="S1261" s="85"/>
      <c r="T1261" s="143"/>
      <c r="U1261" s="79">
        <v>2</v>
      </c>
    </row>
    <row r="1262" spans="1:21" s="80" customFormat="1" ht="15.75" hidden="1" customHeight="1" thickBot="1">
      <c r="A1262" s="57" t="s">
        <v>2466</v>
      </c>
      <c r="B1262" s="516"/>
      <c r="C1262" s="409" t="s">
        <v>2454</v>
      </c>
      <c r="D1262" s="369">
        <v>0</v>
      </c>
      <c r="E1262" s="369">
        <v>0</v>
      </c>
      <c r="F1262" s="369">
        <v>0</v>
      </c>
      <c r="G1262" s="369">
        <v>0</v>
      </c>
      <c r="H1262" s="369">
        <v>0</v>
      </c>
      <c r="I1262" s="369">
        <v>0</v>
      </c>
      <c r="J1262" s="369">
        <v>0</v>
      </c>
      <c r="K1262" s="369">
        <v>0</v>
      </c>
      <c r="L1262" s="369">
        <v>0</v>
      </c>
      <c r="M1262" s="369">
        <v>0</v>
      </c>
      <c r="N1262" s="369">
        <v>0</v>
      </c>
      <c r="O1262" s="369">
        <v>0</v>
      </c>
      <c r="P1262" s="533">
        <f>SUM(D1262:O1262)</f>
        <v>0</v>
      </c>
      <c r="Q1262" s="536">
        <v>0</v>
      </c>
      <c r="R1262" s="85"/>
      <c r="S1262" s="85"/>
      <c r="T1262" s="143"/>
      <c r="U1262" s="79">
        <v>2</v>
      </c>
    </row>
    <row r="1263" spans="1:21" s="80" customFormat="1" ht="15.75" hidden="1" customHeight="1" thickBot="1">
      <c r="A1263" s="57" t="s">
        <v>2466</v>
      </c>
      <c r="B1263" s="516"/>
      <c r="C1263" s="409" t="s">
        <v>2455</v>
      </c>
      <c r="D1263" s="369">
        <v>0</v>
      </c>
      <c r="E1263" s="369">
        <v>0</v>
      </c>
      <c r="F1263" s="369">
        <v>0</v>
      </c>
      <c r="G1263" s="369">
        <v>0</v>
      </c>
      <c r="H1263" s="369">
        <v>0</v>
      </c>
      <c r="I1263" s="369">
        <v>0</v>
      </c>
      <c r="J1263" s="369">
        <v>0</v>
      </c>
      <c r="K1263" s="369">
        <v>0</v>
      </c>
      <c r="L1263" s="369">
        <v>0</v>
      </c>
      <c r="M1263" s="369">
        <v>0</v>
      </c>
      <c r="N1263" s="369">
        <v>0</v>
      </c>
      <c r="O1263" s="369">
        <v>0</v>
      </c>
      <c r="P1263" s="533">
        <f>SUM(D1263:O1263)</f>
        <v>0</v>
      </c>
      <c r="Q1263" s="536">
        <v>0</v>
      </c>
      <c r="R1263" s="85"/>
      <c r="S1263" s="85"/>
      <c r="T1263" s="143"/>
      <c r="U1263" s="79">
        <v>2</v>
      </c>
    </row>
    <row r="1264" spans="1:21" s="80" customFormat="1" ht="15.75" hidden="1" customHeight="1" thickBot="1">
      <c r="A1264" s="57" t="s">
        <v>2466</v>
      </c>
      <c r="B1264" s="516">
        <f>+B1246+1</f>
        <v>262</v>
      </c>
      <c r="C1264" s="409" t="s">
        <v>2456</v>
      </c>
      <c r="D1264" s="369">
        <v>0</v>
      </c>
      <c r="E1264" s="369">
        <v>0</v>
      </c>
      <c r="F1264" s="369">
        <v>0</v>
      </c>
      <c r="G1264" s="369">
        <v>0</v>
      </c>
      <c r="H1264" s="369">
        <v>0</v>
      </c>
      <c r="I1264" s="369">
        <v>0</v>
      </c>
      <c r="J1264" s="369">
        <v>0</v>
      </c>
      <c r="K1264" s="369">
        <v>0</v>
      </c>
      <c r="L1264" s="369">
        <v>0</v>
      </c>
      <c r="M1264" s="369">
        <v>0</v>
      </c>
      <c r="N1264" s="369">
        <v>0</v>
      </c>
      <c r="O1264" s="369">
        <v>0</v>
      </c>
      <c r="P1264" s="533">
        <f t="shared" ref="P1264:P1279" si="872">SUM(D1264:O1264)</f>
        <v>0</v>
      </c>
      <c r="Q1264" s="536">
        <v>0</v>
      </c>
      <c r="R1264" s="85"/>
      <c r="S1264" s="85"/>
      <c r="T1264" s="143"/>
      <c r="U1264" s="79">
        <v>2</v>
      </c>
    </row>
    <row r="1265" spans="1:21" s="80" customFormat="1" ht="15.75" hidden="1" customHeight="1" thickBot="1">
      <c r="A1265" s="57" t="s">
        <v>2466</v>
      </c>
      <c r="B1265" s="516">
        <f>+B1264+1</f>
        <v>263</v>
      </c>
      <c r="C1265" s="409" t="s">
        <v>2457</v>
      </c>
      <c r="D1265" s="369">
        <v>0</v>
      </c>
      <c r="E1265" s="369">
        <v>0</v>
      </c>
      <c r="F1265" s="369">
        <v>0</v>
      </c>
      <c r="G1265" s="369">
        <v>0</v>
      </c>
      <c r="H1265" s="369">
        <v>0</v>
      </c>
      <c r="I1265" s="369">
        <v>0</v>
      </c>
      <c r="J1265" s="369">
        <v>0</v>
      </c>
      <c r="K1265" s="369">
        <v>0</v>
      </c>
      <c r="L1265" s="369">
        <v>0</v>
      </c>
      <c r="M1265" s="369">
        <v>0</v>
      </c>
      <c r="N1265" s="369">
        <v>0</v>
      </c>
      <c r="O1265" s="369">
        <v>0</v>
      </c>
      <c r="P1265" s="537">
        <f t="shared" si="872"/>
        <v>0</v>
      </c>
      <c r="Q1265" s="538">
        <v>0</v>
      </c>
      <c r="R1265" s="85"/>
      <c r="S1265" s="85"/>
      <c r="T1265" s="143"/>
      <c r="U1265" s="79">
        <v>2</v>
      </c>
    </row>
    <row r="1266" spans="1:21" s="80" customFormat="1" ht="15.75" hidden="1" customHeight="1" thickBot="1">
      <c r="A1266" s="57" t="s">
        <v>2466</v>
      </c>
      <c r="B1266" s="516">
        <f>+B1265+1</f>
        <v>264</v>
      </c>
      <c r="C1266" s="320" t="s">
        <v>2458</v>
      </c>
      <c r="D1266" s="369">
        <v>0</v>
      </c>
      <c r="E1266" s="369">
        <v>0</v>
      </c>
      <c r="F1266" s="369">
        <v>0</v>
      </c>
      <c r="G1266" s="369">
        <v>0</v>
      </c>
      <c r="H1266" s="369">
        <v>0</v>
      </c>
      <c r="I1266" s="369">
        <v>0</v>
      </c>
      <c r="J1266" s="369">
        <v>0</v>
      </c>
      <c r="K1266" s="369">
        <v>0</v>
      </c>
      <c r="L1266" s="369">
        <v>0</v>
      </c>
      <c r="M1266" s="369">
        <v>0</v>
      </c>
      <c r="N1266" s="369">
        <v>0</v>
      </c>
      <c r="O1266" s="369">
        <v>0</v>
      </c>
      <c r="P1266" s="461">
        <f t="shared" si="872"/>
        <v>0</v>
      </c>
      <c r="Q1266" s="501">
        <v>0</v>
      </c>
      <c r="R1266" s="85"/>
      <c r="S1266" s="85"/>
      <c r="T1266" s="143"/>
      <c r="U1266" s="79">
        <v>2</v>
      </c>
    </row>
    <row r="1267" spans="1:21" s="80" customFormat="1" ht="15.75" hidden="1" customHeight="1" thickBot="1">
      <c r="A1267" s="57" t="s">
        <v>2466</v>
      </c>
      <c r="B1267" s="516">
        <f>+B1266+1</f>
        <v>265</v>
      </c>
      <c r="C1267" s="320" t="s">
        <v>2459</v>
      </c>
      <c r="D1267" s="250">
        <f t="shared" ref="D1267:O1270" si="873">D1287/$P1287</f>
        <v>0</v>
      </c>
      <c r="E1267" s="310">
        <f t="shared" si="873"/>
        <v>0</v>
      </c>
      <c r="F1267" s="310">
        <f t="shared" si="873"/>
        <v>0</v>
      </c>
      <c r="G1267" s="310">
        <f t="shared" si="873"/>
        <v>0</v>
      </c>
      <c r="H1267" s="310">
        <f t="shared" si="873"/>
        <v>0</v>
      </c>
      <c r="I1267" s="310">
        <f t="shared" si="873"/>
        <v>0</v>
      </c>
      <c r="J1267" s="310">
        <f t="shared" si="873"/>
        <v>0</v>
      </c>
      <c r="K1267" s="310">
        <f t="shared" si="873"/>
        <v>0</v>
      </c>
      <c r="L1267" s="310">
        <f t="shared" si="873"/>
        <v>1</v>
      </c>
      <c r="M1267" s="310">
        <f t="shared" si="873"/>
        <v>0</v>
      </c>
      <c r="N1267" s="310">
        <f t="shared" si="873"/>
        <v>0</v>
      </c>
      <c r="O1267" s="310">
        <f t="shared" si="873"/>
        <v>0</v>
      </c>
      <c r="P1267" s="254">
        <f t="shared" si="872"/>
        <v>1</v>
      </c>
      <c r="Q1267" s="494">
        <v>1</v>
      </c>
      <c r="R1267" s="85"/>
      <c r="S1267" s="85"/>
      <c r="T1267" s="143"/>
      <c r="U1267" s="79">
        <v>2</v>
      </c>
    </row>
    <row r="1268" spans="1:21" s="80" customFormat="1" ht="15.75" hidden="1" customHeight="1" thickBot="1">
      <c r="A1268" s="57" t="s">
        <v>2466</v>
      </c>
      <c r="B1268" s="516">
        <f>+B1267+1</f>
        <v>266</v>
      </c>
      <c r="C1268" s="320" t="s">
        <v>2460</v>
      </c>
      <c r="D1268" s="250">
        <f t="shared" si="873"/>
        <v>8.3489876852431644E-2</v>
      </c>
      <c r="E1268" s="310">
        <f t="shared" si="873"/>
        <v>8.3489876852431644E-2</v>
      </c>
      <c r="F1268" s="310">
        <f t="shared" si="873"/>
        <v>8.3489876852431644E-2</v>
      </c>
      <c r="G1268" s="310">
        <f t="shared" si="873"/>
        <v>8.3489876852431644E-2</v>
      </c>
      <c r="H1268" s="310">
        <f t="shared" si="873"/>
        <v>8.3489876852431644E-2</v>
      </c>
      <c r="I1268" s="310">
        <f t="shared" si="873"/>
        <v>8.3489876852431644E-2</v>
      </c>
      <c r="J1268" s="310">
        <f t="shared" si="873"/>
        <v>8.3489876852431644E-2</v>
      </c>
      <c r="K1268" s="310">
        <f t="shared" si="873"/>
        <v>8.3489876852431644E-2</v>
      </c>
      <c r="L1268" s="310">
        <f t="shared" si="873"/>
        <v>8.3489876852431644E-2</v>
      </c>
      <c r="M1268" s="310">
        <f t="shared" si="873"/>
        <v>8.3489876852431644E-2</v>
      </c>
      <c r="N1268" s="310">
        <f t="shared" si="873"/>
        <v>8.3489876852431644E-2</v>
      </c>
      <c r="O1268" s="310">
        <f t="shared" si="873"/>
        <v>8.1611354623251975E-2</v>
      </c>
      <c r="P1268" s="254">
        <f t="shared" si="872"/>
        <v>1.0000000000000002</v>
      </c>
      <c r="Q1268" s="494">
        <f t="shared" ref="Q1268:Q1273" si="874">(P1288/P1287-1)</f>
        <v>36.4296875</v>
      </c>
      <c r="R1268" s="85"/>
      <c r="S1268" s="85"/>
      <c r="T1268" s="143"/>
      <c r="U1268" s="79">
        <v>2</v>
      </c>
    </row>
    <row r="1269" spans="1:21" s="80" customFormat="1" ht="15.75" hidden="1" customHeight="1" thickBot="1">
      <c r="A1269" s="57" t="s">
        <v>2466</v>
      </c>
      <c r="B1269" s="516">
        <f>+B1268+1</f>
        <v>267</v>
      </c>
      <c r="C1269" s="320" t="s">
        <v>2461</v>
      </c>
      <c r="D1269" s="250">
        <f t="shared" si="873"/>
        <v>9.2279698466337406E-2</v>
      </c>
      <c r="E1269" s="310">
        <f t="shared" si="873"/>
        <v>9.8518325968286982E-2</v>
      </c>
      <c r="F1269" s="310">
        <f t="shared" si="873"/>
        <v>0.10059786846893684</v>
      </c>
      <c r="G1269" s="310">
        <f t="shared" si="873"/>
        <v>9.4099298154406041E-2</v>
      </c>
      <c r="H1269" s="310">
        <f t="shared" si="873"/>
        <v>9.1239927216012484E-2</v>
      </c>
      <c r="I1269" s="310">
        <f t="shared" si="873"/>
        <v>8.7860670652456452E-2</v>
      </c>
      <c r="J1269" s="310">
        <f t="shared" si="873"/>
        <v>8.2661814400831826E-2</v>
      </c>
      <c r="K1269" s="310">
        <f t="shared" si="873"/>
        <v>7.8242786586950872E-2</v>
      </c>
      <c r="L1269" s="310">
        <f t="shared" si="873"/>
        <v>7.4343644398232392E-2</v>
      </c>
      <c r="M1269" s="310">
        <f t="shared" si="873"/>
        <v>7.0444502209513912E-2</v>
      </c>
      <c r="N1269" s="310">
        <f t="shared" si="873"/>
        <v>6.6805302833376656E-2</v>
      </c>
      <c r="O1269" s="310">
        <f t="shared" si="873"/>
        <v>6.2906160644657996E-2</v>
      </c>
      <c r="P1269" s="254">
        <f t="shared" si="872"/>
        <v>0.99999999999999989</v>
      </c>
      <c r="Q1269" s="494">
        <f t="shared" si="874"/>
        <v>-0.19703610937173877</v>
      </c>
      <c r="R1269" s="85"/>
      <c r="S1269" s="85"/>
      <c r="T1269" s="143"/>
      <c r="U1269" s="79">
        <v>2</v>
      </c>
    </row>
    <row r="1270" spans="1:21" s="80" customFormat="1" ht="15.75" hidden="1" customHeight="1" thickBot="1">
      <c r="A1270" s="57" t="s">
        <v>2466</v>
      </c>
      <c r="B1270" s="69"/>
      <c r="C1270" s="320" t="s">
        <v>2462</v>
      </c>
      <c r="D1270" s="250" t="e">
        <f t="shared" si="873"/>
        <v>#DIV/0!</v>
      </c>
      <c r="E1270" s="310" t="e">
        <f t="shared" si="873"/>
        <v>#DIV/0!</v>
      </c>
      <c r="F1270" s="310" t="e">
        <f t="shared" si="873"/>
        <v>#DIV/0!</v>
      </c>
      <c r="G1270" s="310" t="e">
        <f t="shared" si="873"/>
        <v>#DIV/0!</v>
      </c>
      <c r="H1270" s="310" t="e">
        <f t="shared" si="873"/>
        <v>#DIV/0!</v>
      </c>
      <c r="I1270" s="310" t="e">
        <f t="shared" si="873"/>
        <v>#DIV/0!</v>
      </c>
      <c r="J1270" s="310" t="e">
        <f t="shared" si="873"/>
        <v>#DIV/0!</v>
      </c>
      <c r="K1270" s="310" t="e">
        <f t="shared" si="873"/>
        <v>#DIV/0!</v>
      </c>
      <c r="L1270" s="310" t="e">
        <f t="shared" si="873"/>
        <v>#DIV/0!</v>
      </c>
      <c r="M1270" s="310" t="e">
        <f t="shared" si="873"/>
        <v>#DIV/0!</v>
      </c>
      <c r="N1270" s="310" t="e">
        <f t="shared" si="873"/>
        <v>#DIV/0!</v>
      </c>
      <c r="O1270" s="310" t="e">
        <f t="shared" si="873"/>
        <v>#DIV/0!</v>
      </c>
      <c r="P1270" s="254" t="e">
        <f t="shared" si="872"/>
        <v>#DIV/0!</v>
      </c>
      <c r="Q1270" s="494">
        <f t="shared" si="874"/>
        <v>-1</v>
      </c>
      <c r="R1270" s="85"/>
      <c r="S1270" s="85"/>
      <c r="T1270" s="143"/>
      <c r="U1270" s="79">
        <v>2</v>
      </c>
    </row>
    <row r="1271" spans="1:21" s="80" customFormat="1" ht="15.75" hidden="1" customHeight="1" thickBot="1">
      <c r="A1271" s="57" t="s">
        <v>2466</v>
      </c>
      <c r="B1271" s="69"/>
      <c r="C1271" s="320" t="s">
        <v>2463</v>
      </c>
      <c r="D1271" s="250" t="e">
        <f t="shared" ref="D1271:O1271" si="875">D1291/$P1291</f>
        <v>#DIV/0!</v>
      </c>
      <c r="E1271" s="310" t="e">
        <f t="shared" si="875"/>
        <v>#DIV/0!</v>
      </c>
      <c r="F1271" s="310" t="e">
        <f t="shared" si="875"/>
        <v>#DIV/0!</v>
      </c>
      <c r="G1271" s="310" t="e">
        <f t="shared" si="875"/>
        <v>#DIV/0!</v>
      </c>
      <c r="H1271" s="310" t="e">
        <f t="shared" si="875"/>
        <v>#DIV/0!</v>
      </c>
      <c r="I1271" s="310" t="e">
        <f t="shared" si="875"/>
        <v>#DIV/0!</v>
      </c>
      <c r="J1271" s="310" t="e">
        <f t="shared" si="875"/>
        <v>#DIV/0!</v>
      </c>
      <c r="K1271" s="310" t="e">
        <f t="shared" si="875"/>
        <v>#DIV/0!</v>
      </c>
      <c r="L1271" s="310" t="e">
        <f t="shared" si="875"/>
        <v>#DIV/0!</v>
      </c>
      <c r="M1271" s="310" t="e">
        <f t="shared" si="875"/>
        <v>#DIV/0!</v>
      </c>
      <c r="N1271" s="310" t="e">
        <f t="shared" si="875"/>
        <v>#DIV/0!</v>
      </c>
      <c r="O1271" s="310" t="e">
        <f t="shared" si="875"/>
        <v>#DIV/0!</v>
      </c>
      <c r="P1271" s="254" t="e">
        <f t="shared" si="872"/>
        <v>#DIV/0!</v>
      </c>
      <c r="Q1271" s="494" t="e">
        <f t="shared" si="874"/>
        <v>#DIV/0!</v>
      </c>
      <c r="R1271" s="85"/>
      <c r="S1271" s="85"/>
      <c r="T1271" s="143"/>
      <c r="U1271" s="79">
        <v>2</v>
      </c>
    </row>
    <row r="1272" spans="1:21" s="80" customFormat="1" ht="15.75" hidden="1" customHeight="1" thickBot="1">
      <c r="A1272" s="57" t="s">
        <v>2466</v>
      </c>
      <c r="B1272" s="69"/>
      <c r="C1272" s="320" t="s">
        <v>2464</v>
      </c>
      <c r="D1272" s="250" t="e">
        <f t="shared" ref="D1272:O1272" si="876">D1292/$P1292</f>
        <v>#DIV/0!</v>
      </c>
      <c r="E1272" s="310" t="e">
        <f t="shared" si="876"/>
        <v>#DIV/0!</v>
      </c>
      <c r="F1272" s="310" t="e">
        <f t="shared" si="876"/>
        <v>#DIV/0!</v>
      </c>
      <c r="G1272" s="310" t="e">
        <f t="shared" si="876"/>
        <v>#DIV/0!</v>
      </c>
      <c r="H1272" s="310" t="e">
        <f t="shared" si="876"/>
        <v>#DIV/0!</v>
      </c>
      <c r="I1272" s="310" t="e">
        <f t="shared" si="876"/>
        <v>#DIV/0!</v>
      </c>
      <c r="J1272" s="310" t="e">
        <f t="shared" si="876"/>
        <v>#DIV/0!</v>
      </c>
      <c r="K1272" s="310" t="e">
        <f t="shared" si="876"/>
        <v>#DIV/0!</v>
      </c>
      <c r="L1272" s="310" t="e">
        <f t="shared" si="876"/>
        <v>#DIV/0!</v>
      </c>
      <c r="M1272" s="310" t="e">
        <f t="shared" si="876"/>
        <v>#DIV/0!</v>
      </c>
      <c r="N1272" s="310" t="e">
        <f t="shared" si="876"/>
        <v>#DIV/0!</v>
      </c>
      <c r="O1272" s="310" t="e">
        <f t="shared" si="876"/>
        <v>#DIV/0!</v>
      </c>
      <c r="P1272" s="254" t="e">
        <f t="shared" si="872"/>
        <v>#DIV/0!</v>
      </c>
      <c r="Q1272" s="494" t="e">
        <f t="shared" si="874"/>
        <v>#DIV/0!</v>
      </c>
      <c r="R1272" s="85"/>
      <c r="S1272" s="85"/>
      <c r="T1272" s="143"/>
      <c r="U1272" s="79">
        <v>2</v>
      </c>
    </row>
    <row r="1273" spans="1:21" s="80" customFormat="1" ht="15.75" hidden="1" customHeight="1" thickBot="1">
      <c r="A1273" s="57" t="s">
        <v>2466</v>
      </c>
      <c r="B1273" s="69"/>
      <c r="C1273" s="320" t="s">
        <v>2465</v>
      </c>
      <c r="D1273" s="250" t="e">
        <f t="shared" ref="D1273:O1273" si="877">D1293/$P1293</f>
        <v>#DIV/0!</v>
      </c>
      <c r="E1273" s="310" t="e">
        <f t="shared" si="877"/>
        <v>#DIV/0!</v>
      </c>
      <c r="F1273" s="310" t="e">
        <f t="shared" si="877"/>
        <v>#DIV/0!</v>
      </c>
      <c r="G1273" s="310" t="e">
        <f t="shared" si="877"/>
        <v>#DIV/0!</v>
      </c>
      <c r="H1273" s="310" t="e">
        <f t="shared" si="877"/>
        <v>#DIV/0!</v>
      </c>
      <c r="I1273" s="310" t="e">
        <f t="shared" si="877"/>
        <v>#DIV/0!</v>
      </c>
      <c r="J1273" s="310" t="e">
        <f t="shared" si="877"/>
        <v>#DIV/0!</v>
      </c>
      <c r="K1273" s="310" t="e">
        <f t="shared" si="877"/>
        <v>#DIV/0!</v>
      </c>
      <c r="L1273" s="310" t="e">
        <f t="shared" si="877"/>
        <v>#DIV/0!</v>
      </c>
      <c r="M1273" s="310" t="e">
        <f t="shared" si="877"/>
        <v>#DIV/0!</v>
      </c>
      <c r="N1273" s="310" t="e">
        <f t="shared" si="877"/>
        <v>#DIV/0!</v>
      </c>
      <c r="O1273" s="310" t="e">
        <f t="shared" si="877"/>
        <v>#DIV/0!</v>
      </c>
      <c r="P1273" s="254" t="e">
        <f t="shared" si="872"/>
        <v>#DIV/0!</v>
      </c>
      <c r="Q1273" s="494" t="e">
        <f t="shared" si="874"/>
        <v>#DIV/0!</v>
      </c>
      <c r="R1273" s="85"/>
      <c r="S1273" s="85"/>
      <c r="T1273" s="143"/>
      <c r="U1273" s="79">
        <v>2</v>
      </c>
    </row>
    <row r="1274" spans="1:21" s="80" customFormat="1" ht="15.75" hidden="1" customHeight="1" thickBot="1">
      <c r="A1274" s="57" t="s">
        <v>2466</v>
      </c>
      <c r="B1274" s="69"/>
      <c r="C1274" s="319" t="s">
        <v>2447</v>
      </c>
      <c r="D1274" s="255">
        <v>0</v>
      </c>
      <c r="E1274" s="256">
        <v>12.5</v>
      </c>
      <c r="F1274" s="256">
        <v>12.5</v>
      </c>
      <c r="G1274" s="256">
        <v>12.5</v>
      </c>
      <c r="H1274" s="256">
        <v>12.5</v>
      </c>
      <c r="I1274" s="256">
        <v>15.416666669999998</v>
      </c>
      <c r="J1274" s="256">
        <v>12.5</v>
      </c>
      <c r="K1274" s="256">
        <v>12.5</v>
      </c>
      <c r="L1274" s="256">
        <v>11.75</v>
      </c>
      <c r="M1274" s="256">
        <v>12.5</v>
      </c>
      <c r="N1274" s="256">
        <v>12.5</v>
      </c>
      <c r="O1274" s="321">
        <v>12.500000000000014</v>
      </c>
      <c r="P1274" s="322">
        <f t="shared" si="872"/>
        <v>139.66666667000001</v>
      </c>
      <c r="Q1274" s="117"/>
      <c r="R1274" s="203"/>
      <c r="S1274" s="203"/>
      <c r="T1274" s="143"/>
      <c r="U1274" s="79">
        <v>2</v>
      </c>
    </row>
    <row r="1275" spans="1:21" s="80" customFormat="1" ht="15.75" hidden="1" customHeight="1" thickBot="1">
      <c r="A1275" s="57" t="s">
        <v>2466</v>
      </c>
      <c r="B1275" s="69"/>
      <c r="C1275" s="320" t="s">
        <v>2448</v>
      </c>
      <c r="D1275" s="258">
        <v>12.5</v>
      </c>
      <c r="E1275" s="259">
        <v>12.5</v>
      </c>
      <c r="F1275" s="259">
        <v>12.5</v>
      </c>
      <c r="G1275" s="259">
        <v>12.5</v>
      </c>
      <c r="H1275" s="259">
        <v>12.5</v>
      </c>
      <c r="I1275" s="259">
        <v>12.5</v>
      </c>
      <c r="J1275" s="259">
        <v>12.5</v>
      </c>
      <c r="K1275" s="259">
        <v>12.5</v>
      </c>
      <c r="L1275" s="259">
        <v>8.75</v>
      </c>
      <c r="M1275" s="259">
        <v>12.5</v>
      </c>
      <c r="N1275" s="259">
        <v>12.5</v>
      </c>
      <c r="O1275" s="323">
        <v>12.5</v>
      </c>
      <c r="P1275" s="101">
        <f t="shared" si="872"/>
        <v>146.25</v>
      </c>
      <c r="Q1275" s="507"/>
      <c r="R1275" s="260"/>
      <c r="S1275" s="260"/>
      <c r="T1275" s="156"/>
      <c r="U1275" s="79">
        <v>2</v>
      </c>
    </row>
    <row r="1276" spans="1:21" s="80" customFormat="1" ht="15.75" hidden="1" customHeight="1" thickBot="1">
      <c r="A1276" s="57" t="s">
        <v>2466</v>
      </c>
      <c r="B1276" s="69"/>
      <c r="C1276" s="320" t="s">
        <v>2449</v>
      </c>
      <c r="D1276" s="258">
        <v>12.5</v>
      </c>
      <c r="E1276" s="259">
        <v>19.416667</v>
      </c>
      <c r="F1276" s="259">
        <v>19.416667</v>
      </c>
      <c r="G1276" s="259">
        <v>19.416667</v>
      </c>
      <c r="H1276" s="259">
        <v>19.416667</v>
      </c>
      <c r="I1276" s="259">
        <v>19.416667</v>
      </c>
      <c r="J1276" s="259">
        <v>19.416667</v>
      </c>
      <c r="K1276" s="259">
        <v>19.416667</v>
      </c>
      <c r="L1276" s="259">
        <v>14.916667</v>
      </c>
      <c r="M1276" s="259">
        <v>19.416667</v>
      </c>
      <c r="N1276" s="259">
        <v>19.416667</v>
      </c>
      <c r="O1276" s="323">
        <v>19.416667</v>
      </c>
      <c r="P1276" s="101">
        <f t="shared" si="872"/>
        <v>221.58333699999994</v>
      </c>
      <c r="Q1276" s="508"/>
      <c r="R1276" s="324"/>
      <c r="S1276" s="324"/>
      <c r="T1276" s="142">
        <f>R1276-S1276</f>
        <v>0</v>
      </c>
      <c r="U1276" s="79">
        <v>2</v>
      </c>
    </row>
    <row r="1277" spans="1:21" s="80" customFormat="1" ht="15.75" hidden="1" customHeight="1" thickBot="1">
      <c r="A1277" s="57" t="s">
        <v>2466</v>
      </c>
      <c r="B1277" s="69"/>
      <c r="C1277" s="320" t="s">
        <v>2450</v>
      </c>
      <c r="D1277" s="258">
        <v>19.416667</v>
      </c>
      <c r="E1277" s="259">
        <v>23.769027000000001</v>
      </c>
      <c r="F1277" s="259">
        <v>19.416667</v>
      </c>
      <c r="G1277" s="259">
        <v>19.416667</v>
      </c>
      <c r="H1277" s="259">
        <v>19.416667</v>
      </c>
      <c r="I1277" s="259">
        <v>19.416667</v>
      </c>
      <c r="J1277" s="259">
        <v>19.416667</v>
      </c>
      <c r="K1277" s="259">
        <v>19.416667</v>
      </c>
      <c r="L1277" s="259">
        <v>12.426666600000001</v>
      </c>
      <c r="M1277" s="259">
        <v>19.416667</v>
      </c>
      <c r="N1277" s="259">
        <v>19.416667</v>
      </c>
      <c r="O1277" s="323">
        <v>19.376604</v>
      </c>
      <c r="P1277" s="101">
        <f t="shared" si="872"/>
        <v>230.32230060000001</v>
      </c>
      <c r="Q1277" s="508"/>
      <c r="R1277" s="324"/>
      <c r="S1277" s="324"/>
      <c r="T1277" s="142">
        <f>R1277-S1277</f>
        <v>0</v>
      </c>
      <c r="U1277" s="79">
        <v>2</v>
      </c>
    </row>
    <row r="1278" spans="1:21" s="80" customFormat="1" ht="15.75" hidden="1" customHeight="1" thickBot="1">
      <c r="A1278" s="57" t="s">
        <v>2466</v>
      </c>
      <c r="B1278" s="69"/>
      <c r="C1278" s="320" t="s">
        <v>2451</v>
      </c>
      <c r="D1278" s="258">
        <v>19.416667</v>
      </c>
      <c r="E1278" s="259">
        <v>41.193952199999998</v>
      </c>
      <c r="F1278" s="259">
        <v>19.5</v>
      </c>
      <c r="G1278" s="259">
        <v>19.5</v>
      </c>
      <c r="H1278" s="259">
        <v>19.5</v>
      </c>
      <c r="I1278" s="259">
        <v>12.38063096</v>
      </c>
      <c r="J1278" s="259">
        <v>19.5</v>
      </c>
      <c r="K1278" s="259">
        <v>19.5</v>
      </c>
      <c r="L1278" s="259">
        <v>19.5</v>
      </c>
      <c r="M1278" s="259">
        <v>19.5</v>
      </c>
      <c r="N1278" s="259">
        <v>19.5</v>
      </c>
      <c r="O1278" s="323">
        <v>19.5</v>
      </c>
      <c r="P1278" s="101">
        <f t="shared" si="872"/>
        <v>248.49125015999999</v>
      </c>
      <c r="Q1278" s="508"/>
      <c r="R1278" s="324"/>
      <c r="S1278" s="324"/>
      <c r="T1278" s="142">
        <f>R1278-S1278</f>
        <v>0</v>
      </c>
      <c r="U1278" s="79">
        <v>2</v>
      </c>
    </row>
    <row r="1279" spans="1:21" s="80" customFormat="1" ht="15.75" hidden="1" customHeight="1" thickBot="1">
      <c r="A1279" s="57" t="s">
        <v>2466</v>
      </c>
      <c r="B1279" s="69"/>
      <c r="C1279" s="320" t="s">
        <v>2452</v>
      </c>
      <c r="D1279" s="325">
        <f t="shared" ref="D1279:O1279" si="878">+D1365+D1408</f>
        <v>30.51172691</v>
      </c>
      <c r="E1279" s="325">
        <f t="shared" si="878"/>
        <v>61.39332374</v>
      </c>
      <c r="F1279" s="325">
        <f t="shared" si="878"/>
        <v>22.736601470000004</v>
      </c>
      <c r="G1279" s="325">
        <f t="shared" si="878"/>
        <v>22.76813215</v>
      </c>
      <c r="H1279" s="325">
        <f t="shared" si="878"/>
        <v>14.3641419</v>
      </c>
      <c r="I1279" s="325">
        <f t="shared" si="878"/>
        <v>20.962964310000004</v>
      </c>
      <c r="J1279" s="325">
        <f t="shared" si="878"/>
        <v>21.65223172000001</v>
      </c>
      <c r="K1279" s="325">
        <f t="shared" si="878"/>
        <v>24.10980155999998</v>
      </c>
      <c r="L1279" s="325">
        <f t="shared" si="878"/>
        <v>24.894421460000018</v>
      </c>
      <c r="M1279" s="325">
        <f t="shared" si="878"/>
        <v>24.337017039999978</v>
      </c>
      <c r="N1279" s="325">
        <f t="shared" si="878"/>
        <v>27.790006750000003</v>
      </c>
      <c r="O1279" s="325">
        <f t="shared" si="878"/>
        <v>27.963880159999974</v>
      </c>
      <c r="P1279" s="101">
        <f t="shared" si="872"/>
        <v>323.48424916999994</v>
      </c>
      <c r="Q1279" s="508"/>
      <c r="R1279" s="324">
        <f>R1365+R1408</f>
        <v>0</v>
      </c>
      <c r="S1279" s="324">
        <f>S1365+S1408</f>
        <v>0</v>
      </c>
      <c r="T1279" s="326">
        <f>T1365+T1408</f>
        <v>0</v>
      </c>
      <c r="U1279" s="79">
        <v>2</v>
      </c>
    </row>
    <row r="1280" spans="1:21" s="80" customFormat="1" ht="15.75" hidden="1" customHeight="1" thickBot="1">
      <c r="A1280" s="57" t="s">
        <v>2466</v>
      </c>
      <c r="B1280" s="69"/>
      <c r="C1280" s="320" t="s">
        <v>2453</v>
      </c>
      <c r="D1280" s="444">
        <f t="shared" ref="D1280:O1280" si="879">+D1366+D1409</f>
        <v>29.37831826</v>
      </c>
      <c r="E1280" s="444">
        <f t="shared" si="879"/>
        <v>26.867491689999994</v>
      </c>
      <c r="F1280" s="444">
        <f t="shared" si="879"/>
        <v>22.268677460000006</v>
      </c>
      <c r="G1280" s="444">
        <f t="shared" si="879"/>
        <v>22.470220010000006</v>
      </c>
      <c r="H1280" s="444">
        <f t="shared" si="879"/>
        <v>19.099132900000001</v>
      </c>
      <c r="I1280" s="444">
        <f t="shared" si="879"/>
        <v>15.968423890000011</v>
      </c>
      <c r="J1280" s="444">
        <f t="shared" si="879"/>
        <v>20.195943839999998</v>
      </c>
      <c r="K1280" s="444">
        <f t="shared" si="879"/>
        <v>18.366778140000008</v>
      </c>
      <c r="L1280" s="444">
        <f t="shared" si="879"/>
        <v>19.663591969999999</v>
      </c>
      <c r="M1280" s="444">
        <f t="shared" si="879"/>
        <v>17.314172230000025</v>
      </c>
      <c r="N1280" s="444">
        <f t="shared" si="879"/>
        <v>13.676883399999994</v>
      </c>
      <c r="O1280" s="444">
        <f t="shared" si="879"/>
        <v>21.715176330000034</v>
      </c>
      <c r="P1280" s="107">
        <f>SUM(D1280:O1280)</f>
        <v>246.98481012000008</v>
      </c>
      <c r="Q1280" s="508"/>
      <c r="R1280" s="258">
        <f>R1366+R1409</f>
        <v>0</v>
      </c>
      <c r="S1280" s="110">
        <f>P1280</f>
        <v>246.98481012000008</v>
      </c>
      <c r="T1280" s="111">
        <f>S1280-R1280</f>
        <v>246.98481012000008</v>
      </c>
      <c r="U1280" s="79">
        <v>2</v>
      </c>
    </row>
    <row r="1281" spans="1:21" s="80" customFormat="1" ht="15.75" hidden="1" customHeight="1" thickBot="1">
      <c r="A1281" s="57" t="s">
        <v>2466</v>
      </c>
      <c r="B1281" s="69"/>
      <c r="C1281" s="409" t="s">
        <v>2454</v>
      </c>
      <c r="D1281" s="445">
        <f t="shared" ref="D1281:O1281" si="880">+D1367+D1410</f>
        <v>22.783867969999996</v>
      </c>
      <c r="E1281" s="325">
        <f t="shared" si="880"/>
        <v>88.354555120000001</v>
      </c>
      <c r="F1281" s="325">
        <f t="shared" si="880"/>
        <v>31.919183390000001</v>
      </c>
      <c r="G1281" s="325">
        <f t="shared" si="880"/>
        <v>31.442758159999997</v>
      </c>
      <c r="H1281" s="325">
        <f t="shared" si="880"/>
        <v>29.525566439999992</v>
      </c>
      <c r="I1281" s="325">
        <f t="shared" si="880"/>
        <v>30.109572060000005</v>
      </c>
      <c r="J1281" s="325">
        <f t="shared" si="880"/>
        <v>31.21028896</v>
      </c>
      <c r="K1281" s="325">
        <f t="shared" si="880"/>
        <v>27.943850909999995</v>
      </c>
      <c r="L1281" s="325">
        <f t="shared" si="880"/>
        <v>29.129114420000008</v>
      </c>
      <c r="M1281" s="325">
        <f t="shared" si="880"/>
        <v>55.454632189999984</v>
      </c>
      <c r="N1281" s="325">
        <f t="shared" si="880"/>
        <v>58.836691560000006</v>
      </c>
      <c r="O1281" s="325">
        <f t="shared" si="880"/>
        <v>27.837396829999975</v>
      </c>
      <c r="P1281" s="101">
        <f>SUM(D1281:O1281)</f>
        <v>464.54747800999996</v>
      </c>
      <c r="Q1281" s="508"/>
      <c r="R1281" s="362">
        <v>276.89999999999998</v>
      </c>
      <c r="S1281" s="451">
        <v>276.89999999999998</v>
      </c>
      <c r="T1281" s="591">
        <f>T1367+T1410</f>
        <v>0</v>
      </c>
      <c r="U1281" s="79">
        <v>2</v>
      </c>
    </row>
    <row r="1282" spans="1:21" s="80" customFormat="1" ht="15.75" hidden="1" customHeight="1" thickBot="1">
      <c r="A1282" s="57" t="s">
        <v>2466</v>
      </c>
      <c r="B1282" s="516">
        <f>+B1269+1</f>
        <v>268</v>
      </c>
      <c r="C1282" s="409" t="s">
        <v>2420</v>
      </c>
      <c r="D1282" s="445">
        <v>0</v>
      </c>
      <c r="E1282" s="325">
        <v>0</v>
      </c>
      <c r="F1282" s="325">
        <v>0</v>
      </c>
      <c r="G1282" s="325">
        <v>0</v>
      </c>
      <c r="H1282" s="325">
        <v>0</v>
      </c>
      <c r="I1282" s="325">
        <v>0</v>
      </c>
      <c r="J1282" s="325">
        <v>0</v>
      </c>
      <c r="K1282" s="325">
        <v>0</v>
      </c>
      <c r="L1282" s="325">
        <v>0</v>
      </c>
      <c r="M1282" s="325">
        <v>0</v>
      </c>
      <c r="N1282" s="325">
        <v>0</v>
      </c>
      <c r="O1282" s="325">
        <v>0</v>
      </c>
      <c r="P1282" s="101">
        <f>SUM(D1282:O1282)</f>
        <v>0</v>
      </c>
      <c r="Q1282" s="351"/>
      <c r="R1282" s="258">
        <v>0</v>
      </c>
      <c r="S1282" s="324">
        <v>0</v>
      </c>
      <c r="T1282" s="142">
        <f>R1282-S1282</f>
        <v>0</v>
      </c>
      <c r="U1282" s="79">
        <v>2</v>
      </c>
    </row>
    <row r="1283" spans="1:21" s="80" customFormat="1" ht="15.75" hidden="1" customHeight="1" thickBot="1">
      <c r="A1283" s="57" t="s">
        <v>2466</v>
      </c>
      <c r="B1283" s="69"/>
      <c r="C1283" s="409" t="s">
        <v>2455</v>
      </c>
      <c r="D1283" s="445">
        <f t="shared" ref="D1283:O1283" si="881">+D1369+D1412</f>
        <v>36.217345619999996</v>
      </c>
      <c r="E1283" s="325">
        <f t="shared" si="881"/>
        <v>68.529862460000004</v>
      </c>
      <c r="F1283" s="325">
        <f t="shared" si="881"/>
        <v>33.029860209999995</v>
      </c>
      <c r="G1283" s="325">
        <f t="shared" si="881"/>
        <v>35.810593140000002</v>
      </c>
      <c r="H1283" s="325">
        <f t="shared" si="881"/>
        <v>46.580039360000001</v>
      </c>
      <c r="I1283" s="325">
        <f t="shared" si="881"/>
        <v>33.857192400000017</v>
      </c>
      <c r="J1283" s="325">
        <f t="shared" si="881"/>
        <v>39.899382559999992</v>
      </c>
      <c r="K1283" s="325">
        <f t="shared" si="881"/>
        <v>49.667796589999995</v>
      </c>
      <c r="L1283" s="325">
        <f t="shared" si="881"/>
        <v>38.506119489999989</v>
      </c>
      <c r="M1283" s="325">
        <f t="shared" si="881"/>
        <v>33.235147280000007</v>
      </c>
      <c r="N1283" s="325">
        <f t="shared" si="881"/>
        <v>25.972990109999984</v>
      </c>
      <c r="O1283" s="325">
        <f t="shared" si="881"/>
        <v>30.788037670000023</v>
      </c>
      <c r="P1283" s="101">
        <f>SUM(D1283:O1283)</f>
        <v>472.09436688999995</v>
      </c>
      <c r="Q1283" s="351"/>
      <c r="R1283" s="255">
        <f>R1369+R1412</f>
        <v>500.5</v>
      </c>
      <c r="S1283" s="601">
        <f>S1369+S1412</f>
        <v>500.5</v>
      </c>
      <c r="T1283" s="593">
        <f>T1369+T1412</f>
        <v>0</v>
      </c>
      <c r="U1283" s="79">
        <v>2</v>
      </c>
    </row>
    <row r="1284" spans="1:21" s="80" customFormat="1" ht="15.75" hidden="1" customHeight="1" thickBot="1">
      <c r="A1284" s="57" t="s">
        <v>2466</v>
      </c>
      <c r="B1284" s="516"/>
      <c r="C1284" s="409" t="s">
        <v>2456</v>
      </c>
      <c r="D1284" s="445">
        <f t="shared" ref="D1284:O1284" si="882">+D1370+D1413</f>
        <v>30.90004351</v>
      </c>
      <c r="E1284" s="325">
        <f t="shared" si="882"/>
        <v>40.972739439999998</v>
      </c>
      <c r="F1284" s="325">
        <f t="shared" si="882"/>
        <v>33.894145589999994</v>
      </c>
      <c r="G1284" s="325">
        <f t="shared" si="882"/>
        <v>33.228029290000009</v>
      </c>
      <c r="H1284" s="325">
        <f t="shared" si="882"/>
        <v>27.375103249999995</v>
      </c>
      <c r="I1284" s="325">
        <f t="shared" si="882"/>
        <v>24.272168399999998</v>
      </c>
      <c r="J1284" s="325">
        <f t="shared" si="882"/>
        <v>28.624690490000006</v>
      </c>
      <c r="K1284" s="325">
        <f t="shared" si="882"/>
        <v>22.985167829999995</v>
      </c>
      <c r="L1284" s="325">
        <f t="shared" si="882"/>
        <v>46.036028440000024</v>
      </c>
      <c r="M1284" s="325">
        <f t="shared" si="882"/>
        <v>37.199210820000019</v>
      </c>
      <c r="N1284" s="325">
        <f t="shared" si="882"/>
        <v>21.861583389999964</v>
      </c>
      <c r="O1284" s="325">
        <f t="shared" si="882"/>
        <v>23.215325789999952</v>
      </c>
      <c r="P1284" s="101">
        <f>SUM(D1284:O1284)</f>
        <v>370.56423623999996</v>
      </c>
      <c r="Q1284" s="351"/>
      <c r="R1284" s="258">
        <f>R1370+R1413</f>
        <v>298.10000000000002</v>
      </c>
      <c r="S1284" s="324">
        <f>S1370+S1413</f>
        <v>298.10000000000002</v>
      </c>
      <c r="T1284" s="479">
        <f t="shared" ref="T1284:T1293" si="883">T1380+T1423</f>
        <v>0</v>
      </c>
      <c r="U1284" s="79">
        <v>2</v>
      </c>
    </row>
    <row r="1285" spans="1:21" s="80" customFormat="1" ht="15.75" hidden="1" customHeight="1" thickBot="1">
      <c r="A1285" s="57" t="s">
        <v>2466</v>
      </c>
      <c r="B1285" s="516"/>
      <c r="C1285" s="320" t="s">
        <v>2457</v>
      </c>
      <c r="D1285" s="445">
        <v>0</v>
      </c>
      <c r="E1285" s="325">
        <v>0</v>
      </c>
      <c r="F1285" s="325">
        <v>0</v>
      </c>
      <c r="G1285" s="325">
        <v>0</v>
      </c>
      <c r="H1285" s="325">
        <v>0</v>
      </c>
      <c r="I1285" s="325">
        <v>0</v>
      </c>
      <c r="J1285" s="325">
        <v>0</v>
      </c>
      <c r="K1285" s="325">
        <v>0</v>
      </c>
      <c r="L1285" s="325">
        <v>0</v>
      </c>
      <c r="M1285" s="325">
        <v>0</v>
      </c>
      <c r="N1285" s="325">
        <v>0</v>
      </c>
      <c r="O1285" s="325">
        <v>0</v>
      </c>
      <c r="P1285" s="101">
        <f t="shared" ref="P1285:P1293" si="884">SUM(D1285:O1285)</f>
        <v>0</v>
      </c>
      <c r="Q1285" s="580"/>
      <c r="R1285" s="258">
        <v>0</v>
      </c>
      <c r="S1285" s="324">
        <v>0</v>
      </c>
      <c r="T1285" s="142">
        <f>R1285-S1285</f>
        <v>0</v>
      </c>
      <c r="U1285" s="79">
        <v>2</v>
      </c>
    </row>
    <row r="1286" spans="1:21" s="80" customFormat="1" ht="15.75" hidden="1" customHeight="1" thickBot="1">
      <c r="A1286" s="57" t="s">
        <v>2466</v>
      </c>
      <c r="B1286" s="516"/>
      <c r="C1286" s="627" t="s">
        <v>2467</v>
      </c>
      <c r="D1286" s="445">
        <v>0</v>
      </c>
      <c r="E1286" s="618">
        <v>0</v>
      </c>
      <c r="F1286" s="618">
        <v>0</v>
      </c>
      <c r="G1286" s="618">
        <v>0</v>
      </c>
      <c r="H1286" s="618">
        <v>0</v>
      </c>
      <c r="I1286" s="618">
        <v>0</v>
      </c>
      <c r="J1286" s="618">
        <v>0</v>
      </c>
      <c r="K1286" s="618">
        <v>0</v>
      </c>
      <c r="L1286" s="618">
        <v>0</v>
      </c>
      <c r="M1286" s="618">
        <v>0</v>
      </c>
      <c r="N1286" s="618">
        <v>0</v>
      </c>
      <c r="O1286" s="323">
        <f>(R1286)-SUM(D1286:N1286)</f>
        <v>0</v>
      </c>
      <c r="P1286" s="101">
        <f t="shared" si="884"/>
        <v>0</v>
      </c>
      <c r="Q1286" s="580"/>
      <c r="R1286" s="456">
        <v>0</v>
      </c>
      <c r="S1286" s="324">
        <v>0</v>
      </c>
      <c r="T1286" s="142">
        <f>R1286-S1286</f>
        <v>0</v>
      </c>
      <c r="U1286" s="79">
        <v>2</v>
      </c>
    </row>
    <row r="1287" spans="1:21" s="80" customFormat="1" ht="15.75" hidden="1" customHeight="1" thickBot="1">
      <c r="A1287" s="57" t="s">
        <v>93</v>
      </c>
      <c r="B1287" s="516"/>
      <c r="C1287" s="320" t="s">
        <v>2459</v>
      </c>
      <c r="D1287" s="619">
        <v>0</v>
      </c>
      <c r="E1287" s="618">
        <v>0</v>
      </c>
      <c r="F1287" s="618">
        <v>0</v>
      </c>
      <c r="G1287" s="618">
        <v>0</v>
      </c>
      <c r="H1287" s="618">
        <v>0</v>
      </c>
      <c r="I1287" s="618">
        <v>0</v>
      </c>
      <c r="J1287" s="618">
        <v>0</v>
      </c>
      <c r="K1287" s="618">
        <v>0</v>
      </c>
      <c r="L1287" s="618">
        <v>12.8</v>
      </c>
      <c r="M1287" s="618">
        <v>0</v>
      </c>
      <c r="N1287" s="618">
        <v>0</v>
      </c>
      <c r="O1287" s="323">
        <f>(R1287)-SUM(D1287:N1287)</f>
        <v>0</v>
      </c>
      <c r="P1287" s="101">
        <f t="shared" si="884"/>
        <v>12.8</v>
      </c>
      <c r="Q1287" s="508"/>
      <c r="R1287" s="622">
        <v>12.8</v>
      </c>
      <c r="S1287" s="365">
        <v>12.8</v>
      </c>
      <c r="T1287" s="594">
        <f t="shared" si="883"/>
        <v>0</v>
      </c>
      <c r="U1287" s="79">
        <v>2</v>
      </c>
    </row>
    <row r="1288" spans="1:21" s="80" customFormat="1" ht="15.75" hidden="1" customHeight="1" thickBot="1">
      <c r="A1288" s="57" t="s">
        <v>93</v>
      </c>
      <c r="B1288" s="516">
        <f>+B1282+1</f>
        <v>269</v>
      </c>
      <c r="C1288" s="320" t="s">
        <v>2460</v>
      </c>
      <c r="D1288" s="445">
        <f t="shared" ref="D1288:O1288" si="885">+D1374+D1417</f>
        <v>40</v>
      </c>
      <c r="E1288" s="325">
        <f t="shared" si="885"/>
        <v>40</v>
      </c>
      <c r="F1288" s="325">
        <f t="shared" si="885"/>
        <v>40</v>
      </c>
      <c r="G1288" s="325">
        <f t="shared" si="885"/>
        <v>40</v>
      </c>
      <c r="H1288" s="325">
        <f t="shared" si="885"/>
        <v>40</v>
      </c>
      <c r="I1288" s="325">
        <f t="shared" si="885"/>
        <v>40</v>
      </c>
      <c r="J1288" s="325">
        <f t="shared" si="885"/>
        <v>40</v>
      </c>
      <c r="K1288" s="325">
        <f t="shared" si="885"/>
        <v>40</v>
      </c>
      <c r="L1288" s="325">
        <f t="shared" si="885"/>
        <v>40</v>
      </c>
      <c r="M1288" s="325">
        <f t="shared" si="885"/>
        <v>40</v>
      </c>
      <c r="N1288" s="325">
        <f t="shared" si="885"/>
        <v>40</v>
      </c>
      <c r="O1288" s="325">
        <f t="shared" si="885"/>
        <v>39.100000000000023</v>
      </c>
      <c r="P1288" s="101">
        <f t="shared" si="884"/>
        <v>479.1</v>
      </c>
      <c r="Q1288" s="508"/>
      <c r="R1288" s="258">
        <f t="shared" ref="R1288:S1293" si="886">R1374+R1417</f>
        <v>479.1</v>
      </c>
      <c r="S1288" s="324">
        <f t="shared" si="886"/>
        <v>479.1</v>
      </c>
      <c r="T1288" s="142">
        <f t="shared" si="883"/>
        <v>0</v>
      </c>
      <c r="U1288" s="79">
        <v>2</v>
      </c>
    </row>
    <row r="1289" spans="1:21" s="80" customFormat="1" ht="15.75" hidden="1" customHeight="1" thickBot="1">
      <c r="A1289" s="57" t="s">
        <v>93</v>
      </c>
      <c r="B1289" s="69">
        <f>+B1288+1</f>
        <v>270</v>
      </c>
      <c r="C1289" s="320" t="s">
        <v>2461</v>
      </c>
      <c r="D1289" s="445">
        <f t="shared" ref="D1289:O1289" si="887">+D1375+D1418</f>
        <v>35.5</v>
      </c>
      <c r="E1289" s="325">
        <f t="shared" si="887"/>
        <v>37.9</v>
      </c>
      <c r="F1289" s="325">
        <f t="shared" si="887"/>
        <v>38.700000000000003</v>
      </c>
      <c r="G1289" s="325">
        <f t="shared" si="887"/>
        <v>36.200000000000003</v>
      </c>
      <c r="H1289" s="325">
        <f t="shared" si="887"/>
        <v>35.1</v>
      </c>
      <c r="I1289" s="325">
        <f t="shared" si="887"/>
        <v>33.799999999999997</v>
      </c>
      <c r="J1289" s="325">
        <f t="shared" si="887"/>
        <v>31.8</v>
      </c>
      <c r="K1289" s="325">
        <f t="shared" si="887"/>
        <v>30.1</v>
      </c>
      <c r="L1289" s="325">
        <f t="shared" si="887"/>
        <v>28.6</v>
      </c>
      <c r="M1289" s="325">
        <f t="shared" si="887"/>
        <v>27.1</v>
      </c>
      <c r="N1289" s="325">
        <f t="shared" si="887"/>
        <v>25.7</v>
      </c>
      <c r="O1289" s="325">
        <f t="shared" si="887"/>
        <v>24.199999999999932</v>
      </c>
      <c r="P1289" s="101">
        <f t="shared" si="884"/>
        <v>384.7</v>
      </c>
      <c r="Q1289" s="508"/>
      <c r="R1289" s="258">
        <f t="shared" si="886"/>
        <v>384.7</v>
      </c>
      <c r="S1289" s="324">
        <f t="shared" si="886"/>
        <v>384.7</v>
      </c>
      <c r="T1289" s="142">
        <f t="shared" si="883"/>
        <v>0</v>
      </c>
      <c r="U1289" s="79">
        <v>2</v>
      </c>
    </row>
    <row r="1290" spans="1:21" s="80" customFormat="1" ht="15.75" hidden="1" customHeight="1" thickBot="1">
      <c r="A1290" s="57" t="s">
        <v>93</v>
      </c>
      <c r="B1290" s="69"/>
      <c r="C1290" s="320" t="s">
        <v>2462</v>
      </c>
      <c r="D1290" s="445">
        <f t="shared" ref="D1290:O1290" si="888">+D1376+D1419</f>
        <v>0</v>
      </c>
      <c r="E1290" s="325">
        <f t="shared" si="888"/>
        <v>0</v>
      </c>
      <c r="F1290" s="325">
        <f t="shared" si="888"/>
        <v>0</v>
      </c>
      <c r="G1290" s="325">
        <f t="shared" si="888"/>
        <v>0</v>
      </c>
      <c r="H1290" s="325">
        <f t="shared" si="888"/>
        <v>0</v>
      </c>
      <c r="I1290" s="325">
        <f t="shared" si="888"/>
        <v>0</v>
      </c>
      <c r="J1290" s="325">
        <f t="shared" si="888"/>
        <v>0</v>
      </c>
      <c r="K1290" s="325">
        <f t="shared" si="888"/>
        <v>0</v>
      </c>
      <c r="L1290" s="325">
        <f t="shared" si="888"/>
        <v>0</v>
      </c>
      <c r="M1290" s="325">
        <f t="shared" si="888"/>
        <v>0</v>
      </c>
      <c r="N1290" s="325">
        <f t="shared" si="888"/>
        <v>0</v>
      </c>
      <c r="O1290" s="325">
        <f t="shared" si="888"/>
        <v>0</v>
      </c>
      <c r="P1290" s="101">
        <f t="shared" si="884"/>
        <v>0</v>
      </c>
      <c r="Q1290" s="508"/>
      <c r="R1290" s="258">
        <f t="shared" si="886"/>
        <v>0</v>
      </c>
      <c r="S1290" s="324">
        <f t="shared" si="886"/>
        <v>0</v>
      </c>
      <c r="T1290" s="142">
        <f t="shared" si="883"/>
        <v>0</v>
      </c>
      <c r="U1290" s="79">
        <v>2</v>
      </c>
    </row>
    <row r="1291" spans="1:21" s="80" customFormat="1" ht="15.75" hidden="1" customHeight="1" thickBot="1">
      <c r="A1291" s="57" t="s">
        <v>93</v>
      </c>
      <c r="B1291" s="69"/>
      <c r="C1291" s="320" t="s">
        <v>2463</v>
      </c>
      <c r="D1291" s="445">
        <f t="shared" ref="D1291:O1291" si="889">+D1377+D1420</f>
        <v>0</v>
      </c>
      <c r="E1291" s="325">
        <f t="shared" si="889"/>
        <v>0</v>
      </c>
      <c r="F1291" s="325">
        <f t="shared" si="889"/>
        <v>0</v>
      </c>
      <c r="G1291" s="325">
        <f t="shared" si="889"/>
        <v>0</v>
      </c>
      <c r="H1291" s="325">
        <f t="shared" si="889"/>
        <v>0</v>
      </c>
      <c r="I1291" s="325">
        <f t="shared" si="889"/>
        <v>0</v>
      </c>
      <c r="J1291" s="325">
        <f t="shared" si="889"/>
        <v>0</v>
      </c>
      <c r="K1291" s="325">
        <f t="shared" si="889"/>
        <v>0</v>
      </c>
      <c r="L1291" s="325">
        <f t="shared" si="889"/>
        <v>0</v>
      </c>
      <c r="M1291" s="325">
        <f t="shared" si="889"/>
        <v>0</v>
      </c>
      <c r="N1291" s="325">
        <f t="shared" si="889"/>
        <v>0</v>
      </c>
      <c r="O1291" s="325">
        <f t="shared" si="889"/>
        <v>0</v>
      </c>
      <c r="P1291" s="101">
        <f t="shared" si="884"/>
        <v>0</v>
      </c>
      <c r="Q1291" s="508"/>
      <c r="R1291" s="258">
        <f t="shared" si="886"/>
        <v>0</v>
      </c>
      <c r="S1291" s="324">
        <f t="shared" si="886"/>
        <v>0</v>
      </c>
      <c r="T1291" s="142">
        <f t="shared" si="883"/>
        <v>0</v>
      </c>
      <c r="U1291" s="79">
        <v>2</v>
      </c>
    </row>
    <row r="1292" spans="1:21" s="80" customFormat="1" ht="15.75" hidden="1" customHeight="1" thickBot="1">
      <c r="A1292" s="57" t="s">
        <v>93</v>
      </c>
      <c r="B1292" s="69"/>
      <c r="C1292" s="320" t="s">
        <v>2464</v>
      </c>
      <c r="D1292" s="445">
        <f t="shared" ref="D1292:O1292" si="890">+D1378+D1421</f>
        <v>0</v>
      </c>
      <c r="E1292" s="325">
        <f t="shared" si="890"/>
        <v>0</v>
      </c>
      <c r="F1292" s="325">
        <f t="shared" si="890"/>
        <v>0</v>
      </c>
      <c r="G1292" s="325">
        <f t="shared" si="890"/>
        <v>0</v>
      </c>
      <c r="H1292" s="325">
        <f t="shared" si="890"/>
        <v>0</v>
      </c>
      <c r="I1292" s="325">
        <f t="shared" si="890"/>
        <v>0</v>
      </c>
      <c r="J1292" s="325">
        <f t="shared" si="890"/>
        <v>0</v>
      </c>
      <c r="K1292" s="325">
        <f t="shared" si="890"/>
        <v>0</v>
      </c>
      <c r="L1292" s="325">
        <f t="shared" si="890"/>
        <v>0</v>
      </c>
      <c r="M1292" s="325">
        <f t="shared" si="890"/>
        <v>0</v>
      </c>
      <c r="N1292" s="325">
        <f t="shared" si="890"/>
        <v>0</v>
      </c>
      <c r="O1292" s="325">
        <f t="shared" si="890"/>
        <v>0</v>
      </c>
      <c r="P1292" s="101">
        <f t="shared" si="884"/>
        <v>0</v>
      </c>
      <c r="Q1292" s="508"/>
      <c r="R1292" s="258">
        <f t="shared" si="886"/>
        <v>0</v>
      </c>
      <c r="S1292" s="324">
        <f t="shared" si="886"/>
        <v>0</v>
      </c>
      <c r="T1292" s="142">
        <f t="shared" si="883"/>
        <v>0</v>
      </c>
      <c r="U1292" s="79">
        <v>2</v>
      </c>
    </row>
    <row r="1293" spans="1:21" s="80" customFormat="1" ht="15.75" hidden="1" customHeight="1" thickBot="1">
      <c r="A1293" s="57" t="s">
        <v>93</v>
      </c>
      <c r="B1293" s="69"/>
      <c r="C1293" s="320" t="s">
        <v>2465</v>
      </c>
      <c r="D1293" s="445">
        <f t="shared" ref="D1293:O1293" si="891">+D1379+D1422</f>
        <v>0</v>
      </c>
      <c r="E1293" s="325">
        <f t="shared" si="891"/>
        <v>0</v>
      </c>
      <c r="F1293" s="325">
        <f t="shared" si="891"/>
        <v>0</v>
      </c>
      <c r="G1293" s="325">
        <f t="shared" si="891"/>
        <v>0</v>
      </c>
      <c r="H1293" s="325">
        <f t="shared" si="891"/>
        <v>0</v>
      </c>
      <c r="I1293" s="325">
        <f t="shared" si="891"/>
        <v>0</v>
      </c>
      <c r="J1293" s="325">
        <f t="shared" si="891"/>
        <v>0</v>
      </c>
      <c r="K1293" s="325">
        <f t="shared" si="891"/>
        <v>0</v>
      </c>
      <c r="L1293" s="325">
        <f t="shared" si="891"/>
        <v>0</v>
      </c>
      <c r="M1293" s="325">
        <f t="shared" si="891"/>
        <v>0</v>
      </c>
      <c r="N1293" s="325">
        <f t="shared" si="891"/>
        <v>0</v>
      </c>
      <c r="O1293" s="325">
        <f t="shared" si="891"/>
        <v>0</v>
      </c>
      <c r="P1293" s="101">
        <f t="shared" si="884"/>
        <v>0</v>
      </c>
      <c r="Q1293" s="508"/>
      <c r="R1293" s="258">
        <f t="shared" si="886"/>
        <v>0</v>
      </c>
      <c r="S1293" s="324">
        <f t="shared" si="886"/>
        <v>0</v>
      </c>
      <c r="T1293" s="142">
        <f t="shared" si="883"/>
        <v>0</v>
      </c>
      <c r="U1293" s="79">
        <v>2</v>
      </c>
    </row>
    <row r="1294" spans="1:21" s="80" customFormat="1" ht="15.75" hidden="1" customHeight="1" thickBot="1">
      <c r="A1294" s="57"/>
      <c r="B1294" s="549"/>
      <c r="C1294" s="318"/>
      <c r="D1294" s="161"/>
      <c r="E1294" s="161"/>
      <c r="F1294" s="161"/>
      <c r="G1294" s="161"/>
      <c r="H1294" s="161"/>
      <c r="I1294" s="161"/>
      <c r="J1294" s="161"/>
      <c r="K1294" s="161"/>
      <c r="L1294" s="161"/>
      <c r="M1294" s="161"/>
      <c r="N1294" s="161"/>
      <c r="O1294" s="197"/>
      <c r="P1294" s="198"/>
      <c r="Q1294" s="198"/>
      <c r="R1294" s="161"/>
      <c r="S1294" s="161"/>
      <c r="T1294" s="75"/>
      <c r="U1294" s="79">
        <v>2</v>
      </c>
    </row>
    <row r="1295" spans="1:21" s="80" customFormat="1" ht="15.75" hidden="1" customHeight="1" thickBot="1">
      <c r="A1295" s="57"/>
      <c r="B1295" s="69"/>
      <c r="C1295" s="318"/>
      <c r="D1295" s="161"/>
      <c r="E1295" s="161"/>
      <c r="F1295" s="161"/>
      <c r="G1295" s="161"/>
      <c r="H1295" s="161"/>
      <c r="I1295" s="161"/>
      <c r="J1295" s="161"/>
      <c r="K1295" s="161"/>
      <c r="L1295" s="161"/>
      <c r="M1295" s="161"/>
      <c r="N1295" s="161"/>
      <c r="O1295" s="197"/>
      <c r="P1295" s="198"/>
      <c r="Q1295" s="198"/>
      <c r="R1295" s="161"/>
      <c r="S1295" s="161"/>
      <c r="T1295" s="75"/>
      <c r="U1295" s="79">
        <v>2</v>
      </c>
    </row>
    <row r="1296" spans="1:21" s="80" customFormat="1" ht="15.75" hidden="1" customHeight="1" thickBot="1">
      <c r="A1296" s="57"/>
      <c r="B1296" s="69"/>
      <c r="C1296" s="318"/>
      <c r="D1296" s="161"/>
      <c r="E1296" s="161"/>
      <c r="F1296" s="161"/>
      <c r="G1296" s="161"/>
      <c r="H1296" s="161"/>
      <c r="I1296" s="161"/>
      <c r="J1296" s="161"/>
      <c r="K1296" s="161"/>
      <c r="L1296" s="161"/>
      <c r="M1296" s="161"/>
      <c r="N1296" s="161"/>
      <c r="O1296" s="197"/>
      <c r="P1296" s="198"/>
      <c r="Q1296" s="198"/>
      <c r="R1296" s="161"/>
      <c r="S1296" s="161"/>
      <c r="T1296" s="75"/>
      <c r="U1296" s="79">
        <v>2</v>
      </c>
    </row>
    <row r="1297" spans="1:21" s="80" customFormat="1" ht="15.75" hidden="1" customHeight="1" thickBot="1">
      <c r="A1297" s="57"/>
      <c r="B1297" s="69"/>
      <c r="C1297" s="318"/>
      <c r="D1297" s="161"/>
      <c r="E1297" s="161"/>
      <c r="F1297" s="161"/>
      <c r="G1297" s="161"/>
      <c r="H1297" s="161"/>
      <c r="I1297" s="161"/>
      <c r="J1297" s="161"/>
      <c r="K1297" s="161"/>
      <c r="L1297" s="161"/>
      <c r="M1297" s="161"/>
      <c r="N1297" s="161"/>
      <c r="O1297" s="197"/>
      <c r="P1297" s="198"/>
      <c r="Q1297" s="198"/>
      <c r="R1297" s="161"/>
      <c r="S1297" s="161"/>
      <c r="T1297" s="75"/>
      <c r="U1297" s="79">
        <v>2</v>
      </c>
    </row>
    <row r="1298" spans="1:21" s="80" customFormat="1" ht="15.75" hidden="1" customHeight="1" thickBot="1">
      <c r="A1298" s="57"/>
      <c r="B1298" s="69"/>
      <c r="C1298" s="318"/>
      <c r="D1298" s="161"/>
      <c r="E1298" s="161"/>
      <c r="F1298" s="161"/>
      <c r="G1298" s="161"/>
      <c r="H1298" s="161"/>
      <c r="I1298" s="161"/>
      <c r="J1298" s="161"/>
      <c r="K1298" s="161"/>
      <c r="L1298" s="161"/>
      <c r="M1298" s="161"/>
      <c r="N1298" s="161"/>
      <c r="O1298" s="197"/>
      <c r="P1298" s="198"/>
      <c r="Q1298" s="198"/>
      <c r="R1298" s="161"/>
      <c r="S1298" s="161"/>
      <c r="T1298" s="75"/>
      <c r="U1298" s="79">
        <v>2</v>
      </c>
    </row>
    <row r="1299" spans="1:21" s="80" customFormat="1" ht="15.75" hidden="1" customHeight="1" thickBot="1">
      <c r="A1299" s="57" t="s">
        <v>93</v>
      </c>
      <c r="B1299" s="69"/>
      <c r="C1299" s="327" t="s">
        <v>929</v>
      </c>
      <c r="D1299" s="168">
        <v>0</v>
      </c>
      <c r="E1299" s="217">
        <v>0</v>
      </c>
      <c r="F1299" s="217">
        <v>0</v>
      </c>
      <c r="G1299" s="217">
        <v>0</v>
      </c>
      <c r="H1299" s="217">
        <v>0</v>
      </c>
      <c r="I1299" s="217">
        <v>0</v>
      </c>
      <c r="J1299" s="217">
        <v>0</v>
      </c>
      <c r="K1299" s="217">
        <v>0</v>
      </c>
      <c r="L1299" s="217">
        <v>0</v>
      </c>
      <c r="M1299" s="217">
        <v>0</v>
      </c>
      <c r="N1299" s="217">
        <v>0</v>
      </c>
      <c r="O1299" s="217">
        <v>0</v>
      </c>
      <c r="P1299" s="171">
        <v>0</v>
      </c>
      <c r="Q1299" s="496" t="e">
        <f>(P1318/P1317-1)</f>
        <v>#DIV/0!</v>
      </c>
      <c r="R1299" s="234"/>
      <c r="S1299" s="234"/>
      <c r="T1299" s="75"/>
      <c r="U1299" s="79">
        <v>2</v>
      </c>
    </row>
    <row r="1300" spans="1:21" s="80" customFormat="1" ht="15.75" hidden="1" customHeight="1" thickBot="1">
      <c r="A1300" s="57" t="s">
        <v>93</v>
      </c>
      <c r="B1300" s="69"/>
      <c r="C1300" s="317" t="s">
        <v>930</v>
      </c>
      <c r="D1300" s="168">
        <v>0</v>
      </c>
      <c r="E1300" s="217">
        <v>0</v>
      </c>
      <c r="F1300" s="217">
        <v>0</v>
      </c>
      <c r="G1300" s="217">
        <v>0</v>
      </c>
      <c r="H1300" s="217">
        <v>0</v>
      </c>
      <c r="I1300" s="217">
        <v>0</v>
      </c>
      <c r="J1300" s="217">
        <v>0</v>
      </c>
      <c r="K1300" s="217">
        <v>0</v>
      </c>
      <c r="L1300" s="217">
        <v>0</v>
      </c>
      <c r="M1300" s="217">
        <v>0</v>
      </c>
      <c r="N1300" s="217">
        <v>0</v>
      </c>
      <c r="O1300" s="217">
        <v>0</v>
      </c>
      <c r="P1300" s="171">
        <v>0</v>
      </c>
      <c r="Q1300" s="496" t="e">
        <f t="shared" ref="Q1300:Q1305" si="892">(P1319/P1318-1)</f>
        <v>#DIV/0!</v>
      </c>
      <c r="R1300" s="234"/>
      <c r="S1300" s="234"/>
      <c r="T1300" s="75"/>
      <c r="U1300" s="79">
        <v>2</v>
      </c>
    </row>
    <row r="1301" spans="1:21" s="80" customFormat="1" ht="15.75" hidden="1" customHeight="1" thickBot="1">
      <c r="A1301" s="57" t="s">
        <v>93</v>
      </c>
      <c r="B1301" s="69"/>
      <c r="C1301" s="315" t="s">
        <v>931</v>
      </c>
      <c r="D1301" s="168">
        <v>0</v>
      </c>
      <c r="E1301" s="217">
        <v>0</v>
      </c>
      <c r="F1301" s="217">
        <v>0</v>
      </c>
      <c r="G1301" s="217">
        <v>0</v>
      </c>
      <c r="H1301" s="217">
        <v>0</v>
      </c>
      <c r="I1301" s="217">
        <v>0</v>
      </c>
      <c r="J1301" s="217">
        <v>0</v>
      </c>
      <c r="K1301" s="217">
        <v>0</v>
      </c>
      <c r="L1301" s="217">
        <v>0</v>
      </c>
      <c r="M1301" s="217">
        <v>0</v>
      </c>
      <c r="N1301" s="217">
        <v>0</v>
      </c>
      <c r="O1301" s="217">
        <v>0</v>
      </c>
      <c r="P1301" s="171">
        <v>0</v>
      </c>
      <c r="Q1301" s="497" t="e">
        <f t="shared" si="892"/>
        <v>#DIV/0!</v>
      </c>
      <c r="R1301" s="234"/>
      <c r="S1301" s="234"/>
      <c r="T1301" s="75"/>
      <c r="U1301" s="79">
        <v>2</v>
      </c>
    </row>
    <row r="1302" spans="1:21" s="80" customFormat="1" ht="15.75" hidden="1" customHeight="1" thickBot="1">
      <c r="A1302" s="57" t="s">
        <v>93</v>
      </c>
      <c r="B1302" s="69"/>
      <c r="C1302" s="317" t="s">
        <v>932</v>
      </c>
      <c r="D1302" s="168">
        <v>0</v>
      </c>
      <c r="E1302" s="217">
        <v>0</v>
      </c>
      <c r="F1302" s="217">
        <v>0</v>
      </c>
      <c r="G1302" s="217">
        <v>0</v>
      </c>
      <c r="H1302" s="217">
        <v>0</v>
      </c>
      <c r="I1302" s="217">
        <v>0</v>
      </c>
      <c r="J1302" s="217">
        <v>0</v>
      </c>
      <c r="K1302" s="217">
        <v>0</v>
      </c>
      <c r="L1302" s="217">
        <v>0</v>
      </c>
      <c r="M1302" s="217">
        <v>0</v>
      </c>
      <c r="N1302" s="217">
        <v>0</v>
      </c>
      <c r="O1302" s="217">
        <v>0</v>
      </c>
      <c r="P1302" s="171">
        <v>0</v>
      </c>
      <c r="Q1302" s="497">
        <v>0</v>
      </c>
      <c r="R1302" s="234"/>
      <c r="S1302" s="234"/>
      <c r="T1302" s="477"/>
      <c r="U1302" s="79">
        <v>2</v>
      </c>
    </row>
    <row r="1303" spans="1:21" s="80" customFormat="1" ht="15.75" hidden="1" customHeight="1" thickBot="1">
      <c r="A1303" s="57" t="s">
        <v>93</v>
      </c>
      <c r="B1303" s="516"/>
      <c r="C1303" s="317" t="s">
        <v>933</v>
      </c>
      <c r="D1303" s="173">
        <f>D1322/$P1322</f>
        <v>0</v>
      </c>
      <c r="E1303" s="218">
        <f t="shared" ref="E1303:O1303" si="893">E1322/$P1322</f>
        <v>9.2173913043478245E-2</v>
      </c>
      <c r="F1303" s="218">
        <f t="shared" si="893"/>
        <v>9.2173913043478245E-2</v>
      </c>
      <c r="G1303" s="218">
        <f t="shared" si="893"/>
        <v>9.2173913043478245E-2</v>
      </c>
      <c r="H1303" s="218">
        <f t="shared" si="893"/>
        <v>9.2173913043478245E-2</v>
      </c>
      <c r="I1303" s="218">
        <f t="shared" si="893"/>
        <v>9.2173913043478245E-2</v>
      </c>
      <c r="J1303" s="218">
        <f t="shared" si="893"/>
        <v>9.0434782608695641E-2</v>
      </c>
      <c r="K1303" s="218">
        <f t="shared" si="893"/>
        <v>9.0434782608695641E-2</v>
      </c>
      <c r="L1303" s="218">
        <f t="shared" si="893"/>
        <v>9.0434782608695641E-2</v>
      </c>
      <c r="M1303" s="218">
        <f t="shared" si="893"/>
        <v>9.0434782608695641E-2</v>
      </c>
      <c r="N1303" s="218">
        <f t="shared" si="893"/>
        <v>8.8695652173913023E-2</v>
      </c>
      <c r="O1303" s="218">
        <f t="shared" si="893"/>
        <v>8.8695652173913023E-2</v>
      </c>
      <c r="P1303" s="514">
        <f>SUM(D1303:O1303)</f>
        <v>0.99999999999999989</v>
      </c>
      <c r="Q1303" s="550">
        <v>1</v>
      </c>
      <c r="R1303" s="234"/>
      <c r="S1303" s="234"/>
      <c r="T1303" s="75"/>
      <c r="U1303" s="79">
        <v>2</v>
      </c>
    </row>
    <row r="1304" spans="1:21" s="80" customFormat="1" ht="15.75" hidden="1" customHeight="1" thickBot="1">
      <c r="A1304" s="57" t="s">
        <v>93</v>
      </c>
      <c r="B1304" s="516"/>
      <c r="C1304" s="317" t="s">
        <v>934</v>
      </c>
      <c r="D1304" s="219">
        <f>D1323/$P1323</f>
        <v>3.1223663637201426E-2</v>
      </c>
      <c r="E1304" s="220">
        <f t="shared" ref="E1304:O1305" si="894">E1323/$P1323</f>
        <v>0.37552672725597197</v>
      </c>
      <c r="F1304" s="220">
        <f t="shared" si="894"/>
        <v>5.4641411365102456E-2</v>
      </c>
      <c r="G1304" s="220">
        <f t="shared" si="894"/>
        <v>5.4641411365102456E-2</v>
      </c>
      <c r="H1304" s="220">
        <f t="shared" si="894"/>
        <v>5.4641411365102456E-2</v>
      </c>
      <c r="I1304" s="220">
        <f t="shared" si="894"/>
        <v>5.4641411365102456E-2</v>
      </c>
      <c r="J1304" s="220">
        <f t="shared" si="894"/>
        <v>5.4641411365102456E-2</v>
      </c>
      <c r="K1304" s="220">
        <f t="shared" si="894"/>
        <v>5.4641411365102456E-2</v>
      </c>
      <c r="L1304" s="220">
        <f t="shared" si="894"/>
        <v>5.4641411365102491E-2</v>
      </c>
      <c r="M1304" s="220">
        <f t="shared" si="894"/>
        <v>7.0253243183703198E-2</v>
      </c>
      <c r="N1304" s="220">
        <f t="shared" si="894"/>
        <v>7.0253243183703198E-2</v>
      </c>
      <c r="O1304" s="220">
        <f t="shared" si="894"/>
        <v>7.0253243183703198E-2</v>
      </c>
      <c r="P1304" s="460">
        <f>SUM(D1304:O1304)</f>
        <v>1.0000000000000002</v>
      </c>
      <c r="Q1304" s="551">
        <f t="shared" si="892"/>
        <v>1.8963539852173898</v>
      </c>
      <c r="R1304" s="234"/>
      <c r="S1304" s="234"/>
      <c r="T1304" s="75"/>
      <c r="U1304" s="79">
        <v>2</v>
      </c>
    </row>
    <row r="1305" spans="1:21" s="80" customFormat="1" ht="15.75" hidden="1" customHeight="1" thickBot="1">
      <c r="A1305" s="57" t="s">
        <v>93</v>
      </c>
      <c r="B1305" s="516"/>
      <c r="C1305" s="317" t="s">
        <v>969</v>
      </c>
      <c r="D1305" s="219">
        <f>D1324/$P1324</f>
        <v>1</v>
      </c>
      <c r="E1305" s="220">
        <f t="shared" si="894"/>
        <v>0</v>
      </c>
      <c r="F1305" s="220">
        <f t="shared" si="894"/>
        <v>0</v>
      </c>
      <c r="G1305" s="220">
        <f t="shared" si="894"/>
        <v>0</v>
      </c>
      <c r="H1305" s="220">
        <f t="shared" si="894"/>
        <v>0</v>
      </c>
      <c r="I1305" s="220">
        <f t="shared" si="894"/>
        <v>0</v>
      </c>
      <c r="J1305" s="220">
        <f t="shared" si="894"/>
        <v>0</v>
      </c>
      <c r="K1305" s="220">
        <f t="shared" si="894"/>
        <v>0</v>
      </c>
      <c r="L1305" s="220">
        <f t="shared" si="894"/>
        <v>0</v>
      </c>
      <c r="M1305" s="220">
        <f t="shared" si="894"/>
        <v>0</v>
      </c>
      <c r="N1305" s="220">
        <f t="shared" si="894"/>
        <v>0</v>
      </c>
      <c r="O1305" s="220">
        <f t="shared" si="894"/>
        <v>0</v>
      </c>
      <c r="P1305" s="460">
        <f>SUM(D1305:O1305)</f>
        <v>1</v>
      </c>
      <c r="Q1305" s="551">
        <f t="shared" si="892"/>
        <v>-0.94115540314527424</v>
      </c>
      <c r="R1305" s="234"/>
      <c r="S1305" s="234"/>
      <c r="T1305" s="75"/>
      <c r="U1305" s="79">
        <v>2</v>
      </c>
    </row>
    <row r="1306" spans="1:21" s="80" customFormat="1" ht="15.75" hidden="1" customHeight="1" thickBot="1">
      <c r="A1306" s="57" t="s">
        <v>93</v>
      </c>
      <c r="B1306" s="516"/>
      <c r="C1306" s="317" t="s">
        <v>1113</v>
      </c>
      <c r="D1306" s="219">
        <v>0</v>
      </c>
      <c r="E1306" s="220">
        <v>0</v>
      </c>
      <c r="F1306" s="220">
        <v>0</v>
      </c>
      <c r="G1306" s="220">
        <v>0</v>
      </c>
      <c r="H1306" s="220">
        <v>0</v>
      </c>
      <c r="I1306" s="220">
        <v>0</v>
      </c>
      <c r="J1306" s="220">
        <v>0</v>
      </c>
      <c r="K1306" s="220">
        <v>0</v>
      </c>
      <c r="L1306" s="220">
        <v>0</v>
      </c>
      <c r="M1306" s="220">
        <v>0</v>
      </c>
      <c r="N1306" s="220">
        <v>0</v>
      </c>
      <c r="O1306" s="220">
        <v>0</v>
      </c>
      <c r="P1306" s="460">
        <f>SUM(D1306:O1306)</f>
        <v>0</v>
      </c>
      <c r="Q1306" s="551">
        <f>(P1326/P1324-1)</f>
        <v>-1</v>
      </c>
      <c r="R1306" s="234"/>
      <c r="S1306" s="234"/>
      <c r="T1306" s="75"/>
      <c r="U1306" s="79">
        <v>2</v>
      </c>
    </row>
    <row r="1307" spans="1:21" s="80" customFormat="1" ht="15.75" hidden="1" customHeight="1" thickBot="1">
      <c r="A1307" s="57" t="s">
        <v>93</v>
      </c>
      <c r="B1307" s="516">
        <f>+B1289+1</f>
        <v>271</v>
      </c>
      <c r="C1307" s="317" t="s">
        <v>1503</v>
      </c>
      <c r="D1307" s="219">
        <v>0</v>
      </c>
      <c r="E1307" s="220">
        <v>0</v>
      </c>
      <c r="F1307" s="220">
        <v>0</v>
      </c>
      <c r="G1307" s="220">
        <v>0</v>
      </c>
      <c r="H1307" s="220">
        <v>0</v>
      </c>
      <c r="I1307" s="220">
        <v>0</v>
      </c>
      <c r="J1307" s="220">
        <v>0</v>
      </c>
      <c r="K1307" s="220">
        <v>0</v>
      </c>
      <c r="L1307" s="220">
        <v>0</v>
      </c>
      <c r="M1307" s="220">
        <v>0</v>
      </c>
      <c r="N1307" s="220">
        <v>0</v>
      </c>
      <c r="O1307" s="220">
        <v>0</v>
      </c>
      <c r="P1307" s="460">
        <f t="shared" ref="P1307:P1316" si="895">SUM(D1307:O1307)</f>
        <v>0</v>
      </c>
      <c r="Q1307" s="551">
        <v>0</v>
      </c>
      <c r="R1307" s="234"/>
      <c r="S1307" s="234"/>
      <c r="T1307" s="75"/>
      <c r="U1307" s="79">
        <v>2</v>
      </c>
    </row>
    <row r="1308" spans="1:21" s="80" customFormat="1" ht="15.75" hidden="1" customHeight="1" thickBot="1">
      <c r="A1308" s="57" t="s">
        <v>93</v>
      </c>
      <c r="B1308" s="516">
        <f>+B1307+1</f>
        <v>272</v>
      </c>
      <c r="C1308" s="317" t="s">
        <v>1504</v>
      </c>
      <c r="D1308" s="347">
        <v>0</v>
      </c>
      <c r="E1308" s="264">
        <v>0</v>
      </c>
      <c r="F1308" s="264">
        <v>0</v>
      </c>
      <c r="G1308" s="264">
        <v>0</v>
      </c>
      <c r="H1308" s="264">
        <v>0</v>
      </c>
      <c r="I1308" s="264">
        <v>0</v>
      </c>
      <c r="J1308" s="264">
        <v>0</v>
      </c>
      <c r="K1308" s="264">
        <v>0</v>
      </c>
      <c r="L1308" s="264">
        <v>0</v>
      </c>
      <c r="M1308" s="264">
        <v>0</v>
      </c>
      <c r="N1308" s="264">
        <v>0</v>
      </c>
      <c r="O1308" s="264">
        <v>0</v>
      </c>
      <c r="P1308" s="552">
        <f t="shared" si="895"/>
        <v>0</v>
      </c>
      <c r="Q1308" s="553">
        <v>0</v>
      </c>
      <c r="R1308" s="234"/>
      <c r="S1308" s="234"/>
      <c r="T1308" s="75"/>
      <c r="U1308" s="79">
        <v>2</v>
      </c>
    </row>
    <row r="1309" spans="1:21" s="80" customFormat="1" ht="15.75" hidden="1" customHeight="1" thickBot="1">
      <c r="A1309" s="57" t="s">
        <v>93</v>
      </c>
      <c r="B1309" s="516">
        <f>+B1308+1</f>
        <v>273</v>
      </c>
      <c r="C1309" s="315" t="s">
        <v>1505</v>
      </c>
      <c r="D1309" s="237">
        <v>0</v>
      </c>
      <c r="E1309" s="328">
        <v>0</v>
      </c>
      <c r="F1309" s="328">
        <v>0</v>
      </c>
      <c r="G1309" s="328">
        <v>0</v>
      </c>
      <c r="H1309" s="328">
        <v>0</v>
      </c>
      <c r="I1309" s="328">
        <v>0</v>
      </c>
      <c r="J1309" s="328">
        <v>0</v>
      </c>
      <c r="K1309" s="328">
        <v>0</v>
      </c>
      <c r="L1309" s="328">
        <v>0</v>
      </c>
      <c r="M1309" s="328">
        <v>0</v>
      </c>
      <c r="N1309" s="328">
        <v>0</v>
      </c>
      <c r="O1309" s="328">
        <v>0</v>
      </c>
      <c r="P1309" s="329">
        <f t="shared" si="895"/>
        <v>0</v>
      </c>
      <c r="Q1309" s="498" t="e">
        <f t="shared" ref="Q1309:Q1316" si="896">(P1329/P1328-1)</f>
        <v>#DIV/0!</v>
      </c>
      <c r="R1309" s="234"/>
      <c r="S1309" s="234"/>
      <c r="T1309" s="75"/>
      <c r="U1309" s="79">
        <v>2</v>
      </c>
    </row>
    <row r="1310" spans="1:21" s="80" customFormat="1" ht="15.75" hidden="1" customHeight="1" thickBot="1">
      <c r="A1310" s="57" t="s">
        <v>93</v>
      </c>
      <c r="B1310" s="516">
        <f>+B1309+1</f>
        <v>274</v>
      </c>
      <c r="C1310" s="315" t="s">
        <v>1506</v>
      </c>
      <c r="D1310" s="237">
        <v>0</v>
      </c>
      <c r="E1310" s="328">
        <v>0</v>
      </c>
      <c r="F1310" s="328">
        <v>0</v>
      </c>
      <c r="G1310" s="328">
        <v>0</v>
      </c>
      <c r="H1310" s="328">
        <v>0</v>
      </c>
      <c r="I1310" s="328">
        <v>0</v>
      </c>
      <c r="J1310" s="328">
        <v>0</v>
      </c>
      <c r="K1310" s="328">
        <v>0</v>
      </c>
      <c r="L1310" s="328">
        <v>0</v>
      </c>
      <c r="M1310" s="328">
        <v>0</v>
      </c>
      <c r="N1310" s="328">
        <v>0</v>
      </c>
      <c r="O1310" s="328">
        <v>0</v>
      </c>
      <c r="P1310" s="329">
        <f t="shared" si="895"/>
        <v>0</v>
      </c>
      <c r="Q1310" s="492" t="e">
        <f t="shared" si="896"/>
        <v>#DIV/0!</v>
      </c>
      <c r="R1310" s="234"/>
      <c r="S1310" s="234"/>
      <c r="T1310" s="75"/>
      <c r="U1310" s="79">
        <v>2</v>
      </c>
    </row>
    <row r="1311" spans="1:21" s="80" customFormat="1" ht="15.75" hidden="1" customHeight="1" thickBot="1">
      <c r="A1311" s="57" t="s">
        <v>93</v>
      </c>
      <c r="B1311" s="516">
        <f>+B1310+1</f>
        <v>275</v>
      </c>
      <c r="C1311" s="315" t="s">
        <v>1507</v>
      </c>
      <c r="D1311" s="237">
        <v>0</v>
      </c>
      <c r="E1311" s="328">
        <v>0</v>
      </c>
      <c r="F1311" s="328">
        <v>0</v>
      </c>
      <c r="G1311" s="328">
        <v>0</v>
      </c>
      <c r="H1311" s="328">
        <v>0</v>
      </c>
      <c r="I1311" s="328">
        <v>0</v>
      </c>
      <c r="J1311" s="328">
        <v>0</v>
      </c>
      <c r="K1311" s="328">
        <v>0</v>
      </c>
      <c r="L1311" s="328">
        <v>0</v>
      </c>
      <c r="M1311" s="328">
        <v>0</v>
      </c>
      <c r="N1311" s="328">
        <v>0</v>
      </c>
      <c r="O1311" s="328">
        <v>0</v>
      </c>
      <c r="P1311" s="329">
        <f t="shared" si="895"/>
        <v>0</v>
      </c>
      <c r="Q1311" s="492" t="e">
        <f t="shared" si="896"/>
        <v>#DIV/0!</v>
      </c>
      <c r="R1311" s="234"/>
      <c r="S1311" s="234"/>
      <c r="T1311" s="75"/>
      <c r="U1311" s="79">
        <v>2</v>
      </c>
    </row>
    <row r="1312" spans="1:21" s="80" customFormat="1" ht="15.75" hidden="1" customHeight="1" thickBot="1">
      <c r="A1312" s="57" t="s">
        <v>93</v>
      </c>
      <c r="B1312" s="516">
        <f>+B1311+1</f>
        <v>276</v>
      </c>
      <c r="C1312" s="315" t="s">
        <v>1508</v>
      </c>
      <c r="D1312" s="237">
        <v>0</v>
      </c>
      <c r="E1312" s="328">
        <v>0</v>
      </c>
      <c r="F1312" s="328">
        <v>0</v>
      </c>
      <c r="G1312" s="328">
        <v>0</v>
      </c>
      <c r="H1312" s="328">
        <v>0</v>
      </c>
      <c r="I1312" s="328">
        <v>0</v>
      </c>
      <c r="J1312" s="328">
        <v>0</v>
      </c>
      <c r="K1312" s="328">
        <v>0</v>
      </c>
      <c r="L1312" s="328">
        <v>0</v>
      </c>
      <c r="M1312" s="328">
        <v>0</v>
      </c>
      <c r="N1312" s="328">
        <v>0</v>
      </c>
      <c r="O1312" s="328">
        <v>0</v>
      </c>
      <c r="P1312" s="329">
        <f t="shared" si="895"/>
        <v>0</v>
      </c>
      <c r="Q1312" s="492" t="e">
        <f t="shared" si="896"/>
        <v>#DIV/0!</v>
      </c>
      <c r="R1312" s="234"/>
      <c r="S1312" s="234"/>
      <c r="T1312" s="75"/>
      <c r="U1312" s="79">
        <v>2</v>
      </c>
    </row>
    <row r="1313" spans="1:21" s="80" customFormat="1" ht="15.75" hidden="1" customHeight="1" thickBot="1">
      <c r="A1313" s="57" t="s">
        <v>93</v>
      </c>
      <c r="B1313" s="69"/>
      <c r="C1313" s="315" t="s">
        <v>1509</v>
      </c>
      <c r="D1313" s="237">
        <v>0</v>
      </c>
      <c r="E1313" s="328">
        <v>0</v>
      </c>
      <c r="F1313" s="328">
        <v>0</v>
      </c>
      <c r="G1313" s="328">
        <v>0</v>
      </c>
      <c r="H1313" s="328">
        <v>0</v>
      </c>
      <c r="I1313" s="328">
        <v>0</v>
      </c>
      <c r="J1313" s="328">
        <v>0</v>
      </c>
      <c r="K1313" s="328">
        <v>0</v>
      </c>
      <c r="L1313" s="328">
        <v>0</v>
      </c>
      <c r="M1313" s="328">
        <v>0</v>
      </c>
      <c r="N1313" s="328">
        <v>0</v>
      </c>
      <c r="O1313" s="328">
        <v>0</v>
      </c>
      <c r="P1313" s="329">
        <f t="shared" si="895"/>
        <v>0</v>
      </c>
      <c r="Q1313" s="492" t="e">
        <f t="shared" si="896"/>
        <v>#DIV/0!</v>
      </c>
      <c r="R1313" s="234"/>
      <c r="S1313" s="234"/>
      <c r="T1313" s="75"/>
      <c r="U1313" s="79">
        <v>2</v>
      </c>
    </row>
    <row r="1314" spans="1:21" s="80" customFormat="1" ht="15.75" hidden="1" customHeight="1" thickBot="1">
      <c r="A1314" s="57" t="s">
        <v>93</v>
      </c>
      <c r="B1314" s="69"/>
      <c r="C1314" s="315" t="s">
        <v>1510</v>
      </c>
      <c r="D1314" s="237">
        <v>0</v>
      </c>
      <c r="E1314" s="328">
        <v>0</v>
      </c>
      <c r="F1314" s="328">
        <v>0</v>
      </c>
      <c r="G1314" s="328">
        <v>0</v>
      </c>
      <c r="H1314" s="328">
        <v>0</v>
      </c>
      <c r="I1314" s="328">
        <v>0</v>
      </c>
      <c r="J1314" s="328">
        <v>0</v>
      </c>
      <c r="K1314" s="328">
        <v>0</v>
      </c>
      <c r="L1314" s="328">
        <v>0</v>
      </c>
      <c r="M1314" s="328">
        <v>0</v>
      </c>
      <c r="N1314" s="328">
        <v>0</v>
      </c>
      <c r="O1314" s="328">
        <v>0</v>
      </c>
      <c r="P1314" s="329">
        <f t="shared" si="895"/>
        <v>0</v>
      </c>
      <c r="Q1314" s="492" t="e">
        <f t="shared" si="896"/>
        <v>#DIV/0!</v>
      </c>
      <c r="R1314" s="234"/>
      <c r="S1314" s="234"/>
      <c r="T1314" s="75"/>
      <c r="U1314" s="79">
        <v>2</v>
      </c>
    </row>
    <row r="1315" spans="1:21" s="80" customFormat="1" ht="15.75" hidden="1" customHeight="1" thickBot="1">
      <c r="A1315" s="57" t="s">
        <v>93</v>
      </c>
      <c r="B1315" s="69"/>
      <c r="C1315" s="315" t="s">
        <v>1511</v>
      </c>
      <c r="D1315" s="237">
        <v>0</v>
      </c>
      <c r="E1315" s="328">
        <v>0</v>
      </c>
      <c r="F1315" s="328">
        <v>0</v>
      </c>
      <c r="G1315" s="328">
        <v>0</v>
      </c>
      <c r="H1315" s="328">
        <v>0</v>
      </c>
      <c r="I1315" s="328">
        <v>0</v>
      </c>
      <c r="J1315" s="328">
        <v>0</v>
      </c>
      <c r="K1315" s="328">
        <v>0</v>
      </c>
      <c r="L1315" s="328">
        <v>0</v>
      </c>
      <c r="M1315" s="328">
        <v>0</v>
      </c>
      <c r="N1315" s="328">
        <v>0</v>
      </c>
      <c r="O1315" s="328">
        <v>0</v>
      </c>
      <c r="P1315" s="329">
        <f t="shared" si="895"/>
        <v>0</v>
      </c>
      <c r="Q1315" s="492" t="e">
        <f t="shared" si="896"/>
        <v>#DIV/0!</v>
      </c>
      <c r="R1315" s="234"/>
      <c r="S1315" s="234"/>
      <c r="T1315" s="75"/>
      <c r="U1315" s="79">
        <v>2</v>
      </c>
    </row>
    <row r="1316" spans="1:21" s="80" customFormat="1" ht="15.75" hidden="1" customHeight="1" thickBot="1">
      <c r="A1316" s="57" t="s">
        <v>93</v>
      </c>
      <c r="B1316" s="69"/>
      <c r="C1316" s="315" t="s">
        <v>1512</v>
      </c>
      <c r="D1316" s="237">
        <v>0</v>
      </c>
      <c r="E1316" s="328">
        <v>0</v>
      </c>
      <c r="F1316" s="328">
        <v>0</v>
      </c>
      <c r="G1316" s="328">
        <v>0</v>
      </c>
      <c r="H1316" s="328">
        <v>0</v>
      </c>
      <c r="I1316" s="328">
        <v>0</v>
      </c>
      <c r="J1316" s="328">
        <v>0</v>
      </c>
      <c r="K1316" s="328">
        <v>0</v>
      </c>
      <c r="L1316" s="328">
        <v>0</v>
      </c>
      <c r="M1316" s="328">
        <v>0</v>
      </c>
      <c r="N1316" s="328">
        <v>0</v>
      </c>
      <c r="O1316" s="328">
        <v>0</v>
      </c>
      <c r="P1316" s="329">
        <f t="shared" si="895"/>
        <v>0</v>
      </c>
      <c r="Q1316" s="492" t="e">
        <f t="shared" si="896"/>
        <v>#DIV/0!</v>
      </c>
      <c r="R1316" s="234"/>
      <c r="S1316" s="234"/>
      <c r="T1316" s="75"/>
      <c r="U1316" s="79">
        <v>2</v>
      </c>
    </row>
    <row r="1317" spans="1:21" s="80" customFormat="1" ht="15.75" hidden="1" customHeight="1" thickBot="1">
      <c r="A1317" s="57"/>
      <c r="B1317" s="69"/>
      <c r="C1317" s="315"/>
      <c r="D1317" s="238"/>
      <c r="E1317" s="238"/>
      <c r="F1317" s="238"/>
      <c r="G1317" s="238"/>
      <c r="H1317" s="238"/>
      <c r="I1317" s="238"/>
      <c r="J1317" s="238"/>
      <c r="K1317" s="238"/>
      <c r="L1317" s="238"/>
      <c r="M1317" s="238"/>
      <c r="N1317" s="238"/>
      <c r="O1317" s="238"/>
      <c r="P1317" s="329"/>
      <c r="Q1317" s="198"/>
      <c r="R1317" s="234"/>
      <c r="S1317" s="234"/>
      <c r="T1317" s="75"/>
      <c r="U1317" s="79">
        <v>2</v>
      </c>
    </row>
    <row r="1318" spans="1:21" s="80" customFormat="1" ht="15.75" hidden="1" customHeight="1" thickBot="1">
      <c r="A1318" s="57"/>
      <c r="B1318" s="69"/>
      <c r="C1318" s="315"/>
      <c r="D1318" s="238"/>
      <c r="E1318" s="238"/>
      <c r="F1318" s="238"/>
      <c r="G1318" s="238"/>
      <c r="H1318" s="238"/>
      <c r="I1318" s="238"/>
      <c r="J1318" s="238"/>
      <c r="K1318" s="238"/>
      <c r="L1318" s="238"/>
      <c r="M1318" s="238"/>
      <c r="N1318" s="238"/>
      <c r="O1318" s="238"/>
      <c r="P1318" s="329"/>
      <c r="Q1318" s="502"/>
      <c r="R1318" s="234"/>
      <c r="S1318" s="234"/>
      <c r="T1318" s="75"/>
      <c r="U1318" s="79">
        <v>2</v>
      </c>
    </row>
    <row r="1319" spans="1:21" s="80" customFormat="1" ht="15.75" hidden="1" customHeight="1" thickBot="1">
      <c r="A1319" s="57"/>
      <c r="B1319" s="69"/>
      <c r="C1319" s="315"/>
      <c r="D1319" s="238"/>
      <c r="E1319" s="238"/>
      <c r="F1319" s="238"/>
      <c r="G1319" s="238"/>
      <c r="H1319" s="238"/>
      <c r="I1319" s="238"/>
      <c r="J1319" s="238"/>
      <c r="K1319" s="238"/>
      <c r="L1319" s="238"/>
      <c r="M1319" s="238"/>
      <c r="N1319" s="238"/>
      <c r="O1319" s="238"/>
      <c r="P1319" s="329"/>
      <c r="Q1319" s="503"/>
      <c r="R1319" s="234"/>
      <c r="S1319" s="234"/>
      <c r="T1319" s="75"/>
      <c r="U1319" s="79">
        <v>2</v>
      </c>
    </row>
    <row r="1320" spans="1:21" s="80" customFormat="1" ht="15.75" hidden="1" customHeight="1" thickBot="1">
      <c r="A1320" s="57"/>
      <c r="B1320" s="69"/>
      <c r="C1320" s="315"/>
      <c r="D1320" s="238"/>
      <c r="E1320" s="238"/>
      <c r="F1320" s="183">
        <v>0</v>
      </c>
      <c r="G1320" s="183">
        <v>0</v>
      </c>
      <c r="H1320" s="183">
        <v>0</v>
      </c>
      <c r="I1320" s="183">
        <v>0</v>
      </c>
      <c r="J1320" s="183">
        <v>0</v>
      </c>
      <c r="K1320" s="183">
        <v>0</v>
      </c>
      <c r="L1320" s="183">
        <v>0</v>
      </c>
      <c r="M1320" s="183">
        <v>0</v>
      </c>
      <c r="N1320" s="183">
        <v>0</v>
      </c>
      <c r="O1320" s="184">
        <f>(R1320)-SUM(D1320:N1320)</f>
        <v>0</v>
      </c>
      <c r="P1320" s="185">
        <f t="shared" ref="P1320:P1326" si="897">SUM(D1320:O1320)</f>
        <v>0</v>
      </c>
      <c r="Q1320" s="503"/>
      <c r="R1320" s="234"/>
      <c r="S1320" s="234"/>
      <c r="T1320" s="75"/>
      <c r="U1320" s="79">
        <v>2</v>
      </c>
    </row>
    <row r="1321" spans="1:21" s="80" customFormat="1" ht="15.75" hidden="1" customHeight="1" thickBot="1">
      <c r="A1321" s="57"/>
      <c r="B1321" s="69"/>
      <c r="C1321" s="315"/>
      <c r="D1321" s="238"/>
      <c r="E1321" s="238"/>
      <c r="F1321" s="183">
        <v>0</v>
      </c>
      <c r="G1321" s="183">
        <v>0</v>
      </c>
      <c r="H1321" s="183">
        <v>0</v>
      </c>
      <c r="I1321" s="183">
        <v>0</v>
      </c>
      <c r="J1321" s="183">
        <v>0</v>
      </c>
      <c r="K1321" s="183">
        <v>0</v>
      </c>
      <c r="L1321" s="183">
        <v>0</v>
      </c>
      <c r="M1321" s="183">
        <v>0</v>
      </c>
      <c r="N1321" s="183">
        <v>0</v>
      </c>
      <c r="O1321" s="184">
        <f>(R1321)-SUM(D1321:N1321)</f>
        <v>0</v>
      </c>
      <c r="P1321" s="185">
        <f t="shared" si="897"/>
        <v>0</v>
      </c>
      <c r="Q1321" s="503"/>
      <c r="R1321" s="234"/>
      <c r="S1321" s="234"/>
      <c r="T1321" s="75"/>
      <c r="U1321" s="79">
        <v>2</v>
      </c>
    </row>
    <row r="1322" spans="1:21" s="80" customFormat="1" ht="15.75" hidden="1" customHeight="1" thickBot="1">
      <c r="A1322" s="57" t="s">
        <v>93</v>
      </c>
      <c r="B1322" s="69"/>
      <c r="C1322" s="315" t="s">
        <v>933</v>
      </c>
      <c r="D1322" s="190">
        <v>0</v>
      </c>
      <c r="E1322" s="190">
        <v>5.3</v>
      </c>
      <c r="F1322" s="190">
        <v>5.3</v>
      </c>
      <c r="G1322" s="190">
        <v>5.3</v>
      </c>
      <c r="H1322" s="190">
        <v>5.3</v>
      </c>
      <c r="I1322" s="190">
        <v>5.3</v>
      </c>
      <c r="J1322" s="190">
        <v>5.2</v>
      </c>
      <c r="K1322" s="190">
        <v>5.2</v>
      </c>
      <c r="L1322" s="190">
        <v>5.2</v>
      </c>
      <c r="M1322" s="190">
        <v>5.2</v>
      </c>
      <c r="N1322" s="190">
        <v>5.0999999999999996</v>
      </c>
      <c r="O1322" s="190">
        <v>5.0999999999999996</v>
      </c>
      <c r="P1322" s="185">
        <f t="shared" si="897"/>
        <v>57.500000000000007</v>
      </c>
      <c r="Q1322" s="503"/>
      <c r="R1322" s="187"/>
      <c r="S1322" s="187"/>
      <c r="T1322" s="105">
        <f>R1322-S1322</f>
        <v>0</v>
      </c>
      <c r="U1322" s="79">
        <v>2</v>
      </c>
    </row>
    <row r="1323" spans="1:21" s="80" customFormat="1" ht="15.75" hidden="1" customHeight="1" thickBot="1">
      <c r="A1323" s="57" t="s">
        <v>93</v>
      </c>
      <c r="B1323" s="69"/>
      <c r="C1323" s="315" t="s">
        <v>934</v>
      </c>
      <c r="D1323" s="422">
        <v>5.2</v>
      </c>
      <c r="E1323" s="423">
        <v>62.540354149999999</v>
      </c>
      <c r="F1323" s="423">
        <v>9.0999999999999943</v>
      </c>
      <c r="G1323" s="423">
        <v>9.0999999999999943</v>
      </c>
      <c r="H1323" s="423">
        <v>9.0999999999999943</v>
      </c>
      <c r="I1323" s="423">
        <v>9.0999999999999943</v>
      </c>
      <c r="J1323" s="423">
        <v>9.0999999999999943</v>
      </c>
      <c r="K1323" s="423">
        <v>9.0999999999999943</v>
      </c>
      <c r="L1323" s="423">
        <v>9.1</v>
      </c>
      <c r="M1323" s="423">
        <v>11.7</v>
      </c>
      <c r="N1323" s="423">
        <v>11.7</v>
      </c>
      <c r="O1323" s="424">
        <v>11.7</v>
      </c>
      <c r="P1323" s="425">
        <f t="shared" si="897"/>
        <v>166.54035414999993</v>
      </c>
      <c r="Q1323" s="503"/>
      <c r="R1323" s="182"/>
      <c r="S1323" s="191"/>
      <c r="T1323" s="192">
        <f>S1323-R1323</f>
        <v>0</v>
      </c>
      <c r="U1323" s="79">
        <v>2</v>
      </c>
    </row>
    <row r="1324" spans="1:21" s="80" customFormat="1" ht="15.75" hidden="1" customHeight="1" thickBot="1">
      <c r="A1324" s="57" t="s">
        <v>93</v>
      </c>
      <c r="B1324" s="69"/>
      <c r="C1324" s="317" t="s">
        <v>969</v>
      </c>
      <c r="D1324" s="182">
        <v>9.8000000000000007</v>
      </c>
      <c r="E1324" s="183">
        <v>0</v>
      </c>
      <c r="F1324" s="183">
        <v>0</v>
      </c>
      <c r="G1324" s="183">
        <v>0</v>
      </c>
      <c r="H1324" s="183">
        <v>0</v>
      </c>
      <c r="I1324" s="183">
        <v>0</v>
      </c>
      <c r="J1324" s="183">
        <v>0</v>
      </c>
      <c r="K1324" s="183">
        <v>0</v>
      </c>
      <c r="L1324" s="183">
        <v>0</v>
      </c>
      <c r="M1324" s="183">
        <v>0</v>
      </c>
      <c r="N1324" s="183">
        <v>0</v>
      </c>
      <c r="O1324" s="184">
        <v>0</v>
      </c>
      <c r="P1324" s="185">
        <f t="shared" si="897"/>
        <v>9.8000000000000007</v>
      </c>
      <c r="Q1324" s="503"/>
      <c r="R1324" s="459">
        <v>0</v>
      </c>
      <c r="S1324" s="459">
        <v>0</v>
      </c>
      <c r="T1324" s="592">
        <f>R1324-S1324</f>
        <v>0</v>
      </c>
      <c r="U1324" s="79">
        <v>2</v>
      </c>
    </row>
    <row r="1325" spans="1:21" s="80" customFormat="1" ht="15.75" hidden="1" customHeight="1" thickBot="1">
      <c r="A1325" s="57" t="s">
        <v>93</v>
      </c>
      <c r="B1325" s="516">
        <f>+B1312+1</f>
        <v>277</v>
      </c>
      <c r="C1325" s="317" t="s">
        <v>2420</v>
      </c>
      <c r="D1325" s="182">
        <v>0</v>
      </c>
      <c r="E1325" s="183">
        <v>0</v>
      </c>
      <c r="F1325" s="183">
        <v>0</v>
      </c>
      <c r="G1325" s="183">
        <v>0</v>
      </c>
      <c r="H1325" s="183">
        <v>0</v>
      </c>
      <c r="I1325" s="183">
        <v>0</v>
      </c>
      <c r="J1325" s="183">
        <v>0</v>
      </c>
      <c r="K1325" s="183">
        <v>0</v>
      </c>
      <c r="L1325" s="183">
        <v>0</v>
      </c>
      <c r="M1325" s="183">
        <v>0</v>
      </c>
      <c r="N1325" s="183">
        <v>0</v>
      </c>
      <c r="O1325" s="184">
        <f>(R1325)-SUM(D1325:N1325)</f>
        <v>0</v>
      </c>
      <c r="P1325" s="185">
        <f t="shared" si="897"/>
        <v>0</v>
      </c>
      <c r="Q1325" s="351"/>
      <c r="R1325" s="182">
        <v>0</v>
      </c>
      <c r="S1325" s="187">
        <v>0</v>
      </c>
      <c r="T1325" s="105">
        <f>R1325-S1325</f>
        <v>0</v>
      </c>
      <c r="U1325" s="79">
        <v>2</v>
      </c>
    </row>
    <row r="1326" spans="1:21" s="80" customFormat="1" ht="15.75" hidden="1" customHeight="1" thickBot="1">
      <c r="A1326" s="57" t="s">
        <v>93</v>
      </c>
      <c r="B1326" s="69"/>
      <c r="C1326" s="317" t="s">
        <v>1113</v>
      </c>
      <c r="D1326" s="182">
        <v>0</v>
      </c>
      <c r="E1326" s="183">
        <v>0</v>
      </c>
      <c r="F1326" s="183">
        <v>0</v>
      </c>
      <c r="G1326" s="183">
        <v>0</v>
      </c>
      <c r="H1326" s="183">
        <v>0</v>
      </c>
      <c r="I1326" s="183">
        <v>0</v>
      </c>
      <c r="J1326" s="183">
        <v>0</v>
      </c>
      <c r="K1326" s="183">
        <v>0</v>
      </c>
      <c r="L1326" s="183">
        <v>0</v>
      </c>
      <c r="M1326" s="183">
        <v>0</v>
      </c>
      <c r="N1326" s="183">
        <v>0</v>
      </c>
      <c r="O1326" s="184">
        <f>(R1326)-SUM(D1326:N1326)</f>
        <v>0</v>
      </c>
      <c r="P1326" s="185">
        <f t="shared" si="897"/>
        <v>0</v>
      </c>
      <c r="Q1326" s="351"/>
      <c r="R1326" s="595">
        <v>0</v>
      </c>
      <c r="S1326" s="596">
        <v>0</v>
      </c>
      <c r="T1326" s="597">
        <f>R1326-S1326</f>
        <v>0</v>
      </c>
      <c r="U1326" s="79">
        <v>2</v>
      </c>
    </row>
    <row r="1327" spans="1:21" s="80" customFormat="1" ht="15.75" hidden="1" customHeight="1" thickBot="1">
      <c r="A1327" s="57" t="s">
        <v>93</v>
      </c>
      <c r="B1327" s="516"/>
      <c r="C1327" s="317" t="s">
        <v>1503</v>
      </c>
      <c r="D1327" s="182">
        <v>0</v>
      </c>
      <c r="E1327" s="183">
        <v>0</v>
      </c>
      <c r="F1327" s="183">
        <v>0</v>
      </c>
      <c r="G1327" s="183">
        <v>0</v>
      </c>
      <c r="H1327" s="183">
        <v>0</v>
      </c>
      <c r="I1327" s="183">
        <v>0</v>
      </c>
      <c r="J1327" s="183">
        <v>0</v>
      </c>
      <c r="K1327" s="183">
        <v>0</v>
      </c>
      <c r="L1327" s="183">
        <v>0</v>
      </c>
      <c r="M1327" s="183">
        <v>0</v>
      </c>
      <c r="N1327" s="183">
        <v>0</v>
      </c>
      <c r="O1327" s="184">
        <f t="shared" ref="O1327:O1336" si="898">(R1327)-SUM(D1327:N1327)</f>
        <v>0</v>
      </c>
      <c r="P1327" s="185">
        <f t="shared" ref="P1327:P1336" si="899">SUM(D1327:O1327)</f>
        <v>0</v>
      </c>
      <c r="Q1327" s="351"/>
      <c r="R1327" s="182">
        <v>0</v>
      </c>
      <c r="S1327" s="187">
        <v>0</v>
      </c>
      <c r="T1327" s="481">
        <f t="shared" ref="T1327:T1336" si="900">R1327-S1327</f>
        <v>0</v>
      </c>
      <c r="U1327" s="79">
        <v>2</v>
      </c>
    </row>
    <row r="1328" spans="1:21" s="80" customFormat="1" ht="15.75" hidden="1" customHeight="1" thickBot="1">
      <c r="A1328" s="57" t="s">
        <v>93</v>
      </c>
      <c r="B1328" s="516"/>
      <c r="C1328" s="315" t="s">
        <v>1504</v>
      </c>
      <c r="D1328" s="182">
        <v>0</v>
      </c>
      <c r="E1328" s="183">
        <v>0</v>
      </c>
      <c r="F1328" s="183">
        <v>0</v>
      </c>
      <c r="G1328" s="183">
        <v>0</v>
      </c>
      <c r="H1328" s="183">
        <v>0</v>
      </c>
      <c r="I1328" s="183">
        <v>0</v>
      </c>
      <c r="J1328" s="183">
        <v>0</v>
      </c>
      <c r="K1328" s="183">
        <v>0</v>
      </c>
      <c r="L1328" s="183">
        <v>0</v>
      </c>
      <c r="M1328" s="183">
        <v>0</v>
      </c>
      <c r="N1328" s="183">
        <v>0</v>
      </c>
      <c r="O1328" s="184">
        <f t="shared" si="898"/>
        <v>0</v>
      </c>
      <c r="P1328" s="185">
        <f t="shared" si="899"/>
        <v>0</v>
      </c>
      <c r="Q1328" s="557"/>
      <c r="R1328" s="182">
        <v>0</v>
      </c>
      <c r="S1328" s="187">
        <v>0</v>
      </c>
      <c r="T1328" s="105">
        <f t="shared" si="900"/>
        <v>0</v>
      </c>
      <c r="U1328" s="79">
        <v>2</v>
      </c>
    </row>
    <row r="1329" spans="1:21" s="80" customFormat="1" ht="15.75" hidden="1" customHeight="1" thickBot="1">
      <c r="A1329" s="57" t="s">
        <v>93</v>
      </c>
      <c r="B1329" s="516"/>
      <c r="C1329" s="315" t="s">
        <v>1505</v>
      </c>
      <c r="D1329" s="195">
        <v>0</v>
      </c>
      <c r="E1329" s="193">
        <v>0</v>
      </c>
      <c r="F1329" s="193">
        <v>0</v>
      </c>
      <c r="G1329" s="193">
        <v>0</v>
      </c>
      <c r="H1329" s="193">
        <v>0</v>
      </c>
      <c r="I1329" s="193">
        <v>0</v>
      </c>
      <c r="J1329" s="193">
        <v>0</v>
      </c>
      <c r="K1329" s="193">
        <v>0</v>
      </c>
      <c r="L1329" s="193">
        <v>0</v>
      </c>
      <c r="M1329" s="193">
        <v>0</v>
      </c>
      <c r="N1329" s="193">
        <v>0</v>
      </c>
      <c r="O1329" s="184">
        <f t="shared" si="898"/>
        <v>0</v>
      </c>
      <c r="P1329" s="185">
        <f t="shared" si="899"/>
        <v>0</v>
      </c>
      <c r="Q1329" s="557"/>
      <c r="R1329" s="419">
        <v>0</v>
      </c>
      <c r="S1329" s="187">
        <v>0</v>
      </c>
      <c r="T1329" s="105">
        <f t="shared" si="900"/>
        <v>0</v>
      </c>
      <c r="U1329" s="79">
        <v>2</v>
      </c>
    </row>
    <row r="1330" spans="1:21" s="80" customFormat="1" ht="15.75" hidden="1" customHeight="1" thickBot="1">
      <c r="A1330" s="57" t="s">
        <v>93</v>
      </c>
      <c r="B1330" s="516"/>
      <c r="C1330" s="315" t="s">
        <v>1506</v>
      </c>
      <c r="D1330" s="195"/>
      <c r="E1330" s="193"/>
      <c r="F1330" s="193"/>
      <c r="G1330" s="193"/>
      <c r="H1330" s="193"/>
      <c r="I1330" s="193"/>
      <c r="J1330" s="193"/>
      <c r="K1330" s="193"/>
      <c r="L1330" s="193"/>
      <c r="M1330" s="193"/>
      <c r="N1330" s="193"/>
      <c r="O1330" s="184">
        <f t="shared" si="898"/>
        <v>0</v>
      </c>
      <c r="P1330" s="185">
        <f t="shared" si="899"/>
        <v>0</v>
      </c>
      <c r="Q1330" s="503"/>
      <c r="R1330" s="598"/>
      <c r="S1330" s="599"/>
      <c r="T1330" s="600">
        <f t="shared" si="900"/>
        <v>0</v>
      </c>
      <c r="U1330" s="79">
        <v>2</v>
      </c>
    </row>
    <row r="1331" spans="1:21" s="80" customFormat="1" ht="15.75" hidden="1" customHeight="1" thickBot="1">
      <c r="A1331" s="57" t="s">
        <v>93</v>
      </c>
      <c r="B1331" s="516">
        <f>+B1325+1</f>
        <v>278</v>
      </c>
      <c r="C1331" s="315" t="s">
        <v>1507</v>
      </c>
      <c r="D1331" s="195"/>
      <c r="E1331" s="193"/>
      <c r="F1331" s="193"/>
      <c r="G1331" s="193"/>
      <c r="H1331" s="193"/>
      <c r="I1331" s="193"/>
      <c r="J1331" s="193"/>
      <c r="K1331" s="193"/>
      <c r="L1331" s="193"/>
      <c r="M1331" s="193"/>
      <c r="N1331" s="193"/>
      <c r="O1331" s="184">
        <f t="shared" si="898"/>
        <v>0</v>
      </c>
      <c r="P1331" s="185">
        <f t="shared" si="899"/>
        <v>0</v>
      </c>
      <c r="Q1331" s="503"/>
      <c r="R1331" s="199"/>
      <c r="S1331" s="187"/>
      <c r="T1331" s="105">
        <f t="shared" si="900"/>
        <v>0</v>
      </c>
      <c r="U1331" s="79">
        <v>2</v>
      </c>
    </row>
    <row r="1332" spans="1:21" s="80" customFormat="1" ht="15.75" hidden="1" customHeight="1" thickBot="1">
      <c r="A1332" s="57" t="s">
        <v>93</v>
      </c>
      <c r="B1332" s="69">
        <f>+B1331+1</f>
        <v>279</v>
      </c>
      <c r="C1332" s="315" t="s">
        <v>1508</v>
      </c>
      <c r="D1332" s="195"/>
      <c r="E1332" s="193"/>
      <c r="F1332" s="193"/>
      <c r="G1332" s="193"/>
      <c r="H1332" s="193"/>
      <c r="I1332" s="193"/>
      <c r="J1332" s="193"/>
      <c r="K1332" s="193"/>
      <c r="L1332" s="193"/>
      <c r="M1332" s="193"/>
      <c r="N1332" s="193"/>
      <c r="O1332" s="184">
        <f t="shared" si="898"/>
        <v>0</v>
      </c>
      <c r="P1332" s="185">
        <f t="shared" si="899"/>
        <v>0</v>
      </c>
      <c r="Q1332" s="503"/>
      <c r="R1332" s="199"/>
      <c r="S1332" s="187"/>
      <c r="T1332" s="105">
        <f t="shared" si="900"/>
        <v>0</v>
      </c>
      <c r="U1332" s="79">
        <v>2</v>
      </c>
    </row>
    <row r="1333" spans="1:21" s="80" customFormat="1" ht="15.75" hidden="1" customHeight="1" thickBot="1">
      <c r="A1333" s="57" t="s">
        <v>93</v>
      </c>
      <c r="B1333" s="69"/>
      <c r="C1333" s="315" t="s">
        <v>1509</v>
      </c>
      <c r="D1333" s="195"/>
      <c r="E1333" s="193"/>
      <c r="F1333" s="193"/>
      <c r="G1333" s="193"/>
      <c r="H1333" s="193"/>
      <c r="I1333" s="193"/>
      <c r="J1333" s="193"/>
      <c r="K1333" s="193"/>
      <c r="L1333" s="193"/>
      <c r="M1333" s="193"/>
      <c r="N1333" s="193"/>
      <c r="O1333" s="184">
        <f t="shared" si="898"/>
        <v>0</v>
      </c>
      <c r="P1333" s="185">
        <f t="shared" si="899"/>
        <v>0</v>
      </c>
      <c r="Q1333" s="503"/>
      <c r="R1333" s="199"/>
      <c r="S1333" s="187"/>
      <c r="T1333" s="105">
        <f t="shared" si="900"/>
        <v>0</v>
      </c>
      <c r="U1333" s="79">
        <v>2</v>
      </c>
    </row>
    <row r="1334" spans="1:21" s="80" customFormat="1" ht="15.75" hidden="1" customHeight="1" thickBot="1">
      <c r="A1334" s="57" t="s">
        <v>93</v>
      </c>
      <c r="B1334" s="69"/>
      <c r="C1334" s="315" t="s">
        <v>1510</v>
      </c>
      <c r="D1334" s="195"/>
      <c r="E1334" s="193"/>
      <c r="F1334" s="193"/>
      <c r="G1334" s="193"/>
      <c r="H1334" s="193"/>
      <c r="I1334" s="193"/>
      <c r="J1334" s="193"/>
      <c r="K1334" s="193"/>
      <c r="L1334" s="193"/>
      <c r="M1334" s="193"/>
      <c r="N1334" s="193"/>
      <c r="O1334" s="184">
        <f t="shared" si="898"/>
        <v>0</v>
      </c>
      <c r="P1334" s="185">
        <f t="shared" si="899"/>
        <v>0</v>
      </c>
      <c r="Q1334" s="503"/>
      <c r="R1334" s="199"/>
      <c r="S1334" s="187"/>
      <c r="T1334" s="105">
        <f t="shared" si="900"/>
        <v>0</v>
      </c>
      <c r="U1334" s="79">
        <v>2</v>
      </c>
    </row>
    <row r="1335" spans="1:21" s="80" customFormat="1" ht="15.75" hidden="1" customHeight="1" thickBot="1">
      <c r="A1335" s="57" t="s">
        <v>93</v>
      </c>
      <c r="B1335" s="69"/>
      <c r="C1335" s="315" t="s">
        <v>1511</v>
      </c>
      <c r="D1335" s="195"/>
      <c r="E1335" s="193"/>
      <c r="F1335" s="193"/>
      <c r="G1335" s="193"/>
      <c r="H1335" s="193"/>
      <c r="I1335" s="193"/>
      <c r="J1335" s="193"/>
      <c r="K1335" s="193"/>
      <c r="L1335" s="193"/>
      <c r="M1335" s="193"/>
      <c r="N1335" s="193"/>
      <c r="O1335" s="184">
        <f t="shared" si="898"/>
        <v>0</v>
      </c>
      <c r="P1335" s="185">
        <f t="shared" si="899"/>
        <v>0</v>
      </c>
      <c r="Q1335" s="503"/>
      <c r="R1335" s="199"/>
      <c r="S1335" s="187"/>
      <c r="T1335" s="105">
        <f t="shared" si="900"/>
        <v>0</v>
      </c>
      <c r="U1335" s="79">
        <v>2</v>
      </c>
    </row>
    <row r="1336" spans="1:21" s="80" customFormat="1" ht="15.75" hidden="1" customHeight="1" thickBot="1">
      <c r="A1336" s="57" t="s">
        <v>93</v>
      </c>
      <c r="B1336" s="69"/>
      <c r="C1336" s="315" t="s">
        <v>1512</v>
      </c>
      <c r="D1336" s="195"/>
      <c r="E1336" s="193"/>
      <c r="F1336" s="193"/>
      <c r="G1336" s="193"/>
      <c r="H1336" s="193"/>
      <c r="I1336" s="193"/>
      <c r="J1336" s="193"/>
      <c r="K1336" s="193"/>
      <c r="L1336" s="193"/>
      <c r="M1336" s="193"/>
      <c r="N1336" s="193"/>
      <c r="O1336" s="184">
        <f t="shared" si="898"/>
        <v>0</v>
      </c>
      <c r="P1336" s="185">
        <f t="shared" si="899"/>
        <v>0</v>
      </c>
      <c r="Q1336" s="503"/>
      <c r="R1336" s="199"/>
      <c r="S1336" s="187"/>
      <c r="T1336" s="105">
        <f t="shared" si="900"/>
        <v>0</v>
      </c>
      <c r="U1336" s="79">
        <v>2</v>
      </c>
    </row>
    <row r="1337" spans="1:21" s="80" customFormat="1" ht="15.75" hidden="1" customHeight="1" thickBot="1">
      <c r="A1337" s="57"/>
      <c r="B1337" s="549"/>
      <c r="C1337" s="318"/>
      <c r="D1337" s="161"/>
      <c r="E1337" s="161"/>
      <c r="F1337" s="161"/>
      <c r="G1337" s="161"/>
      <c r="H1337" s="161"/>
      <c r="I1337" s="161"/>
      <c r="J1337" s="161"/>
      <c r="K1337" s="161"/>
      <c r="L1337" s="161"/>
      <c r="M1337" s="161"/>
      <c r="N1337" s="161"/>
      <c r="O1337" s="197"/>
      <c r="P1337" s="198"/>
      <c r="Q1337" s="198"/>
      <c r="R1337" s="161"/>
      <c r="S1337" s="161"/>
      <c r="T1337" s="75"/>
      <c r="U1337" s="79">
        <v>2</v>
      </c>
    </row>
    <row r="1338" spans="1:21" s="80" customFormat="1" ht="15.75" hidden="1" customHeight="1" thickBot="1">
      <c r="A1338" s="57"/>
      <c r="B1338" s="69"/>
      <c r="C1338" s="318"/>
      <c r="D1338" s="161"/>
      <c r="E1338" s="161"/>
      <c r="F1338" s="161"/>
      <c r="G1338" s="161"/>
      <c r="H1338" s="161"/>
      <c r="I1338" s="161"/>
      <c r="J1338" s="161"/>
      <c r="K1338" s="161"/>
      <c r="L1338" s="161"/>
      <c r="M1338" s="161"/>
      <c r="N1338" s="161"/>
      <c r="O1338" s="197"/>
      <c r="P1338" s="198"/>
      <c r="Q1338" s="198"/>
      <c r="R1338" s="161"/>
      <c r="S1338" s="161"/>
      <c r="T1338" s="75"/>
      <c r="U1338" s="79">
        <v>2</v>
      </c>
    </row>
    <row r="1339" spans="1:21" s="80" customFormat="1" ht="15.75" hidden="1" customHeight="1" thickBot="1">
      <c r="A1339" s="57"/>
      <c r="B1339" s="69"/>
      <c r="C1339" s="318"/>
      <c r="D1339" s="161"/>
      <c r="E1339" s="161"/>
      <c r="F1339" s="161"/>
      <c r="G1339" s="161"/>
      <c r="H1339" s="161"/>
      <c r="I1339" s="161"/>
      <c r="J1339" s="161"/>
      <c r="K1339" s="161"/>
      <c r="L1339" s="161"/>
      <c r="M1339" s="161"/>
      <c r="N1339" s="161"/>
      <c r="O1339" s="197"/>
      <c r="P1339" s="198"/>
      <c r="Q1339" s="198"/>
      <c r="R1339" s="161"/>
      <c r="S1339" s="161"/>
      <c r="T1339" s="75"/>
      <c r="U1339" s="79">
        <v>2</v>
      </c>
    </row>
    <row r="1340" spans="1:21" s="80" customFormat="1" ht="15.75" hidden="1" customHeight="1" thickBot="1">
      <c r="A1340" s="57"/>
      <c r="B1340" s="69"/>
      <c r="C1340" s="318"/>
      <c r="D1340" s="161"/>
      <c r="E1340" s="161"/>
      <c r="F1340" s="161"/>
      <c r="G1340" s="161"/>
      <c r="H1340" s="161"/>
      <c r="I1340" s="161"/>
      <c r="J1340" s="161"/>
      <c r="K1340" s="161"/>
      <c r="L1340" s="161"/>
      <c r="M1340" s="161"/>
      <c r="N1340" s="161"/>
      <c r="O1340" s="197"/>
      <c r="P1340" s="198"/>
      <c r="Q1340" s="198"/>
      <c r="R1340" s="161"/>
      <c r="S1340" s="161"/>
      <c r="T1340" s="75"/>
      <c r="U1340" s="79">
        <v>2</v>
      </c>
    </row>
    <row r="1341" spans="1:21" s="80" customFormat="1" ht="15.75" hidden="1" customHeight="1" thickBot="1">
      <c r="A1341" s="57"/>
      <c r="B1341" s="69"/>
      <c r="C1341" s="318"/>
      <c r="D1341" s="161"/>
      <c r="E1341" s="161"/>
      <c r="F1341" s="161"/>
      <c r="G1341" s="161"/>
      <c r="H1341" s="161"/>
      <c r="I1341" s="161"/>
      <c r="J1341" s="161"/>
      <c r="K1341" s="161"/>
      <c r="L1341" s="161"/>
      <c r="M1341" s="161"/>
      <c r="N1341" s="161"/>
      <c r="O1341" s="197"/>
      <c r="P1341" s="198"/>
      <c r="Q1341" s="198"/>
      <c r="R1341" s="161"/>
      <c r="S1341" s="161"/>
      <c r="T1341" s="75"/>
      <c r="U1341" s="79">
        <v>2</v>
      </c>
    </row>
    <row r="1342" spans="1:21" s="80" customFormat="1" ht="15.75" hidden="1" customHeight="1" thickBot="1">
      <c r="A1342" s="57" t="s">
        <v>93</v>
      </c>
      <c r="B1342" s="69"/>
      <c r="C1342" s="315" t="s">
        <v>935</v>
      </c>
      <c r="D1342" s="168">
        <v>8.5470085470085472E-2</v>
      </c>
      <c r="E1342" s="169">
        <v>8.5470085470085472E-2</v>
      </c>
      <c r="F1342" s="169">
        <v>8.5470085470085472E-2</v>
      </c>
      <c r="G1342" s="169">
        <v>8.5470085470085472E-2</v>
      </c>
      <c r="H1342" s="169">
        <v>8.5470085470085472E-2</v>
      </c>
      <c r="I1342" s="169">
        <v>8.5470085470085472E-2</v>
      </c>
      <c r="J1342" s="169">
        <v>8.5470085470085472E-2</v>
      </c>
      <c r="K1342" s="169">
        <v>8.5470085470085472E-2</v>
      </c>
      <c r="L1342" s="169">
        <v>5.9829059829059832E-2</v>
      </c>
      <c r="M1342" s="169">
        <v>8.5470085470085472E-2</v>
      </c>
      <c r="N1342" s="169">
        <v>8.5470085470085472E-2</v>
      </c>
      <c r="O1342" s="169">
        <v>8.5470085470085472E-2</v>
      </c>
      <c r="P1342" s="171">
        <v>1.0000000000000002</v>
      </c>
      <c r="Q1342" s="496" t="e">
        <f>(P1361/P1360-1)</f>
        <v>#DIV/0!</v>
      </c>
      <c r="R1342" s="234"/>
      <c r="S1342" s="234"/>
      <c r="T1342" s="75"/>
      <c r="U1342" s="79">
        <v>2</v>
      </c>
    </row>
    <row r="1343" spans="1:21" s="80" customFormat="1" ht="15.75" hidden="1" customHeight="1" thickBot="1">
      <c r="A1343" s="57" t="s">
        <v>93</v>
      </c>
      <c r="B1343" s="69"/>
      <c r="C1343" s="317" t="s">
        <v>936</v>
      </c>
      <c r="D1343" s="168">
        <v>5.6412184098482115E-2</v>
      </c>
      <c r="E1343" s="217">
        <v>8.7626927470633789E-2</v>
      </c>
      <c r="F1343" s="217">
        <v>8.7626927470633789E-2</v>
      </c>
      <c r="G1343" s="217">
        <v>8.7626927470633789E-2</v>
      </c>
      <c r="H1343" s="217">
        <v>8.7626927470633789E-2</v>
      </c>
      <c r="I1343" s="217">
        <v>8.7626927470633789E-2</v>
      </c>
      <c r="J1343" s="217">
        <v>8.7626927470633789E-2</v>
      </c>
      <c r="K1343" s="217">
        <v>8.7626927470633789E-2</v>
      </c>
      <c r="L1343" s="217">
        <v>6.7318541195180229E-2</v>
      </c>
      <c r="M1343" s="217">
        <v>8.7626927470633789E-2</v>
      </c>
      <c r="N1343" s="217">
        <v>8.7626927470633789E-2</v>
      </c>
      <c r="O1343" s="217">
        <v>8.7626927470633789E-2</v>
      </c>
      <c r="P1343" s="171">
        <v>1.0000000000000002</v>
      </c>
      <c r="Q1343" s="496" t="e">
        <f t="shared" ref="Q1343:Q1348" si="901">(P1362/P1361-1)</f>
        <v>#DIV/0!</v>
      </c>
      <c r="R1343" s="234"/>
      <c r="S1343" s="234"/>
      <c r="T1343" s="75"/>
      <c r="U1343" s="79">
        <v>2</v>
      </c>
    </row>
    <row r="1344" spans="1:21" s="80" customFormat="1" ht="15.75" hidden="1" customHeight="1" thickBot="1">
      <c r="A1344" s="57" t="s">
        <v>93</v>
      </c>
      <c r="B1344" s="69"/>
      <c r="C1344" s="317" t="s">
        <v>937</v>
      </c>
      <c r="D1344" s="168">
        <v>8.4302158103747249E-2</v>
      </c>
      <c r="E1344" s="217">
        <v>0.10319898220051038</v>
      </c>
      <c r="F1344" s="217">
        <v>8.4302158103747249E-2</v>
      </c>
      <c r="G1344" s="217">
        <v>8.4302158103747249E-2</v>
      </c>
      <c r="H1344" s="217">
        <v>8.4302158103747249E-2</v>
      </c>
      <c r="I1344" s="217">
        <v>8.4302158103747249E-2</v>
      </c>
      <c r="J1344" s="217">
        <v>8.4302158103747249E-2</v>
      </c>
      <c r="K1344" s="217">
        <v>8.4302158103747249E-2</v>
      </c>
      <c r="L1344" s="217">
        <v>5.3953379970710487E-2</v>
      </c>
      <c r="M1344" s="217">
        <v>8.4302158103747249E-2</v>
      </c>
      <c r="N1344" s="217">
        <v>8.4302158103747249E-2</v>
      </c>
      <c r="O1344" s="217">
        <v>8.4128214895053885E-2</v>
      </c>
      <c r="P1344" s="171">
        <v>1.0000000000000002</v>
      </c>
      <c r="Q1344" s="497" t="e">
        <f t="shared" si="901"/>
        <v>#DIV/0!</v>
      </c>
      <c r="R1344" s="234"/>
      <c r="S1344" s="234"/>
      <c r="T1344" s="75"/>
      <c r="U1344" s="79">
        <v>2</v>
      </c>
    </row>
    <row r="1345" spans="1:21" s="80" customFormat="1" ht="15.75" hidden="1" customHeight="1" thickBot="1">
      <c r="A1345" s="57" t="s">
        <v>93</v>
      </c>
      <c r="B1345" s="69"/>
      <c r="C1345" s="317" t="s">
        <v>938</v>
      </c>
      <c r="D1345" s="168">
        <v>7.8138232181205108E-2</v>
      </c>
      <c r="E1345" s="217">
        <v>0.16577626847414464</v>
      </c>
      <c r="F1345" s="217">
        <v>7.8473588053680876E-2</v>
      </c>
      <c r="G1345" s="217">
        <v>7.8473588053680876E-2</v>
      </c>
      <c r="H1345" s="217">
        <v>7.8473588053680876E-2</v>
      </c>
      <c r="I1345" s="217">
        <v>4.9823206861522432E-2</v>
      </c>
      <c r="J1345" s="217">
        <v>7.8473588053680876E-2</v>
      </c>
      <c r="K1345" s="217">
        <v>7.8473588053680876E-2</v>
      </c>
      <c r="L1345" s="217">
        <v>7.8473588053680876E-2</v>
      </c>
      <c r="M1345" s="217">
        <v>7.8473588053680876E-2</v>
      </c>
      <c r="N1345" s="217">
        <v>7.8473588053680876E-2</v>
      </c>
      <c r="O1345" s="217">
        <v>7.8473588053680876E-2</v>
      </c>
      <c r="P1345" s="171">
        <v>1</v>
      </c>
      <c r="Q1345" s="497">
        <f t="shared" si="901"/>
        <v>3.9758354793211215E-3</v>
      </c>
      <c r="R1345" s="234"/>
      <c r="S1345" s="234"/>
      <c r="T1345" s="477"/>
      <c r="U1345" s="79">
        <v>2</v>
      </c>
    </row>
    <row r="1346" spans="1:21" s="80" customFormat="1" ht="15.75" hidden="1" customHeight="1" thickBot="1">
      <c r="A1346" s="57" t="s">
        <v>93</v>
      </c>
      <c r="B1346" s="516"/>
      <c r="C1346" s="317" t="s">
        <v>939</v>
      </c>
      <c r="D1346" s="173">
        <f>D1365/$P1365</f>
        <v>9.3899157705992248E-2</v>
      </c>
      <c r="E1346" s="218">
        <f t="shared" ref="E1346:N1346" si="902">E1365/$P1365</f>
        <v>0.25540769769630572</v>
      </c>
      <c r="F1346" s="218">
        <f t="shared" si="902"/>
        <v>6.8377848175645656E-2</v>
      </c>
      <c r="G1346" s="218">
        <f t="shared" si="902"/>
        <v>6.8377848175645656E-2</v>
      </c>
      <c r="H1346" s="218">
        <f t="shared" si="902"/>
        <v>3.1440237880235318E-2</v>
      </c>
      <c r="I1346" s="218">
        <f t="shared" si="902"/>
        <v>6.8377848175645656E-2</v>
      </c>
      <c r="J1346" s="218">
        <f t="shared" si="902"/>
        <v>6.8859382317727702E-2</v>
      </c>
      <c r="K1346" s="218">
        <f t="shared" si="902"/>
        <v>6.8859382317727563E-2</v>
      </c>
      <c r="L1346" s="218">
        <f t="shared" si="902"/>
        <v>6.8859382317727702E-2</v>
      </c>
      <c r="M1346" s="218">
        <f t="shared" si="902"/>
        <v>6.8859382317727563E-2</v>
      </c>
      <c r="N1346" s="218">
        <f t="shared" si="902"/>
        <v>6.9340916459809693E-2</v>
      </c>
      <c r="O1346" s="218">
        <f>O1365/$P1365</f>
        <v>6.9340916459809554E-2</v>
      </c>
      <c r="P1346" s="514">
        <f>SUM(D1346:O1346)</f>
        <v>1</v>
      </c>
      <c r="Q1346" s="550">
        <f t="shared" si="901"/>
        <v>0.10532732080409635</v>
      </c>
      <c r="R1346" s="234"/>
      <c r="S1346" s="234"/>
      <c r="T1346" s="75"/>
      <c r="U1346" s="79">
        <v>2</v>
      </c>
    </row>
    <row r="1347" spans="1:21" s="80" customFormat="1" ht="15.75" hidden="1" customHeight="1" thickBot="1">
      <c r="A1347" s="57" t="s">
        <v>93</v>
      </c>
      <c r="B1347" s="516"/>
      <c r="C1347" s="317" t="s">
        <v>940</v>
      </c>
      <c r="D1347" s="219">
        <f>D1366/$P1366</f>
        <v>0.12327586206896546</v>
      </c>
      <c r="E1347" s="220">
        <f t="shared" ref="E1347:N1348" si="903">E1366/$P1366</f>
        <v>0.10172413793103438</v>
      </c>
      <c r="F1347" s="220">
        <f t="shared" si="903"/>
        <v>8.9655172413793102E-2</v>
      </c>
      <c r="G1347" s="220">
        <f t="shared" si="903"/>
        <v>8.9655172413793102E-2</v>
      </c>
      <c r="H1347" s="220">
        <f t="shared" si="903"/>
        <v>8.9655172413793102E-2</v>
      </c>
      <c r="I1347" s="220">
        <f t="shared" si="903"/>
        <v>8.9655172413793102E-2</v>
      </c>
      <c r="J1347" s="220">
        <f t="shared" si="903"/>
        <v>8.9655172413793102E-2</v>
      </c>
      <c r="K1347" s="220">
        <f t="shared" si="903"/>
        <v>8.9655172413793102E-2</v>
      </c>
      <c r="L1347" s="220">
        <f t="shared" si="903"/>
        <v>8.9655172413793102E-2</v>
      </c>
      <c r="M1347" s="220">
        <f t="shared" si="903"/>
        <v>6.7241379310344893E-2</v>
      </c>
      <c r="N1347" s="220">
        <f t="shared" si="903"/>
        <v>1.2931034482758614E-2</v>
      </c>
      <c r="O1347" s="220">
        <f>O1366/$P1366</f>
        <v>6.7241379310344893E-2</v>
      </c>
      <c r="P1347" s="460">
        <f>SUM(D1347:O1347)</f>
        <v>0.99999999999999978</v>
      </c>
      <c r="Q1347" s="551">
        <f t="shared" si="901"/>
        <v>-0.44142039518486631</v>
      </c>
      <c r="R1347" s="234"/>
      <c r="S1347" s="234"/>
      <c r="T1347" s="75"/>
      <c r="U1347" s="79">
        <v>2</v>
      </c>
    </row>
    <row r="1348" spans="1:21" s="80" customFormat="1" ht="15.75" hidden="1" customHeight="1" thickBot="1">
      <c r="A1348" s="57" t="s">
        <v>93</v>
      </c>
      <c r="B1348" s="516"/>
      <c r="C1348" s="317" t="s">
        <v>970</v>
      </c>
      <c r="D1348" s="219">
        <f>D1367/$P1367</f>
        <v>2.9530637065493474E-2</v>
      </c>
      <c r="E1348" s="220">
        <f t="shared" si="903"/>
        <v>0.23031397918978189</v>
      </c>
      <c r="F1348" s="220">
        <f t="shared" si="903"/>
        <v>5.9365713688363173E-2</v>
      </c>
      <c r="G1348" s="220">
        <f t="shared" si="903"/>
        <v>5.9365713688363173E-2</v>
      </c>
      <c r="H1348" s="220">
        <f t="shared" si="903"/>
        <v>5.9365713688363131E-2</v>
      </c>
      <c r="I1348" s="220">
        <f t="shared" si="903"/>
        <v>5.9365713688363173E-2</v>
      </c>
      <c r="J1348" s="220">
        <f t="shared" si="903"/>
        <v>5.9365713688363173E-2</v>
      </c>
      <c r="K1348" s="220">
        <f t="shared" si="903"/>
        <v>5.9365713688363173E-2</v>
      </c>
      <c r="L1348" s="220">
        <f t="shared" si="903"/>
        <v>5.9365713688363173E-2</v>
      </c>
      <c r="M1348" s="220">
        <f t="shared" si="903"/>
        <v>0.13636763833509097</v>
      </c>
      <c r="N1348" s="220">
        <f t="shared" si="903"/>
        <v>0.13961179667368276</v>
      </c>
      <c r="O1348" s="220">
        <f>O1367/$P1367</f>
        <v>4.8615952917408778E-2</v>
      </c>
      <c r="P1348" s="460">
        <f>SUM(D1348:O1348)</f>
        <v>1.0000000000000002</v>
      </c>
      <c r="Q1348" s="551">
        <f t="shared" si="901"/>
        <v>1.8316588453448261</v>
      </c>
      <c r="R1348" s="234"/>
      <c r="S1348" s="234"/>
      <c r="T1348" s="75"/>
      <c r="U1348" s="79">
        <v>2</v>
      </c>
    </row>
    <row r="1349" spans="1:21" s="80" customFormat="1" ht="15.75" hidden="1" customHeight="1" thickBot="1">
      <c r="A1349" s="57" t="s">
        <v>93</v>
      </c>
      <c r="B1349" s="516"/>
      <c r="C1349" s="317" t="s">
        <v>1114</v>
      </c>
      <c r="D1349" s="219">
        <f t="shared" ref="D1349:O1349" si="904">D1369/$P1369</f>
        <v>7.871149803429929E-2</v>
      </c>
      <c r="E1349" s="220">
        <f t="shared" si="904"/>
        <v>0.22016515420732335</v>
      </c>
      <c r="F1349" s="220">
        <f t="shared" si="904"/>
        <v>7.871149803429929E-2</v>
      </c>
      <c r="G1349" s="220">
        <f t="shared" si="904"/>
        <v>7.871149803429929E-2</v>
      </c>
      <c r="H1349" s="220">
        <f t="shared" si="904"/>
        <v>0.13105751820590839</v>
      </c>
      <c r="I1349" s="220">
        <f t="shared" si="904"/>
        <v>7.871149803429929E-2</v>
      </c>
      <c r="J1349" s="220">
        <f t="shared" si="904"/>
        <v>7.871149803429929E-2</v>
      </c>
      <c r="K1349" s="220">
        <f t="shared" si="904"/>
        <v>0.13918739472162051</v>
      </c>
      <c r="L1349" s="220">
        <f t="shared" si="904"/>
        <v>7.871149803429929E-2</v>
      </c>
      <c r="M1349" s="220">
        <f t="shared" si="904"/>
        <v>3.7320944659352033E-2</v>
      </c>
      <c r="N1349" s="220">
        <f t="shared" si="904"/>
        <v>0</v>
      </c>
      <c r="O1349" s="220">
        <f t="shared" si="904"/>
        <v>0</v>
      </c>
      <c r="P1349" s="460">
        <f>SUM(D1349:O1349)</f>
        <v>1.0000000000000002</v>
      </c>
      <c r="Q1349" s="551">
        <f>(P1369/P1367-1)</f>
        <v>-0.245780919294739</v>
      </c>
      <c r="R1349" s="234"/>
      <c r="S1349" s="234"/>
      <c r="T1349" s="75"/>
      <c r="U1349" s="79">
        <v>2</v>
      </c>
    </row>
    <row r="1350" spans="1:21" s="80" customFormat="1" ht="15.75" hidden="1" customHeight="1" thickBot="1">
      <c r="A1350" s="57" t="s">
        <v>93</v>
      </c>
      <c r="B1350" s="516">
        <f>+B1332+1</f>
        <v>280</v>
      </c>
      <c r="C1350" s="317" t="s">
        <v>1513</v>
      </c>
      <c r="D1350" s="219" t="e">
        <f t="shared" ref="D1350:O1350" si="905">D1370/$P1370</f>
        <v>#DIV/0!</v>
      </c>
      <c r="E1350" s="220" t="e">
        <f t="shared" si="905"/>
        <v>#DIV/0!</v>
      </c>
      <c r="F1350" s="220" t="e">
        <f t="shared" si="905"/>
        <v>#DIV/0!</v>
      </c>
      <c r="G1350" s="220" t="e">
        <f t="shared" si="905"/>
        <v>#DIV/0!</v>
      </c>
      <c r="H1350" s="220" t="e">
        <f t="shared" si="905"/>
        <v>#DIV/0!</v>
      </c>
      <c r="I1350" s="220" t="e">
        <f t="shared" si="905"/>
        <v>#DIV/0!</v>
      </c>
      <c r="J1350" s="220" t="e">
        <f t="shared" si="905"/>
        <v>#DIV/0!</v>
      </c>
      <c r="K1350" s="220" t="e">
        <f t="shared" si="905"/>
        <v>#DIV/0!</v>
      </c>
      <c r="L1350" s="220" t="e">
        <f t="shared" si="905"/>
        <v>#DIV/0!</v>
      </c>
      <c r="M1350" s="220" t="e">
        <f t="shared" si="905"/>
        <v>#DIV/0!</v>
      </c>
      <c r="N1350" s="220" t="e">
        <f t="shared" si="905"/>
        <v>#DIV/0!</v>
      </c>
      <c r="O1350" s="220" t="e">
        <f t="shared" si="905"/>
        <v>#DIV/0!</v>
      </c>
      <c r="P1350" s="460" t="e">
        <f t="shared" ref="P1350:P1358" si="906">SUM(D1350:O1350)</f>
        <v>#DIV/0!</v>
      </c>
      <c r="Q1350" s="551">
        <f>(P1370/P1369-1)</f>
        <v>-1</v>
      </c>
      <c r="R1350" s="234"/>
      <c r="S1350" s="234"/>
      <c r="T1350" s="75"/>
      <c r="U1350" s="79">
        <v>2</v>
      </c>
    </row>
    <row r="1351" spans="1:21" s="80" customFormat="1" ht="15.75" hidden="1" customHeight="1" thickBot="1">
      <c r="A1351" s="57" t="s">
        <v>93</v>
      </c>
      <c r="B1351" s="516">
        <f>+B1350+1</f>
        <v>281</v>
      </c>
      <c r="C1351" s="317" t="s">
        <v>1514</v>
      </c>
      <c r="D1351" s="347" t="e">
        <f t="shared" ref="D1351:O1351" si="907">D1371/$P1371</f>
        <v>#DIV/0!</v>
      </c>
      <c r="E1351" s="264" t="e">
        <f t="shared" si="907"/>
        <v>#DIV/0!</v>
      </c>
      <c r="F1351" s="264" t="e">
        <f t="shared" si="907"/>
        <v>#DIV/0!</v>
      </c>
      <c r="G1351" s="264" t="e">
        <f t="shared" si="907"/>
        <v>#DIV/0!</v>
      </c>
      <c r="H1351" s="264" t="e">
        <f t="shared" si="907"/>
        <v>#DIV/0!</v>
      </c>
      <c r="I1351" s="264" t="e">
        <f t="shared" si="907"/>
        <v>#DIV/0!</v>
      </c>
      <c r="J1351" s="264" t="e">
        <f t="shared" si="907"/>
        <v>#DIV/0!</v>
      </c>
      <c r="K1351" s="264" t="e">
        <f t="shared" si="907"/>
        <v>#DIV/0!</v>
      </c>
      <c r="L1351" s="264" t="e">
        <f t="shared" si="907"/>
        <v>#DIV/0!</v>
      </c>
      <c r="M1351" s="264" t="e">
        <f t="shared" si="907"/>
        <v>#DIV/0!</v>
      </c>
      <c r="N1351" s="264" t="e">
        <f t="shared" si="907"/>
        <v>#DIV/0!</v>
      </c>
      <c r="O1351" s="264" t="e">
        <f t="shared" si="907"/>
        <v>#DIV/0!</v>
      </c>
      <c r="P1351" s="552" t="e">
        <f t="shared" si="906"/>
        <v>#DIV/0!</v>
      </c>
      <c r="Q1351" s="553" t="e">
        <f t="shared" ref="Q1351:Q1359" si="908">(P1371/P1370-1)</f>
        <v>#DIV/0!</v>
      </c>
      <c r="R1351" s="234"/>
      <c r="S1351" s="234"/>
      <c r="T1351" s="75"/>
      <c r="U1351" s="79">
        <v>2</v>
      </c>
    </row>
    <row r="1352" spans="1:21" s="80" customFormat="1" ht="15.75" hidden="1" customHeight="1" thickBot="1">
      <c r="A1352" s="57" t="s">
        <v>93</v>
      </c>
      <c r="B1352" s="516">
        <f>+B1351+1</f>
        <v>282</v>
      </c>
      <c r="C1352" s="317" t="s">
        <v>1515</v>
      </c>
      <c r="D1352" s="237" t="e">
        <f t="shared" ref="D1352:O1352" si="909">D1372/$P1372</f>
        <v>#DIV/0!</v>
      </c>
      <c r="E1352" s="328" t="e">
        <f t="shared" si="909"/>
        <v>#DIV/0!</v>
      </c>
      <c r="F1352" s="328" t="e">
        <f t="shared" si="909"/>
        <v>#DIV/0!</v>
      </c>
      <c r="G1352" s="328" t="e">
        <f t="shared" si="909"/>
        <v>#DIV/0!</v>
      </c>
      <c r="H1352" s="328" t="e">
        <f t="shared" si="909"/>
        <v>#DIV/0!</v>
      </c>
      <c r="I1352" s="328" t="e">
        <f t="shared" si="909"/>
        <v>#DIV/0!</v>
      </c>
      <c r="J1352" s="328" t="e">
        <f t="shared" si="909"/>
        <v>#DIV/0!</v>
      </c>
      <c r="K1352" s="328" t="e">
        <f t="shared" si="909"/>
        <v>#DIV/0!</v>
      </c>
      <c r="L1352" s="328" t="e">
        <f t="shared" si="909"/>
        <v>#DIV/0!</v>
      </c>
      <c r="M1352" s="328" t="e">
        <f t="shared" si="909"/>
        <v>#DIV/0!</v>
      </c>
      <c r="N1352" s="328" t="e">
        <f t="shared" si="909"/>
        <v>#DIV/0!</v>
      </c>
      <c r="O1352" s="328" t="e">
        <f t="shared" si="909"/>
        <v>#DIV/0!</v>
      </c>
      <c r="P1352" s="329" t="e">
        <f t="shared" si="906"/>
        <v>#DIV/0!</v>
      </c>
      <c r="Q1352" s="498" t="e">
        <f t="shared" si="908"/>
        <v>#DIV/0!</v>
      </c>
      <c r="R1352" s="234"/>
      <c r="S1352" s="234"/>
      <c r="T1352" s="75"/>
      <c r="U1352" s="79">
        <v>2</v>
      </c>
    </row>
    <row r="1353" spans="1:21" s="80" customFormat="1" ht="15.75" hidden="1" customHeight="1" thickBot="1">
      <c r="A1353" s="57" t="s">
        <v>93</v>
      </c>
      <c r="B1353" s="516">
        <f>+B1352+1</f>
        <v>283</v>
      </c>
      <c r="C1353" s="317" t="s">
        <v>1516</v>
      </c>
      <c r="D1353" s="237" t="e">
        <f t="shared" ref="D1353:O1353" si="910">D1373/$P1373</f>
        <v>#DIV/0!</v>
      </c>
      <c r="E1353" s="328" t="e">
        <f t="shared" si="910"/>
        <v>#DIV/0!</v>
      </c>
      <c r="F1353" s="328" t="e">
        <f t="shared" si="910"/>
        <v>#DIV/0!</v>
      </c>
      <c r="G1353" s="328" t="e">
        <f t="shared" si="910"/>
        <v>#DIV/0!</v>
      </c>
      <c r="H1353" s="328" t="e">
        <f t="shared" si="910"/>
        <v>#DIV/0!</v>
      </c>
      <c r="I1353" s="328" t="e">
        <f t="shared" si="910"/>
        <v>#DIV/0!</v>
      </c>
      <c r="J1353" s="328" t="e">
        <f t="shared" si="910"/>
        <v>#DIV/0!</v>
      </c>
      <c r="K1353" s="328" t="e">
        <f t="shared" si="910"/>
        <v>#DIV/0!</v>
      </c>
      <c r="L1353" s="328" t="e">
        <f t="shared" si="910"/>
        <v>#DIV/0!</v>
      </c>
      <c r="M1353" s="328" t="e">
        <f t="shared" si="910"/>
        <v>#DIV/0!</v>
      </c>
      <c r="N1353" s="328" t="e">
        <f t="shared" si="910"/>
        <v>#DIV/0!</v>
      </c>
      <c r="O1353" s="328" t="e">
        <f t="shared" si="910"/>
        <v>#DIV/0!</v>
      </c>
      <c r="P1353" s="329" t="e">
        <f t="shared" si="906"/>
        <v>#DIV/0!</v>
      </c>
      <c r="Q1353" s="492" t="e">
        <f t="shared" si="908"/>
        <v>#DIV/0!</v>
      </c>
      <c r="R1353" s="234"/>
      <c r="S1353" s="234"/>
      <c r="T1353" s="75"/>
      <c r="U1353" s="79">
        <v>2</v>
      </c>
    </row>
    <row r="1354" spans="1:21" s="80" customFormat="1" ht="15.75" hidden="1" customHeight="1" thickBot="1">
      <c r="A1354" s="57" t="s">
        <v>93</v>
      </c>
      <c r="B1354" s="516">
        <f>+B1353+1</f>
        <v>284</v>
      </c>
      <c r="C1354" s="317" t="s">
        <v>1517</v>
      </c>
      <c r="D1354" s="237" t="e">
        <f t="shared" ref="D1354:O1354" si="911">D1374/$P1374</f>
        <v>#DIV/0!</v>
      </c>
      <c r="E1354" s="328" t="e">
        <f t="shared" si="911"/>
        <v>#DIV/0!</v>
      </c>
      <c r="F1354" s="328" t="e">
        <f t="shared" si="911"/>
        <v>#DIV/0!</v>
      </c>
      <c r="G1354" s="328" t="e">
        <f t="shared" si="911"/>
        <v>#DIV/0!</v>
      </c>
      <c r="H1354" s="328" t="e">
        <f t="shared" si="911"/>
        <v>#DIV/0!</v>
      </c>
      <c r="I1354" s="328" t="e">
        <f t="shared" si="911"/>
        <v>#DIV/0!</v>
      </c>
      <c r="J1354" s="328" t="e">
        <f t="shared" si="911"/>
        <v>#DIV/0!</v>
      </c>
      <c r="K1354" s="328" t="e">
        <f t="shared" si="911"/>
        <v>#DIV/0!</v>
      </c>
      <c r="L1354" s="328" t="e">
        <f t="shared" si="911"/>
        <v>#DIV/0!</v>
      </c>
      <c r="M1354" s="328" t="e">
        <f t="shared" si="911"/>
        <v>#DIV/0!</v>
      </c>
      <c r="N1354" s="328" t="e">
        <f t="shared" si="911"/>
        <v>#DIV/0!</v>
      </c>
      <c r="O1354" s="328" t="e">
        <f t="shared" si="911"/>
        <v>#DIV/0!</v>
      </c>
      <c r="P1354" s="329" t="e">
        <f t="shared" si="906"/>
        <v>#DIV/0!</v>
      </c>
      <c r="Q1354" s="492" t="e">
        <f t="shared" si="908"/>
        <v>#DIV/0!</v>
      </c>
      <c r="R1354" s="234"/>
      <c r="S1354" s="234"/>
      <c r="T1354" s="75"/>
      <c r="U1354" s="79">
        <v>2</v>
      </c>
    </row>
    <row r="1355" spans="1:21" s="80" customFormat="1" ht="15.75" hidden="1" customHeight="1" thickBot="1">
      <c r="A1355" s="57" t="s">
        <v>93</v>
      </c>
      <c r="B1355" s="516">
        <f>+B1354+1</f>
        <v>285</v>
      </c>
      <c r="C1355" s="317" t="s">
        <v>1518</v>
      </c>
      <c r="D1355" s="237" t="e">
        <f t="shared" ref="D1355:O1355" si="912">D1375/$P1375</f>
        <v>#DIV/0!</v>
      </c>
      <c r="E1355" s="328" t="e">
        <f t="shared" si="912"/>
        <v>#DIV/0!</v>
      </c>
      <c r="F1355" s="328" t="e">
        <f t="shared" si="912"/>
        <v>#DIV/0!</v>
      </c>
      <c r="G1355" s="328" t="e">
        <f t="shared" si="912"/>
        <v>#DIV/0!</v>
      </c>
      <c r="H1355" s="328" t="e">
        <f t="shared" si="912"/>
        <v>#DIV/0!</v>
      </c>
      <c r="I1355" s="328" t="e">
        <f t="shared" si="912"/>
        <v>#DIV/0!</v>
      </c>
      <c r="J1355" s="328" t="e">
        <f t="shared" si="912"/>
        <v>#DIV/0!</v>
      </c>
      <c r="K1355" s="328" t="e">
        <f t="shared" si="912"/>
        <v>#DIV/0!</v>
      </c>
      <c r="L1355" s="328" t="e">
        <f t="shared" si="912"/>
        <v>#DIV/0!</v>
      </c>
      <c r="M1355" s="328" t="e">
        <f t="shared" si="912"/>
        <v>#DIV/0!</v>
      </c>
      <c r="N1355" s="328" t="e">
        <f t="shared" si="912"/>
        <v>#DIV/0!</v>
      </c>
      <c r="O1355" s="328" t="e">
        <f t="shared" si="912"/>
        <v>#DIV/0!</v>
      </c>
      <c r="P1355" s="329" t="e">
        <f t="shared" si="906"/>
        <v>#DIV/0!</v>
      </c>
      <c r="Q1355" s="492" t="e">
        <f t="shared" si="908"/>
        <v>#DIV/0!</v>
      </c>
      <c r="R1355" s="234"/>
      <c r="S1355" s="234"/>
      <c r="T1355" s="75"/>
      <c r="U1355" s="79">
        <v>2</v>
      </c>
    </row>
    <row r="1356" spans="1:21" s="80" customFormat="1" ht="15.75" hidden="1" customHeight="1" thickBot="1">
      <c r="A1356" s="57" t="s">
        <v>93</v>
      </c>
      <c r="B1356" s="69"/>
      <c r="C1356" s="317" t="s">
        <v>1519</v>
      </c>
      <c r="D1356" s="237" t="e">
        <f t="shared" ref="D1356:O1356" si="913">D1376/$P1376</f>
        <v>#DIV/0!</v>
      </c>
      <c r="E1356" s="328" t="e">
        <f t="shared" si="913"/>
        <v>#DIV/0!</v>
      </c>
      <c r="F1356" s="328" t="e">
        <f t="shared" si="913"/>
        <v>#DIV/0!</v>
      </c>
      <c r="G1356" s="328" t="e">
        <f t="shared" si="913"/>
        <v>#DIV/0!</v>
      </c>
      <c r="H1356" s="328" t="e">
        <f t="shared" si="913"/>
        <v>#DIV/0!</v>
      </c>
      <c r="I1356" s="328" t="e">
        <f t="shared" si="913"/>
        <v>#DIV/0!</v>
      </c>
      <c r="J1356" s="328" t="e">
        <f t="shared" si="913"/>
        <v>#DIV/0!</v>
      </c>
      <c r="K1356" s="328" t="e">
        <f t="shared" si="913"/>
        <v>#DIV/0!</v>
      </c>
      <c r="L1356" s="328" t="e">
        <f t="shared" si="913"/>
        <v>#DIV/0!</v>
      </c>
      <c r="M1356" s="328" t="e">
        <f t="shared" si="913"/>
        <v>#DIV/0!</v>
      </c>
      <c r="N1356" s="328" t="e">
        <f t="shared" si="913"/>
        <v>#DIV/0!</v>
      </c>
      <c r="O1356" s="328" t="e">
        <f t="shared" si="913"/>
        <v>#DIV/0!</v>
      </c>
      <c r="P1356" s="329" t="e">
        <f t="shared" si="906"/>
        <v>#DIV/0!</v>
      </c>
      <c r="Q1356" s="492" t="e">
        <f t="shared" si="908"/>
        <v>#DIV/0!</v>
      </c>
      <c r="R1356" s="234"/>
      <c r="S1356" s="234"/>
      <c r="T1356" s="75"/>
      <c r="U1356" s="79">
        <v>2</v>
      </c>
    </row>
    <row r="1357" spans="1:21" s="80" customFormat="1" ht="15.75" hidden="1" customHeight="1" thickBot="1">
      <c r="A1357" s="57" t="s">
        <v>93</v>
      </c>
      <c r="B1357" s="69"/>
      <c r="C1357" s="317" t="s">
        <v>1520</v>
      </c>
      <c r="D1357" s="237" t="e">
        <f t="shared" ref="D1357:O1357" si="914">D1377/$P1377</f>
        <v>#DIV/0!</v>
      </c>
      <c r="E1357" s="328" t="e">
        <f t="shared" si="914"/>
        <v>#DIV/0!</v>
      </c>
      <c r="F1357" s="328" t="e">
        <f t="shared" si="914"/>
        <v>#DIV/0!</v>
      </c>
      <c r="G1357" s="328" t="e">
        <f t="shared" si="914"/>
        <v>#DIV/0!</v>
      </c>
      <c r="H1357" s="328" t="e">
        <f t="shared" si="914"/>
        <v>#DIV/0!</v>
      </c>
      <c r="I1357" s="328" t="e">
        <f t="shared" si="914"/>
        <v>#DIV/0!</v>
      </c>
      <c r="J1357" s="328" t="e">
        <f t="shared" si="914"/>
        <v>#DIV/0!</v>
      </c>
      <c r="K1357" s="328" t="e">
        <f t="shared" si="914"/>
        <v>#DIV/0!</v>
      </c>
      <c r="L1357" s="328" t="e">
        <f t="shared" si="914"/>
        <v>#DIV/0!</v>
      </c>
      <c r="M1357" s="328" t="e">
        <f t="shared" si="914"/>
        <v>#DIV/0!</v>
      </c>
      <c r="N1357" s="328" t="e">
        <f t="shared" si="914"/>
        <v>#DIV/0!</v>
      </c>
      <c r="O1357" s="328" t="e">
        <f t="shared" si="914"/>
        <v>#DIV/0!</v>
      </c>
      <c r="P1357" s="329" t="e">
        <f t="shared" si="906"/>
        <v>#DIV/0!</v>
      </c>
      <c r="Q1357" s="492" t="e">
        <f t="shared" si="908"/>
        <v>#DIV/0!</v>
      </c>
      <c r="R1357" s="234"/>
      <c r="S1357" s="234"/>
      <c r="T1357" s="75"/>
      <c r="U1357" s="79">
        <v>2</v>
      </c>
    </row>
    <row r="1358" spans="1:21" s="80" customFormat="1" ht="15.75" hidden="1" customHeight="1" thickBot="1">
      <c r="A1358" s="57" t="s">
        <v>93</v>
      </c>
      <c r="B1358" s="69"/>
      <c r="C1358" s="317" t="s">
        <v>1521</v>
      </c>
      <c r="D1358" s="237" t="e">
        <f t="shared" ref="D1358:O1359" si="915">D1378/$P1378</f>
        <v>#DIV/0!</v>
      </c>
      <c r="E1358" s="328" t="e">
        <f t="shared" si="915"/>
        <v>#DIV/0!</v>
      </c>
      <c r="F1358" s="328" t="e">
        <f t="shared" si="915"/>
        <v>#DIV/0!</v>
      </c>
      <c r="G1358" s="328" t="e">
        <f t="shared" si="915"/>
        <v>#DIV/0!</v>
      </c>
      <c r="H1358" s="328" t="e">
        <f t="shared" si="915"/>
        <v>#DIV/0!</v>
      </c>
      <c r="I1358" s="328" t="e">
        <f t="shared" si="915"/>
        <v>#DIV/0!</v>
      </c>
      <c r="J1358" s="328" t="e">
        <f t="shared" si="915"/>
        <v>#DIV/0!</v>
      </c>
      <c r="K1358" s="328" t="e">
        <f t="shared" si="915"/>
        <v>#DIV/0!</v>
      </c>
      <c r="L1358" s="328" t="e">
        <f t="shared" si="915"/>
        <v>#DIV/0!</v>
      </c>
      <c r="M1358" s="328" t="e">
        <f t="shared" si="915"/>
        <v>#DIV/0!</v>
      </c>
      <c r="N1358" s="328" t="e">
        <f t="shared" si="915"/>
        <v>#DIV/0!</v>
      </c>
      <c r="O1358" s="328" t="e">
        <f t="shared" si="915"/>
        <v>#DIV/0!</v>
      </c>
      <c r="P1358" s="329" t="e">
        <f t="shared" si="906"/>
        <v>#DIV/0!</v>
      </c>
      <c r="Q1358" s="492" t="e">
        <f t="shared" si="908"/>
        <v>#DIV/0!</v>
      </c>
      <c r="R1358" s="234"/>
      <c r="S1358" s="234"/>
      <c r="T1358" s="75"/>
      <c r="U1358" s="79">
        <v>2</v>
      </c>
    </row>
    <row r="1359" spans="1:21" s="80" customFormat="1" ht="15.75" hidden="1" customHeight="1" thickBot="1">
      <c r="A1359" s="57" t="s">
        <v>93</v>
      </c>
      <c r="B1359" s="69"/>
      <c r="C1359" s="317" t="s">
        <v>1522</v>
      </c>
      <c r="D1359" s="237" t="e">
        <f t="shared" si="915"/>
        <v>#DIV/0!</v>
      </c>
      <c r="E1359" s="328" t="e">
        <f t="shared" si="915"/>
        <v>#DIV/0!</v>
      </c>
      <c r="F1359" s="328" t="e">
        <f t="shared" si="915"/>
        <v>#DIV/0!</v>
      </c>
      <c r="G1359" s="328" t="e">
        <f t="shared" si="915"/>
        <v>#DIV/0!</v>
      </c>
      <c r="H1359" s="328" t="e">
        <f t="shared" si="915"/>
        <v>#DIV/0!</v>
      </c>
      <c r="I1359" s="328" t="e">
        <f t="shared" si="915"/>
        <v>#DIV/0!</v>
      </c>
      <c r="J1359" s="328" t="e">
        <f t="shared" si="915"/>
        <v>#DIV/0!</v>
      </c>
      <c r="K1359" s="328" t="e">
        <f t="shared" si="915"/>
        <v>#DIV/0!</v>
      </c>
      <c r="L1359" s="328" t="e">
        <f t="shared" si="915"/>
        <v>#DIV/0!</v>
      </c>
      <c r="M1359" s="328" t="e">
        <f t="shared" si="915"/>
        <v>#DIV/0!</v>
      </c>
      <c r="N1359" s="328" t="e">
        <f t="shared" si="915"/>
        <v>#DIV/0!</v>
      </c>
      <c r="O1359" s="328" t="e">
        <f t="shared" si="915"/>
        <v>#DIV/0!</v>
      </c>
      <c r="P1359" s="329" t="e">
        <f>SUM(D1359:O1359)</f>
        <v>#DIV/0!</v>
      </c>
      <c r="Q1359" s="492" t="e">
        <f t="shared" si="908"/>
        <v>#DIV/0!</v>
      </c>
      <c r="R1359" s="234"/>
      <c r="S1359" s="234"/>
      <c r="T1359" s="75"/>
      <c r="U1359" s="79">
        <v>2</v>
      </c>
    </row>
    <row r="1360" spans="1:21" s="80" customFormat="1" ht="15.75" hidden="1" customHeight="1" thickBot="1">
      <c r="A1360" s="57"/>
      <c r="B1360" s="69"/>
      <c r="C1360" s="317"/>
      <c r="D1360" s="237"/>
      <c r="E1360" s="238"/>
      <c r="F1360" s="238"/>
      <c r="G1360" s="238"/>
      <c r="H1360" s="238"/>
      <c r="I1360" s="238"/>
      <c r="J1360" s="238"/>
      <c r="K1360" s="238"/>
      <c r="L1360" s="238"/>
      <c r="M1360" s="238"/>
      <c r="N1360" s="238"/>
      <c r="O1360" s="426"/>
      <c r="P1360" s="329"/>
      <c r="Q1360" s="198"/>
      <c r="R1360" s="234"/>
      <c r="S1360" s="234"/>
      <c r="T1360" s="75"/>
      <c r="U1360" s="79">
        <v>2</v>
      </c>
    </row>
    <row r="1361" spans="1:21" s="80" customFormat="1" ht="15.75" hidden="1" customHeight="1" thickBot="1">
      <c r="A1361" s="57"/>
      <c r="B1361" s="69"/>
      <c r="C1361" s="317"/>
      <c r="D1361" s="237"/>
      <c r="E1361" s="238"/>
      <c r="F1361" s="238"/>
      <c r="G1361" s="238"/>
      <c r="H1361" s="238"/>
      <c r="I1361" s="238"/>
      <c r="J1361" s="238"/>
      <c r="K1361" s="238"/>
      <c r="L1361" s="238"/>
      <c r="M1361" s="238"/>
      <c r="N1361" s="238"/>
      <c r="O1361" s="426"/>
      <c r="P1361" s="329"/>
      <c r="Q1361" s="502"/>
      <c r="R1361" s="234"/>
      <c r="S1361" s="234"/>
      <c r="T1361" s="75"/>
      <c r="U1361" s="79">
        <v>2</v>
      </c>
    </row>
    <row r="1362" spans="1:21" s="80" customFormat="1" ht="15.75" hidden="1" customHeight="1" thickBot="1">
      <c r="A1362" s="57"/>
      <c r="B1362" s="69"/>
      <c r="C1362" s="317"/>
      <c r="D1362" s="237"/>
      <c r="E1362" s="238"/>
      <c r="F1362" s="238"/>
      <c r="G1362" s="238"/>
      <c r="H1362" s="238"/>
      <c r="I1362" s="238"/>
      <c r="J1362" s="238"/>
      <c r="K1362" s="238"/>
      <c r="L1362" s="238"/>
      <c r="M1362" s="238"/>
      <c r="N1362" s="238"/>
      <c r="O1362" s="426"/>
      <c r="P1362" s="329"/>
      <c r="Q1362" s="503"/>
      <c r="R1362" s="234"/>
      <c r="S1362" s="234"/>
      <c r="T1362" s="75"/>
      <c r="U1362" s="79">
        <v>2</v>
      </c>
    </row>
    <row r="1363" spans="1:21" s="80" customFormat="1" ht="15.75" hidden="1" customHeight="1" thickBot="1">
      <c r="A1363" s="57"/>
      <c r="B1363" s="69"/>
      <c r="C1363" s="317"/>
      <c r="D1363" s="237"/>
      <c r="E1363" s="238"/>
      <c r="F1363" s="259">
        <v>19.416667</v>
      </c>
      <c r="G1363" s="259">
        <v>19.416667</v>
      </c>
      <c r="H1363" s="259">
        <v>19.416667</v>
      </c>
      <c r="I1363" s="259">
        <v>19.416667</v>
      </c>
      <c r="J1363" s="259">
        <v>19.416667</v>
      </c>
      <c r="K1363" s="259">
        <v>19.416667</v>
      </c>
      <c r="L1363" s="259">
        <v>12.426666600000001</v>
      </c>
      <c r="M1363" s="259">
        <v>19.416667</v>
      </c>
      <c r="N1363" s="259">
        <v>19.416667</v>
      </c>
      <c r="O1363" s="323">
        <v>19.376604</v>
      </c>
      <c r="P1363" s="101">
        <f t="shared" ref="P1363:P1369" si="916">SUM(D1363:O1363)</f>
        <v>187.13660659999999</v>
      </c>
      <c r="Q1363" s="503"/>
      <c r="R1363" s="234"/>
      <c r="S1363" s="234"/>
      <c r="T1363" s="75"/>
      <c r="U1363" s="79">
        <v>2</v>
      </c>
    </row>
    <row r="1364" spans="1:21" s="80" customFormat="1" ht="15.75" hidden="1" customHeight="1" thickBot="1">
      <c r="A1364" s="57"/>
      <c r="B1364" s="69"/>
      <c r="C1364" s="317"/>
      <c r="D1364" s="237"/>
      <c r="E1364" s="238"/>
      <c r="F1364" s="259">
        <v>19.5</v>
      </c>
      <c r="G1364" s="259">
        <v>19.5</v>
      </c>
      <c r="H1364" s="259">
        <v>19.5</v>
      </c>
      <c r="I1364" s="259">
        <v>12.38063096</v>
      </c>
      <c r="J1364" s="259">
        <v>19.5</v>
      </c>
      <c r="K1364" s="259">
        <v>19.5</v>
      </c>
      <c r="L1364" s="259">
        <v>19.5</v>
      </c>
      <c r="M1364" s="259">
        <v>19.5</v>
      </c>
      <c r="N1364" s="259">
        <v>19.5</v>
      </c>
      <c r="O1364" s="323">
        <v>19.5</v>
      </c>
      <c r="P1364" s="101">
        <f t="shared" si="916"/>
        <v>187.88063096000002</v>
      </c>
      <c r="Q1364" s="503"/>
      <c r="R1364" s="234"/>
      <c r="S1364" s="234"/>
      <c r="T1364" s="75"/>
      <c r="U1364" s="79">
        <v>2</v>
      </c>
    </row>
    <row r="1365" spans="1:21" s="80" customFormat="1" ht="15.75" hidden="1" customHeight="1" thickBot="1">
      <c r="A1365" s="57" t="s">
        <v>93</v>
      </c>
      <c r="B1365" s="69"/>
      <c r="C1365" s="317" t="s">
        <v>939</v>
      </c>
      <c r="D1365" s="330">
        <v>19.5</v>
      </c>
      <c r="E1365" s="331">
        <v>53.040413000000001</v>
      </c>
      <c r="F1365" s="331">
        <v>14.200000000000003</v>
      </c>
      <c r="G1365" s="331">
        <v>14.200000000000003</v>
      </c>
      <c r="H1365" s="331">
        <v>6.5291814499999958</v>
      </c>
      <c r="I1365" s="331">
        <v>14.200000000000003</v>
      </c>
      <c r="J1365" s="331">
        <v>14.300000000000011</v>
      </c>
      <c r="K1365" s="331">
        <v>14.299999999999983</v>
      </c>
      <c r="L1365" s="331">
        <v>14.300000000000011</v>
      </c>
      <c r="M1365" s="331">
        <v>14.299999999999983</v>
      </c>
      <c r="N1365" s="331">
        <v>14.400000000000006</v>
      </c>
      <c r="O1365" s="332">
        <v>14.399999999999977</v>
      </c>
      <c r="P1365" s="333">
        <f t="shared" si="916"/>
        <v>207.66959444999998</v>
      </c>
      <c r="Q1365" s="503"/>
      <c r="R1365" s="183"/>
      <c r="S1365" s="187"/>
      <c r="T1365" s="105">
        <f>R1365-S1365</f>
        <v>0</v>
      </c>
      <c r="U1365" s="79">
        <v>2</v>
      </c>
    </row>
    <row r="1366" spans="1:21" s="80" customFormat="1" ht="15.75" hidden="1" customHeight="1" thickBot="1">
      <c r="A1366" s="57" t="s">
        <v>93</v>
      </c>
      <c r="B1366" s="69"/>
      <c r="C1366" s="317" t="s">
        <v>940</v>
      </c>
      <c r="D1366" s="422">
        <v>14.3</v>
      </c>
      <c r="E1366" s="423">
        <v>11.799999999999994</v>
      </c>
      <c r="F1366" s="423">
        <v>10.400000000000006</v>
      </c>
      <c r="G1366" s="423">
        <v>10.400000000000006</v>
      </c>
      <c r="H1366" s="423">
        <v>10.400000000000006</v>
      </c>
      <c r="I1366" s="423">
        <v>10.400000000000006</v>
      </c>
      <c r="J1366" s="423">
        <v>10.400000000000006</v>
      </c>
      <c r="K1366" s="423">
        <v>10.400000000000006</v>
      </c>
      <c r="L1366" s="423">
        <v>10.400000000000006</v>
      </c>
      <c r="M1366" s="423">
        <v>7.8000000000000114</v>
      </c>
      <c r="N1366" s="423">
        <v>1.5</v>
      </c>
      <c r="O1366" s="424">
        <v>7.8000000000000114</v>
      </c>
      <c r="P1366" s="425">
        <f t="shared" si="916"/>
        <v>116.00000000000006</v>
      </c>
      <c r="Q1366" s="503"/>
      <c r="R1366" s="182"/>
      <c r="S1366" s="191"/>
      <c r="T1366" s="192">
        <f>S1366-R1366</f>
        <v>0</v>
      </c>
      <c r="U1366" s="79">
        <v>2</v>
      </c>
    </row>
    <row r="1367" spans="1:21" s="80" customFormat="1" ht="15.75" hidden="1" customHeight="1" thickBot="1">
      <c r="A1367" s="57" t="s">
        <v>93</v>
      </c>
      <c r="B1367" s="69"/>
      <c r="C1367" s="317" t="s">
        <v>970</v>
      </c>
      <c r="D1367" s="182">
        <v>9.6999999999999993</v>
      </c>
      <c r="E1367" s="183">
        <v>75.651791500000002</v>
      </c>
      <c r="F1367" s="183">
        <v>19.5</v>
      </c>
      <c r="G1367" s="183">
        <v>19.5</v>
      </c>
      <c r="H1367" s="183">
        <v>19.499999999999986</v>
      </c>
      <c r="I1367" s="183">
        <v>19.5</v>
      </c>
      <c r="J1367" s="183">
        <v>19.5</v>
      </c>
      <c r="K1367" s="183">
        <v>19.5</v>
      </c>
      <c r="L1367" s="183">
        <v>19.5</v>
      </c>
      <c r="M1367" s="183">
        <v>44.793008999999984</v>
      </c>
      <c r="N1367" s="183">
        <v>45.858625560000007</v>
      </c>
      <c r="O1367" s="184">
        <v>15.968999999999994</v>
      </c>
      <c r="P1367" s="185">
        <f t="shared" si="916"/>
        <v>328.47242605999998</v>
      </c>
      <c r="Q1367" s="503"/>
      <c r="R1367" s="459">
        <v>276.89999999999998</v>
      </c>
      <c r="S1367" s="459">
        <v>276.89999999999998</v>
      </c>
      <c r="T1367" s="592">
        <f>R1367-S1367</f>
        <v>0</v>
      </c>
      <c r="U1367" s="79">
        <v>2</v>
      </c>
    </row>
    <row r="1368" spans="1:21" s="80" customFormat="1" ht="15.75" hidden="1" customHeight="1" thickBot="1">
      <c r="A1368" s="57" t="s">
        <v>93</v>
      </c>
      <c r="B1368" s="516">
        <f>+B1355+1</f>
        <v>286</v>
      </c>
      <c r="C1368" s="317" t="s">
        <v>2420</v>
      </c>
      <c r="D1368" s="182">
        <v>0</v>
      </c>
      <c r="E1368" s="183">
        <v>0</v>
      </c>
      <c r="F1368" s="183">
        <v>0</v>
      </c>
      <c r="G1368" s="183">
        <v>0</v>
      </c>
      <c r="H1368" s="183">
        <v>0</v>
      </c>
      <c r="I1368" s="183">
        <v>0</v>
      </c>
      <c r="J1368" s="183">
        <v>0</v>
      </c>
      <c r="K1368" s="183">
        <v>0</v>
      </c>
      <c r="L1368" s="183">
        <v>0</v>
      </c>
      <c r="M1368" s="183">
        <v>0</v>
      </c>
      <c r="N1368" s="183">
        <v>0</v>
      </c>
      <c r="O1368" s="184">
        <f>(R1368)-SUM(D1368:N1368)</f>
        <v>0</v>
      </c>
      <c r="P1368" s="185">
        <f t="shared" si="916"/>
        <v>0</v>
      </c>
      <c r="Q1368" s="351"/>
      <c r="R1368" s="182">
        <v>0</v>
      </c>
      <c r="S1368" s="187">
        <v>0</v>
      </c>
      <c r="T1368" s="105">
        <f>R1368-S1368</f>
        <v>0</v>
      </c>
      <c r="U1368" s="79">
        <v>2</v>
      </c>
    </row>
    <row r="1369" spans="1:21" s="80" customFormat="1" ht="15.75" hidden="1" customHeight="1" thickBot="1">
      <c r="A1369" s="57" t="s">
        <v>93</v>
      </c>
      <c r="B1369" s="69"/>
      <c r="C1369" s="317" t="s">
        <v>1114</v>
      </c>
      <c r="D1369" s="182">
        <v>19.5</v>
      </c>
      <c r="E1369" s="183">
        <v>54.543752999999995</v>
      </c>
      <c r="F1369" s="183">
        <v>19.5</v>
      </c>
      <c r="G1369" s="183">
        <v>19.5</v>
      </c>
      <c r="H1369" s="183">
        <v>32.468212000000008</v>
      </c>
      <c r="I1369" s="183">
        <v>19.5</v>
      </c>
      <c r="J1369" s="183">
        <v>19.5</v>
      </c>
      <c r="K1369" s="183">
        <v>34.482308999999987</v>
      </c>
      <c r="L1369" s="183">
        <v>19.5</v>
      </c>
      <c r="M1369" s="183">
        <v>9.2458972200000176</v>
      </c>
      <c r="N1369" s="183">
        <v>0</v>
      </c>
      <c r="O1369" s="184">
        <v>0</v>
      </c>
      <c r="P1369" s="185">
        <f t="shared" si="916"/>
        <v>247.74017122000001</v>
      </c>
      <c r="Q1369" s="351"/>
      <c r="R1369" s="595">
        <v>314.3</v>
      </c>
      <c r="S1369" s="596">
        <v>314.3</v>
      </c>
      <c r="T1369" s="597">
        <f>R1369-S1369</f>
        <v>0</v>
      </c>
      <c r="U1369" s="79">
        <v>2</v>
      </c>
    </row>
    <row r="1370" spans="1:21" s="80" customFormat="1" ht="15.75" hidden="1" customHeight="1" thickBot="1">
      <c r="A1370" s="57" t="s">
        <v>93</v>
      </c>
      <c r="B1370" s="516"/>
      <c r="C1370" s="317" t="s">
        <v>1513</v>
      </c>
      <c r="D1370" s="182">
        <v>0</v>
      </c>
      <c r="E1370" s="183">
        <v>0</v>
      </c>
      <c r="F1370" s="183">
        <v>0</v>
      </c>
      <c r="G1370" s="183">
        <v>0</v>
      </c>
      <c r="H1370" s="183">
        <v>0</v>
      </c>
      <c r="I1370" s="183">
        <v>0</v>
      </c>
      <c r="J1370" s="183">
        <v>0</v>
      </c>
      <c r="K1370" s="183">
        <v>0</v>
      </c>
      <c r="L1370" s="183">
        <v>0</v>
      </c>
      <c r="M1370" s="183">
        <v>0</v>
      </c>
      <c r="N1370" s="183">
        <v>0</v>
      </c>
      <c r="O1370" s="184">
        <f t="shared" ref="O1370:O1379" si="917">(R1370)-SUM(D1370:N1370)</f>
        <v>0</v>
      </c>
      <c r="P1370" s="185">
        <f t="shared" ref="P1370:P1379" si="918">SUM(D1370:O1370)</f>
        <v>0</v>
      </c>
      <c r="Q1370" s="351"/>
      <c r="R1370" s="182">
        <v>0</v>
      </c>
      <c r="S1370" s="187">
        <v>0</v>
      </c>
      <c r="T1370" s="481">
        <f t="shared" ref="T1370:T1379" si="919">R1370-S1370</f>
        <v>0</v>
      </c>
      <c r="U1370" s="79">
        <v>2</v>
      </c>
    </row>
    <row r="1371" spans="1:21" s="80" customFormat="1" ht="15.75" hidden="1" customHeight="1" thickBot="1">
      <c r="A1371" s="57" t="s">
        <v>93</v>
      </c>
      <c r="B1371" s="516"/>
      <c r="C1371" s="315" t="s">
        <v>1514</v>
      </c>
      <c r="D1371" s="182">
        <v>0</v>
      </c>
      <c r="E1371" s="183">
        <v>0</v>
      </c>
      <c r="F1371" s="183">
        <v>0</v>
      </c>
      <c r="G1371" s="183">
        <v>0</v>
      </c>
      <c r="H1371" s="183">
        <v>0</v>
      </c>
      <c r="I1371" s="183">
        <v>0</v>
      </c>
      <c r="J1371" s="183">
        <v>0</v>
      </c>
      <c r="K1371" s="183">
        <v>0</v>
      </c>
      <c r="L1371" s="183">
        <v>0</v>
      </c>
      <c r="M1371" s="183">
        <v>0</v>
      </c>
      <c r="N1371" s="183">
        <v>0</v>
      </c>
      <c r="O1371" s="184">
        <f t="shared" si="917"/>
        <v>0</v>
      </c>
      <c r="P1371" s="185">
        <f t="shared" si="918"/>
        <v>0</v>
      </c>
      <c r="Q1371" s="557"/>
      <c r="R1371" s="182">
        <v>0</v>
      </c>
      <c r="S1371" s="187">
        <v>0</v>
      </c>
      <c r="T1371" s="105">
        <f t="shared" si="919"/>
        <v>0</v>
      </c>
      <c r="U1371" s="79">
        <v>2</v>
      </c>
    </row>
    <row r="1372" spans="1:21" s="80" customFormat="1" ht="15.75" hidden="1" customHeight="1" thickBot="1">
      <c r="A1372" s="57" t="s">
        <v>93</v>
      </c>
      <c r="B1372" s="516"/>
      <c r="C1372" s="315" t="s">
        <v>1515</v>
      </c>
      <c r="D1372" s="195">
        <v>0</v>
      </c>
      <c r="E1372" s="193">
        <v>0</v>
      </c>
      <c r="F1372" s="193">
        <v>0</v>
      </c>
      <c r="G1372" s="193">
        <v>0</v>
      </c>
      <c r="H1372" s="193">
        <v>0</v>
      </c>
      <c r="I1372" s="193">
        <v>0</v>
      </c>
      <c r="J1372" s="193">
        <v>0</v>
      </c>
      <c r="K1372" s="193">
        <v>0</v>
      </c>
      <c r="L1372" s="193">
        <v>0</v>
      </c>
      <c r="M1372" s="193">
        <v>0</v>
      </c>
      <c r="N1372" s="193">
        <v>0</v>
      </c>
      <c r="O1372" s="184"/>
      <c r="P1372" s="185">
        <f t="shared" si="918"/>
        <v>0</v>
      </c>
      <c r="Q1372" s="557"/>
      <c r="R1372" s="419"/>
      <c r="S1372" s="187">
        <v>0</v>
      </c>
      <c r="T1372" s="105">
        <f t="shared" si="919"/>
        <v>0</v>
      </c>
      <c r="U1372" s="79">
        <v>2</v>
      </c>
    </row>
    <row r="1373" spans="1:21" s="80" customFormat="1" ht="15.75" hidden="1" customHeight="1" thickBot="1">
      <c r="A1373" s="57" t="s">
        <v>93</v>
      </c>
      <c r="B1373" s="516"/>
      <c r="C1373" s="315" t="s">
        <v>1516</v>
      </c>
      <c r="D1373" s="195"/>
      <c r="E1373" s="193"/>
      <c r="F1373" s="193"/>
      <c r="G1373" s="193"/>
      <c r="H1373" s="193"/>
      <c r="I1373" s="193"/>
      <c r="J1373" s="193"/>
      <c r="K1373" s="193"/>
      <c r="L1373" s="193"/>
      <c r="M1373" s="193"/>
      <c r="N1373" s="193"/>
      <c r="O1373" s="184">
        <f t="shared" si="917"/>
        <v>0</v>
      </c>
      <c r="P1373" s="185">
        <f t="shared" si="918"/>
        <v>0</v>
      </c>
      <c r="Q1373" s="503"/>
      <c r="R1373" s="598"/>
      <c r="S1373" s="599"/>
      <c r="T1373" s="600">
        <f t="shared" si="919"/>
        <v>0</v>
      </c>
      <c r="U1373" s="79">
        <v>2</v>
      </c>
    </row>
    <row r="1374" spans="1:21" s="80" customFormat="1" ht="15.75" hidden="1" customHeight="1" thickBot="1">
      <c r="A1374" s="57" t="s">
        <v>93</v>
      </c>
      <c r="B1374" s="516">
        <f>+B1368+1</f>
        <v>287</v>
      </c>
      <c r="C1374" s="315" t="s">
        <v>1517</v>
      </c>
      <c r="D1374" s="195"/>
      <c r="E1374" s="193"/>
      <c r="F1374" s="193"/>
      <c r="G1374" s="193"/>
      <c r="H1374" s="193"/>
      <c r="I1374" s="193"/>
      <c r="J1374" s="193"/>
      <c r="K1374" s="193"/>
      <c r="L1374" s="193"/>
      <c r="M1374" s="193"/>
      <c r="N1374" s="193"/>
      <c r="O1374" s="184">
        <f t="shared" si="917"/>
        <v>0</v>
      </c>
      <c r="P1374" s="185">
        <f t="shared" si="918"/>
        <v>0</v>
      </c>
      <c r="Q1374" s="503"/>
      <c r="R1374" s="199"/>
      <c r="S1374" s="187"/>
      <c r="T1374" s="105">
        <f t="shared" si="919"/>
        <v>0</v>
      </c>
      <c r="U1374" s="79">
        <v>2</v>
      </c>
    </row>
    <row r="1375" spans="1:21" s="80" customFormat="1" ht="15.75" hidden="1" customHeight="1" thickBot="1">
      <c r="A1375" s="57" t="s">
        <v>93</v>
      </c>
      <c r="B1375" s="69">
        <f>+B1374+1</f>
        <v>288</v>
      </c>
      <c r="C1375" s="315" t="s">
        <v>1518</v>
      </c>
      <c r="D1375" s="195"/>
      <c r="E1375" s="193"/>
      <c r="F1375" s="193"/>
      <c r="G1375" s="193"/>
      <c r="H1375" s="193"/>
      <c r="I1375" s="193"/>
      <c r="J1375" s="193"/>
      <c r="K1375" s="193"/>
      <c r="L1375" s="193"/>
      <c r="M1375" s="193"/>
      <c r="N1375" s="193"/>
      <c r="O1375" s="184">
        <f t="shared" si="917"/>
        <v>0</v>
      </c>
      <c r="P1375" s="185">
        <f t="shared" si="918"/>
        <v>0</v>
      </c>
      <c r="Q1375" s="503"/>
      <c r="R1375" s="199"/>
      <c r="S1375" s="187"/>
      <c r="T1375" s="105">
        <f t="shared" si="919"/>
        <v>0</v>
      </c>
      <c r="U1375" s="79">
        <v>2</v>
      </c>
    </row>
    <row r="1376" spans="1:21" s="80" customFormat="1" ht="15.75" hidden="1" customHeight="1" thickBot="1">
      <c r="A1376" s="57" t="s">
        <v>93</v>
      </c>
      <c r="B1376" s="69"/>
      <c r="C1376" s="315" t="s">
        <v>1519</v>
      </c>
      <c r="D1376" s="195"/>
      <c r="E1376" s="193"/>
      <c r="F1376" s="193"/>
      <c r="G1376" s="193"/>
      <c r="H1376" s="193"/>
      <c r="I1376" s="193"/>
      <c r="J1376" s="193"/>
      <c r="K1376" s="193"/>
      <c r="L1376" s="193"/>
      <c r="M1376" s="193"/>
      <c r="N1376" s="193"/>
      <c r="O1376" s="184">
        <f t="shared" si="917"/>
        <v>0</v>
      </c>
      <c r="P1376" s="185">
        <f t="shared" si="918"/>
        <v>0</v>
      </c>
      <c r="Q1376" s="503"/>
      <c r="R1376" s="199"/>
      <c r="S1376" s="187"/>
      <c r="T1376" s="105">
        <f t="shared" si="919"/>
        <v>0</v>
      </c>
      <c r="U1376" s="79">
        <v>2</v>
      </c>
    </row>
    <row r="1377" spans="1:21" s="80" customFormat="1" ht="15.75" hidden="1" customHeight="1" thickBot="1">
      <c r="A1377" s="57" t="s">
        <v>93</v>
      </c>
      <c r="B1377" s="69"/>
      <c r="C1377" s="315" t="s">
        <v>1520</v>
      </c>
      <c r="D1377" s="195"/>
      <c r="E1377" s="193"/>
      <c r="F1377" s="193"/>
      <c r="G1377" s="193"/>
      <c r="H1377" s="193"/>
      <c r="I1377" s="193"/>
      <c r="J1377" s="193"/>
      <c r="K1377" s="193"/>
      <c r="L1377" s="193"/>
      <c r="M1377" s="193"/>
      <c r="N1377" s="193"/>
      <c r="O1377" s="184">
        <f t="shared" si="917"/>
        <v>0</v>
      </c>
      <c r="P1377" s="185">
        <f t="shared" si="918"/>
        <v>0</v>
      </c>
      <c r="Q1377" s="503"/>
      <c r="R1377" s="199"/>
      <c r="S1377" s="187"/>
      <c r="T1377" s="105">
        <f t="shared" si="919"/>
        <v>0</v>
      </c>
      <c r="U1377" s="79">
        <v>2</v>
      </c>
    </row>
    <row r="1378" spans="1:21" s="80" customFormat="1" ht="15.75" hidden="1" customHeight="1" thickBot="1">
      <c r="A1378" s="57" t="s">
        <v>93</v>
      </c>
      <c r="B1378" s="69"/>
      <c r="C1378" s="315" t="s">
        <v>1521</v>
      </c>
      <c r="D1378" s="195"/>
      <c r="E1378" s="193"/>
      <c r="F1378" s="193"/>
      <c r="G1378" s="193"/>
      <c r="H1378" s="193"/>
      <c r="I1378" s="193"/>
      <c r="J1378" s="193"/>
      <c r="K1378" s="193"/>
      <c r="L1378" s="193"/>
      <c r="M1378" s="193"/>
      <c r="N1378" s="193"/>
      <c r="O1378" s="184">
        <f t="shared" si="917"/>
        <v>0</v>
      </c>
      <c r="P1378" s="185">
        <f t="shared" si="918"/>
        <v>0</v>
      </c>
      <c r="Q1378" s="503"/>
      <c r="R1378" s="199"/>
      <c r="S1378" s="187"/>
      <c r="T1378" s="105">
        <f t="shared" si="919"/>
        <v>0</v>
      </c>
      <c r="U1378" s="79">
        <v>2</v>
      </c>
    </row>
    <row r="1379" spans="1:21" s="80" customFormat="1" ht="15.75" hidden="1" customHeight="1" thickBot="1">
      <c r="A1379" s="57" t="s">
        <v>93</v>
      </c>
      <c r="B1379" s="69"/>
      <c r="C1379" s="315" t="s">
        <v>1522</v>
      </c>
      <c r="D1379" s="195"/>
      <c r="E1379" s="193"/>
      <c r="F1379" s="193"/>
      <c r="G1379" s="193"/>
      <c r="H1379" s="193"/>
      <c r="I1379" s="193"/>
      <c r="J1379" s="193"/>
      <c r="K1379" s="193"/>
      <c r="L1379" s="193"/>
      <c r="M1379" s="193"/>
      <c r="N1379" s="193"/>
      <c r="O1379" s="184">
        <f t="shared" si="917"/>
        <v>0</v>
      </c>
      <c r="P1379" s="185">
        <f t="shared" si="918"/>
        <v>0</v>
      </c>
      <c r="Q1379" s="503"/>
      <c r="R1379" s="199"/>
      <c r="S1379" s="187"/>
      <c r="T1379" s="105">
        <f t="shared" si="919"/>
        <v>0</v>
      </c>
      <c r="U1379" s="79">
        <v>2</v>
      </c>
    </row>
    <row r="1380" spans="1:21" s="116" customFormat="1" ht="15.75" customHeight="1" thickBot="1">
      <c r="A1380" s="196"/>
      <c r="B1380" s="549"/>
      <c r="C1380" s="318"/>
      <c r="D1380" s="161"/>
      <c r="E1380" s="161"/>
      <c r="F1380" s="161"/>
      <c r="G1380" s="161"/>
      <c r="H1380" s="161"/>
      <c r="I1380" s="161"/>
      <c r="J1380" s="161"/>
      <c r="K1380" s="161"/>
      <c r="L1380" s="161"/>
      <c r="M1380" s="161"/>
      <c r="N1380" s="161"/>
      <c r="O1380" s="197"/>
      <c r="P1380" s="198"/>
      <c r="Q1380" s="198"/>
      <c r="R1380" s="161"/>
      <c r="S1380" s="161"/>
      <c r="T1380" s="75"/>
      <c r="U1380" s="79">
        <v>1</v>
      </c>
    </row>
    <row r="1381" spans="1:21" s="57" customFormat="1" ht="15.75" hidden="1" customHeight="1" thickBot="1">
      <c r="A1381" s="57" t="s">
        <v>39</v>
      </c>
      <c r="B1381" s="69"/>
      <c r="C1381" s="233" t="s">
        <v>195</v>
      </c>
      <c r="D1381" s="218">
        <v>8.6420378878082696E-2</v>
      </c>
      <c r="E1381" s="218">
        <v>0.11137460189569484</v>
      </c>
      <c r="F1381" s="218">
        <v>0.10205371033491785</v>
      </c>
      <c r="G1381" s="218">
        <v>7.7448399504877558E-2</v>
      </c>
      <c r="H1381" s="218">
        <v>0.10223565858055471</v>
      </c>
      <c r="I1381" s="218">
        <v>9.8973594065465131E-2</v>
      </c>
      <c r="J1381" s="218">
        <v>9.8365237236508418E-2</v>
      </c>
      <c r="K1381" s="218">
        <v>8.7447004907299689E-2</v>
      </c>
      <c r="L1381" s="218">
        <v>6.5301205425800826E-2</v>
      </c>
      <c r="M1381" s="218">
        <v>7.0542208941108436E-2</v>
      </c>
      <c r="N1381" s="218">
        <v>5.5142200677496991E-2</v>
      </c>
      <c r="O1381" s="218">
        <v>4.4695799552192821E-2</v>
      </c>
      <c r="P1381" s="160">
        <f t="shared" ref="P1381:P1408" si="920">SUM(D1381:O1381)</f>
        <v>1</v>
      </c>
      <c r="Q1381" s="484"/>
      <c r="R1381" s="234"/>
      <c r="S1381" s="234"/>
      <c r="T1381" s="75"/>
      <c r="U1381" s="79">
        <v>2</v>
      </c>
    </row>
    <row r="1382" spans="1:21" s="57" customFormat="1" ht="15.75" hidden="1" customHeight="1" thickBot="1">
      <c r="A1382" s="57" t="s">
        <v>39</v>
      </c>
      <c r="B1382" s="69"/>
      <c r="C1382" s="233" t="s">
        <v>196</v>
      </c>
      <c r="D1382" s="220">
        <v>0.17549093903715718</v>
      </c>
      <c r="E1382" s="220">
        <v>0.17071576024995608</v>
      </c>
      <c r="F1382" s="220">
        <v>6.3453156365421634E-2</v>
      </c>
      <c r="G1382" s="220">
        <v>4.0945721482683321E-2</v>
      </c>
      <c r="H1382" s="220">
        <v>8.1931393314307308E-2</v>
      </c>
      <c r="I1382" s="220">
        <v>6.1912091163706801E-2</v>
      </c>
      <c r="J1382" s="220">
        <v>7.9071440951666488E-2</v>
      </c>
      <c r="K1382" s="220">
        <v>3.8446718699599022E-2</v>
      </c>
      <c r="L1382" s="220">
        <v>5.8661701480928162E-2</v>
      </c>
      <c r="M1382" s="220">
        <v>6.0861082955339284E-2</v>
      </c>
      <c r="N1382" s="220">
        <v>6.7632429826777682E-2</v>
      </c>
      <c r="O1382" s="220">
        <v>0.10087756447245712</v>
      </c>
      <c r="P1382" s="164">
        <f t="shared" si="920"/>
        <v>1.0000000000000002</v>
      </c>
      <c r="Q1382" s="484"/>
      <c r="R1382" s="234"/>
      <c r="S1382" s="234"/>
      <c r="T1382" s="75"/>
      <c r="U1382" s="79">
        <v>2</v>
      </c>
    </row>
    <row r="1383" spans="1:21" s="57" customFormat="1" ht="15.75" hidden="1" customHeight="1" thickBot="1">
      <c r="A1383" s="57" t="s">
        <v>39</v>
      </c>
      <c r="B1383" s="69"/>
      <c r="C1383" s="233" t="s">
        <v>197</v>
      </c>
      <c r="D1383" s="235">
        <v>9.646856599512077E-2</v>
      </c>
      <c r="E1383" s="235">
        <v>9.9371275755373634E-2</v>
      </c>
      <c r="F1383" s="235">
        <v>7.2849716910494661E-2</v>
      </c>
      <c r="G1383" s="235">
        <v>7.5762176253834079E-2</v>
      </c>
      <c r="H1383" s="235">
        <v>9.5530214530130164E-2</v>
      </c>
      <c r="I1383" s="235">
        <v>5.7297204043397443E-2</v>
      </c>
      <c r="J1383" s="235">
        <v>5.3082033186052584E-2</v>
      </c>
      <c r="K1383" s="235">
        <v>5.8766447106357089E-2</v>
      </c>
      <c r="L1383" s="235">
        <v>7.9142539864032052E-2</v>
      </c>
      <c r="M1383" s="235">
        <v>7.6184868383363316E-2</v>
      </c>
      <c r="N1383" s="235">
        <v>0.10339589032183739</v>
      </c>
      <c r="O1383" s="235">
        <v>0.13214906765000681</v>
      </c>
      <c r="P1383" s="167">
        <f t="shared" si="920"/>
        <v>1.0000000000000002</v>
      </c>
      <c r="Q1383" s="484"/>
      <c r="R1383" s="234"/>
      <c r="S1383" s="234"/>
      <c r="T1383" s="75"/>
      <c r="U1383" s="79">
        <v>2</v>
      </c>
    </row>
    <row r="1384" spans="1:21" s="57" customFormat="1" ht="15.75" hidden="1" customHeight="1" thickBot="1">
      <c r="A1384" s="57" t="s">
        <v>39</v>
      </c>
      <c r="B1384" s="69"/>
      <c r="C1384" s="233" t="s">
        <v>198</v>
      </c>
      <c r="D1384" s="168">
        <f t="shared" ref="D1384:D1391" si="921">D1403/$P1403</f>
        <v>0.10208117131933077</v>
      </c>
      <c r="E1384" s="169">
        <f t="shared" ref="E1384:O1384" si="922">E1403/$P1403</f>
        <v>0.12998602340830212</v>
      </c>
      <c r="F1384" s="169">
        <f t="shared" si="922"/>
        <v>8.133907252726652E-2</v>
      </c>
      <c r="G1384" s="169">
        <f t="shared" si="922"/>
        <v>0.10347511311609708</v>
      </c>
      <c r="H1384" s="169">
        <f t="shared" si="922"/>
        <v>9.1290107963164252E-2</v>
      </c>
      <c r="I1384" s="169">
        <f t="shared" si="922"/>
        <v>4.6110055614493703E-2</v>
      </c>
      <c r="J1384" s="169">
        <f t="shared" si="922"/>
        <v>5.7418340831580837E-2</v>
      </c>
      <c r="K1384" s="169">
        <f t="shared" si="922"/>
        <v>4.4077558249136457E-2</v>
      </c>
      <c r="L1384" s="169">
        <f t="shared" si="922"/>
        <v>6.5770309277337013E-2</v>
      </c>
      <c r="M1384" s="169">
        <f t="shared" si="922"/>
        <v>7.0149756795971727E-2</v>
      </c>
      <c r="N1384" s="169">
        <f t="shared" si="922"/>
        <v>0.11031711925568637</v>
      </c>
      <c r="O1384" s="169">
        <f t="shared" si="922"/>
        <v>9.7985371641633151E-2</v>
      </c>
      <c r="P1384" s="171">
        <f t="shared" si="920"/>
        <v>0.99999999999999978</v>
      </c>
      <c r="Q1384" s="484"/>
      <c r="R1384" s="234"/>
      <c r="S1384" s="234"/>
      <c r="T1384" s="75"/>
      <c r="U1384" s="79">
        <v>2</v>
      </c>
    </row>
    <row r="1385" spans="1:21" s="57" customFormat="1" ht="15.75" hidden="1" customHeight="1" thickBot="1">
      <c r="A1385" s="57" t="s">
        <v>39</v>
      </c>
      <c r="B1385" s="69"/>
      <c r="C1385" s="236" t="s">
        <v>199</v>
      </c>
      <c r="D1385" s="168">
        <f t="shared" si="921"/>
        <v>7.7307374157319142E-2</v>
      </c>
      <c r="E1385" s="169">
        <f t="shared" ref="E1385:O1386" si="923">E1404/$P1404</f>
        <v>0.13490863162493574</v>
      </c>
      <c r="F1385" s="169">
        <f t="shared" si="923"/>
        <v>9.1189873715260758E-2</v>
      </c>
      <c r="G1385" s="169">
        <f t="shared" si="923"/>
        <v>7.0117095491583861E-2</v>
      </c>
      <c r="H1385" s="169">
        <f t="shared" si="923"/>
        <v>7.1484155518000803E-2</v>
      </c>
      <c r="I1385" s="169">
        <f t="shared" si="923"/>
        <v>5.6322354093729592E-2</v>
      </c>
      <c r="J1385" s="169">
        <f t="shared" si="923"/>
        <v>7.6720557220231841E-2</v>
      </c>
      <c r="K1385" s="169">
        <f t="shared" si="923"/>
        <v>8.4005321205257319E-2</v>
      </c>
      <c r="L1385" s="169">
        <f t="shared" si="923"/>
        <v>6.1707455432562827E-2</v>
      </c>
      <c r="M1385" s="169">
        <f t="shared" si="923"/>
        <v>7.8915337949358372E-2</v>
      </c>
      <c r="N1385" s="169">
        <f t="shared" si="923"/>
        <v>0.10305379591430872</v>
      </c>
      <c r="O1385" s="169">
        <f t="shared" si="923"/>
        <v>9.4268047677451033E-2</v>
      </c>
      <c r="P1385" s="171">
        <f t="shared" si="920"/>
        <v>0.99999999999999989</v>
      </c>
      <c r="Q1385" s="496">
        <f>(P1404/P1403-1)</f>
        <v>-0.13459990850757708</v>
      </c>
      <c r="R1385" s="234"/>
      <c r="S1385" s="234"/>
      <c r="T1385" s="75"/>
      <c r="U1385" s="79">
        <v>2</v>
      </c>
    </row>
    <row r="1386" spans="1:21" s="57" customFormat="1" ht="15.75" hidden="1" customHeight="1" thickBot="1">
      <c r="A1386" s="57" t="s">
        <v>39</v>
      </c>
      <c r="B1386" s="69"/>
      <c r="C1386" s="233" t="s">
        <v>465</v>
      </c>
      <c r="D1386" s="168">
        <f t="shared" si="921"/>
        <v>0.11745242401130719</v>
      </c>
      <c r="E1386" s="169">
        <f t="shared" si="923"/>
        <v>0.11743686061362413</v>
      </c>
      <c r="F1386" s="169">
        <f t="shared" si="923"/>
        <v>9.2754252715009311E-2</v>
      </c>
      <c r="G1386" s="169">
        <f t="shared" si="923"/>
        <v>7.5884883026281463E-2</v>
      </c>
      <c r="H1386" s="169">
        <f t="shared" si="923"/>
        <v>9.0161226843620546E-2</v>
      </c>
      <c r="I1386" s="169">
        <f t="shared" si="923"/>
        <v>8.7349746466373557E-2</v>
      </c>
      <c r="J1386" s="169">
        <f t="shared" si="923"/>
        <v>7.9760647246251287E-2</v>
      </c>
      <c r="K1386" s="169">
        <f t="shared" si="923"/>
        <v>6.590898840458452E-2</v>
      </c>
      <c r="L1386" s="169">
        <f t="shared" si="923"/>
        <v>5.408454626167155E-2</v>
      </c>
      <c r="M1386" s="169">
        <f t="shared" si="923"/>
        <v>8.8314962922265788E-2</v>
      </c>
      <c r="N1386" s="169">
        <f t="shared" si="923"/>
        <v>8.5154998848871497E-2</v>
      </c>
      <c r="O1386" s="169">
        <f t="shared" si="923"/>
        <v>4.5736462640139176E-2</v>
      </c>
      <c r="P1386" s="171">
        <f t="shared" si="920"/>
        <v>1</v>
      </c>
      <c r="Q1386" s="496">
        <f t="shared" ref="Q1386:Q1391" si="924">(P1405/P1404-1)</f>
        <v>-8.5768440279645253E-2</v>
      </c>
      <c r="R1386" s="234"/>
      <c r="S1386" s="234"/>
      <c r="T1386" s="75"/>
      <c r="U1386" s="79">
        <v>2</v>
      </c>
    </row>
    <row r="1387" spans="1:21" s="57" customFormat="1" ht="15.75" hidden="1" customHeight="1" thickBot="1">
      <c r="A1387" s="57" t="s">
        <v>39</v>
      </c>
      <c r="B1387" s="69"/>
      <c r="C1387" s="233" t="s">
        <v>586</v>
      </c>
      <c r="D1387" s="168">
        <f t="shared" si="921"/>
        <v>9.7665506401028529E-2</v>
      </c>
      <c r="E1387" s="169">
        <f t="shared" ref="E1387:O1387" si="925">E1406/$P1406</f>
        <v>5.802665955215279E-2</v>
      </c>
      <c r="F1387" s="169">
        <f t="shared" si="925"/>
        <v>6.9798652958877841E-2</v>
      </c>
      <c r="G1387" s="169">
        <f t="shared" si="925"/>
        <v>8.2843859787064281E-2</v>
      </c>
      <c r="H1387" s="169">
        <f t="shared" si="925"/>
        <v>7.0953623167188493E-2</v>
      </c>
      <c r="I1387" s="169">
        <f t="shared" si="925"/>
        <v>7.2786717380657798E-2</v>
      </c>
      <c r="J1387" s="169">
        <f t="shared" si="925"/>
        <v>5.1455449885047341E-2</v>
      </c>
      <c r="K1387" s="169">
        <f t="shared" si="925"/>
        <v>6.3737190104637714E-2</v>
      </c>
      <c r="L1387" s="169">
        <f t="shared" si="925"/>
        <v>7.8183754935449046E-2</v>
      </c>
      <c r="M1387" s="169">
        <f t="shared" si="925"/>
        <v>9.4461756635162E-2</v>
      </c>
      <c r="N1387" s="169">
        <f t="shared" si="925"/>
        <v>0.11809129267481089</v>
      </c>
      <c r="O1387" s="169">
        <f t="shared" si="925"/>
        <v>0.14199553651792332</v>
      </c>
      <c r="P1387" s="171">
        <f t="shared" si="920"/>
        <v>1</v>
      </c>
      <c r="Q1387" s="497">
        <f t="shared" si="924"/>
        <v>-0.29486837298193513</v>
      </c>
      <c r="R1387" s="234"/>
      <c r="S1387" s="234"/>
      <c r="T1387" s="75"/>
      <c r="U1387" s="79">
        <v>2</v>
      </c>
    </row>
    <row r="1388" spans="1:21" s="57" customFormat="1" ht="15.75" hidden="1" customHeight="1" thickBot="1">
      <c r="A1388" s="57" t="s">
        <v>39</v>
      </c>
      <c r="B1388" s="69"/>
      <c r="C1388" s="244" t="s">
        <v>688</v>
      </c>
      <c r="D1388" s="168">
        <f t="shared" si="921"/>
        <v>8.9241592412086568E-2</v>
      </c>
      <c r="E1388" s="217">
        <f t="shared" ref="E1388:O1388" si="926">E1407/$P1407</f>
        <v>8.1164226231669301E-2</v>
      </c>
      <c r="F1388" s="217">
        <f t="shared" si="926"/>
        <v>6.5558109635018069E-2</v>
      </c>
      <c r="G1388" s="217">
        <f t="shared" si="926"/>
        <v>8.5418139705630211E-2</v>
      </c>
      <c r="H1388" s="217">
        <f t="shared" si="926"/>
        <v>6.4642007657366204E-2</v>
      </c>
      <c r="I1388" s="217">
        <f t="shared" si="926"/>
        <v>9.5889741997435357E-2</v>
      </c>
      <c r="J1388" s="217">
        <f t="shared" si="926"/>
        <v>9.1438822868335823E-2</v>
      </c>
      <c r="K1388" s="217">
        <f t="shared" si="926"/>
        <v>8.2403856483064725E-2</v>
      </c>
      <c r="L1388" s="217">
        <f t="shared" si="926"/>
        <v>8.8769763231629994E-2</v>
      </c>
      <c r="M1388" s="217">
        <f t="shared" si="926"/>
        <v>0.10911083253621782</v>
      </c>
      <c r="N1388" s="217">
        <f t="shared" si="926"/>
        <v>7.0205934453835994E-2</v>
      </c>
      <c r="O1388" s="217">
        <f t="shared" si="926"/>
        <v>7.6156972787709915E-2</v>
      </c>
      <c r="P1388" s="171">
        <f t="shared" si="920"/>
        <v>0.99999999999999989</v>
      </c>
      <c r="Q1388" s="497">
        <f t="shared" si="924"/>
        <v>0.40837723032356399</v>
      </c>
      <c r="R1388" s="234"/>
      <c r="S1388" s="234"/>
      <c r="T1388" s="477"/>
      <c r="U1388" s="79">
        <v>2</v>
      </c>
    </row>
    <row r="1389" spans="1:21" s="57" customFormat="1" ht="15.75" hidden="1" customHeight="1" thickBot="1">
      <c r="A1389" s="57" t="s">
        <v>39</v>
      </c>
      <c r="B1389" s="516"/>
      <c r="C1389" s="244" t="s">
        <v>786</v>
      </c>
      <c r="D1389" s="173">
        <f t="shared" si="921"/>
        <v>9.5080600435433399E-2</v>
      </c>
      <c r="E1389" s="218">
        <f t="shared" ref="E1389:O1389" si="927">E1408/$P1408</f>
        <v>7.2123089778184504E-2</v>
      </c>
      <c r="F1389" s="218">
        <f t="shared" si="927"/>
        <v>7.3709164791265561E-2</v>
      </c>
      <c r="G1389" s="218">
        <f t="shared" si="927"/>
        <v>7.3981416002273578E-2</v>
      </c>
      <c r="H1389" s="218">
        <f t="shared" si="927"/>
        <v>6.7650855316559413E-2</v>
      </c>
      <c r="I1389" s="218">
        <f t="shared" si="927"/>
        <v>5.8394719790431732E-2</v>
      </c>
      <c r="J1389" s="218">
        <f t="shared" si="927"/>
        <v>6.3482740917159122E-2</v>
      </c>
      <c r="K1389" s="218">
        <f t="shared" si="927"/>
        <v>8.470259298114495E-2</v>
      </c>
      <c r="L1389" s="218">
        <f t="shared" si="927"/>
        <v>9.1477382422921125E-2</v>
      </c>
      <c r="M1389" s="218">
        <f t="shared" si="927"/>
        <v>8.666448183320194E-2</v>
      </c>
      <c r="N1389" s="218">
        <f t="shared" si="927"/>
        <v>0.11561582411459438</v>
      </c>
      <c r="O1389" s="218">
        <f t="shared" si="927"/>
        <v>0.11711713161683031</v>
      </c>
      <c r="P1389" s="514">
        <f t="shared" si="920"/>
        <v>1</v>
      </c>
      <c r="Q1389" s="550">
        <f t="shared" si="924"/>
        <v>8.7085504906874389E-2</v>
      </c>
      <c r="R1389" s="234"/>
      <c r="S1389" s="234"/>
      <c r="T1389" s="75"/>
      <c r="U1389" s="79">
        <v>2</v>
      </c>
    </row>
    <row r="1390" spans="1:21" s="57" customFormat="1" ht="15.75" hidden="1" customHeight="1" thickBot="1">
      <c r="A1390" s="57" t="s">
        <v>39</v>
      </c>
      <c r="B1390" s="516"/>
      <c r="C1390" s="244" t="s">
        <v>870</v>
      </c>
      <c r="D1390" s="219">
        <f t="shared" si="921"/>
        <v>0.11511501407061016</v>
      </c>
      <c r="E1390" s="220">
        <f t="shared" ref="E1390:O1391" si="928">E1409/$P1409</f>
        <v>0.11503235891395433</v>
      </c>
      <c r="F1390" s="220">
        <f t="shared" si="928"/>
        <v>9.0611097951943179E-2</v>
      </c>
      <c r="G1390" s="220">
        <f t="shared" si="928"/>
        <v>9.2149769114006616E-2</v>
      </c>
      <c r="H1390" s="220">
        <f t="shared" si="928"/>
        <v>6.6413295496099117E-2</v>
      </c>
      <c r="I1390" s="220">
        <f t="shared" si="928"/>
        <v>4.2511981999275847E-2</v>
      </c>
      <c r="J1390" s="220">
        <f t="shared" si="928"/>
        <v>7.478686903485654E-2</v>
      </c>
      <c r="K1390" s="220">
        <f t="shared" si="928"/>
        <v>6.0822152833609811E-2</v>
      </c>
      <c r="L1390" s="220">
        <f t="shared" si="928"/>
        <v>7.0722643041687613E-2</v>
      </c>
      <c r="M1390" s="220">
        <f t="shared" si="928"/>
        <v>7.2635691278123998E-2</v>
      </c>
      <c r="N1390" s="220">
        <f t="shared" si="928"/>
        <v>9.2964087888086425E-2</v>
      </c>
      <c r="O1390" s="220">
        <f t="shared" si="928"/>
        <v>0.10623503837774637</v>
      </c>
      <c r="P1390" s="460">
        <f>SUM(D1390:O1390)</f>
        <v>1</v>
      </c>
      <c r="Q1390" s="551">
        <f t="shared" si="924"/>
        <v>0.13098649248384198</v>
      </c>
      <c r="R1390" s="234"/>
      <c r="S1390" s="234"/>
      <c r="T1390" s="75"/>
      <c r="U1390" s="79">
        <v>2</v>
      </c>
    </row>
    <row r="1391" spans="1:21" s="57" customFormat="1" ht="15.6" hidden="1" customHeight="1" thickBot="1">
      <c r="A1391" s="57" t="s">
        <v>39</v>
      </c>
      <c r="B1391" s="516"/>
      <c r="C1391" s="244" t="s">
        <v>971</v>
      </c>
      <c r="D1391" s="219">
        <f t="shared" si="921"/>
        <v>9.6151849898301653E-2</v>
      </c>
      <c r="E1391" s="220">
        <f t="shared" si="928"/>
        <v>9.3351157599907142E-2</v>
      </c>
      <c r="F1391" s="220">
        <f t="shared" si="928"/>
        <v>9.1267158909947424E-2</v>
      </c>
      <c r="G1391" s="220">
        <f t="shared" si="928"/>
        <v>8.7765964361992646E-2</v>
      </c>
      <c r="H1391" s="220">
        <f t="shared" si="928"/>
        <v>7.3676741594659423E-2</v>
      </c>
      <c r="I1391" s="220">
        <f t="shared" si="928"/>
        <v>7.7968532129595897E-2</v>
      </c>
      <c r="J1391" s="220">
        <f t="shared" si="928"/>
        <v>8.6057574788234364E-2</v>
      </c>
      <c r="K1391" s="220">
        <f t="shared" si="928"/>
        <v>6.2052894994320047E-2</v>
      </c>
      <c r="L1391" s="220">
        <f t="shared" si="928"/>
        <v>7.0763261024057306E-2</v>
      </c>
      <c r="M1391" s="220">
        <f t="shared" si="928"/>
        <v>7.835104993322034E-2</v>
      </c>
      <c r="N1391" s="220">
        <f t="shared" si="928"/>
        <v>9.5374323316582049E-2</v>
      </c>
      <c r="O1391" s="220">
        <f t="shared" si="928"/>
        <v>8.7219491449181702E-2</v>
      </c>
      <c r="P1391" s="460">
        <f>SUM(D1391:O1391)</f>
        <v>1</v>
      </c>
      <c r="Q1391" s="551">
        <f t="shared" si="924"/>
        <v>3.886131395950887E-2</v>
      </c>
      <c r="R1391" s="234"/>
      <c r="S1391" s="234"/>
      <c r="T1391" s="75"/>
      <c r="U1391" s="79">
        <v>2</v>
      </c>
    </row>
    <row r="1392" spans="1:21" s="57" customFormat="1" ht="15.6" hidden="1" customHeight="1" thickBot="1">
      <c r="A1392" s="57" t="s">
        <v>39</v>
      </c>
      <c r="B1392" s="516"/>
      <c r="C1392" s="244" t="s">
        <v>1115</v>
      </c>
      <c r="D1392" s="219">
        <f t="shared" ref="D1392:O1392" si="929">D1412/$P1412</f>
        <v>7.4513184699203691E-2</v>
      </c>
      <c r="E1392" s="220">
        <f t="shared" si="929"/>
        <v>6.2339415664737614E-2</v>
      </c>
      <c r="F1392" s="220">
        <f t="shared" si="929"/>
        <v>6.0305804264525163E-2</v>
      </c>
      <c r="G1392" s="220">
        <f t="shared" si="929"/>
        <v>7.2700192172875905E-2</v>
      </c>
      <c r="H1392" s="220">
        <f t="shared" si="929"/>
        <v>6.2899770239897443E-2</v>
      </c>
      <c r="I1392" s="220">
        <f t="shared" si="929"/>
        <v>6.3993420569311954E-2</v>
      </c>
      <c r="J1392" s="220">
        <f t="shared" si="929"/>
        <v>9.0924898904075804E-2</v>
      </c>
      <c r="K1392" s="220">
        <f t="shared" si="929"/>
        <v>6.7685329194093466E-2</v>
      </c>
      <c r="L1392" s="220">
        <f t="shared" si="929"/>
        <v>8.4714794092622489E-2</v>
      </c>
      <c r="M1392" s="220">
        <f t="shared" si="929"/>
        <v>0.1069257919976032</v>
      </c>
      <c r="N1392" s="220">
        <f t="shared" si="929"/>
        <v>0.11576779312031836</v>
      </c>
      <c r="O1392" s="220">
        <f t="shared" si="929"/>
        <v>0.1372296050807349</v>
      </c>
      <c r="P1392" s="460">
        <f>SUM(D1392:O1392)</f>
        <v>1</v>
      </c>
      <c r="Q1392" s="551">
        <f>(P1412/P1410-1)</f>
        <v>0.64875333468502139</v>
      </c>
      <c r="R1392" s="234"/>
      <c r="S1392" s="234"/>
      <c r="T1392" s="75"/>
      <c r="U1392" s="79">
        <v>2</v>
      </c>
    </row>
    <row r="1393" spans="1:21" s="57" customFormat="1" ht="15.6" customHeight="1" thickBot="1">
      <c r="A1393" s="57" t="s">
        <v>39</v>
      </c>
      <c r="B1393" s="516">
        <f>+B1246+1</f>
        <v>262</v>
      </c>
      <c r="C1393" s="244" t="s">
        <v>1523</v>
      </c>
      <c r="D1393" s="219">
        <f t="shared" ref="D1393:D1399" si="930">D1413/$P1413</f>
        <v>8.3386469842673241E-2</v>
      </c>
      <c r="E1393" s="220">
        <f t="shared" ref="E1393:O1393" si="931">E1413/$P1413</f>
        <v>0.1105685207394476</v>
      </c>
      <c r="F1393" s="220">
        <f t="shared" si="931"/>
        <v>9.1466316161304032E-2</v>
      </c>
      <c r="G1393" s="220">
        <f t="shared" si="931"/>
        <v>8.9668743069095086E-2</v>
      </c>
      <c r="H1393" s="220">
        <f t="shared" si="931"/>
        <v>7.3874110269697507E-2</v>
      </c>
      <c r="I1393" s="220">
        <f t="shared" si="931"/>
        <v>6.5500569203013601E-2</v>
      </c>
      <c r="J1393" s="220">
        <f t="shared" si="931"/>
        <v>7.7246230722224668E-2</v>
      </c>
      <c r="K1393" s="220">
        <f t="shared" si="931"/>
        <v>6.2027485607416798E-2</v>
      </c>
      <c r="L1393" s="220">
        <f t="shared" si="931"/>
        <v>0.12423224892696955</v>
      </c>
      <c r="M1393" s="220">
        <f t="shared" si="931"/>
        <v>0.10038532373617282</v>
      </c>
      <c r="N1393" s="220">
        <f t="shared" si="931"/>
        <v>5.8995394730540246E-2</v>
      </c>
      <c r="O1393" s="220">
        <f t="shared" si="931"/>
        <v>6.2648586991444835E-2</v>
      </c>
      <c r="P1393" s="460">
        <f t="shared" ref="P1393:P1402" si="932">SUM(D1393:O1393)</f>
        <v>1</v>
      </c>
      <c r="Q1393" s="551">
        <f>(P1413/P1412-1)</f>
        <v>0.65169291857175082</v>
      </c>
      <c r="R1393" s="234"/>
      <c r="S1393" s="234"/>
      <c r="T1393" s="75"/>
      <c r="U1393" s="79">
        <v>1</v>
      </c>
    </row>
    <row r="1394" spans="1:21" s="57" customFormat="1" ht="15.6" customHeight="1" thickBot="1">
      <c r="A1394" s="57" t="s">
        <v>39</v>
      </c>
      <c r="B1394" s="516">
        <f>+B1393+1</f>
        <v>263</v>
      </c>
      <c r="C1394" s="244" t="s">
        <v>1524</v>
      </c>
      <c r="D1394" s="347">
        <f t="shared" si="930"/>
        <v>0.11159359840661405</v>
      </c>
      <c r="E1394" s="264">
        <f t="shared" ref="E1394:O1394" si="933">E1414/$P1414</f>
        <v>9.3057426688613831E-2</v>
      </c>
      <c r="F1394" s="264">
        <f t="shared" si="933"/>
        <v>8.3314113881573768E-2</v>
      </c>
      <c r="G1394" s="264">
        <f t="shared" si="933"/>
        <v>-8.051599358345353E-3</v>
      </c>
      <c r="H1394" s="264">
        <f t="shared" si="933"/>
        <v>0.17739905721580057</v>
      </c>
      <c r="I1394" s="264">
        <f t="shared" si="933"/>
        <v>6.9422693782664538E-2</v>
      </c>
      <c r="J1394" s="264">
        <f t="shared" si="933"/>
        <v>0.17371015768657164</v>
      </c>
      <c r="K1394" s="264">
        <f t="shared" si="933"/>
        <v>6.5226440565836902E-2</v>
      </c>
      <c r="L1394" s="264">
        <f t="shared" si="933"/>
        <v>4.2802508637051297E-2</v>
      </c>
      <c r="M1394" s="264">
        <f t="shared" si="933"/>
        <v>5.212469565878726E-2</v>
      </c>
      <c r="N1394" s="264">
        <f t="shared" si="933"/>
        <v>5.7180345268797374E-2</v>
      </c>
      <c r="O1394" s="264">
        <f t="shared" si="933"/>
        <v>8.2220561566034106E-2</v>
      </c>
      <c r="P1394" s="552">
        <f t="shared" si="932"/>
        <v>0.99999999999999989</v>
      </c>
      <c r="Q1394" s="553">
        <f t="shared" ref="Q1394:Q1402" si="934">(P1414/P1413-1)</f>
        <v>-7.4704675391477404E-2</v>
      </c>
      <c r="R1394" s="234"/>
      <c r="S1394" s="234"/>
      <c r="T1394" s="75"/>
      <c r="U1394" s="79">
        <v>1</v>
      </c>
    </row>
    <row r="1395" spans="1:21" s="57" customFormat="1" ht="15.6" customHeight="1" thickBot="1">
      <c r="A1395" s="57" t="s">
        <v>39</v>
      </c>
      <c r="B1395" s="516">
        <f>+B1394+1</f>
        <v>264</v>
      </c>
      <c r="C1395" s="233" t="s">
        <v>1525</v>
      </c>
      <c r="D1395" s="237">
        <f t="shared" si="930"/>
        <v>3.6816231114168273E-4</v>
      </c>
      <c r="E1395" s="238">
        <f t="shared" ref="E1395:O1395" si="935">E1415/$P1415</f>
        <v>0.1803330640247523</v>
      </c>
      <c r="F1395" s="238">
        <f t="shared" si="935"/>
        <v>0.11098121154213451</v>
      </c>
      <c r="G1395" s="238">
        <f t="shared" si="935"/>
        <v>0.26746113825425194</v>
      </c>
      <c r="H1395" s="238">
        <f t="shared" si="935"/>
        <v>0.13081672941685968</v>
      </c>
      <c r="I1395" s="238">
        <f t="shared" si="935"/>
        <v>0.12024673325707066</v>
      </c>
      <c r="J1395" s="238">
        <f t="shared" si="935"/>
        <v>3.2168859335755813E-2</v>
      </c>
      <c r="K1395" s="238">
        <f t="shared" si="935"/>
        <v>3.813360579537009E-2</v>
      </c>
      <c r="L1395" s="238">
        <f t="shared" si="935"/>
        <v>3.1636225871477609E-2</v>
      </c>
      <c r="M1395" s="238">
        <f t="shared" si="935"/>
        <v>8.8479087489164068E-2</v>
      </c>
      <c r="N1395" s="238">
        <f t="shared" si="935"/>
        <v>4.934994855487073E-2</v>
      </c>
      <c r="O1395" s="238">
        <f t="shared" si="935"/>
        <v>-4.997476585284906E-2</v>
      </c>
      <c r="P1395" s="329">
        <f t="shared" si="932"/>
        <v>1</v>
      </c>
      <c r="Q1395" s="498">
        <f t="shared" si="934"/>
        <v>-0.46966377153370564</v>
      </c>
      <c r="R1395" s="234"/>
      <c r="S1395" s="234"/>
      <c r="T1395" s="75"/>
      <c r="U1395" s="79">
        <v>1</v>
      </c>
    </row>
    <row r="1396" spans="1:21" s="57" customFormat="1" ht="15.6" customHeight="1" thickBot="1">
      <c r="A1396" s="57" t="s">
        <v>39</v>
      </c>
      <c r="B1396" s="516">
        <f>+B1395+1</f>
        <v>265</v>
      </c>
      <c r="C1396" s="233" t="s">
        <v>1526</v>
      </c>
      <c r="D1396" s="237">
        <f t="shared" si="930"/>
        <v>6.9200303240380151E-2</v>
      </c>
      <c r="E1396" s="238">
        <f t="shared" ref="E1396:O1396" si="936">E1416/$P1416</f>
        <v>2.4390911446797267E-2</v>
      </c>
      <c r="F1396" s="238">
        <f t="shared" si="936"/>
        <v>1.8822533281245433E-3</v>
      </c>
      <c r="G1396" s="238">
        <f t="shared" si="936"/>
        <v>8.6678857820892144E-2</v>
      </c>
      <c r="H1396" s="238">
        <f t="shared" si="936"/>
        <v>6.4846419002914824E-2</v>
      </c>
      <c r="I1396" s="238">
        <f t="shared" si="936"/>
        <v>5.6564046846138687E-2</v>
      </c>
      <c r="J1396" s="238">
        <f t="shared" si="936"/>
        <v>7.7981375775349998E-2</v>
      </c>
      <c r="K1396" s="238">
        <f t="shared" si="936"/>
        <v>6.8726112005598111E-2</v>
      </c>
      <c r="L1396" s="238">
        <f t="shared" si="936"/>
        <v>7.9812505677591697E-2</v>
      </c>
      <c r="M1396" s="238">
        <f t="shared" si="936"/>
        <v>0.16393695523121718</v>
      </c>
      <c r="N1396" s="238">
        <f t="shared" si="936"/>
        <v>0.15876854548847827</v>
      </c>
      <c r="O1396" s="238">
        <f t="shared" si="936"/>
        <v>0.1472117141365171</v>
      </c>
      <c r="P1396" s="239">
        <f t="shared" si="932"/>
        <v>1</v>
      </c>
      <c r="Q1396" s="492">
        <f t="shared" si="934"/>
        <v>1.7157794198321734</v>
      </c>
      <c r="R1396" s="234"/>
      <c r="S1396" s="234"/>
      <c r="T1396" s="75"/>
      <c r="U1396" s="79">
        <v>1</v>
      </c>
    </row>
    <row r="1397" spans="1:21" s="57" customFormat="1" ht="15.75" customHeight="1" thickBot="1">
      <c r="A1397" s="57" t="s">
        <v>39</v>
      </c>
      <c r="B1397" s="516">
        <f>+B1396+1</f>
        <v>266</v>
      </c>
      <c r="C1397" s="233" t="s">
        <v>1527</v>
      </c>
      <c r="D1397" s="237">
        <f t="shared" si="930"/>
        <v>8.3489876852431644E-2</v>
      </c>
      <c r="E1397" s="238">
        <f t="shared" ref="E1397:O1397" si="937">E1417/$P1417</f>
        <v>8.3489876852431644E-2</v>
      </c>
      <c r="F1397" s="238">
        <f t="shared" si="937"/>
        <v>8.3489876852431644E-2</v>
      </c>
      <c r="G1397" s="238">
        <f t="shared" si="937"/>
        <v>8.3489876852431644E-2</v>
      </c>
      <c r="H1397" s="238">
        <f t="shared" si="937"/>
        <v>8.3489876852431644E-2</v>
      </c>
      <c r="I1397" s="238">
        <f t="shared" si="937"/>
        <v>8.3489876852431644E-2</v>
      </c>
      <c r="J1397" s="238">
        <f t="shared" si="937"/>
        <v>8.3489876852431644E-2</v>
      </c>
      <c r="K1397" s="238">
        <f t="shared" si="937"/>
        <v>8.3489876852431644E-2</v>
      </c>
      <c r="L1397" s="238">
        <f t="shared" si="937"/>
        <v>8.3489876852431644E-2</v>
      </c>
      <c r="M1397" s="238">
        <f t="shared" si="937"/>
        <v>8.3489876852431644E-2</v>
      </c>
      <c r="N1397" s="238">
        <f t="shared" si="937"/>
        <v>8.3489876852431644E-2</v>
      </c>
      <c r="O1397" s="238">
        <f t="shared" si="937"/>
        <v>8.1611354623251975E-2</v>
      </c>
      <c r="P1397" s="239">
        <f t="shared" si="932"/>
        <v>1.0000000000000002</v>
      </c>
      <c r="Q1397" s="492">
        <f t="shared" si="934"/>
        <v>-2.985530788025248E-2</v>
      </c>
      <c r="R1397" s="234"/>
      <c r="S1397" s="234"/>
      <c r="T1397" s="75"/>
      <c r="U1397" s="79">
        <v>1</v>
      </c>
    </row>
    <row r="1398" spans="1:21" s="57" customFormat="1" ht="15.75" customHeight="1" thickBot="1">
      <c r="A1398" s="57" t="s">
        <v>39</v>
      </c>
      <c r="B1398" s="516">
        <f>+B1397+1</f>
        <v>267</v>
      </c>
      <c r="C1398" s="233" t="s">
        <v>1528</v>
      </c>
      <c r="D1398" s="237">
        <f t="shared" si="930"/>
        <v>9.2279698466337406E-2</v>
      </c>
      <c r="E1398" s="238">
        <f t="shared" ref="E1398:O1398" si="938">E1418/$P1418</f>
        <v>9.8518325968286982E-2</v>
      </c>
      <c r="F1398" s="238">
        <f t="shared" si="938"/>
        <v>0.10059786846893684</v>
      </c>
      <c r="G1398" s="238">
        <f t="shared" si="938"/>
        <v>9.4099298154406041E-2</v>
      </c>
      <c r="H1398" s="238">
        <f t="shared" si="938"/>
        <v>9.1239927216012484E-2</v>
      </c>
      <c r="I1398" s="238">
        <f t="shared" si="938"/>
        <v>8.7860670652456452E-2</v>
      </c>
      <c r="J1398" s="238">
        <f t="shared" si="938"/>
        <v>8.2661814400831826E-2</v>
      </c>
      <c r="K1398" s="238">
        <f t="shared" si="938"/>
        <v>7.8242786586950872E-2</v>
      </c>
      <c r="L1398" s="238">
        <f t="shared" si="938"/>
        <v>7.4343644398232392E-2</v>
      </c>
      <c r="M1398" s="238">
        <f t="shared" si="938"/>
        <v>7.0444502209513912E-2</v>
      </c>
      <c r="N1398" s="238">
        <f t="shared" si="938"/>
        <v>6.6805302833376656E-2</v>
      </c>
      <c r="O1398" s="238">
        <f t="shared" si="938"/>
        <v>6.2906160644657996E-2</v>
      </c>
      <c r="P1398" s="239">
        <f t="shared" si="932"/>
        <v>0.99999999999999989</v>
      </c>
      <c r="Q1398" s="492">
        <f t="shared" si="934"/>
        <v>-0.19703610937173877</v>
      </c>
      <c r="R1398" s="234"/>
      <c r="S1398" s="234"/>
      <c r="T1398" s="75"/>
      <c r="U1398" s="79">
        <v>1</v>
      </c>
    </row>
    <row r="1399" spans="1:21" s="57" customFormat="1" ht="15.75" hidden="1" customHeight="1" thickBot="1">
      <c r="A1399" s="57" t="s">
        <v>39</v>
      </c>
      <c r="B1399" s="69"/>
      <c r="C1399" s="233" t="s">
        <v>1529</v>
      </c>
      <c r="D1399" s="237" t="e">
        <f t="shared" si="930"/>
        <v>#DIV/0!</v>
      </c>
      <c r="E1399" s="238" t="e">
        <f t="shared" ref="E1399:O1399" si="939">E1419/$P1419</f>
        <v>#DIV/0!</v>
      </c>
      <c r="F1399" s="238" t="e">
        <f t="shared" si="939"/>
        <v>#DIV/0!</v>
      </c>
      <c r="G1399" s="238" t="e">
        <f t="shared" si="939"/>
        <v>#DIV/0!</v>
      </c>
      <c r="H1399" s="238" t="e">
        <f t="shared" si="939"/>
        <v>#DIV/0!</v>
      </c>
      <c r="I1399" s="238" t="e">
        <f t="shared" si="939"/>
        <v>#DIV/0!</v>
      </c>
      <c r="J1399" s="238" t="e">
        <f t="shared" si="939"/>
        <v>#DIV/0!</v>
      </c>
      <c r="K1399" s="238" t="e">
        <f t="shared" si="939"/>
        <v>#DIV/0!</v>
      </c>
      <c r="L1399" s="238" t="e">
        <f t="shared" si="939"/>
        <v>#DIV/0!</v>
      </c>
      <c r="M1399" s="238" t="e">
        <f t="shared" si="939"/>
        <v>#DIV/0!</v>
      </c>
      <c r="N1399" s="238" t="e">
        <f t="shared" si="939"/>
        <v>#DIV/0!</v>
      </c>
      <c r="O1399" s="238" t="e">
        <f t="shared" si="939"/>
        <v>#DIV/0!</v>
      </c>
      <c r="P1399" s="239" t="e">
        <f t="shared" si="932"/>
        <v>#DIV/0!</v>
      </c>
      <c r="Q1399" s="492">
        <f t="shared" si="934"/>
        <v>-1</v>
      </c>
      <c r="R1399" s="234"/>
      <c r="S1399" s="234"/>
      <c r="T1399" s="75"/>
      <c r="U1399" s="79">
        <v>2</v>
      </c>
    </row>
    <row r="1400" spans="1:21" s="57" customFormat="1" ht="15.75" hidden="1" customHeight="1" thickBot="1">
      <c r="A1400" s="57" t="s">
        <v>39</v>
      </c>
      <c r="B1400" s="69"/>
      <c r="C1400" s="233" t="s">
        <v>1530</v>
      </c>
      <c r="D1400" s="237" t="e">
        <f t="shared" ref="D1400:O1402" si="940">D1420/$P1420</f>
        <v>#DIV/0!</v>
      </c>
      <c r="E1400" s="238" t="e">
        <f t="shared" si="940"/>
        <v>#DIV/0!</v>
      </c>
      <c r="F1400" s="238" t="e">
        <f t="shared" si="940"/>
        <v>#DIV/0!</v>
      </c>
      <c r="G1400" s="238" t="e">
        <f t="shared" si="940"/>
        <v>#DIV/0!</v>
      </c>
      <c r="H1400" s="238" t="e">
        <f t="shared" si="940"/>
        <v>#DIV/0!</v>
      </c>
      <c r="I1400" s="238" t="e">
        <f t="shared" si="940"/>
        <v>#DIV/0!</v>
      </c>
      <c r="J1400" s="238" t="e">
        <f t="shared" si="940"/>
        <v>#DIV/0!</v>
      </c>
      <c r="K1400" s="238" t="e">
        <f t="shared" si="940"/>
        <v>#DIV/0!</v>
      </c>
      <c r="L1400" s="238" t="e">
        <f t="shared" si="940"/>
        <v>#DIV/0!</v>
      </c>
      <c r="M1400" s="238" t="e">
        <f t="shared" si="940"/>
        <v>#DIV/0!</v>
      </c>
      <c r="N1400" s="238" t="e">
        <f t="shared" si="940"/>
        <v>#DIV/0!</v>
      </c>
      <c r="O1400" s="238" t="e">
        <f t="shared" si="940"/>
        <v>#DIV/0!</v>
      </c>
      <c r="P1400" s="239" t="e">
        <f t="shared" si="932"/>
        <v>#DIV/0!</v>
      </c>
      <c r="Q1400" s="492" t="e">
        <f t="shared" si="934"/>
        <v>#DIV/0!</v>
      </c>
      <c r="R1400" s="234"/>
      <c r="S1400" s="234"/>
      <c r="T1400" s="75"/>
      <c r="U1400" s="79">
        <v>2</v>
      </c>
    </row>
    <row r="1401" spans="1:21" s="57" customFormat="1" ht="15.75" hidden="1" customHeight="1" thickBot="1">
      <c r="A1401" s="57" t="s">
        <v>39</v>
      </c>
      <c r="B1401" s="69"/>
      <c r="C1401" s="233" t="s">
        <v>1531</v>
      </c>
      <c r="D1401" s="237" t="e">
        <f t="shared" si="940"/>
        <v>#DIV/0!</v>
      </c>
      <c r="E1401" s="238" t="e">
        <f t="shared" si="940"/>
        <v>#DIV/0!</v>
      </c>
      <c r="F1401" s="238" t="e">
        <f t="shared" si="940"/>
        <v>#DIV/0!</v>
      </c>
      <c r="G1401" s="238" t="e">
        <f t="shared" si="940"/>
        <v>#DIV/0!</v>
      </c>
      <c r="H1401" s="238" t="e">
        <f t="shared" si="940"/>
        <v>#DIV/0!</v>
      </c>
      <c r="I1401" s="238" t="e">
        <f t="shared" si="940"/>
        <v>#DIV/0!</v>
      </c>
      <c r="J1401" s="238" t="e">
        <f t="shared" si="940"/>
        <v>#DIV/0!</v>
      </c>
      <c r="K1401" s="238" t="e">
        <f t="shared" si="940"/>
        <v>#DIV/0!</v>
      </c>
      <c r="L1401" s="238" t="e">
        <f t="shared" si="940"/>
        <v>#DIV/0!</v>
      </c>
      <c r="M1401" s="238" t="e">
        <f t="shared" si="940"/>
        <v>#DIV/0!</v>
      </c>
      <c r="N1401" s="238" t="e">
        <f t="shared" si="940"/>
        <v>#DIV/0!</v>
      </c>
      <c r="O1401" s="238" t="e">
        <f t="shared" si="940"/>
        <v>#DIV/0!</v>
      </c>
      <c r="P1401" s="239" t="e">
        <f t="shared" si="932"/>
        <v>#DIV/0!</v>
      </c>
      <c r="Q1401" s="492" t="e">
        <f t="shared" si="934"/>
        <v>#DIV/0!</v>
      </c>
      <c r="R1401" s="234"/>
      <c r="S1401" s="234"/>
      <c r="T1401" s="75"/>
      <c r="U1401" s="79">
        <v>2</v>
      </c>
    </row>
    <row r="1402" spans="1:21" s="57" customFormat="1" ht="15.75" hidden="1" customHeight="1" thickBot="1">
      <c r="A1402" s="57" t="s">
        <v>39</v>
      </c>
      <c r="B1402" s="69"/>
      <c r="C1402" s="233" t="s">
        <v>1532</v>
      </c>
      <c r="D1402" s="237" t="e">
        <f t="shared" si="940"/>
        <v>#DIV/0!</v>
      </c>
      <c r="E1402" s="238" t="e">
        <f t="shared" si="940"/>
        <v>#DIV/0!</v>
      </c>
      <c r="F1402" s="238" t="e">
        <f t="shared" si="940"/>
        <v>#DIV/0!</v>
      </c>
      <c r="G1402" s="238" t="e">
        <f t="shared" si="940"/>
        <v>#DIV/0!</v>
      </c>
      <c r="H1402" s="238" t="e">
        <f t="shared" si="940"/>
        <v>#DIV/0!</v>
      </c>
      <c r="I1402" s="238" t="e">
        <f t="shared" si="940"/>
        <v>#DIV/0!</v>
      </c>
      <c r="J1402" s="238" t="e">
        <f t="shared" si="940"/>
        <v>#DIV/0!</v>
      </c>
      <c r="K1402" s="238" t="e">
        <f t="shared" si="940"/>
        <v>#DIV/0!</v>
      </c>
      <c r="L1402" s="238" t="e">
        <f t="shared" si="940"/>
        <v>#DIV/0!</v>
      </c>
      <c r="M1402" s="238" t="e">
        <f t="shared" si="940"/>
        <v>#DIV/0!</v>
      </c>
      <c r="N1402" s="238" t="e">
        <f t="shared" si="940"/>
        <v>#DIV/0!</v>
      </c>
      <c r="O1402" s="238" t="e">
        <f t="shared" si="940"/>
        <v>#DIV/0!</v>
      </c>
      <c r="P1402" s="239" t="e">
        <f t="shared" si="932"/>
        <v>#DIV/0!</v>
      </c>
      <c r="Q1402" s="492" t="e">
        <f t="shared" si="934"/>
        <v>#DIV/0!</v>
      </c>
      <c r="R1402" s="234"/>
      <c r="S1402" s="234"/>
      <c r="T1402" s="75"/>
      <c r="U1402" s="79">
        <v>2</v>
      </c>
    </row>
    <row r="1403" spans="1:21" s="57" customFormat="1" ht="15.75" hidden="1" customHeight="1" thickBot="1">
      <c r="A1403" s="57" t="s">
        <v>39</v>
      </c>
      <c r="B1403" s="69"/>
      <c r="C1403" s="236" t="s">
        <v>198</v>
      </c>
      <c r="D1403" s="240">
        <v>13.841498850000001</v>
      </c>
      <c r="E1403" s="241">
        <v>17.625203259999999</v>
      </c>
      <c r="F1403" s="241">
        <v>11.029014109999999</v>
      </c>
      <c r="G1403" s="241">
        <v>14.03050769</v>
      </c>
      <c r="H1403" s="241">
        <v>12.378305499999996</v>
      </c>
      <c r="I1403" s="241">
        <v>6.2522037464179334</v>
      </c>
      <c r="J1403" s="241">
        <v>7.7855287935820741</v>
      </c>
      <c r="K1403" s="241">
        <v>5.9766111999999936</v>
      </c>
      <c r="L1403" s="241">
        <v>8.9179977900000154</v>
      </c>
      <c r="M1403" s="241">
        <v>9.5118204999999989</v>
      </c>
      <c r="N1403" s="241">
        <v>14.958236269999986</v>
      </c>
      <c r="O1403" s="197">
        <v>13.286136819999996</v>
      </c>
      <c r="P1403" s="242">
        <f t="shared" si="920"/>
        <v>135.59306452999999</v>
      </c>
      <c r="Q1403" s="198"/>
      <c r="R1403" s="161"/>
      <c r="S1403" s="161"/>
      <c r="T1403" s="75"/>
      <c r="U1403" s="79">
        <v>2</v>
      </c>
    </row>
    <row r="1404" spans="1:21" s="57" customFormat="1" ht="15.75" hidden="1" customHeight="1" thickBot="1">
      <c r="A1404" s="216" t="s">
        <v>39</v>
      </c>
      <c r="B1404" s="69"/>
      <c r="C1404" s="233" t="s">
        <v>199</v>
      </c>
      <c r="D1404" s="182">
        <v>9.0714212599999993</v>
      </c>
      <c r="E1404" s="183">
        <v>15.830482440000001</v>
      </c>
      <c r="F1404" s="183">
        <v>10.700424999999999</v>
      </c>
      <c r="G1404" s="183">
        <v>8.2276977799999997</v>
      </c>
      <c r="H1404" s="183">
        <v>8.3881116799999997</v>
      </c>
      <c r="I1404" s="183">
        <v>6.6089917800000002</v>
      </c>
      <c r="J1404" s="183">
        <v>9.0025628399999995</v>
      </c>
      <c r="K1404" s="183">
        <v>9.8573734399999999</v>
      </c>
      <c r="L1404" s="183">
        <v>7.2408916899999998</v>
      </c>
      <c r="M1404" s="183">
        <v>9.2601033499999996</v>
      </c>
      <c r="N1404" s="183">
        <v>12.09256433</v>
      </c>
      <c r="O1404" s="184">
        <v>11.06162486</v>
      </c>
      <c r="P1404" s="185">
        <f t="shared" si="920"/>
        <v>117.34225044999999</v>
      </c>
      <c r="Q1404" s="502"/>
      <c r="R1404" s="186"/>
      <c r="S1404" s="186"/>
      <c r="T1404" s="103"/>
      <c r="U1404" s="79">
        <v>2</v>
      </c>
    </row>
    <row r="1405" spans="1:21" s="57" customFormat="1" ht="15.75" hidden="1" customHeight="1" thickBot="1">
      <c r="A1405" s="216" t="s">
        <v>39</v>
      </c>
      <c r="B1405" s="69"/>
      <c r="C1405" s="233" t="s">
        <v>465</v>
      </c>
      <c r="D1405" s="182">
        <v>12.600059809999999</v>
      </c>
      <c r="E1405" s="183">
        <v>12.598390200000001</v>
      </c>
      <c r="F1405" s="183">
        <v>9.9504896699999996</v>
      </c>
      <c r="G1405" s="183">
        <v>8.1407776199999997</v>
      </c>
      <c r="H1405" s="183">
        <v>9.6723150699999998</v>
      </c>
      <c r="I1405" s="183">
        <v>9.3707051099999994</v>
      </c>
      <c r="J1405" s="183">
        <v>8.5565618099999998</v>
      </c>
      <c r="K1405" s="183">
        <v>7.0705837100000002</v>
      </c>
      <c r="L1405" s="183">
        <v>5.80208134</v>
      </c>
      <c r="M1405" s="183">
        <v>9.4742515899999997</v>
      </c>
      <c r="N1405" s="183">
        <v>9.1352569999999993</v>
      </c>
      <c r="O1405" s="184">
        <v>4.9065157199999998</v>
      </c>
      <c r="P1405" s="185">
        <f t="shared" si="920"/>
        <v>107.27798865</v>
      </c>
      <c r="Q1405" s="503"/>
      <c r="R1405" s="187"/>
      <c r="S1405" s="187"/>
      <c r="T1405" s="105">
        <f t="shared" ref="T1405:T1410" si="941">R1405-S1405</f>
        <v>0</v>
      </c>
      <c r="U1405" s="79">
        <v>2</v>
      </c>
    </row>
    <row r="1406" spans="1:21" s="57" customFormat="1" ht="15.75" hidden="1" customHeight="1" thickBot="1">
      <c r="A1406" s="216" t="s">
        <v>39</v>
      </c>
      <c r="B1406" s="69"/>
      <c r="C1406" s="233" t="s">
        <v>586</v>
      </c>
      <c r="D1406" s="182">
        <v>7.38791726</v>
      </c>
      <c r="E1406" s="183">
        <v>4.38943262</v>
      </c>
      <c r="F1406" s="183">
        <v>5.2799262699999998</v>
      </c>
      <c r="G1406" s="183">
        <v>6.2667322800000003</v>
      </c>
      <c r="H1406" s="183">
        <v>5.3672941099999996</v>
      </c>
      <c r="I1406" s="183">
        <v>5.5059587099999998</v>
      </c>
      <c r="J1406" s="183">
        <v>3.8923527899999999</v>
      </c>
      <c r="K1406" s="183">
        <v>4.8214062899999997</v>
      </c>
      <c r="L1406" s="183">
        <v>5.9142181699999998</v>
      </c>
      <c r="M1406" s="183">
        <v>7.1455692800000001</v>
      </c>
      <c r="N1406" s="183">
        <v>8.9330279600000004</v>
      </c>
      <c r="O1406" s="184">
        <v>10.741266939999999</v>
      </c>
      <c r="P1406" s="185">
        <f t="shared" si="920"/>
        <v>75.645102679999994</v>
      </c>
      <c r="Q1406" s="503"/>
      <c r="R1406" s="187"/>
      <c r="S1406" s="187"/>
      <c r="T1406" s="105">
        <f t="shared" si="941"/>
        <v>0</v>
      </c>
      <c r="U1406" s="79">
        <v>2</v>
      </c>
    </row>
    <row r="1407" spans="1:21" s="57" customFormat="1" ht="15.75" hidden="1" customHeight="1" thickBot="1">
      <c r="A1407" s="216" t="s">
        <v>39</v>
      </c>
      <c r="B1407" s="69"/>
      <c r="C1407" s="233" t="s">
        <v>688</v>
      </c>
      <c r="D1407" s="182">
        <v>9.5075172699999992</v>
      </c>
      <c r="E1407" s="183">
        <v>8.6469801999999998</v>
      </c>
      <c r="F1407" s="183">
        <v>6.9843538499999998</v>
      </c>
      <c r="G1407" s="183">
        <v>9.1001787000000007</v>
      </c>
      <c r="H1407" s="183">
        <v>6.8867552400000003</v>
      </c>
      <c r="I1407" s="183">
        <v>10.215790119999999</v>
      </c>
      <c r="J1407" s="183">
        <v>9.7416032599999998</v>
      </c>
      <c r="K1407" s="183">
        <v>8.7790464900000007</v>
      </c>
      <c r="L1407" s="183">
        <v>9.4572500799999997</v>
      </c>
      <c r="M1407" s="183">
        <v>11.624323329999999</v>
      </c>
      <c r="N1407" s="183">
        <v>7.4795184199999998</v>
      </c>
      <c r="O1407" s="184">
        <v>8.1135232399999992</v>
      </c>
      <c r="P1407" s="185">
        <f t="shared" si="920"/>
        <v>106.5368402</v>
      </c>
      <c r="Q1407" s="503"/>
      <c r="R1407" s="187"/>
      <c r="S1407" s="187"/>
      <c r="T1407" s="105">
        <f t="shared" si="941"/>
        <v>0</v>
      </c>
      <c r="U1407" s="79">
        <v>2</v>
      </c>
    </row>
    <row r="1408" spans="1:21" s="57" customFormat="1" ht="15.75" hidden="1" customHeight="1" thickBot="1">
      <c r="A1408" s="216" t="s">
        <v>39</v>
      </c>
      <c r="B1408" s="69"/>
      <c r="C1408" s="233" t="s">
        <v>786</v>
      </c>
      <c r="D1408" s="190">
        <v>11.01172691</v>
      </c>
      <c r="E1408" s="190">
        <v>8.3529107399999987</v>
      </c>
      <c r="F1408" s="190">
        <v>8.5366014700000008</v>
      </c>
      <c r="G1408" s="190">
        <v>8.5681321499999967</v>
      </c>
      <c r="H1408" s="190">
        <v>7.8349604500000041</v>
      </c>
      <c r="I1408" s="190">
        <v>6.762964310000001</v>
      </c>
      <c r="J1408" s="190">
        <v>7.3522317199999989</v>
      </c>
      <c r="K1408" s="190">
        <v>9.8098015599999968</v>
      </c>
      <c r="L1408" s="190">
        <v>10.594421460000007</v>
      </c>
      <c r="M1408" s="190">
        <v>10.037017039999995</v>
      </c>
      <c r="N1408" s="190">
        <v>13.390006749999998</v>
      </c>
      <c r="O1408" s="184">
        <v>13.563880159999997</v>
      </c>
      <c r="P1408" s="185">
        <f t="shared" si="920"/>
        <v>115.81465471999999</v>
      </c>
      <c r="Q1408" s="503"/>
      <c r="R1408" s="187"/>
      <c r="S1408" s="187"/>
      <c r="T1408" s="105">
        <f t="shared" si="941"/>
        <v>0</v>
      </c>
      <c r="U1408" s="79">
        <v>2</v>
      </c>
    </row>
    <row r="1409" spans="1:21" s="57" customFormat="1" ht="15.75" hidden="1" customHeight="1" thickBot="1">
      <c r="A1409" s="216" t="s">
        <v>39</v>
      </c>
      <c r="B1409" s="69"/>
      <c r="C1409" s="233" t="s">
        <v>870</v>
      </c>
      <c r="D1409" s="422">
        <v>15.078318260000001</v>
      </c>
      <c r="E1409" s="423">
        <v>15.067491689999999</v>
      </c>
      <c r="F1409" s="423">
        <v>11.868677460000001</v>
      </c>
      <c r="G1409" s="423">
        <v>12.07022001</v>
      </c>
      <c r="H1409" s="423">
        <v>8.6991328999999951</v>
      </c>
      <c r="I1409" s="423">
        <v>5.5684238900000054</v>
      </c>
      <c r="J1409" s="423">
        <v>9.7959438399999925</v>
      </c>
      <c r="K1409" s="423">
        <v>7.9667781400000024</v>
      </c>
      <c r="L1409" s="423">
        <v>9.2635919699999931</v>
      </c>
      <c r="M1409" s="423">
        <v>9.514172230000014</v>
      </c>
      <c r="N1409" s="423">
        <v>12.176883399999994</v>
      </c>
      <c r="O1409" s="424">
        <v>13.915176330000023</v>
      </c>
      <c r="P1409" s="425">
        <f>SUM(D1409:O1409)</f>
        <v>130.98481012000002</v>
      </c>
      <c r="Q1409" s="503"/>
      <c r="R1409" s="182"/>
      <c r="S1409" s="191"/>
      <c r="T1409" s="192">
        <f>S1409-R1409</f>
        <v>0</v>
      </c>
      <c r="U1409" s="79">
        <v>2</v>
      </c>
    </row>
    <row r="1410" spans="1:21" s="57" customFormat="1" ht="15.75" hidden="1" customHeight="1" thickBot="1">
      <c r="A1410" s="216" t="s">
        <v>39</v>
      </c>
      <c r="B1410" s="69"/>
      <c r="C1410" s="244" t="s">
        <v>971</v>
      </c>
      <c r="D1410" s="182">
        <v>13.083867969999998</v>
      </c>
      <c r="E1410" s="183">
        <v>12.702763620000001</v>
      </c>
      <c r="F1410" s="183">
        <v>12.419183390000001</v>
      </c>
      <c r="G1410" s="183">
        <v>11.942758159999997</v>
      </c>
      <c r="H1410" s="183">
        <v>10.025566440000006</v>
      </c>
      <c r="I1410" s="183">
        <v>10.609572060000005</v>
      </c>
      <c r="J1410" s="183">
        <v>11.71028896</v>
      </c>
      <c r="K1410" s="183">
        <v>8.4438509099999948</v>
      </c>
      <c r="L1410" s="183">
        <v>9.6291144200000076</v>
      </c>
      <c r="M1410" s="183">
        <v>10.66162319</v>
      </c>
      <c r="N1410" s="183">
        <v>12.978065999999998</v>
      </c>
      <c r="O1410" s="184">
        <v>11.86839682999998</v>
      </c>
      <c r="P1410" s="185">
        <f>SUM(D1410:O1410)</f>
        <v>136.07505194999999</v>
      </c>
      <c r="Q1410" s="503"/>
      <c r="R1410" s="423">
        <v>169.5</v>
      </c>
      <c r="S1410" s="459">
        <v>169.5</v>
      </c>
      <c r="T1410" s="592">
        <f t="shared" si="941"/>
        <v>0</v>
      </c>
      <c r="U1410" s="79">
        <v>2</v>
      </c>
    </row>
    <row r="1411" spans="1:21" s="57" customFormat="1" ht="15.6" customHeight="1" thickBot="1">
      <c r="A1411" s="216" t="s">
        <v>39</v>
      </c>
      <c r="B1411" s="516">
        <f>+B1398+1</f>
        <v>268</v>
      </c>
      <c r="C1411" s="244" t="s">
        <v>2538</v>
      </c>
      <c r="D1411" s="182">
        <v>29.5</v>
      </c>
      <c r="E1411" s="183">
        <v>28.9</v>
      </c>
      <c r="F1411" s="183">
        <v>28.2</v>
      </c>
      <c r="G1411" s="183">
        <v>27.5</v>
      </c>
      <c r="H1411" s="183">
        <v>26.8</v>
      </c>
      <c r="I1411" s="183">
        <v>26</v>
      </c>
      <c r="J1411" s="183">
        <v>25.1</v>
      </c>
      <c r="K1411" s="183">
        <v>24.3</v>
      </c>
      <c r="L1411" s="183">
        <v>23.5</v>
      </c>
      <c r="M1411" s="183">
        <v>22.8</v>
      </c>
      <c r="N1411" s="183">
        <v>22.2</v>
      </c>
      <c r="O1411" s="184">
        <f>(R1411)-SUM(D1411:N1411)</f>
        <v>21.499999999999943</v>
      </c>
      <c r="P1411" s="185">
        <f>SUM(D1411:O1411)</f>
        <v>306.29999999999995</v>
      </c>
      <c r="Q1411" s="584"/>
      <c r="R1411" s="182">
        <v>306.29999999999995</v>
      </c>
      <c r="S1411" s="187">
        <v>306.3</v>
      </c>
      <c r="T1411" s="644">
        <f>R1411-S1411</f>
        <v>0</v>
      </c>
      <c r="U1411" s="79">
        <v>1</v>
      </c>
    </row>
    <row r="1412" spans="1:21" s="57" customFormat="1" ht="15.75" hidden="1" customHeight="1" thickBot="1">
      <c r="A1412" s="216" t="s">
        <v>39</v>
      </c>
      <c r="B1412" s="69"/>
      <c r="C1412" s="244" t="s">
        <v>1115</v>
      </c>
      <c r="D1412" s="182">
        <v>16.717345619999996</v>
      </c>
      <c r="E1412" s="183">
        <v>13.986109460000005</v>
      </c>
      <c r="F1412" s="183">
        <v>13.529860209999999</v>
      </c>
      <c r="G1412" s="183">
        <v>16.310593140000002</v>
      </c>
      <c r="H1412" s="183">
        <v>14.111827359999992</v>
      </c>
      <c r="I1412" s="183">
        <v>14.357192400000017</v>
      </c>
      <c r="J1412" s="183">
        <v>20.399382559999992</v>
      </c>
      <c r="K1412" s="183">
        <v>15.185487590000008</v>
      </c>
      <c r="L1412" s="183">
        <v>19.006119489999985</v>
      </c>
      <c r="M1412" s="183">
        <v>23.989250059999989</v>
      </c>
      <c r="N1412" s="183">
        <v>25.972990109999984</v>
      </c>
      <c r="O1412" s="184">
        <v>30.788037670000023</v>
      </c>
      <c r="P1412" s="185">
        <f>SUM(D1412:O1412)</f>
        <v>224.35419567</v>
      </c>
      <c r="Q1412" s="351"/>
      <c r="R1412" s="602">
        <v>186.2</v>
      </c>
      <c r="S1412" s="596">
        <v>186.2</v>
      </c>
      <c r="T1412" s="597">
        <f>R1412-S1412</f>
        <v>0</v>
      </c>
      <c r="U1412" s="79">
        <v>2</v>
      </c>
    </row>
    <row r="1413" spans="1:21" s="57" customFormat="1" ht="15.75" hidden="1" customHeight="1" thickBot="1">
      <c r="A1413" s="216" t="s">
        <v>39</v>
      </c>
      <c r="B1413" s="516"/>
      <c r="C1413" s="244" t="s">
        <v>1523</v>
      </c>
      <c r="D1413" s="182">
        <v>30.90004351</v>
      </c>
      <c r="E1413" s="183">
        <v>40.972739439999998</v>
      </c>
      <c r="F1413" s="183">
        <v>33.894145589999994</v>
      </c>
      <c r="G1413" s="183">
        <v>33.228029290000009</v>
      </c>
      <c r="H1413" s="183">
        <v>27.375103249999995</v>
      </c>
      <c r="I1413" s="183">
        <v>24.272168399999998</v>
      </c>
      <c r="J1413" s="183">
        <v>28.624690490000006</v>
      </c>
      <c r="K1413" s="183">
        <v>22.985167829999995</v>
      </c>
      <c r="L1413" s="183">
        <v>46.036028440000024</v>
      </c>
      <c r="M1413" s="183">
        <v>37.199210820000019</v>
      </c>
      <c r="N1413" s="183">
        <v>21.861583389999964</v>
      </c>
      <c r="O1413" s="184">
        <v>23.215325789999952</v>
      </c>
      <c r="P1413" s="185">
        <f t="shared" ref="P1413:P1422" si="942">SUM(D1413:O1413)</f>
        <v>370.56423623999996</v>
      </c>
      <c r="Q1413" s="351"/>
      <c r="R1413" s="182">
        <v>298.10000000000002</v>
      </c>
      <c r="S1413" s="187">
        <v>298.10000000000002</v>
      </c>
      <c r="T1413" s="481">
        <f t="shared" ref="T1413:T1422" si="943">R1413-S1413</f>
        <v>0</v>
      </c>
      <c r="U1413" s="79">
        <v>2</v>
      </c>
    </row>
    <row r="1414" spans="1:21" s="57" customFormat="1" ht="15.75" hidden="1" customHeight="1" thickBot="1">
      <c r="A1414" s="216" t="s">
        <v>39</v>
      </c>
      <c r="B1414" s="516"/>
      <c r="C1414" s="233" t="s">
        <v>1524</v>
      </c>
      <c r="D1414" s="583">
        <v>38.263364260000003</v>
      </c>
      <c r="E1414" s="301">
        <v>31.907656580000008</v>
      </c>
      <c r="F1414" s="301">
        <v>28.566856279999996</v>
      </c>
      <c r="G1414" s="301">
        <v>-2.7607433000000015</v>
      </c>
      <c r="H1414" s="301">
        <v>60.826829159999988</v>
      </c>
      <c r="I1414" s="301">
        <v>23.803747329999993</v>
      </c>
      <c r="J1414" s="301">
        <v>59.561974289999995</v>
      </c>
      <c r="K1414" s="301">
        <v>22.364930340000001</v>
      </c>
      <c r="L1414" s="301">
        <v>14.676182170000004</v>
      </c>
      <c r="M1414" s="301">
        <v>17.872586290000015</v>
      </c>
      <c r="N1414" s="301">
        <v>19.606074279999973</v>
      </c>
      <c r="O1414" s="332">
        <v>28.191897580000045</v>
      </c>
      <c r="P1414" s="333">
        <f t="shared" si="942"/>
        <v>342.88135526000002</v>
      </c>
      <c r="Q1414" s="557"/>
      <c r="R1414" s="422">
        <v>322.5</v>
      </c>
      <c r="S1414" s="459">
        <v>322.5</v>
      </c>
      <c r="T1414" s="592">
        <f t="shared" si="943"/>
        <v>0</v>
      </c>
      <c r="U1414" s="79">
        <v>2</v>
      </c>
    </row>
    <row r="1415" spans="1:21" s="57" customFormat="1" ht="15.6" hidden="1" customHeight="1" thickBot="1">
      <c r="A1415" s="216" t="s">
        <v>39</v>
      </c>
      <c r="B1415" s="516"/>
      <c r="C1415" s="233" t="s">
        <v>1525</v>
      </c>
      <c r="D1415" s="182">
        <v>6.6947520000002925E-2</v>
      </c>
      <c r="E1415" s="183">
        <v>32.792198020000001</v>
      </c>
      <c r="F1415" s="183">
        <v>20.181090390000008</v>
      </c>
      <c r="G1415" s="183">
        <v>48.635776559999996</v>
      </c>
      <c r="H1415" s="183">
        <v>23.788028659999995</v>
      </c>
      <c r="I1415" s="183">
        <v>21.865955139999997</v>
      </c>
      <c r="J1415" s="183">
        <v>5.8496627400000136</v>
      </c>
      <c r="K1415" s="183">
        <v>6.9343065799999692</v>
      </c>
      <c r="L1415" s="183">
        <v>5.7528073900000152</v>
      </c>
      <c r="M1415" s="183">
        <v>16.089250040000024</v>
      </c>
      <c r="N1415" s="183">
        <v>8.9739133199999799</v>
      </c>
      <c r="O1415" s="184">
        <v>-9.0875316000000055</v>
      </c>
      <c r="P1415" s="185">
        <f t="shared" si="942"/>
        <v>181.84240475999999</v>
      </c>
      <c r="Q1415" s="584"/>
      <c r="R1415" s="182">
        <v>250</v>
      </c>
      <c r="S1415" s="187">
        <v>250</v>
      </c>
      <c r="T1415" s="105">
        <f t="shared" si="943"/>
        <v>0</v>
      </c>
      <c r="U1415" s="79">
        <v>2</v>
      </c>
    </row>
    <row r="1416" spans="1:21" s="57" customFormat="1" ht="15.6" hidden="1" customHeight="1" thickBot="1">
      <c r="A1416" s="216" t="s">
        <v>39</v>
      </c>
      <c r="B1416" s="516"/>
      <c r="C1416" s="233" t="s">
        <v>1526</v>
      </c>
      <c r="D1416" s="182">
        <v>34.174144899999995</v>
      </c>
      <c r="E1416" s="183">
        <v>12.045301870000003</v>
      </c>
      <c r="F1416" s="183">
        <v>0.92953924999999771</v>
      </c>
      <c r="G1416" s="183">
        <v>42.805821769999994</v>
      </c>
      <c r="H1416" s="183">
        <v>32.02400590000002</v>
      </c>
      <c r="I1416" s="183">
        <v>27.93380725999998</v>
      </c>
      <c r="J1416" s="183">
        <v>38.510623660000022</v>
      </c>
      <c r="K1416" s="183">
        <v>33.939968469999968</v>
      </c>
      <c r="L1416" s="183">
        <v>39.414915920000055</v>
      </c>
      <c r="M1416" s="183">
        <v>80.959258849999969</v>
      </c>
      <c r="N1416" s="183">
        <v>78.406871429999967</v>
      </c>
      <c r="O1416" s="184">
        <v>72.699601220000034</v>
      </c>
      <c r="P1416" s="185">
        <f t="shared" si="942"/>
        <v>493.84386050000001</v>
      </c>
      <c r="Q1416" s="638"/>
      <c r="R1416" s="182">
        <v>347.3</v>
      </c>
      <c r="S1416" s="187">
        <v>347.3</v>
      </c>
      <c r="T1416" s="105">
        <f t="shared" si="943"/>
        <v>0</v>
      </c>
      <c r="U1416" s="79">
        <v>2</v>
      </c>
    </row>
    <row r="1417" spans="1:21" s="57" customFormat="1" ht="15.75" customHeight="1" thickBot="1">
      <c r="A1417" s="216" t="s">
        <v>39</v>
      </c>
      <c r="B1417" s="516">
        <f>+B1411+1</f>
        <v>269</v>
      </c>
      <c r="C1417" s="233" t="s">
        <v>1527</v>
      </c>
      <c r="D1417" s="612">
        <v>40</v>
      </c>
      <c r="E1417" s="611">
        <v>40</v>
      </c>
      <c r="F1417" s="611">
        <v>40</v>
      </c>
      <c r="G1417" s="611">
        <v>40</v>
      </c>
      <c r="H1417" s="611">
        <v>40</v>
      </c>
      <c r="I1417" s="611">
        <v>40</v>
      </c>
      <c r="J1417" s="611">
        <v>40</v>
      </c>
      <c r="K1417" s="611">
        <v>40</v>
      </c>
      <c r="L1417" s="611">
        <v>40</v>
      </c>
      <c r="M1417" s="611">
        <v>40</v>
      </c>
      <c r="N1417" s="611">
        <v>40</v>
      </c>
      <c r="O1417" s="184">
        <f t="shared" ref="O1417:O1422" si="944">(R1417)-SUM(D1417:N1417)</f>
        <v>39.100000000000023</v>
      </c>
      <c r="P1417" s="185">
        <f t="shared" si="942"/>
        <v>479.1</v>
      </c>
      <c r="Q1417" s="557"/>
      <c r="R1417" s="648">
        <v>479.1</v>
      </c>
      <c r="S1417" s="599">
        <v>479.1</v>
      </c>
      <c r="T1417" s="600">
        <f t="shared" si="943"/>
        <v>0</v>
      </c>
      <c r="U1417" s="79">
        <v>1</v>
      </c>
    </row>
    <row r="1418" spans="1:21" s="57" customFormat="1" ht="15.75" customHeight="1" thickBot="1">
      <c r="A1418" s="216" t="s">
        <v>39</v>
      </c>
      <c r="B1418" s="516">
        <f>+B1417+1</f>
        <v>270</v>
      </c>
      <c r="C1418" s="233" t="s">
        <v>1528</v>
      </c>
      <c r="D1418" s="195">
        <v>35.5</v>
      </c>
      <c r="E1418" s="193">
        <v>37.9</v>
      </c>
      <c r="F1418" s="193">
        <v>38.700000000000003</v>
      </c>
      <c r="G1418" s="193">
        <v>36.200000000000003</v>
      </c>
      <c r="H1418" s="193">
        <v>35.1</v>
      </c>
      <c r="I1418" s="193">
        <v>33.799999999999997</v>
      </c>
      <c r="J1418" s="193">
        <v>31.8</v>
      </c>
      <c r="K1418" s="193">
        <v>30.1</v>
      </c>
      <c r="L1418" s="193">
        <v>28.6</v>
      </c>
      <c r="M1418" s="193">
        <v>27.1</v>
      </c>
      <c r="N1418" s="193">
        <v>25.7</v>
      </c>
      <c r="O1418" s="184">
        <f t="shared" si="944"/>
        <v>24.199999999999932</v>
      </c>
      <c r="P1418" s="185">
        <f t="shared" si="942"/>
        <v>384.7</v>
      </c>
      <c r="Q1418" s="542"/>
      <c r="R1418" s="199">
        <v>384.7</v>
      </c>
      <c r="S1418" s="187">
        <v>384.7</v>
      </c>
      <c r="T1418" s="105">
        <f t="shared" si="943"/>
        <v>0</v>
      </c>
      <c r="U1418" s="79">
        <v>1</v>
      </c>
    </row>
    <row r="1419" spans="1:21" s="57" customFormat="1" ht="15.75" hidden="1" customHeight="1" thickBot="1">
      <c r="A1419" s="216" t="s">
        <v>39</v>
      </c>
      <c r="B1419" s="69"/>
      <c r="C1419" s="233" t="s">
        <v>1529</v>
      </c>
      <c r="D1419" s="195"/>
      <c r="E1419" s="193"/>
      <c r="F1419" s="193"/>
      <c r="G1419" s="193"/>
      <c r="H1419" s="193"/>
      <c r="I1419" s="193"/>
      <c r="J1419" s="193"/>
      <c r="K1419" s="193"/>
      <c r="L1419" s="193"/>
      <c r="M1419" s="193"/>
      <c r="N1419" s="193"/>
      <c r="O1419" s="184">
        <f t="shared" si="944"/>
        <v>0</v>
      </c>
      <c r="P1419" s="185">
        <f t="shared" si="942"/>
        <v>0</v>
      </c>
      <c r="Q1419" s="503"/>
      <c r="R1419" s="199"/>
      <c r="S1419" s="187"/>
      <c r="T1419" s="105">
        <f t="shared" si="943"/>
        <v>0</v>
      </c>
      <c r="U1419" s="79">
        <v>2</v>
      </c>
    </row>
    <row r="1420" spans="1:21" s="57" customFormat="1" ht="15.75" hidden="1" customHeight="1" thickBot="1">
      <c r="A1420" s="216" t="s">
        <v>39</v>
      </c>
      <c r="B1420" s="69"/>
      <c r="C1420" s="233" t="s">
        <v>1530</v>
      </c>
      <c r="D1420" s="195"/>
      <c r="E1420" s="193"/>
      <c r="F1420" s="193"/>
      <c r="G1420" s="193"/>
      <c r="H1420" s="193"/>
      <c r="I1420" s="193"/>
      <c r="J1420" s="193"/>
      <c r="K1420" s="193"/>
      <c r="L1420" s="193"/>
      <c r="M1420" s="193"/>
      <c r="N1420" s="193"/>
      <c r="O1420" s="184">
        <f t="shared" si="944"/>
        <v>0</v>
      </c>
      <c r="P1420" s="185">
        <f t="shared" si="942"/>
        <v>0</v>
      </c>
      <c r="Q1420" s="503"/>
      <c r="R1420" s="199"/>
      <c r="S1420" s="187"/>
      <c r="T1420" s="105">
        <f t="shared" si="943"/>
        <v>0</v>
      </c>
      <c r="U1420" s="79">
        <v>2</v>
      </c>
    </row>
    <row r="1421" spans="1:21" s="57" customFormat="1" ht="15.75" hidden="1" customHeight="1" thickBot="1">
      <c r="A1421" s="216" t="s">
        <v>39</v>
      </c>
      <c r="B1421" s="69"/>
      <c r="C1421" s="233" t="s">
        <v>1531</v>
      </c>
      <c r="D1421" s="195"/>
      <c r="E1421" s="193"/>
      <c r="F1421" s="193"/>
      <c r="G1421" s="193"/>
      <c r="H1421" s="193"/>
      <c r="I1421" s="193"/>
      <c r="J1421" s="193"/>
      <c r="K1421" s="193"/>
      <c r="L1421" s="193"/>
      <c r="M1421" s="193"/>
      <c r="N1421" s="193"/>
      <c r="O1421" s="184">
        <f t="shared" si="944"/>
        <v>0</v>
      </c>
      <c r="P1421" s="185">
        <f t="shared" si="942"/>
        <v>0</v>
      </c>
      <c r="Q1421" s="503"/>
      <c r="R1421" s="199"/>
      <c r="S1421" s="187"/>
      <c r="T1421" s="105">
        <f t="shared" si="943"/>
        <v>0</v>
      </c>
      <c r="U1421" s="79">
        <v>2</v>
      </c>
    </row>
    <row r="1422" spans="1:21" s="57" customFormat="1" ht="15.75" hidden="1" customHeight="1" thickBot="1">
      <c r="A1422" s="216" t="s">
        <v>39</v>
      </c>
      <c r="B1422" s="69"/>
      <c r="C1422" s="233" t="s">
        <v>1532</v>
      </c>
      <c r="D1422" s="195"/>
      <c r="E1422" s="193"/>
      <c r="F1422" s="193"/>
      <c r="G1422" s="193"/>
      <c r="H1422" s="193"/>
      <c r="I1422" s="193"/>
      <c r="J1422" s="193"/>
      <c r="K1422" s="193"/>
      <c r="L1422" s="193"/>
      <c r="M1422" s="193"/>
      <c r="N1422" s="193"/>
      <c r="O1422" s="184">
        <f t="shared" si="944"/>
        <v>0</v>
      </c>
      <c r="P1422" s="185">
        <f t="shared" si="942"/>
        <v>0</v>
      </c>
      <c r="Q1422" s="503"/>
      <c r="R1422" s="199"/>
      <c r="S1422" s="187"/>
      <c r="T1422" s="105">
        <f t="shared" si="943"/>
        <v>0</v>
      </c>
      <c r="U1422" s="79">
        <v>2</v>
      </c>
    </row>
    <row r="1423" spans="1:21" s="196" customFormat="1" ht="15.6" customHeight="1" thickBot="1">
      <c r="B1423" s="549"/>
      <c r="C1423" s="468"/>
      <c r="D1423" s="161"/>
      <c r="E1423" s="161"/>
      <c r="F1423" s="161"/>
      <c r="G1423" s="161"/>
      <c r="H1423" s="161"/>
      <c r="I1423" s="161"/>
      <c r="J1423" s="161"/>
      <c r="K1423" s="161"/>
      <c r="L1423" s="161"/>
      <c r="M1423" s="161"/>
      <c r="N1423" s="161"/>
      <c r="O1423" s="197"/>
      <c r="P1423" s="198"/>
      <c r="Q1423" s="198"/>
      <c r="R1423" s="161"/>
      <c r="S1423" s="161"/>
      <c r="T1423" s="75"/>
      <c r="U1423" s="79">
        <v>1</v>
      </c>
    </row>
    <row r="1424" spans="1:21" s="57" customFormat="1" ht="15.75" hidden="1" customHeight="1" thickBot="1">
      <c r="A1424" s="57" t="s">
        <v>40</v>
      </c>
      <c r="B1424" s="69"/>
      <c r="C1424" s="233" t="s">
        <v>739</v>
      </c>
      <c r="D1424" s="218">
        <v>8.3139976640652521E-2</v>
      </c>
      <c r="E1424" s="218">
        <v>7.734104589076396E-2</v>
      </c>
      <c r="F1424" s="218">
        <v>6.2464450373306869E-2</v>
      </c>
      <c r="G1424" s="218">
        <v>9.4915841581832611E-2</v>
      </c>
      <c r="H1424" s="218">
        <v>7.9058162096010284E-2</v>
      </c>
      <c r="I1424" s="218">
        <v>2.9248558919199263E-2</v>
      </c>
      <c r="J1424" s="218">
        <v>9.9410317731660591E-2</v>
      </c>
      <c r="K1424" s="218">
        <v>6.4381165109897637E-2</v>
      </c>
      <c r="L1424" s="218">
        <v>8.8572261876968691E-2</v>
      </c>
      <c r="M1424" s="218">
        <v>0.14548376374808566</v>
      </c>
      <c r="N1424" s="218">
        <v>6.820535416822214E-2</v>
      </c>
      <c r="O1424" s="218">
        <v>0.10777910186339976</v>
      </c>
      <c r="P1424" s="160">
        <f t="shared" ref="P1424:P1451" si="945">SUM(D1424:O1424)</f>
        <v>1</v>
      </c>
      <c r="Q1424" s="484"/>
      <c r="R1424" s="234"/>
      <c r="S1424" s="234"/>
      <c r="T1424" s="75"/>
      <c r="U1424" s="79">
        <v>2</v>
      </c>
    </row>
    <row r="1425" spans="1:21" s="57" customFormat="1" ht="15.75" hidden="1" customHeight="1" thickBot="1">
      <c r="A1425" s="57" t="s">
        <v>40</v>
      </c>
      <c r="B1425" s="69"/>
      <c r="C1425" s="233" t="s">
        <v>740</v>
      </c>
      <c r="D1425" s="220">
        <v>3.5607724137989516E-2</v>
      </c>
      <c r="E1425" s="220">
        <v>0.16876245068127657</v>
      </c>
      <c r="F1425" s="220">
        <v>4.82793856061592E-2</v>
      </c>
      <c r="G1425" s="220">
        <v>7.086392371309988E-2</v>
      </c>
      <c r="H1425" s="220">
        <v>0.13348107932606793</v>
      </c>
      <c r="I1425" s="220">
        <v>8.2325813825267519E-2</v>
      </c>
      <c r="J1425" s="220">
        <v>6.7290314276473862E-3</v>
      </c>
      <c r="K1425" s="220">
        <v>5.2128781189086149E-2</v>
      </c>
      <c r="L1425" s="220">
        <v>0.10442773649373083</v>
      </c>
      <c r="M1425" s="220">
        <v>8.0762982944619033E-2</v>
      </c>
      <c r="N1425" s="220">
        <v>0.1163561436260146</v>
      </c>
      <c r="O1425" s="220">
        <v>0.1002749470290414</v>
      </c>
      <c r="P1425" s="164">
        <f t="shared" si="945"/>
        <v>1</v>
      </c>
      <c r="Q1425" s="484"/>
      <c r="R1425" s="234"/>
      <c r="S1425" s="234"/>
      <c r="T1425" s="75"/>
      <c r="U1425" s="79">
        <v>2</v>
      </c>
    </row>
    <row r="1426" spans="1:21" s="57" customFormat="1" ht="15.75" hidden="1" customHeight="1" thickBot="1">
      <c r="A1426" s="57" t="s">
        <v>40</v>
      </c>
      <c r="B1426" s="69"/>
      <c r="C1426" s="233" t="s">
        <v>741</v>
      </c>
      <c r="D1426" s="235">
        <v>9.0860398910777462E-2</v>
      </c>
      <c r="E1426" s="235">
        <v>3.6052353470960745E-2</v>
      </c>
      <c r="F1426" s="235">
        <v>4.7544641621848502E-2</v>
      </c>
      <c r="G1426" s="235">
        <v>9.7987769876054898E-2</v>
      </c>
      <c r="H1426" s="235">
        <v>0.17282055954816364</v>
      </c>
      <c r="I1426" s="235">
        <v>0.16181275881194479</v>
      </c>
      <c r="J1426" s="235">
        <v>6.5928208968844978E-2</v>
      </c>
      <c r="K1426" s="235">
        <v>4.822287537211719E-2</v>
      </c>
      <c r="L1426" s="235">
        <v>5.9359492046631726E-2</v>
      </c>
      <c r="M1426" s="235">
        <v>7.1323668643738777E-2</v>
      </c>
      <c r="N1426" s="235">
        <v>3.362571594871934E-2</v>
      </c>
      <c r="O1426" s="235">
        <v>0.11446155678019794</v>
      </c>
      <c r="P1426" s="167">
        <f t="shared" si="945"/>
        <v>1</v>
      </c>
      <c r="Q1426" s="484"/>
      <c r="R1426" s="234"/>
      <c r="S1426" s="234"/>
      <c r="T1426" s="75"/>
      <c r="U1426" s="79">
        <v>2</v>
      </c>
    </row>
    <row r="1427" spans="1:21" s="57" customFormat="1" ht="15.75" hidden="1" customHeight="1" thickBot="1">
      <c r="A1427" s="57" t="s">
        <v>40</v>
      </c>
      <c r="B1427" s="69"/>
      <c r="C1427" s="233" t="s">
        <v>742</v>
      </c>
      <c r="D1427" s="168">
        <f t="shared" ref="D1427:D1434" si="946">D1446/$P1446</f>
        <v>0.10480570210443516</v>
      </c>
      <c r="E1427" s="169">
        <f t="shared" ref="E1427:O1427" si="947">E1446/$P1446</f>
        <v>4.6982106961433255E-2</v>
      </c>
      <c r="F1427" s="169">
        <f t="shared" si="947"/>
        <v>3.188685757392163E-2</v>
      </c>
      <c r="G1427" s="169">
        <f t="shared" si="947"/>
        <v>0.10317884367140549</v>
      </c>
      <c r="H1427" s="169">
        <f t="shared" si="947"/>
        <v>7.3906607194347551E-2</v>
      </c>
      <c r="I1427" s="169">
        <f t="shared" si="947"/>
        <v>7.2691654832550551E-2</v>
      </c>
      <c r="J1427" s="169">
        <f t="shared" si="947"/>
        <v>7.9727268181071911E-2</v>
      </c>
      <c r="K1427" s="169">
        <f t="shared" si="947"/>
        <v>7.3693701543017742E-2</v>
      </c>
      <c r="L1427" s="169">
        <f t="shared" si="947"/>
        <v>6.5990665897438835E-2</v>
      </c>
      <c r="M1427" s="169">
        <f t="shared" si="947"/>
        <v>0.13335382022728884</v>
      </c>
      <c r="N1427" s="169">
        <f t="shared" si="947"/>
        <v>0.1111759179140679</v>
      </c>
      <c r="O1427" s="169">
        <f t="shared" si="947"/>
        <v>0.10260685389902105</v>
      </c>
      <c r="P1427" s="171">
        <f t="shared" si="945"/>
        <v>0.99999999999999989</v>
      </c>
      <c r="Q1427" s="484"/>
      <c r="R1427" s="234"/>
      <c r="S1427" s="234"/>
      <c r="T1427" s="75"/>
      <c r="U1427" s="79">
        <v>2</v>
      </c>
    </row>
    <row r="1428" spans="1:21" s="57" customFormat="1" ht="15.75" hidden="1" customHeight="1" thickBot="1">
      <c r="A1428" s="57" t="s">
        <v>40</v>
      </c>
      <c r="B1428" s="69"/>
      <c r="C1428" s="236" t="s">
        <v>743</v>
      </c>
      <c r="D1428" s="168">
        <f t="shared" si="946"/>
        <v>4.5461557921485839E-2</v>
      </c>
      <c r="E1428" s="169">
        <f t="shared" ref="E1428:O1429" si="948">E1447/$P1447</f>
        <v>6.8490945006304649E-2</v>
      </c>
      <c r="F1428" s="169">
        <f t="shared" si="948"/>
        <v>3.7511385285251143E-2</v>
      </c>
      <c r="G1428" s="169">
        <f t="shared" si="948"/>
        <v>0.14881703114061037</v>
      </c>
      <c r="H1428" s="169">
        <f t="shared" si="948"/>
        <v>7.4875245702415508E-2</v>
      </c>
      <c r="I1428" s="169">
        <f t="shared" si="948"/>
        <v>6.1569479611187548E-2</v>
      </c>
      <c r="J1428" s="169">
        <f t="shared" si="948"/>
        <v>5.5944135392865052E-2</v>
      </c>
      <c r="K1428" s="169">
        <f t="shared" si="948"/>
        <v>0.14139536414002685</v>
      </c>
      <c r="L1428" s="169">
        <f t="shared" si="948"/>
        <v>0.12237367226385687</v>
      </c>
      <c r="M1428" s="169">
        <f t="shared" si="948"/>
        <v>8.9614979834333142E-2</v>
      </c>
      <c r="N1428" s="169">
        <f t="shared" si="948"/>
        <v>6.3129370506725777E-2</v>
      </c>
      <c r="O1428" s="169">
        <f t="shared" si="948"/>
        <v>9.0816833194937191E-2</v>
      </c>
      <c r="P1428" s="171">
        <f t="shared" si="945"/>
        <v>0.99999999999999989</v>
      </c>
      <c r="Q1428" s="496">
        <f>(P1447/P1446-1)</f>
        <v>0.1279764342981593</v>
      </c>
      <c r="R1428" s="234"/>
      <c r="S1428" s="234"/>
      <c r="T1428" s="75"/>
      <c r="U1428" s="79">
        <v>2</v>
      </c>
    </row>
    <row r="1429" spans="1:21" s="57" customFormat="1" ht="15.75" hidden="1" customHeight="1" thickBot="1">
      <c r="A1429" s="57" t="s">
        <v>40</v>
      </c>
      <c r="B1429" s="69"/>
      <c r="C1429" s="233" t="s">
        <v>744</v>
      </c>
      <c r="D1429" s="168">
        <f t="shared" si="946"/>
        <v>6.1796843677548896E-2</v>
      </c>
      <c r="E1429" s="169">
        <f t="shared" si="948"/>
        <v>8.6024067830342152E-2</v>
      </c>
      <c r="F1429" s="169">
        <f t="shared" si="948"/>
        <v>8.7016182751167556E-2</v>
      </c>
      <c r="G1429" s="169">
        <f t="shared" si="948"/>
        <v>8.8220890214089173E-2</v>
      </c>
      <c r="H1429" s="169">
        <f t="shared" si="948"/>
        <v>8.0383605966228788E-2</v>
      </c>
      <c r="I1429" s="169">
        <f t="shared" si="948"/>
        <v>6.3421326457737404E-2</v>
      </c>
      <c r="J1429" s="169">
        <f t="shared" si="948"/>
        <v>5.9898244037862515E-2</v>
      </c>
      <c r="K1429" s="169">
        <f t="shared" si="948"/>
        <v>6.4138985546672009E-2</v>
      </c>
      <c r="L1429" s="169">
        <f t="shared" si="948"/>
        <v>8.0435320861613951E-2</v>
      </c>
      <c r="M1429" s="169">
        <f t="shared" si="948"/>
        <v>6.543071023708559E-2</v>
      </c>
      <c r="N1429" s="169">
        <f t="shared" si="948"/>
        <v>8.3816542266064401E-2</v>
      </c>
      <c r="O1429" s="169">
        <f t="shared" si="948"/>
        <v>0.1794172801535876</v>
      </c>
      <c r="P1429" s="171">
        <f t="shared" si="945"/>
        <v>1</v>
      </c>
      <c r="Q1429" s="496">
        <f t="shared" ref="Q1429:Q1434" si="949">(P1448/P1447-1)</f>
        <v>0.41139537208542776</v>
      </c>
      <c r="R1429" s="234"/>
      <c r="S1429" s="234"/>
      <c r="T1429" s="75"/>
      <c r="U1429" s="79">
        <v>2</v>
      </c>
    </row>
    <row r="1430" spans="1:21" s="57" customFormat="1" ht="15.75" hidden="1" customHeight="1" thickBot="1">
      <c r="A1430" s="57" t="s">
        <v>40</v>
      </c>
      <c r="B1430" s="69"/>
      <c r="C1430" s="233" t="s">
        <v>745</v>
      </c>
      <c r="D1430" s="168">
        <f t="shared" si="946"/>
        <v>8.5485233503595826E-2</v>
      </c>
      <c r="E1430" s="169">
        <f t="shared" ref="E1430:O1430" si="950">E1449/$P1449</f>
        <v>8.87718093611196E-2</v>
      </c>
      <c r="F1430" s="169">
        <f t="shared" si="950"/>
        <v>7.9222989746689218E-2</v>
      </c>
      <c r="G1430" s="169">
        <f t="shared" si="950"/>
        <v>8.3665773691113693E-2</v>
      </c>
      <c r="H1430" s="169">
        <f t="shared" si="950"/>
        <v>7.8715882508059748E-2</v>
      </c>
      <c r="I1430" s="169">
        <f t="shared" si="950"/>
        <v>8.1976537494432497E-2</v>
      </c>
      <c r="J1430" s="169">
        <f t="shared" si="950"/>
        <v>9.4219447076996532E-2</v>
      </c>
      <c r="K1430" s="169">
        <f t="shared" si="950"/>
        <v>8.4910048696246451E-2</v>
      </c>
      <c r="L1430" s="169">
        <f t="shared" si="950"/>
        <v>8.1090545411472675E-2</v>
      </c>
      <c r="M1430" s="169">
        <f t="shared" si="950"/>
        <v>6.5632753836388794E-2</v>
      </c>
      <c r="N1430" s="169">
        <f t="shared" si="950"/>
        <v>9.4425929316621887E-2</v>
      </c>
      <c r="O1430" s="169">
        <f t="shared" si="950"/>
        <v>8.1883049357263107E-2</v>
      </c>
      <c r="P1430" s="171">
        <f t="shared" si="945"/>
        <v>0.99999999999999989</v>
      </c>
      <c r="Q1430" s="497">
        <f t="shared" si="949"/>
        <v>-0.10844217337658746</v>
      </c>
      <c r="R1430" s="234"/>
      <c r="S1430" s="234"/>
      <c r="T1430" s="75"/>
      <c r="U1430" s="79">
        <v>2</v>
      </c>
    </row>
    <row r="1431" spans="1:21" s="57" customFormat="1" ht="15.75" hidden="1" customHeight="1" thickBot="1">
      <c r="A1431" s="57" t="s">
        <v>40</v>
      </c>
      <c r="B1431" s="69"/>
      <c r="C1431" s="244" t="s">
        <v>746</v>
      </c>
      <c r="D1431" s="168">
        <f t="shared" si="946"/>
        <v>8.7051827165885734E-2</v>
      </c>
      <c r="E1431" s="217">
        <f t="shared" ref="E1431:O1431" si="951">E1450/$P1450</f>
        <v>8.2582549122956969E-2</v>
      </c>
      <c r="F1431" s="217">
        <f t="shared" si="951"/>
        <v>8.0819720564188513E-2</v>
      </c>
      <c r="G1431" s="217">
        <f t="shared" si="951"/>
        <v>8.7694750050809886E-2</v>
      </c>
      <c r="H1431" s="217">
        <f t="shared" si="951"/>
        <v>8.4045467339510488E-2</v>
      </c>
      <c r="I1431" s="217">
        <f t="shared" si="951"/>
        <v>7.1714292737813351E-2</v>
      </c>
      <c r="J1431" s="217">
        <f t="shared" si="951"/>
        <v>9.9158103486534643E-2</v>
      </c>
      <c r="K1431" s="217">
        <f t="shared" si="951"/>
        <v>7.1669027406296479E-2</v>
      </c>
      <c r="L1431" s="217">
        <f t="shared" si="951"/>
        <v>9.547655498602052E-2</v>
      </c>
      <c r="M1431" s="217">
        <f t="shared" si="951"/>
        <v>8.3666431968735078E-2</v>
      </c>
      <c r="N1431" s="217">
        <f t="shared" si="951"/>
        <v>6.8381016309761608E-2</v>
      </c>
      <c r="O1431" s="217">
        <f t="shared" si="951"/>
        <v>8.7740258861486786E-2</v>
      </c>
      <c r="P1431" s="171">
        <f t="shared" si="945"/>
        <v>1</v>
      </c>
      <c r="Q1431" s="497">
        <f t="shared" si="949"/>
        <v>-2.2043655667053796E-2</v>
      </c>
      <c r="R1431" s="234"/>
      <c r="S1431" s="234"/>
      <c r="T1431" s="477"/>
      <c r="U1431" s="79">
        <v>2</v>
      </c>
    </row>
    <row r="1432" spans="1:21" s="57" customFormat="1" ht="15.75" hidden="1" customHeight="1" thickBot="1">
      <c r="A1432" s="57" t="s">
        <v>40</v>
      </c>
      <c r="B1432" s="516"/>
      <c r="C1432" s="244" t="s">
        <v>787</v>
      </c>
      <c r="D1432" s="173">
        <f t="shared" si="946"/>
        <v>8.1953221682866895E-2</v>
      </c>
      <c r="E1432" s="218">
        <f t="shared" ref="E1432:O1432" si="952">E1451/$P1451</f>
        <v>9.3780526195743008E-2</v>
      </c>
      <c r="F1432" s="218">
        <f t="shared" si="952"/>
        <v>6.6560578177537993E-2</v>
      </c>
      <c r="G1432" s="218">
        <f t="shared" si="952"/>
        <v>0.1028516605571811</v>
      </c>
      <c r="H1432" s="218">
        <f t="shared" si="952"/>
        <v>7.9074118368889487E-2</v>
      </c>
      <c r="I1432" s="218">
        <f t="shared" si="952"/>
        <v>7.1011471449058061E-2</v>
      </c>
      <c r="J1432" s="218">
        <f t="shared" si="952"/>
        <v>7.9640813587715548E-2</v>
      </c>
      <c r="K1432" s="218">
        <f t="shared" si="952"/>
        <v>9.3694647257766425E-2</v>
      </c>
      <c r="L1432" s="218">
        <f t="shared" si="952"/>
        <v>8.321430455068983E-2</v>
      </c>
      <c r="M1432" s="218">
        <f t="shared" si="952"/>
        <v>6.6725743966949122E-2</v>
      </c>
      <c r="N1432" s="218">
        <f t="shared" si="952"/>
        <v>9.587730651007613E-2</v>
      </c>
      <c r="O1432" s="218">
        <f t="shared" si="952"/>
        <v>8.5615607695526397E-2</v>
      </c>
      <c r="P1432" s="514">
        <f t="shared" si="945"/>
        <v>1</v>
      </c>
      <c r="Q1432" s="550">
        <f t="shared" si="949"/>
        <v>4.1516507479593567E-2</v>
      </c>
      <c r="R1432" s="234"/>
      <c r="S1432" s="234"/>
      <c r="T1432" s="75"/>
      <c r="U1432" s="79">
        <v>2</v>
      </c>
    </row>
    <row r="1433" spans="1:21" s="57" customFormat="1" ht="15.75" hidden="1" customHeight="1" thickBot="1">
      <c r="A1433" s="57" t="s">
        <v>40</v>
      </c>
      <c r="B1433" s="516"/>
      <c r="C1433" s="244" t="s">
        <v>871</v>
      </c>
      <c r="D1433" s="219">
        <f t="shared" si="946"/>
        <v>8.1371081486557501E-2</v>
      </c>
      <c r="E1433" s="220">
        <f t="shared" ref="E1433:O1434" si="953">E1452/$P1452</f>
        <v>8.5184632558796852E-2</v>
      </c>
      <c r="F1433" s="220">
        <f t="shared" si="953"/>
        <v>8.1764912582390353E-2</v>
      </c>
      <c r="G1433" s="220">
        <f t="shared" si="953"/>
        <v>7.410497804580124E-2</v>
      </c>
      <c r="H1433" s="220">
        <f t="shared" si="953"/>
        <v>9.9017171768894616E-2</v>
      </c>
      <c r="I1433" s="220">
        <f t="shared" si="953"/>
        <v>6.7616096826223812E-2</v>
      </c>
      <c r="J1433" s="220">
        <f t="shared" si="953"/>
        <v>0.1008239084776739</v>
      </c>
      <c r="K1433" s="220">
        <f t="shared" si="953"/>
        <v>6.8816454629952284E-2</v>
      </c>
      <c r="L1433" s="220">
        <f t="shared" si="953"/>
        <v>8.5752231867276887E-2</v>
      </c>
      <c r="M1433" s="220">
        <f t="shared" si="953"/>
        <v>8.2310901646150694E-2</v>
      </c>
      <c r="N1433" s="220">
        <f t="shared" si="953"/>
        <v>8.4581377054644094E-2</v>
      </c>
      <c r="O1433" s="220">
        <f t="shared" si="953"/>
        <v>8.8656253055637763E-2</v>
      </c>
      <c r="P1433" s="460">
        <f>SUM(D1433:O1433)</f>
        <v>1.0000000000000002</v>
      </c>
      <c r="Q1433" s="551">
        <f t="shared" si="949"/>
        <v>-2.2888928159758848E-4</v>
      </c>
      <c r="R1433" s="234"/>
      <c r="S1433" s="234"/>
      <c r="T1433" s="75"/>
      <c r="U1433" s="79">
        <v>2</v>
      </c>
    </row>
    <row r="1434" spans="1:21" s="57" customFormat="1" ht="15.6" hidden="1" customHeight="1" thickBot="1">
      <c r="A1434" s="57" t="s">
        <v>40</v>
      </c>
      <c r="B1434" s="516"/>
      <c r="C1434" s="244" t="s">
        <v>972</v>
      </c>
      <c r="D1434" s="219">
        <f t="shared" si="946"/>
        <v>8.2072572648050124E-2</v>
      </c>
      <c r="E1434" s="220">
        <f t="shared" si="953"/>
        <v>8.5096221919021428E-2</v>
      </c>
      <c r="F1434" s="220">
        <f t="shared" si="953"/>
        <v>8.3844531362055053E-2</v>
      </c>
      <c r="G1434" s="220">
        <f t="shared" si="953"/>
        <v>9.6536189087314081E-2</v>
      </c>
      <c r="H1434" s="220">
        <f t="shared" si="953"/>
        <v>6.7676326457779934E-2</v>
      </c>
      <c r="I1434" s="220">
        <f t="shared" si="953"/>
        <v>6.9192893682266915E-2</v>
      </c>
      <c r="J1434" s="220">
        <f t="shared" si="953"/>
        <v>9.3072987682375458E-2</v>
      </c>
      <c r="K1434" s="220">
        <f t="shared" si="953"/>
        <v>9.2333339363967065E-2</v>
      </c>
      <c r="L1434" s="220">
        <f t="shared" si="953"/>
        <v>7.0129329369555113E-2</v>
      </c>
      <c r="M1434" s="220">
        <f t="shared" si="953"/>
        <v>7.9426698525012135E-2</v>
      </c>
      <c r="N1434" s="220">
        <f t="shared" si="953"/>
        <v>9.5954652564281609E-2</v>
      </c>
      <c r="O1434" s="220">
        <f t="shared" si="953"/>
        <v>8.46642573383211E-2</v>
      </c>
      <c r="P1434" s="460">
        <f>SUM(D1434:O1434)</f>
        <v>1</v>
      </c>
      <c r="Q1434" s="551">
        <f t="shared" si="949"/>
        <v>-2.0419285045352287E-2</v>
      </c>
      <c r="R1434" s="234"/>
      <c r="S1434" s="234"/>
      <c r="T1434" s="75"/>
      <c r="U1434" s="79">
        <v>2</v>
      </c>
    </row>
    <row r="1435" spans="1:21" s="57" customFormat="1" ht="15.6" hidden="1" customHeight="1" thickBot="1">
      <c r="A1435" s="57" t="s">
        <v>40</v>
      </c>
      <c r="B1435" s="516"/>
      <c r="C1435" s="244" t="s">
        <v>1116</v>
      </c>
      <c r="D1435" s="219">
        <f t="shared" ref="D1435:O1435" si="954">D1455/$P1455</f>
        <v>8.1089425072384091E-2</v>
      </c>
      <c r="E1435" s="220">
        <f t="shared" si="954"/>
        <v>8.5723617534958566E-2</v>
      </c>
      <c r="F1435" s="220">
        <f t="shared" si="954"/>
        <v>6.5583465021239143E-2</v>
      </c>
      <c r="G1435" s="220">
        <f t="shared" si="954"/>
        <v>9.9359645343403871E-2</v>
      </c>
      <c r="H1435" s="220">
        <f t="shared" si="954"/>
        <v>8.3393522485979421E-2</v>
      </c>
      <c r="I1435" s="220">
        <f t="shared" si="954"/>
        <v>8.1867591607879681E-2</v>
      </c>
      <c r="J1435" s="220">
        <f t="shared" si="954"/>
        <v>7.0253625715725909E-2</v>
      </c>
      <c r="K1435" s="220">
        <f t="shared" si="954"/>
        <v>8.0728594629035741E-2</v>
      </c>
      <c r="L1435" s="220">
        <f t="shared" si="954"/>
        <v>0.10044043296636794</v>
      </c>
      <c r="M1435" s="220">
        <f t="shared" si="954"/>
        <v>6.6961515684714354E-2</v>
      </c>
      <c r="N1435" s="220">
        <f t="shared" si="954"/>
        <v>9.9865023039869993E-2</v>
      </c>
      <c r="O1435" s="220">
        <f t="shared" si="954"/>
        <v>8.4733540898441276E-2</v>
      </c>
      <c r="P1435" s="460">
        <f>SUM(D1435:O1435)</f>
        <v>0.99999999999999989</v>
      </c>
      <c r="Q1435" s="551">
        <f>(P1455/P1453-1)</f>
        <v>1.1393831044169467E-2</v>
      </c>
      <c r="R1435" s="234"/>
      <c r="S1435" s="234"/>
      <c r="T1435" s="75"/>
      <c r="U1435" s="79">
        <v>2</v>
      </c>
    </row>
    <row r="1436" spans="1:21" s="57" customFormat="1" ht="15.6" customHeight="1" thickBot="1">
      <c r="A1436" s="57" t="s">
        <v>40</v>
      </c>
      <c r="B1436" s="516">
        <f>+B1418+1</f>
        <v>271</v>
      </c>
      <c r="C1436" s="244" t="s">
        <v>1533</v>
      </c>
      <c r="D1436" s="219">
        <f t="shared" ref="D1436:D1442" si="955">D1456/$P1456</f>
        <v>8.2530342898688908E-2</v>
      </c>
      <c r="E1436" s="220">
        <f t="shared" ref="E1436:O1436" si="956">E1456/$P1456</f>
        <v>8.3579103224885834E-2</v>
      </c>
      <c r="F1436" s="220">
        <f t="shared" si="956"/>
        <v>8.0183705111135206E-2</v>
      </c>
      <c r="G1436" s="220">
        <f t="shared" si="956"/>
        <v>8.5506794357180463E-2</v>
      </c>
      <c r="H1436" s="220">
        <f t="shared" si="956"/>
        <v>8.114869667223297E-2</v>
      </c>
      <c r="I1436" s="220">
        <f t="shared" si="956"/>
        <v>8.6448286433329399E-2</v>
      </c>
      <c r="J1436" s="220">
        <f t="shared" si="956"/>
        <v>7.1412378302815632E-2</v>
      </c>
      <c r="K1436" s="220">
        <f t="shared" si="956"/>
        <v>9.507913064652071E-2</v>
      </c>
      <c r="L1436" s="220">
        <f t="shared" si="956"/>
        <v>8.7623399510895858E-2</v>
      </c>
      <c r="M1436" s="220">
        <f t="shared" si="956"/>
        <v>7.9284356398040906E-2</v>
      </c>
      <c r="N1436" s="220">
        <f t="shared" si="956"/>
        <v>8.3180897717443178E-2</v>
      </c>
      <c r="O1436" s="220">
        <f t="shared" si="956"/>
        <v>8.402290872683095E-2</v>
      </c>
      <c r="P1436" s="460">
        <f t="shared" ref="P1436:P1445" si="957">SUM(D1436:O1436)</f>
        <v>1</v>
      </c>
      <c r="Q1436" s="551">
        <f>(P1456/P1455-1)</f>
        <v>9.8767339585190683E-3</v>
      </c>
      <c r="R1436" s="234"/>
      <c r="S1436" s="234"/>
      <c r="T1436" s="75"/>
      <c r="U1436" s="79">
        <v>1</v>
      </c>
    </row>
    <row r="1437" spans="1:21" s="57" customFormat="1" ht="15.6" customHeight="1" thickBot="1">
      <c r="A1437" s="57" t="s">
        <v>40</v>
      </c>
      <c r="B1437" s="516">
        <f>+B1436+1</f>
        <v>272</v>
      </c>
      <c r="C1437" s="244" t="s">
        <v>1534</v>
      </c>
      <c r="D1437" s="347">
        <f t="shared" si="955"/>
        <v>8.4390706961123593E-2</v>
      </c>
      <c r="E1437" s="264">
        <f t="shared" ref="E1437:O1437" si="958">E1457/$P1457</f>
        <v>8.1135974428536872E-2</v>
      </c>
      <c r="F1437" s="264">
        <f t="shared" si="958"/>
        <v>8.4413681568477672E-2</v>
      </c>
      <c r="G1437" s="264">
        <f t="shared" si="958"/>
        <v>8.5723095386269862E-2</v>
      </c>
      <c r="H1437" s="264">
        <f t="shared" si="958"/>
        <v>6.7747221599309015E-2</v>
      </c>
      <c r="I1437" s="264">
        <f t="shared" si="958"/>
        <v>0.10135432330185391</v>
      </c>
      <c r="J1437" s="264">
        <f t="shared" si="958"/>
        <v>8.5218698637356274E-2</v>
      </c>
      <c r="K1437" s="264">
        <f t="shared" si="958"/>
        <v>8.1963573256371033E-2</v>
      </c>
      <c r="L1437" s="264">
        <f t="shared" si="958"/>
        <v>8.430533078235776E-2</v>
      </c>
      <c r="M1437" s="264">
        <f t="shared" si="958"/>
        <v>7.0491906037851132E-2</v>
      </c>
      <c r="N1437" s="264">
        <f t="shared" si="958"/>
        <v>8.2095945072172646E-2</v>
      </c>
      <c r="O1437" s="264">
        <f t="shared" si="958"/>
        <v>9.1159542968320212E-2</v>
      </c>
      <c r="P1437" s="552">
        <f t="shared" si="957"/>
        <v>1.0000000000000002</v>
      </c>
      <c r="Q1437" s="553">
        <f t="shared" ref="Q1437:Q1445" si="959">(P1457/P1456-1)</f>
        <v>7.6106621744009839E-3</v>
      </c>
      <c r="R1437" s="234"/>
      <c r="S1437" s="234"/>
      <c r="T1437" s="75"/>
      <c r="U1437" s="79">
        <v>1</v>
      </c>
    </row>
    <row r="1438" spans="1:21" s="57" customFormat="1" ht="15.6" customHeight="1" thickBot="1">
      <c r="A1438" s="57" t="s">
        <v>40</v>
      </c>
      <c r="B1438" s="516">
        <f>+B1437+1</f>
        <v>273</v>
      </c>
      <c r="C1438" s="233" t="s">
        <v>1535</v>
      </c>
      <c r="D1438" s="237">
        <f t="shared" si="955"/>
        <v>9.0489322329329699E-2</v>
      </c>
      <c r="E1438" s="238">
        <f t="shared" ref="E1438:O1438" si="960">E1458/$P1458</f>
        <v>8.182019121617938E-2</v>
      </c>
      <c r="F1438" s="238">
        <f t="shared" si="960"/>
        <v>8.0719072749942986E-2</v>
      </c>
      <c r="G1438" s="238">
        <f t="shared" si="960"/>
        <v>8.1900864649219668E-2</v>
      </c>
      <c r="H1438" s="238">
        <f t="shared" si="960"/>
        <v>8.2113635596944817E-2</v>
      </c>
      <c r="I1438" s="238">
        <f t="shared" si="960"/>
        <v>8.2574037933622141E-2</v>
      </c>
      <c r="J1438" s="238">
        <f t="shared" si="960"/>
        <v>7.014472615061812E-2</v>
      </c>
      <c r="K1438" s="238">
        <f t="shared" si="960"/>
        <v>9.3907657675301334E-2</v>
      </c>
      <c r="L1438" s="238">
        <f t="shared" si="960"/>
        <v>8.3693847227027163E-2</v>
      </c>
      <c r="M1438" s="238">
        <f t="shared" si="960"/>
        <v>8.220880724188806E-2</v>
      </c>
      <c r="N1438" s="238">
        <f t="shared" si="960"/>
        <v>8.1038272957883531E-2</v>
      </c>
      <c r="O1438" s="238">
        <f t="shared" si="960"/>
        <v>8.9389564272043101E-2</v>
      </c>
      <c r="P1438" s="329">
        <f t="shared" si="957"/>
        <v>1</v>
      </c>
      <c r="Q1438" s="498">
        <f t="shared" si="959"/>
        <v>-2.8872910325726253E-2</v>
      </c>
      <c r="R1438" s="234"/>
      <c r="S1438" s="234"/>
      <c r="T1438" s="75"/>
      <c r="U1438" s="79">
        <v>1</v>
      </c>
    </row>
    <row r="1439" spans="1:21" s="57" customFormat="1" ht="15.6" customHeight="1" thickBot="1">
      <c r="A1439" s="57" t="s">
        <v>40</v>
      </c>
      <c r="B1439" s="516">
        <f>+B1438+1</f>
        <v>274</v>
      </c>
      <c r="C1439" s="233" t="s">
        <v>1536</v>
      </c>
      <c r="D1439" s="237">
        <f t="shared" si="955"/>
        <v>7.6772506763714554E-2</v>
      </c>
      <c r="E1439" s="238">
        <f t="shared" ref="E1439:O1439" si="961">E1459/$P1459</f>
        <v>8.4044048218026246E-2</v>
      </c>
      <c r="F1439" s="238">
        <f t="shared" si="961"/>
        <v>8.2480812885839208E-2</v>
      </c>
      <c r="G1439" s="238">
        <f t="shared" si="961"/>
        <v>6.5020422952935975E-2</v>
      </c>
      <c r="H1439" s="238">
        <f t="shared" si="961"/>
        <v>9.8677371465648173E-2</v>
      </c>
      <c r="I1439" s="238">
        <f t="shared" si="961"/>
        <v>8.5365091329661677E-2</v>
      </c>
      <c r="J1439" s="238">
        <f t="shared" si="961"/>
        <v>8.1696050115030769E-2</v>
      </c>
      <c r="K1439" s="238">
        <f t="shared" si="961"/>
        <v>8.1636075774865632E-2</v>
      </c>
      <c r="L1439" s="238">
        <f t="shared" si="961"/>
        <v>8.4534606007789975E-2</v>
      </c>
      <c r="M1439" s="238">
        <f t="shared" si="961"/>
        <v>8.3944042010873285E-2</v>
      </c>
      <c r="N1439" s="238">
        <f t="shared" si="961"/>
        <v>8.2726268917961976E-2</v>
      </c>
      <c r="O1439" s="238">
        <f t="shared" si="961"/>
        <v>9.310270355765253E-2</v>
      </c>
      <c r="P1439" s="239">
        <f t="shared" si="957"/>
        <v>0.99999999999999989</v>
      </c>
      <c r="Q1439" s="492">
        <f t="shared" si="959"/>
        <v>-2.7405066931563415E-2</v>
      </c>
      <c r="R1439" s="234"/>
      <c r="S1439" s="234"/>
      <c r="T1439" s="75"/>
      <c r="U1439" s="79">
        <v>1</v>
      </c>
    </row>
    <row r="1440" spans="1:21" s="57" customFormat="1" ht="15.75" customHeight="1" thickBot="1">
      <c r="A1440" s="57" t="s">
        <v>40</v>
      </c>
      <c r="B1440" s="516">
        <f>+B1439+1</f>
        <v>275</v>
      </c>
      <c r="C1440" s="233" t="s">
        <v>1537</v>
      </c>
      <c r="D1440" s="237">
        <f t="shared" si="955"/>
        <v>7.8586606476434756E-2</v>
      </c>
      <c r="E1440" s="238">
        <f t="shared" ref="E1440:O1440" si="962">E1460/$P1460</f>
        <v>8.4001282462327673E-2</v>
      </c>
      <c r="F1440" s="238">
        <f t="shared" si="962"/>
        <v>8.3680666880410398E-2</v>
      </c>
      <c r="G1440" s="238">
        <f t="shared" si="962"/>
        <v>8.4001282462327673E-2</v>
      </c>
      <c r="H1440" s="238">
        <f t="shared" si="962"/>
        <v>8.3680666880410398E-2</v>
      </c>
      <c r="I1440" s="238">
        <f t="shared" si="962"/>
        <v>8.3680666880410398E-2</v>
      </c>
      <c r="J1440" s="238">
        <f t="shared" si="962"/>
        <v>8.3680666880410398E-2</v>
      </c>
      <c r="K1440" s="238">
        <f t="shared" si="962"/>
        <v>8.3680666880410398E-2</v>
      </c>
      <c r="L1440" s="238">
        <f t="shared" si="962"/>
        <v>8.3680666880410398E-2</v>
      </c>
      <c r="M1440" s="238">
        <f t="shared" si="962"/>
        <v>8.3680666880410398E-2</v>
      </c>
      <c r="N1440" s="238">
        <f t="shared" si="962"/>
        <v>8.3680666880410398E-2</v>
      </c>
      <c r="O1440" s="238">
        <f t="shared" si="962"/>
        <v>8.3965493555626769E-2</v>
      </c>
      <c r="P1440" s="239">
        <f t="shared" si="957"/>
        <v>1.0000000000000002</v>
      </c>
      <c r="Q1440" s="492">
        <f t="shared" si="959"/>
        <v>8.6404590096802458E-2</v>
      </c>
      <c r="R1440" s="234"/>
      <c r="S1440" s="234"/>
      <c r="T1440" s="75"/>
      <c r="U1440" s="79">
        <v>1</v>
      </c>
    </row>
    <row r="1441" spans="1:21" s="57" customFormat="1" ht="15.75" customHeight="1" thickBot="1">
      <c r="A1441" s="57" t="s">
        <v>40</v>
      </c>
      <c r="B1441" s="516">
        <f>+B1440+1</f>
        <v>276</v>
      </c>
      <c r="C1441" s="233" t="s">
        <v>1538</v>
      </c>
      <c r="D1441" s="237">
        <f t="shared" si="955"/>
        <v>8.3423618634886246E-2</v>
      </c>
      <c r="E1441" s="238">
        <f t="shared" ref="E1441:O1441" si="963">E1461/$P1461</f>
        <v>8.3423618634886246E-2</v>
      </c>
      <c r="F1441" s="238">
        <f t="shared" si="963"/>
        <v>8.3423618634886246E-2</v>
      </c>
      <c r="G1441" s="238">
        <f t="shared" si="963"/>
        <v>8.3423618634886246E-2</v>
      </c>
      <c r="H1441" s="238">
        <f t="shared" si="963"/>
        <v>8.3423618634886246E-2</v>
      </c>
      <c r="I1441" s="238">
        <f t="shared" si="963"/>
        <v>8.3423618634886246E-2</v>
      </c>
      <c r="J1441" s="238">
        <f t="shared" si="963"/>
        <v>8.3152762730227522E-2</v>
      </c>
      <c r="K1441" s="238">
        <f t="shared" si="963"/>
        <v>8.3423618634886246E-2</v>
      </c>
      <c r="L1441" s="238">
        <f t="shared" si="963"/>
        <v>8.3152762730227522E-2</v>
      </c>
      <c r="M1441" s="238">
        <f t="shared" si="963"/>
        <v>8.3423618634886246E-2</v>
      </c>
      <c r="N1441" s="238">
        <f t="shared" si="963"/>
        <v>8.3152762730227522E-2</v>
      </c>
      <c r="O1441" s="238">
        <f t="shared" si="963"/>
        <v>8.3152762730227495E-2</v>
      </c>
      <c r="P1441" s="239">
        <f t="shared" si="957"/>
        <v>1</v>
      </c>
      <c r="Q1441" s="492">
        <f t="shared" si="959"/>
        <v>0.1837127284386022</v>
      </c>
      <c r="R1441" s="234"/>
      <c r="S1441" s="234"/>
      <c r="T1441" s="75"/>
      <c r="U1441" s="79">
        <v>1</v>
      </c>
    </row>
    <row r="1442" spans="1:21" s="57" customFormat="1" ht="15.75" hidden="1" customHeight="1" thickBot="1">
      <c r="A1442" s="57" t="s">
        <v>40</v>
      </c>
      <c r="B1442" s="69"/>
      <c r="C1442" s="233" t="s">
        <v>1539</v>
      </c>
      <c r="D1442" s="237" t="e">
        <f t="shared" si="955"/>
        <v>#DIV/0!</v>
      </c>
      <c r="E1442" s="238" t="e">
        <f t="shared" ref="E1442:O1442" si="964">E1462/$P1462</f>
        <v>#DIV/0!</v>
      </c>
      <c r="F1442" s="238" t="e">
        <f t="shared" si="964"/>
        <v>#DIV/0!</v>
      </c>
      <c r="G1442" s="238" t="e">
        <f t="shared" si="964"/>
        <v>#DIV/0!</v>
      </c>
      <c r="H1442" s="238" t="e">
        <f t="shared" si="964"/>
        <v>#DIV/0!</v>
      </c>
      <c r="I1442" s="238" t="e">
        <f t="shared" si="964"/>
        <v>#DIV/0!</v>
      </c>
      <c r="J1442" s="238" t="e">
        <f t="shared" si="964"/>
        <v>#DIV/0!</v>
      </c>
      <c r="K1442" s="238" t="e">
        <f t="shared" si="964"/>
        <v>#DIV/0!</v>
      </c>
      <c r="L1442" s="238" t="e">
        <f t="shared" si="964"/>
        <v>#DIV/0!</v>
      </c>
      <c r="M1442" s="238" t="e">
        <f t="shared" si="964"/>
        <v>#DIV/0!</v>
      </c>
      <c r="N1442" s="238" t="e">
        <f t="shared" si="964"/>
        <v>#DIV/0!</v>
      </c>
      <c r="O1442" s="238" t="e">
        <f t="shared" si="964"/>
        <v>#DIV/0!</v>
      </c>
      <c r="P1442" s="239" t="e">
        <f t="shared" si="957"/>
        <v>#DIV/0!</v>
      </c>
      <c r="Q1442" s="492">
        <f t="shared" si="959"/>
        <v>-1</v>
      </c>
      <c r="R1442" s="234"/>
      <c r="S1442" s="234"/>
      <c r="T1442" s="75"/>
      <c r="U1442" s="79">
        <v>2</v>
      </c>
    </row>
    <row r="1443" spans="1:21" s="57" customFormat="1" ht="15.75" hidden="1" customHeight="1" thickBot="1">
      <c r="A1443" s="57" t="s">
        <v>40</v>
      </c>
      <c r="B1443" s="69"/>
      <c r="C1443" s="233" t="s">
        <v>1540</v>
      </c>
      <c r="D1443" s="237" t="e">
        <f t="shared" ref="D1443:O1445" si="965">D1463/$P1463</f>
        <v>#DIV/0!</v>
      </c>
      <c r="E1443" s="238" t="e">
        <f t="shared" si="965"/>
        <v>#DIV/0!</v>
      </c>
      <c r="F1443" s="238" t="e">
        <f t="shared" si="965"/>
        <v>#DIV/0!</v>
      </c>
      <c r="G1443" s="238" t="e">
        <f t="shared" si="965"/>
        <v>#DIV/0!</v>
      </c>
      <c r="H1443" s="238" t="e">
        <f t="shared" si="965"/>
        <v>#DIV/0!</v>
      </c>
      <c r="I1443" s="238" t="e">
        <f t="shared" si="965"/>
        <v>#DIV/0!</v>
      </c>
      <c r="J1443" s="238" t="e">
        <f t="shared" si="965"/>
        <v>#DIV/0!</v>
      </c>
      <c r="K1443" s="238" t="e">
        <f t="shared" si="965"/>
        <v>#DIV/0!</v>
      </c>
      <c r="L1443" s="238" t="e">
        <f t="shared" si="965"/>
        <v>#DIV/0!</v>
      </c>
      <c r="M1443" s="238" t="e">
        <f t="shared" si="965"/>
        <v>#DIV/0!</v>
      </c>
      <c r="N1443" s="238" t="e">
        <f t="shared" si="965"/>
        <v>#DIV/0!</v>
      </c>
      <c r="O1443" s="238" t="e">
        <f t="shared" si="965"/>
        <v>#DIV/0!</v>
      </c>
      <c r="P1443" s="239" t="e">
        <f t="shared" si="957"/>
        <v>#DIV/0!</v>
      </c>
      <c r="Q1443" s="492" t="e">
        <f t="shared" si="959"/>
        <v>#DIV/0!</v>
      </c>
      <c r="R1443" s="234"/>
      <c r="S1443" s="234"/>
      <c r="T1443" s="75"/>
      <c r="U1443" s="79">
        <v>2</v>
      </c>
    </row>
    <row r="1444" spans="1:21" s="57" customFormat="1" ht="15.75" hidden="1" customHeight="1" thickBot="1">
      <c r="A1444" s="57" t="s">
        <v>40</v>
      </c>
      <c r="B1444" s="69"/>
      <c r="C1444" s="233" t="s">
        <v>1541</v>
      </c>
      <c r="D1444" s="237" t="e">
        <f t="shared" si="965"/>
        <v>#DIV/0!</v>
      </c>
      <c r="E1444" s="238" t="e">
        <f t="shared" si="965"/>
        <v>#DIV/0!</v>
      </c>
      <c r="F1444" s="238" t="e">
        <f t="shared" si="965"/>
        <v>#DIV/0!</v>
      </c>
      <c r="G1444" s="238" t="e">
        <f t="shared" si="965"/>
        <v>#DIV/0!</v>
      </c>
      <c r="H1444" s="238" t="e">
        <f t="shared" si="965"/>
        <v>#DIV/0!</v>
      </c>
      <c r="I1444" s="238" t="e">
        <f t="shared" si="965"/>
        <v>#DIV/0!</v>
      </c>
      <c r="J1444" s="238" t="e">
        <f t="shared" si="965"/>
        <v>#DIV/0!</v>
      </c>
      <c r="K1444" s="238" t="e">
        <f t="shared" si="965"/>
        <v>#DIV/0!</v>
      </c>
      <c r="L1444" s="238" t="e">
        <f t="shared" si="965"/>
        <v>#DIV/0!</v>
      </c>
      <c r="M1444" s="238" t="e">
        <f t="shared" si="965"/>
        <v>#DIV/0!</v>
      </c>
      <c r="N1444" s="238" t="e">
        <f t="shared" si="965"/>
        <v>#DIV/0!</v>
      </c>
      <c r="O1444" s="238" t="e">
        <f t="shared" si="965"/>
        <v>#DIV/0!</v>
      </c>
      <c r="P1444" s="239" t="e">
        <f t="shared" si="957"/>
        <v>#DIV/0!</v>
      </c>
      <c r="Q1444" s="492" t="e">
        <f t="shared" si="959"/>
        <v>#DIV/0!</v>
      </c>
      <c r="R1444" s="234"/>
      <c r="S1444" s="234"/>
      <c r="T1444" s="75"/>
      <c r="U1444" s="79">
        <v>2</v>
      </c>
    </row>
    <row r="1445" spans="1:21" s="57" customFormat="1" ht="15.75" hidden="1" customHeight="1" thickBot="1">
      <c r="A1445" s="57" t="s">
        <v>40</v>
      </c>
      <c r="B1445" s="69"/>
      <c r="C1445" s="233" t="s">
        <v>1542</v>
      </c>
      <c r="D1445" s="237" t="e">
        <f t="shared" si="965"/>
        <v>#DIV/0!</v>
      </c>
      <c r="E1445" s="238" t="e">
        <f t="shared" si="965"/>
        <v>#DIV/0!</v>
      </c>
      <c r="F1445" s="238" t="e">
        <f t="shared" si="965"/>
        <v>#DIV/0!</v>
      </c>
      <c r="G1445" s="238" t="e">
        <f t="shared" si="965"/>
        <v>#DIV/0!</v>
      </c>
      <c r="H1445" s="238" t="e">
        <f t="shared" si="965"/>
        <v>#DIV/0!</v>
      </c>
      <c r="I1445" s="238" t="e">
        <f t="shared" si="965"/>
        <v>#DIV/0!</v>
      </c>
      <c r="J1445" s="238" t="e">
        <f t="shared" si="965"/>
        <v>#DIV/0!</v>
      </c>
      <c r="K1445" s="238" t="e">
        <f t="shared" si="965"/>
        <v>#DIV/0!</v>
      </c>
      <c r="L1445" s="238" t="e">
        <f t="shared" si="965"/>
        <v>#DIV/0!</v>
      </c>
      <c r="M1445" s="238" t="e">
        <f t="shared" si="965"/>
        <v>#DIV/0!</v>
      </c>
      <c r="N1445" s="238" t="e">
        <f t="shared" si="965"/>
        <v>#DIV/0!</v>
      </c>
      <c r="O1445" s="238" t="e">
        <f t="shared" si="965"/>
        <v>#DIV/0!</v>
      </c>
      <c r="P1445" s="239" t="e">
        <f t="shared" si="957"/>
        <v>#DIV/0!</v>
      </c>
      <c r="Q1445" s="492" t="e">
        <f t="shared" si="959"/>
        <v>#DIV/0!</v>
      </c>
      <c r="R1445" s="234"/>
      <c r="S1445" s="234"/>
      <c r="T1445" s="75"/>
      <c r="U1445" s="79">
        <v>2</v>
      </c>
    </row>
    <row r="1446" spans="1:21" s="57" customFormat="1" ht="15.75" hidden="1" customHeight="1" thickBot="1">
      <c r="A1446" s="57" t="s">
        <v>40</v>
      </c>
      <c r="B1446" s="69"/>
      <c r="C1446" s="236" t="s">
        <v>742</v>
      </c>
      <c r="D1446" s="240">
        <v>21.86223373</v>
      </c>
      <c r="E1446" s="241">
        <v>9.800361839999999</v>
      </c>
      <c r="F1446" s="241">
        <v>6.6515267699999967</v>
      </c>
      <c r="G1446" s="241">
        <v>21.522874720000001</v>
      </c>
      <c r="H1446" s="241">
        <v>15.416752029999998</v>
      </c>
      <c r="I1446" s="241">
        <v>15.163315699999997</v>
      </c>
      <c r="J1446" s="241">
        <v>16.630928820000008</v>
      </c>
      <c r="K1446" s="241">
        <v>15.372340389999991</v>
      </c>
      <c r="L1446" s="241">
        <v>13.765504480000004</v>
      </c>
      <c r="M1446" s="241">
        <v>27.817306959999996</v>
      </c>
      <c r="N1446" s="241">
        <v>23.191046419999992</v>
      </c>
      <c r="O1446" s="197">
        <v>21.40355894</v>
      </c>
      <c r="P1446" s="242">
        <f t="shared" si="945"/>
        <v>208.5977508</v>
      </c>
      <c r="Q1446" s="198"/>
      <c r="R1446" s="161"/>
      <c r="S1446" s="161"/>
      <c r="T1446" s="75"/>
      <c r="U1446" s="79">
        <v>2</v>
      </c>
    </row>
    <row r="1447" spans="1:21" s="57" customFormat="1" ht="15.75" hidden="1" customHeight="1" thickBot="1">
      <c r="A1447" s="57" t="s">
        <v>40</v>
      </c>
      <c r="B1447" s="69"/>
      <c r="C1447" s="233" t="s">
        <v>743</v>
      </c>
      <c r="D1447" s="182">
        <v>10.69680213</v>
      </c>
      <c r="E1447" s="183">
        <v>16.115463699999999</v>
      </c>
      <c r="F1447" s="183">
        <v>8.8261793999999991</v>
      </c>
      <c r="G1447" s="183">
        <v>35.01565737</v>
      </c>
      <c r="H1447" s="183">
        <v>17.617647179999999</v>
      </c>
      <c r="I1447" s="183">
        <v>14.48688894</v>
      </c>
      <c r="J1447" s="183">
        <v>13.16328287</v>
      </c>
      <c r="K1447" s="183">
        <v>33.269388499999998</v>
      </c>
      <c r="L1447" s="183">
        <v>28.793710950000001</v>
      </c>
      <c r="M1447" s="183">
        <v>21.08580856</v>
      </c>
      <c r="N1447" s="183">
        <v>14.853920889999999</v>
      </c>
      <c r="O1447" s="184">
        <v>21.368596660000001</v>
      </c>
      <c r="P1447" s="185">
        <f t="shared" si="945"/>
        <v>235.29334715000002</v>
      </c>
      <c r="Q1447" s="502"/>
      <c r="R1447" s="186"/>
      <c r="S1447" s="186"/>
      <c r="T1447" s="103"/>
      <c r="U1447" s="79">
        <v>2</v>
      </c>
    </row>
    <row r="1448" spans="1:21" s="57" customFormat="1" ht="15.75" hidden="1" customHeight="1" thickBot="1">
      <c r="A1448" s="57" t="s">
        <v>40</v>
      </c>
      <c r="B1448" s="69"/>
      <c r="C1448" s="233" t="s">
        <v>744</v>
      </c>
      <c r="D1448" s="182">
        <v>20.522233780000001</v>
      </c>
      <c r="E1448" s="183">
        <v>28.56789968</v>
      </c>
      <c r="F1448" s="183">
        <v>28.897373049999999</v>
      </c>
      <c r="G1448" s="183">
        <v>29.297446690000001</v>
      </c>
      <c r="H1448" s="183">
        <v>26.694747750000001</v>
      </c>
      <c r="I1448" s="183">
        <v>21.061711420000002</v>
      </c>
      <c r="J1448" s="183">
        <v>19.891724140000001</v>
      </c>
      <c r="K1448" s="183">
        <v>21.30004022</v>
      </c>
      <c r="L1448" s="183">
        <v>26.71192185</v>
      </c>
      <c r="M1448" s="183">
        <v>21.729011580000002</v>
      </c>
      <c r="N1448" s="183">
        <v>27.834798230000001</v>
      </c>
      <c r="O1448" s="184">
        <v>59.583032860000003</v>
      </c>
      <c r="P1448" s="185">
        <f t="shared" si="945"/>
        <v>332.09194124999999</v>
      </c>
      <c r="Q1448" s="503"/>
      <c r="R1448" s="187"/>
      <c r="S1448" s="187"/>
      <c r="T1448" s="105">
        <f t="shared" ref="T1448:T1453" si="966">R1448-S1448</f>
        <v>0</v>
      </c>
      <c r="U1448" s="79">
        <v>2</v>
      </c>
    </row>
    <row r="1449" spans="1:21" s="57" customFormat="1" ht="15.75" hidden="1" customHeight="1" thickBot="1">
      <c r="A1449" s="57" t="s">
        <v>40</v>
      </c>
      <c r="B1449" s="69"/>
      <c r="C1449" s="233" t="s">
        <v>745</v>
      </c>
      <c r="D1449" s="182">
        <v>25.31039693</v>
      </c>
      <c r="E1449" s="183">
        <v>26.283483579999999</v>
      </c>
      <c r="F1449" s="183">
        <v>23.456277</v>
      </c>
      <c r="G1449" s="183">
        <v>24.771692779999999</v>
      </c>
      <c r="H1449" s="183">
        <v>23.306133110000001</v>
      </c>
      <c r="I1449" s="183">
        <v>24.27154513</v>
      </c>
      <c r="J1449" s="183">
        <v>27.89641563</v>
      </c>
      <c r="K1449" s="183">
        <v>25.14009669</v>
      </c>
      <c r="L1449" s="183">
        <v>24.009221329999999</v>
      </c>
      <c r="M1449" s="183">
        <v>19.432491240000001</v>
      </c>
      <c r="N1449" s="183">
        <v>27.95755072</v>
      </c>
      <c r="O1449" s="184">
        <v>24.243865240000002</v>
      </c>
      <c r="P1449" s="185">
        <f t="shared" si="945"/>
        <v>296.07916938</v>
      </c>
      <c r="Q1449" s="503"/>
      <c r="R1449" s="187"/>
      <c r="S1449" s="187"/>
      <c r="T1449" s="105">
        <f t="shared" si="966"/>
        <v>0</v>
      </c>
      <c r="U1449" s="79">
        <v>2</v>
      </c>
    </row>
    <row r="1450" spans="1:21" s="57" customFormat="1" ht="15.75" hidden="1" customHeight="1" thickBot="1">
      <c r="A1450" s="57" t="s">
        <v>40</v>
      </c>
      <c r="B1450" s="69"/>
      <c r="C1450" s="233" t="s">
        <v>746</v>
      </c>
      <c r="D1450" s="182">
        <v>25.20607437</v>
      </c>
      <c r="E1450" s="183">
        <v>23.911983729999999</v>
      </c>
      <c r="F1450" s="183">
        <v>23.40155231</v>
      </c>
      <c r="G1450" s="183">
        <v>25.392234299999998</v>
      </c>
      <c r="H1450" s="183">
        <v>24.33557536</v>
      </c>
      <c r="I1450" s="183">
        <v>20.765052900000001</v>
      </c>
      <c r="J1450" s="183">
        <v>28.71147697</v>
      </c>
      <c r="K1450" s="183">
        <v>20.75194621</v>
      </c>
      <c r="L1450" s="183">
        <v>27.645475390000001</v>
      </c>
      <c r="M1450" s="183">
        <v>24.225824719999999</v>
      </c>
      <c r="N1450" s="183">
        <v>19.799894370000001</v>
      </c>
      <c r="O1450" s="184">
        <v>25.405411489999999</v>
      </c>
      <c r="P1450" s="185">
        <f t="shared" si="945"/>
        <v>289.55250211999999</v>
      </c>
      <c r="Q1450" s="503"/>
      <c r="R1450" s="187"/>
      <c r="S1450" s="187"/>
      <c r="T1450" s="105">
        <f t="shared" si="966"/>
        <v>0</v>
      </c>
      <c r="U1450" s="79">
        <v>2</v>
      </c>
    </row>
    <row r="1451" spans="1:21" s="57" customFormat="1" ht="15.75" hidden="1" customHeight="1" thickBot="1">
      <c r="A1451" s="57" t="s">
        <v>40</v>
      </c>
      <c r="B1451" s="69"/>
      <c r="C1451" s="233" t="s">
        <v>787</v>
      </c>
      <c r="D1451" s="190">
        <v>24.714937169999999</v>
      </c>
      <c r="E1451" s="190">
        <v>28.281741279999999</v>
      </c>
      <c r="F1451" s="190">
        <v>20.072920549999999</v>
      </c>
      <c r="G1451" s="190">
        <v>31.017356930000005</v>
      </c>
      <c r="H1451" s="190">
        <v>23.846675300000001</v>
      </c>
      <c r="I1451" s="190">
        <v>21.415192950000005</v>
      </c>
      <c r="J1451" s="190">
        <v>24.017575679999993</v>
      </c>
      <c r="K1451" s="190">
        <v>28.255842449999989</v>
      </c>
      <c r="L1451" s="190">
        <v>25.095246610000004</v>
      </c>
      <c r="M1451" s="190">
        <v>20.122730210000014</v>
      </c>
      <c r="N1451" s="190">
        <v>28.914075100000019</v>
      </c>
      <c r="O1451" s="184">
        <v>25.819416509999996</v>
      </c>
      <c r="P1451" s="185">
        <f t="shared" si="945"/>
        <v>301.57371074000002</v>
      </c>
      <c r="Q1451" s="503"/>
      <c r="R1451" s="187"/>
      <c r="S1451" s="187"/>
      <c r="T1451" s="105">
        <f t="shared" si="966"/>
        <v>0</v>
      </c>
      <c r="U1451" s="79">
        <v>2</v>
      </c>
    </row>
    <row r="1452" spans="1:21" s="57" customFormat="1" ht="15.75" hidden="1" customHeight="1" thickBot="1">
      <c r="A1452" s="57" t="s">
        <v>40</v>
      </c>
      <c r="B1452" s="69"/>
      <c r="C1452" s="233" t="s">
        <v>871</v>
      </c>
      <c r="D1452" s="422">
        <v>24.533762190000001</v>
      </c>
      <c r="E1452" s="423">
        <v>25.683565699999999</v>
      </c>
      <c r="F1452" s="423">
        <v>24.652504110000002</v>
      </c>
      <c r="G1452" s="423">
        <v>22.342997969999999</v>
      </c>
      <c r="H1452" s="423">
        <v>29.854141060000003</v>
      </c>
      <c r="I1452" s="423">
        <v>20.38656988999999</v>
      </c>
      <c r="J1452" s="423">
        <v>30.398880640000016</v>
      </c>
      <c r="K1452" s="423">
        <v>20.74848338999999</v>
      </c>
      <c r="L1452" s="423">
        <v>25.854699549999992</v>
      </c>
      <c r="M1452" s="423">
        <v>24.817122370000021</v>
      </c>
      <c r="N1452" s="423">
        <v>25.501681339999976</v>
      </c>
      <c r="O1452" s="424">
        <v>26.730275540000036</v>
      </c>
      <c r="P1452" s="425">
        <f>SUM(D1452:O1452)</f>
        <v>301.50468375000003</v>
      </c>
      <c r="Q1452" s="503"/>
      <c r="R1452" s="182"/>
      <c r="S1452" s="191"/>
      <c r="T1452" s="192">
        <f>S1452-R1452</f>
        <v>0</v>
      </c>
      <c r="U1452" s="79">
        <v>2</v>
      </c>
    </row>
    <row r="1453" spans="1:21" s="57" customFormat="1" ht="15.75" hidden="1" customHeight="1" thickBot="1">
      <c r="A1453" s="57" t="s">
        <v>40</v>
      </c>
      <c r="B1453" s="69"/>
      <c r="C1453" s="244" t="s">
        <v>972</v>
      </c>
      <c r="D1453" s="182">
        <v>24.239984440000001</v>
      </c>
      <c r="E1453" s="183">
        <v>25.133013730000002</v>
      </c>
      <c r="F1453" s="183">
        <v>24.763329209999995</v>
      </c>
      <c r="G1453" s="183">
        <v>28.511787139999996</v>
      </c>
      <c r="H1453" s="183">
        <v>19.988079420000005</v>
      </c>
      <c r="I1453" s="183">
        <v>20.435994780000016</v>
      </c>
      <c r="J1453" s="183">
        <v>27.488936929999998</v>
      </c>
      <c r="K1453" s="183">
        <v>27.27048314999999</v>
      </c>
      <c r="L1453" s="183">
        <v>20.712569349999995</v>
      </c>
      <c r="M1453" s="183">
        <v>23.458530350000018</v>
      </c>
      <c r="N1453" s="183">
        <v>28.340031389999954</v>
      </c>
      <c r="O1453" s="184">
        <v>25.005433780000033</v>
      </c>
      <c r="P1453" s="185">
        <f>SUM(D1453:O1453)</f>
        <v>295.34817366999999</v>
      </c>
      <c r="Q1453" s="503"/>
      <c r="R1453" s="423">
        <v>292</v>
      </c>
      <c r="S1453" s="459">
        <v>292</v>
      </c>
      <c r="T1453" s="592">
        <f t="shared" si="966"/>
        <v>0</v>
      </c>
      <c r="U1453" s="79">
        <v>2</v>
      </c>
    </row>
    <row r="1454" spans="1:21" s="57" customFormat="1" ht="15.6" customHeight="1" thickBot="1">
      <c r="A1454" s="57" t="s">
        <v>40</v>
      </c>
      <c r="B1454" s="516">
        <f>+B1441+1</f>
        <v>277</v>
      </c>
      <c r="C1454" s="244" t="s">
        <v>2538</v>
      </c>
      <c r="D1454" s="182">
        <v>26</v>
      </c>
      <c r="E1454" s="183">
        <v>26</v>
      </c>
      <c r="F1454" s="183">
        <v>26</v>
      </c>
      <c r="G1454" s="183">
        <v>26</v>
      </c>
      <c r="H1454" s="183">
        <v>26</v>
      </c>
      <c r="I1454" s="183">
        <v>26</v>
      </c>
      <c r="J1454" s="183">
        <v>26</v>
      </c>
      <c r="K1454" s="183">
        <v>26</v>
      </c>
      <c r="L1454" s="183">
        <v>26</v>
      </c>
      <c r="M1454" s="183">
        <v>26</v>
      </c>
      <c r="N1454" s="183">
        <v>26</v>
      </c>
      <c r="O1454" s="184">
        <f>(R1454)-SUM(D1454:N1454)</f>
        <v>25.899999999999977</v>
      </c>
      <c r="P1454" s="185">
        <f>SUM(D1454:O1454)</f>
        <v>311.89999999999998</v>
      </c>
      <c r="Q1454" s="584"/>
      <c r="R1454" s="182">
        <v>311.89999999999998</v>
      </c>
      <c r="S1454" s="187">
        <f>329.4-17.5</f>
        <v>311.89999999999998</v>
      </c>
      <c r="T1454" s="105">
        <f>R1454-S1454</f>
        <v>0</v>
      </c>
      <c r="U1454" s="79">
        <v>1</v>
      </c>
    </row>
    <row r="1455" spans="1:21" s="57" customFormat="1" ht="15.75" hidden="1" customHeight="1" thickBot="1">
      <c r="A1455" s="57" t="s">
        <v>40</v>
      </c>
      <c r="B1455" s="69"/>
      <c r="C1455" s="244" t="s">
        <v>1116</v>
      </c>
      <c r="D1455" s="182">
        <v>24.22249145</v>
      </c>
      <c r="E1455" s="183">
        <v>25.606786470000003</v>
      </c>
      <c r="F1455" s="183">
        <v>19.590654629999996</v>
      </c>
      <c r="G1455" s="183">
        <v>29.680049620000005</v>
      </c>
      <c r="H1455" s="183">
        <v>24.910756039999995</v>
      </c>
      <c r="I1455" s="183">
        <v>24.454940160000007</v>
      </c>
      <c r="J1455" s="183">
        <v>20.985693839999982</v>
      </c>
      <c r="K1455" s="183">
        <v>24.114706590000026</v>
      </c>
      <c r="L1455" s="183">
        <v>30.00289527999999</v>
      </c>
      <c r="M1455" s="183">
        <v>20.002296720000004</v>
      </c>
      <c r="N1455" s="183">
        <v>29.831012669999978</v>
      </c>
      <c r="O1455" s="184">
        <v>25.311037390000024</v>
      </c>
      <c r="P1455" s="185">
        <f>SUM(D1455:O1455)</f>
        <v>298.71332086000001</v>
      </c>
      <c r="Q1455" s="351"/>
      <c r="R1455" s="602">
        <v>298.5</v>
      </c>
      <c r="S1455" s="596">
        <v>298.5</v>
      </c>
      <c r="T1455" s="597">
        <f>R1455-S1455</f>
        <v>0</v>
      </c>
      <c r="U1455" s="79">
        <v>2</v>
      </c>
    </row>
    <row r="1456" spans="1:21" s="57" customFormat="1" ht="15.75" hidden="1" customHeight="1" thickBot="1">
      <c r="A1456" s="57" t="s">
        <v>40</v>
      </c>
      <c r="B1456" s="516"/>
      <c r="C1456" s="244" t="s">
        <v>1533</v>
      </c>
      <c r="D1456" s="182">
        <v>24.896403060000001</v>
      </c>
      <c r="E1456" s="183">
        <v>25.212775910000001</v>
      </c>
      <c r="F1456" s="183">
        <v>24.188507779999995</v>
      </c>
      <c r="G1456" s="183">
        <v>25.794290220000008</v>
      </c>
      <c r="H1456" s="183">
        <v>24.47961063999999</v>
      </c>
      <c r="I1456" s="183">
        <v>26.07830414</v>
      </c>
      <c r="J1456" s="183">
        <v>21.542517470000007</v>
      </c>
      <c r="K1456" s="183">
        <v>28.681915959999998</v>
      </c>
      <c r="L1456" s="183">
        <v>26.432793019999991</v>
      </c>
      <c r="M1456" s="183">
        <v>23.917206980000003</v>
      </c>
      <c r="N1456" s="183">
        <v>25.092651789999991</v>
      </c>
      <c r="O1456" s="184">
        <v>25.346655890000022</v>
      </c>
      <c r="P1456" s="185">
        <f t="shared" ref="P1456:P1465" si="967">SUM(D1456:O1456)</f>
        <v>301.66363286000001</v>
      </c>
      <c r="Q1456" s="351"/>
      <c r="R1456" s="182">
        <v>302.10000000000002</v>
      </c>
      <c r="S1456" s="187">
        <v>302.10000000000002</v>
      </c>
      <c r="T1456" s="481">
        <f t="shared" ref="T1456:T1465" si="968">R1456-S1456</f>
        <v>0</v>
      </c>
      <c r="U1456" s="79">
        <v>2</v>
      </c>
    </row>
    <row r="1457" spans="1:21" s="57" customFormat="1" ht="15.75" hidden="1" customHeight="1" thickBot="1">
      <c r="A1457" s="57" t="s">
        <v>40</v>
      </c>
      <c r="B1457" s="516"/>
      <c r="C1457" s="233" t="s">
        <v>1534</v>
      </c>
      <c r="D1457" s="301">
        <v>25.651356490000001</v>
      </c>
      <c r="E1457" s="301">
        <v>24.662049639999996</v>
      </c>
      <c r="F1457" s="301">
        <v>25.658339840000004</v>
      </c>
      <c r="G1457" s="301">
        <v>26.056348599999993</v>
      </c>
      <c r="H1457" s="301">
        <v>20.592411120000008</v>
      </c>
      <c r="I1457" s="301">
        <v>30.807608709999997</v>
      </c>
      <c r="J1457" s="301">
        <v>25.903032419999988</v>
      </c>
      <c r="K1457" s="301">
        <v>24.913606160000001</v>
      </c>
      <c r="L1457" s="301">
        <v>25.625405590000014</v>
      </c>
      <c r="M1457" s="301">
        <v>21.426684010000002</v>
      </c>
      <c r="N1457" s="301">
        <v>24.953841830000016</v>
      </c>
      <c r="O1457" s="332">
        <v>27.708808449999992</v>
      </c>
      <c r="P1457" s="333">
        <f t="shared" si="967"/>
        <v>303.95949286000001</v>
      </c>
      <c r="Q1457" s="557"/>
      <c r="R1457" s="422">
        <v>306.89999999999998</v>
      </c>
      <c r="S1457" s="459">
        <v>306.89999999999998</v>
      </c>
      <c r="T1457" s="592">
        <f t="shared" si="968"/>
        <v>0</v>
      </c>
      <c r="U1457" s="79">
        <v>2</v>
      </c>
    </row>
    <row r="1458" spans="1:21" s="57" customFormat="1" ht="15.6" hidden="1" customHeight="1" thickBot="1">
      <c r="A1458" s="57" t="s">
        <v>40</v>
      </c>
      <c r="B1458" s="516"/>
      <c r="C1458" s="233" t="s">
        <v>1535</v>
      </c>
      <c r="D1458" s="183">
        <v>26.710936570000001</v>
      </c>
      <c r="E1458" s="183">
        <v>24.151953859999999</v>
      </c>
      <c r="F1458" s="183">
        <v>23.826922079999996</v>
      </c>
      <c r="G1458" s="183">
        <v>24.175767309999998</v>
      </c>
      <c r="H1458" s="183">
        <v>24.238573740000007</v>
      </c>
      <c r="I1458" s="183">
        <v>24.374476819999998</v>
      </c>
      <c r="J1458" s="183">
        <v>20.705551579999991</v>
      </c>
      <c r="K1458" s="183">
        <v>27.719972070000011</v>
      </c>
      <c r="L1458" s="183">
        <v>24.705025820000003</v>
      </c>
      <c r="M1458" s="183">
        <v>24.266666819999983</v>
      </c>
      <c r="N1458" s="183">
        <v>23.921144650000031</v>
      </c>
      <c r="O1458" s="184">
        <v>26.386306359999992</v>
      </c>
      <c r="P1458" s="185">
        <f t="shared" si="967"/>
        <v>295.18329768000001</v>
      </c>
      <c r="Q1458" s="584"/>
      <c r="R1458" s="182">
        <v>291.2</v>
      </c>
      <c r="S1458" s="187">
        <v>291.2</v>
      </c>
      <c r="T1458" s="105">
        <f t="shared" si="968"/>
        <v>0</v>
      </c>
      <c r="U1458" s="79">
        <v>2</v>
      </c>
    </row>
    <row r="1459" spans="1:21" s="57" customFormat="1" ht="15.6" hidden="1" customHeight="1" thickBot="1">
      <c r="A1459" s="57" t="s">
        <v>40</v>
      </c>
      <c r="B1459" s="516"/>
      <c r="C1459" s="233" t="s">
        <v>1536</v>
      </c>
      <c r="D1459" s="182">
        <v>22.04090914</v>
      </c>
      <c r="E1459" s="183">
        <v>24.12852346</v>
      </c>
      <c r="F1459" s="183">
        <v>23.679728320000002</v>
      </c>
      <c r="G1459" s="183">
        <v>18.666958980000004</v>
      </c>
      <c r="H1459" s="183">
        <v>28.329659539999994</v>
      </c>
      <c r="I1459" s="183">
        <v>24.507786720000013</v>
      </c>
      <c r="J1459" s="183">
        <v>23.454427809999999</v>
      </c>
      <c r="K1459" s="183">
        <v>23.437209549999977</v>
      </c>
      <c r="L1459" s="183">
        <v>24.269359550000019</v>
      </c>
      <c r="M1459" s="183">
        <v>24.099812299999996</v>
      </c>
      <c r="N1459" s="183">
        <v>23.750197220000018</v>
      </c>
      <c r="O1459" s="184">
        <v>26.729207059999965</v>
      </c>
      <c r="P1459" s="185">
        <f t="shared" si="967"/>
        <v>287.09377964999999</v>
      </c>
      <c r="Q1459" s="584"/>
      <c r="R1459" s="182">
        <v>285.60000000000002</v>
      </c>
      <c r="S1459" s="187">
        <v>285.60000000000002</v>
      </c>
      <c r="T1459" s="105">
        <f t="shared" si="968"/>
        <v>0</v>
      </c>
      <c r="U1459" s="79">
        <v>2</v>
      </c>
    </row>
    <row r="1460" spans="1:21" s="57" customFormat="1" ht="15.75" customHeight="1" thickBot="1">
      <c r="A1460" s="57" t="s">
        <v>40</v>
      </c>
      <c r="B1460" s="516">
        <f>+B1454+1</f>
        <v>278</v>
      </c>
      <c r="C1460" s="233" t="s">
        <v>1537</v>
      </c>
      <c r="D1460" s="182">
        <v>24.511162559999999</v>
      </c>
      <c r="E1460" s="193">
        <v>26.2</v>
      </c>
      <c r="F1460" s="193">
        <v>26.1</v>
      </c>
      <c r="G1460" s="193">
        <v>26.2</v>
      </c>
      <c r="H1460" s="193">
        <v>26.1</v>
      </c>
      <c r="I1460" s="193">
        <v>26.1</v>
      </c>
      <c r="J1460" s="193">
        <v>26.1</v>
      </c>
      <c r="K1460" s="193">
        <v>26.1</v>
      </c>
      <c r="L1460" s="193">
        <v>26.1</v>
      </c>
      <c r="M1460" s="193">
        <v>26.1</v>
      </c>
      <c r="N1460" s="193">
        <v>26.1</v>
      </c>
      <c r="O1460" s="184">
        <f t="shared" ref="O1460:O1465" si="969">(R1460)-SUM(D1460:N1460)</f>
        <v>26.188837439999986</v>
      </c>
      <c r="P1460" s="185">
        <f t="shared" si="967"/>
        <v>311.89999999999998</v>
      </c>
      <c r="Q1460" s="557"/>
      <c r="R1460" s="419">
        <v>311.89999999999998</v>
      </c>
      <c r="S1460" s="187">
        <f>329.4-17.5</f>
        <v>311.89999999999998</v>
      </c>
      <c r="T1460" s="105">
        <f t="shared" si="968"/>
        <v>0</v>
      </c>
      <c r="U1460" s="79">
        <v>1</v>
      </c>
    </row>
    <row r="1461" spans="1:21" s="57" customFormat="1" ht="15.75" customHeight="1" thickBot="1">
      <c r="A1461" s="57" t="s">
        <v>40</v>
      </c>
      <c r="B1461" s="516">
        <f>+B1460+1</f>
        <v>279</v>
      </c>
      <c r="C1461" s="233" t="s">
        <v>1538</v>
      </c>
      <c r="D1461" s="195">
        <v>30.8</v>
      </c>
      <c r="E1461" s="193">
        <v>30.8</v>
      </c>
      <c r="F1461" s="193">
        <v>30.8</v>
      </c>
      <c r="G1461" s="193">
        <v>30.8</v>
      </c>
      <c r="H1461" s="193">
        <v>30.8</v>
      </c>
      <c r="I1461" s="193">
        <v>30.8</v>
      </c>
      <c r="J1461" s="193">
        <v>30.7</v>
      </c>
      <c r="K1461" s="193">
        <v>30.8</v>
      </c>
      <c r="L1461" s="193">
        <v>30.7</v>
      </c>
      <c r="M1461" s="193">
        <v>30.8</v>
      </c>
      <c r="N1461" s="193">
        <v>30.7</v>
      </c>
      <c r="O1461" s="184">
        <f t="shared" si="969"/>
        <v>30.699999999999989</v>
      </c>
      <c r="P1461" s="185">
        <f t="shared" si="967"/>
        <v>369.2</v>
      </c>
      <c r="Q1461" s="557"/>
      <c r="R1461" s="419">
        <v>369.2</v>
      </c>
      <c r="S1461" s="187">
        <v>369.2</v>
      </c>
      <c r="T1461" s="105">
        <f t="shared" si="968"/>
        <v>0</v>
      </c>
      <c r="U1461" s="79">
        <v>1</v>
      </c>
    </row>
    <row r="1462" spans="1:21" s="57" customFormat="1" ht="15.75" hidden="1" customHeight="1" thickBot="1">
      <c r="A1462" s="57" t="s">
        <v>40</v>
      </c>
      <c r="B1462" s="69"/>
      <c r="C1462" s="233" t="s">
        <v>1539</v>
      </c>
      <c r="D1462" s="195"/>
      <c r="E1462" s="193"/>
      <c r="F1462" s="193"/>
      <c r="G1462" s="193"/>
      <c r="H1462" s="193"/>
      <c r="I1462" s="193"/>
      <c r="J1462" s="193"/>
      <c r="K1462" s="193"/>
      <c r="L1462" s="193"/>
      <c r="M1462" s="193"/>
      <c r="N1462" s="193"/>
      <c r="O1462" s="184">
        <f t="shared" si="969"/>
        <v>0</v>
      </c>
      <c r="P1462" s="185">
        <f t="shared" si="967"/>
        <v>0</v>
      </c>
      <c r="Q1462" s="503"/>
      <c r="R1462" s="199"/>
      <c r="S1462" s="187"/>
      <c r="T1462" s="105">
        <f t="shared" si="968"/>
        <v>0</v>
      </c>
      <c r="U1462" s="79">
        <v>2</v>
      </c>
    </row>
    <row r="1463" spans="1:21" s="57" customFormat="1" ht="15.75" hidden="1" customHeight="1" thickBot="1">
      <c r="A1463" s="57" t="s">
        <v>40</v>
      </c>
      <c r="B1463" s="69"/>
      <c r="C1463" s="233" t="s">
        <v>1540</v>
      </c>
      <c r="D1463" s="195"/>
      <c r="E1463" s="193"/>
      <c r="F1463" s="193"/>
      <c r="G1463" s="193"/>
      <c r="H1463" s="193"/>
      <c r="I1463" s="193"/>
      <c r="J1463" s="193"/>
      <c r="K1463" s="193"/>
      <c r="L1463" s="193"/>
      <c r="M1463" s="193"/>
      <c r="N1463" s="193"/>
      <c r="O1463" s="184">
        <f t="shared" si="969"/>
        <v>0</v>
      </c>
      <c r="P1463" s="185">
        <f t="shared" si="967"/>
        <v>0</v>
      </c>
      <c r="Q1463" s="503"/>
      <c r="R1463" s="199"/>
      <c r="S1463" s="187"/>
      <c r="T1463" s="105">
        <f t="shared" si="968"/>
        <v>0</v>
      </c>
      <c r="U1463" s="79">
        <v>2</v>
      </c>
    </row>
    <row r="1464" spans="1:21" s="57" customFormat="1" ht="15.75" hidden="1" customHeight="1" thickBot="1">
      <c r="A1464" s="57" t="s">
        <v>40</v>
      </c>
      <c r="B1464" s="69"/>
      <c r="C1464" s="233" t="s">
        <v>1541</v>
      </c>
      <c r="D1464" s="195"/>
      <c r="E1464" s="193"/>
      <c r="F1464" s="193"/>
      <c r="G1464" s="193"/>
      <c r="H1464" s="193"/>
      <c r="I1464" s="193"/>
      <c r="J1464" s="193"/>
      <c r="K1464" s="193"/>
      <c r="L1464" s="193"/>
      <c r="M1464" s="193"/>
      <c r="N1464" s="193"/>
      <c r="O1464" s="184">
        <f t="shared" si="969"/>
        <v>0</v>
      </c>
      <c r="P1464" s="185">
        <f t="shared" si="967"/>
        <v>0</v>
      </c>
      <c r="Q1464" s="503"/>
      <c r="R1464" s="199"/>
      <c r="S1464" s="187"/>
      <c r="T1464" s="105">
        <f t="shared" si="968"/>
        <v>0</v>
      </c>
      <c r="U1464" s="79">
        <v>2</v>
      </c>
    </row>
    <row r="1465" spans="1:21" s="57" customFormat="1" ht="15.75" hidden="1" customHeight="1" thickBot="1">
      <c r="A1465" s="57" t="s">
        <v>40</v>
      </c>
      <c r="B1465" s="69"/>
      <c r="C1465" s="233" t="s">
        <v>1542</v>
      </c>
      <c r="D1465" s="195"/>
      <c r="E1465" s="193"/>
      <c r="F1465" s="193"/>
      <c r="G1465" s="193"/>
      <c r="H1465" s="193"/>
      <c r="I1465" s="193"/>
      <c r="J1465" s="193"/>
      <c r="K1465" s="193"/>
      <c r="L1465" s="193"/>
      <c r="M1465" s="193"/>
      <c r="N1465" s="193"/>
      <c r="O1465" s="184">
        <f t="shared" si="969"/>
        <v>0</v>
      </c>
      <c r="P1465" s="185">
        <f t="shared" si="967"/>
        <v>0</v>
      </c>
      <c r="Q1465" s="503"/>
      <c r="R1465" s="199"/>
      <c r="S1465" s="187"/>
      <c r="T1465" s="105">
        <f t="shared" si="968"/>
        <v>0</v>
      </c>
      <c r="U1465" s="79">
        <v>2</v>
      </c>
    </row>
    <row r="1466" spans="1:21" s="196" customFormat="1" ht="15.6" customHeight="1" thickBot="1">
      <c r="B1466" s="549"/>
      <c r="C1466" s="468"/>
      <c r="D1466" s="161"/>
      <c r="E1466" s="161"/>
      <c r="F1466" s="161"/>
      <c r="G1466" s="161"/>
      <c r="H1466" s="161"/>
      <c r="I1466" s="161"/>
      <c r="J1466" s="161"/>
      <c r="K1466" s="161"/>
      <c r="L1466" s="161"/>
      <c r="M1466" s="161"/>
      <c r="N1466" s="161"/>
      <c r="O1466" s="197"/>
      <c r="P1466" s="198"/>
      <c r="Q1466" s="198"/>
      <c r="R1466" s="161"/>
      <c r="S1466" s="161"/>
      <c r="T1466" s="75"/>
      <c r="U1466" s="79">
        <v>1</v>
      </c>
    </row>
    <row r="1467" spans="1:21" s="57" customFormat="1" ht="15.75" hidden="1" customHeight="1" thickBot="1">
      <c r="A1467" s="57" t="s">
        <v>41</v>
      </c>
      <c r="B1467" s="69"/>
      <c r="C1467" s="236" t="s">
        <v>1044</v>
      </c>
      <c r="D1467" s="217">
        <v>6.0576312856439489E-2</v>
      </c>
      <c r="E1467" s="217">
        <v>0.10761475206244649</v>
      </c>
      <c r="F1467" s="217">
        <v>4.983660950182258E-2</v>
      </c>
      <c r="G1467" s="217">
        <v>7.7451537616472332E-2</v>
      </c>
      <c r="H1467" s="217">
        <v>7.1175082551742722E-2</v>
      </c>
      <c r="I1467" s="217">
        <v>6.448021772356112E-2</v>
      </c>
      <c r="J1467" s="217">
        <v>9.5669515416055645E-2</v>
      </c>
      <c r="K1467" s="217">
        <v>6.4942149053349066E-2</v>
      </c>
      <c r="L1467" s="217">
        <v>9.7452681018118256E-2</v>
      </c>
      <c r="M1467" s="217">
        <v>0.10773779036231934</v>
      </c>
      <c r="N1467" s="217">
        <v>7.2919647784151886E-2</v>
      </c>
      <c r="O1467" s="217">
        <v>0.13014370405352141</v>
      </c>
      <c r="P1467" s="171">
        <f t="shared" ref="P1467:P1494" si="970">SUM(D1467:O1467)</f>
        <v>1.0000000000000002</v>
      </c>
      <c r="Q1467" s="484"/>
      <c r="R1467" s="234"/>
      <c r="S1467" s="234"/>
      <c r="T1467" s="75"/>
      <c r="U1467" s="79">
        <v>2</v>
      </c>
    </row>
    <row r="1468" spans="1:21" s="57" customFormat="1" ht="15.75" hidden="1" customHeight="1" thickBot="1">
      <c r="A1468" s="57" t="s">
        <v>41</v>
      </c>
      <c r="B1468" s="69"/>
      <c r="C1468" s="233" t="s">
        <v>1045</v>
      </c>
      <c r="D1468" s="218">
        <v>3.3688851978055184E-2</v>
      </c>
      <c r="E1468" s="218">
        <v>0.12414201596742247</v>
      </c>
      <c r="F1468" s="218">
        <v>9.0964128171317063E-2</v>
      </c>
      <c r="G1468" s="218">
        <v>7.2758704382293107E-2</v>
      </c>
      <c r="H1468" s="218">
        <v>5.4365221415611557E-2</v>
      </c>
      <c r="I1468" s="218">
        <v>9.5841183763652416E-2</v>
      </c>
      <c r="J1468" s="218">
        <v>0.10804419099107276</v>
      </c>
      <c r="K1468" s="218">
        <v>7.5089716853762783E-2</v>
      </c>
      <c r="L1468" s="218">
        <v>6.1094224593359552E-2</v>
      </c>
      <c r="M1468" s="218">
        <v>8.5049895810029391E-2</v>
      </c>
      <c r="N1468" s="218">
        <v>7.8569144915799652E-2</v>
      </c>
      <c r="O1468" s="218">
        <v>0.12039272115762405</v>
      </c>
      <c r="P1468" s="160">
        <f t="shared" si="970"/>
        <v>1</v>
      </c>
      <c r="Q1468" s="484"/>
      <c r="R1468" s="234"/>
      <c r="S1468" s="234"/>
      <c r="T1468" s="75"/>
      <c r="U1468" s="79">
        <v>2</v>
      </c>
    </row>
    <row r="1469" spans="1:21" s="57" customFormat="1" ht="15.75" hidden="1" customHeight="1" thickBot="1">
      <c r="A1469" s="57" t="s">
        <v>41</v>
      </c>
      <c r="B1469" s="69"/>
      <c r="C1469" s="233" t="s">
        <v>1046</v>
      </c>
      <c r="D1469" s="235">
        <v>6.3276763280516679E-2</v>
      </c>
      <c r="E1469" s="235">
        <v>6.275025156173282E-2</v>
      </c>
      <c r="F1469" s="235">
        <v>3.8249055237519217E-2</v>
      </c>
      <c r="G1469" s="235">
        <v>9.5463356441117905E-2</v>
      </c>
      <c r="H1469" s="235">
        <v>4.7933696538015748E-2</v>
      </c>
      <c r="I1469" s="235">
        <v>5.9993765141779551E-2</v>
      </c>
      <c r="J1469" s="235">
        <v>0.12172045416027229</v>
      </c>
      <c r="K1469" s="235">
        <v>0.11718555433998967</v>
      </c>
      <c r="L1469" s="235">
        <v>0.11099012359123347</v>
      </c>
      <c r="M1469" s="235">
        <v>5.1747616142048147E-2</v>
      </c>
      <c r="N1469" s="235">
        <v>0.10218623583978996</v>
      </c>
      <c r="O1469" s="235">
        <v>0.12850312772598452</v>
      </c>
      <c r="P1469" s="167">
        <f t="shared" si="970"/>
        <v>0.99999999999999989</v>
      </c>
      <c r="Q1469" s="484"/>
      <c r="R1469" s="234"/>
      <c r="S1469" s="234"/>
      <c r="T1469" s="75"/>
      <c r="U1469" s="79">
        <v>2</v>
      </c>
    </row>
    <row r="1470" spans="1:21" s="57" customFormat="1" ht="15.75" hidden="1" customHeight="1" thickBot="1">
      <c r="A1470" s="57" t="s">
        <v>41</v>
      </c>
      <c r="B1470" s="69"/>
      <c r="C1470" s="233" t="s">
        <v>1047</v>
      </c>
      <c r="D1470" s="168">
        <f t="shared" ref="D1470:D1477" si="971">D1489/$P1489</f>
        <v>3.767620704358067E-2</v>
      </c>
      <c r="E1470" s="169">
        <f t="shared" ref="E1470:O1470" si="972">E1489/$P1489</f>
        <v>0.16783434289965368</v>
      </c>
      <c r="F1470" s="169">
        <f t="shared" si="972"/>
        <v>7.3362766878237742E-2</v>
      </c>
      <c r="G1470" s="169">
        <f t="shared" si="972"/>
        <v>7.5432337712420083E-2</v>
      </c>
      <c r="H1470" s="169">
        <f t="shared" si="972"/>
        <v>6.8720137183758273E-2</v>
      </c>
      <c r="I1470" s="169">
        <f t="shared" si="972"/>
        <v>5.4651647934075676E-2</v>
      </c>
      <c r="J1470" s="169">
        <f t="shared" si="972"/>
        <v>0.1281907545340574</v>
      </c>
      <c r="K1470" s="169">
        <f t="shared" si="972"/>
        <v>6.4516606674130145E-2</v>
      </c>
      <c r="L1470" s="169">
        <f t="shared" si="972"/>
        <v>0.10632666013169904</v>
      </c>
      <c r="M1470" s="169">
        <f t="shared" si="972"/>
        <v>6.2876373383562764E-2</v>
      </c>
      <c r="N1470" s="169">
        <f t="shared" si="972"/>
        <v>7.5259819733127425E-2</v>
      </c>
      <c r="O1470" s="169">
        <f t="shared" si="972"/>
        <v>8.5152345891696998E-2</v>
      </c>
      <c r="P1470" s="171">
        <f t="shared" si="970"/>
        <v>0.99999999999999989</v>
      </c>
      <c r="Q1470" s="484"/>
      <c r="R1470" s="234"/>
      <c r="S1470" s="234"/>
      <c r="T1470" s="75"/>
      <c r="U1470" s="79">
        <v>2</v>
      </c>
    </row>
    <row r="1471" spans="1:21" s="57" customFormat="1" ht="15.75" hidden="1" customHeight="1" thickBot="1">
      <c r="A1471" s="57" t="s">
        <v>41</v>
      </c>
      <c r="B1471" s="69"/>
      <c r="C1471" s="236" t="s">
        <v>1048</v>
      </c>
      <c r="D1471" s="168">
        <f t="shared" si="971"/>
        <v>3.899056559634731E-2</v>
      </c>
      <c r="E1471" s="169">
        <f t="shared" ref="E1471:O1472" si="973">E1490/$P1490</f>
        <v>0.10637102314882277</v>
      </c>
      <c r="F1471" s="169">
        <f t="shared" si="973"/>
        <v>8.3657327146948429E-2</v>
      </c>
      <c r="G1471" s="169">
        <f t="shared" si="973"/>
        <v>7.0518682968131366E-2</v>
      </c>
      <c r="H1471" s="169">
        <f t="shared" si="973"/>
        <v>6.2468738898460607E-2</v>
      </c>
      <c r="I1471" s="169">
        <f t="shared" si="973"/>
        <v>6.4599732658264492E-2</v>
      </c>
      <c r="J1471" s="169">
        <f t="shared" si="973"/>
        <v>0.12616696375933717</v>
      </c>
      <c r="K1471" s="169">
        <f t="shared" si="973"/>
        <v>7.6548559383294898E-2</v>
      </c>
      <c r="L1471" s="169">
        <f t="shared" si="973"/>
        <v>9.3085011540838897E-2</v>
      </c>
      <c r="M1471" s="169">
        <f t="shared" si="973"/>
        <v>7.3973718935928454E-2</v>
      </c>
      <c r="N1471" s="169">
        <f t="shared" si="973"/>
        <v>7.1839313461756413E-2</v>
      </c>
      <c r="O1471" s="169">
        <f t="shared" si="973"/>
        <v>0.13178036250186909</v>
      </c>
      <c r="P1471" s="171">
        <f t="shared" si="970"/>
        <v>0.99999999999999989</v>
      </c>
      <c r="Q1471" s="496">
        <f>(P1490/P1489-1)</f>
        <v>-8.300713714401009E-2</v>
      </c>
      <c r="R1471" s="234"/>
      <c r="S1471" s="234"/>
      <c r="T1471" s="75"/>
      <c r="U1471" s="79">
        <v>2</v>
      </c>
    </row>
    <row r="1472" spans="1:21" s="57" customFormat="1" ht="15.75" hidden="1" customHeight="1" thickBot="1">
      <c r="A1472" s="57" t="s">
        <v>41</v>
      </c>
      <c r="B1472" s="69"/>
      <c r="C1472" s="233" t="s">
        <v>1049</v>
      </c>
      <c r="D1472" s="168">
        <f t="shared" si="971"/>
        <v>7.8208887795119461E-2</v>
      </c>
      <c r="E1472" s="169">
        <f t="shared" si="973"/>
        <v>7.6963741539510341E-2</v>
      </c>
      <c r="F1472" s="169">
        <f t="shared" si="973"/>
        <v>5.42962294751086E-2</v>
      </c>
      <c r="G1472" s="169">
        <f t="shared" si="973"/>
        <v>8.1845839877131663E-2</v>
      </c>
      <c r="H1472" s="169">
        <f t="shared" si="973"/>
        <v>6.1138603125717228E-2</v>
      </c>
      <c r="I1472" s="169">
        <f t="shared" si="973"/>
        <v>3.7930987280041725E-2</v>
      </c>
      <c r="J1472" s="169">
        <f t="shared" si="973"/>
        <v>0.1366156743319919</v>
      </c>
      <c r="K1472" s="169">
        <f t="shared" si="973"/>
        <v>9.1271678469939985E-2</v>
      </c>
      <c r="L1472" s="169">
        <f t="shared" si="973"/>
        <v>6.9575752737120161E-2</v>
      </c>
      <c r="M1472" s="169">
        <f t="shared" si="973"/>
        <v>9.0138369313171443E-2</v>
      </c>
      <c r="N1472" s="169">
        <f t="shared" si="973"/>
        <v>6.8409041077841515E-2</v>
      </c>
      <c r="O1472" s="169">
        <f t="shared" si="973"/>
        <v>0.15360519497730596</v>
      </c>
      <c r="P1472" s="171">
        <f t="shared" si="970"/>
        <v>1</v>
      </c>
      <c r="Q1472" s="496">
        <f t="shared" ref="Q1472:Q1477" si="974">(P1491/P1490-1)</f>
        <v>1.7679218132569785E-2</v>
      </c>
      <c r="R1472" s="234"/>
      <c r="S1472" s="234"/>
      <c r="T1472" s="75"/>
      <c r="U1472" s="79">
        <v>2</v>
      </c>
    </row>
    <row r="1473" spans="1:21" s="57" customFormat="1" ht="15.75" hidden="1" customHeight="1" thickBot="1">
      <c r="A1473" s="57" t="s">
        <v>41</v>
      </c>
      <c r="B1473" s="69"/>
      <c r="C1473" s="233" t="s">
        <v>1050</v>
      </c>
      <c r="D1473" s="168">
        <f t="shared" si="971"/>
        <v>7.9243345158596268E-2</v>
      </c>
      <c r="E1473" s="169">
        <f t="shared" ref="E1473:O1473" si="975">E1492/$P1492</f>
        <v>5.0757427828608558E-2</v>
      </c>
      <c r="F1473" s="169">
        <f t="shared" si="975"/>
        <v>8.8667745114275526E-2</v>
      </c>
      <c r="G1473" s="169">
        <f t="shared" si="975"/>
        <v>4.0169327271411696E-2</v>
      </c>
      <c r="H1473" s="169">
        <f t="shared" si="975"/>
        <v>7.6641592691534824E-2</v>
      </c>
      <c r="I1473" s="169">
        <f t="shared" si="975"/>
        <v>6.722691646553948E-2</v>
      </c>
      <c r="J1473" s="169">
        <f t="shared" si="975"/>
        <v>0.14431309074009144</v>
      </c>
      <c r="K1473" s="169">
        <f t="shared" si="975"/>
        <v>5.9960213038241346E-2</v>
      </c>
      <c r="L1473" s="169">
        <f t="shared" si="975"/>
        <v>6.0542895724291244E-2</v>
      </c>
      <c r="M1473" s="169">
        <f t="shared" si="975"/>
        <v>0.13080426689887253</v>
      </c>
      <c r="N1473" s="169">
        <f t="shared" si="975"/>
        <v>8.1174486215627492E-2</v>
      </c>
      <c r="O1473" s="169">
        <f t="shared" si="975"/>
        <v>0.12049869285290964</v>
      </c>
      <c r="P1473" s="171">
        <f t="shared" si="970"/>
        <v>1</v>
      </c>
      <c r="Q1473" s="497">
        <f t="shared" si="974"/>
        <v>5.8791057596542906E-2</v>
      </c>
      <c r="R1473" s="234"/>
      <c r="S1473" s="234"/>
      <c r="T1473" s="75"/>
      <c r="U1473" s="79">
        <v>2</v>
      </c>
    </row>
    <row r="1474" spans="1:21" s="57" customFormat="1" ht="15.75" hidden="1" customHeight="1" thickBot="1">
      <c r="A1474" s="57" t="s">
        <v>41</v>
      </c>
      <c r="B1474" s="69"/>
      <c r="C1474" s="233" t="s">
        <v>1051</v>
      </c>
      <c r="D1474" s="168">
        <f t="shared" si="971"/>
        <v>7.3391766954617715E-2</v>
      </c>
      <c r="E1474" s="169">
        <f t="shared" ref="E1474:O1474" si="976">E1493/$P1493</f>
        <v>7.912098738145569E-2</v>
      </c>
      <c r="F1474" s="169">
        <f t="shared" si="976"/>
        <v>7.444226728251585E-2</v>
      </c>
      <c r="G1474" s="169">
        <f t="shared" si="976"/>
        <v>6.2864109681987801E-2</v>
      </c>
      <c r="H1474" s="169">
        <f t="shared" si="976"/>
        <v>4.1341097482582405E-2</v>
      </c>
      <c r="I1474" s="169">
        <f t="shared" si="976"/>
        <v>7.5221360817839325E-2</v>
      </c>
      <c r="J1474" s="169">
        <f t="shared" si="976"/>
        <v>0.11842589373487021</v>
      </c>
      <c r="K1474" s="169">
        <f t="shared" si="976"/>
        <v>7.0652364210073232E-2</v>
      </c>
      <c r="L1474" s="169">
        <f t="shared" si="976"/>
        <v>0.11358587591588155</v>
      </c>
      <c r="M1474" s="169">
        <f t="shared" si="976"/>
        <v>7.8239908940018671E-2</v>
      </c>
      <c r="N1474" s="169">
        <f t="shared" si="976"/>
        <v>9.4497707024352423E-2</v>
      </c>
      <c r="O1474" s="169">
        <f t="shared" si="976"/>
        <v>0.11821666057380507</v>
      </c>
      <c r="P1474" s="171">
        <f t="shared" si="970"/>
        <v>1</v>
      </c>
      <c r="Q1474" s="497">
        <f t="shared" si="974"/>
        <v>1.4379427867479144E-2</v>
      </c>
      <c r="R1474" s="234"/>
      <c r="S1474" s="234"/>
      <c r="T1474" s="477"/>
      <c r="U1474" s="79">
        <v>2</v>
      </c>
    </row>
    <row r="1475" spans="1:21" s="57" customFormat="1" ht="15.75" hidden="1" customHeight="1" thickBot="1">
      <c r="A1475" s="57" t="s">
        <v>41</v>
      </c>
      <c r="B1475" s="516"/>
      <c r="C1475" s="244" t="s">
        <v>1052</v>
      </c>
      <c r="D1475" s="173">
        <f t="shared" si="971"/>
        <v>0.10216828890545716</v>
      </c>
      <c r="E1475" s="218">
        <f t="shared" ref="E1475:O1475" si="977">E1494/$P1494</f>
        <v>7.153613118747644E-2</v>
      </c>
      <c r="F1475" s="218">
        <f t="shared" si="977"/>
        <v>7.7361518498100024E-2</v>
      </c>
      <c r="G1475" s="218">
        <f t="shared" si="977"/>
        <v>7.657403141263619E-2</v>
      </c>
      <c r="H1475" s="218">
        <f t="shared" si="977"/>
        <v>5.0692893015297079E-2</v>
      </c>
      <c r="I1475" s="218">
        <f t="shared" si="977"/>
        <v>6.3095250514408771E-2</v>
      </c>
      <c r="J1475" s="218">
        <f t="shared" si="977"/>
        <v>0.13243398145808349</v>
      </c>
      <c r="K1475" s="218">
        <f t="shared" si="977"/>
        <v>6.718796400598423E-2</v>
      </c>
      <c r="L1475" s="218">
        <f t="shared" si="977"/>
        <v>9.419180605408696E-2</v>
      </c>
      <c r="M1475" s="218">
        <f t="shared" si="977"/>
        <v>7.5114739532273281E-2</v>
      </c>
      <c r="N1475" s="218">
        <f t="shared" si="977"/>
        <v>6.7381582771098389E-2</v>
      </c>
      <c r="O1475" s="218">
        <f t="shared" si="977"/>
        <v>0.12226181264509801</v>
      </c>
      <c r="P1475" s="514">
        <f t="shared" si="970"/>
        <v>1.0000000000000002</v>
      </c>
      <c r="Q1475" s="550">
        <f t="shared" si="974"/>
        <v>-8.6806598029647963E-2</v>
      </c>
      <c r="R1475" s="234"/>
      <c r="S1475" s="234"/>
      <c r="T1475" s="75"/>
      <c r="U1475" s="79">
        <v>2</v>
      </c>
    </row>
    <row r="1476" spans="1:21" s="57" customFormat="1" ht="15.75" hidden="1" customHeight="1" thickBot="1">
      <c r="A1476" s="57" t="s">
        <v>41</v>
      </c>
      <c r="B1476" s="516"/>
      <c r="C1476" s="244" t="s">
        <v>1053</v>
      </c>
      <c r="D1476" s="219">
        <f t="shared" si="971"/>
        <v>6.050794813619545E-2</v>
      </c>
      <c r="E1476" s="220">
        <f t="shared" ref="E1476:O1477" si="978">E1495/$P1495</f>
        <v>5.8218643217799744E-2</v>
      </c>
      <c r="F1476" s="220">
        <f t="shared" si="978"/>
        <v>5.3946730310907097E-2</v>
      </c>
      <c r="G1476" s="220">
        <f t="shared" si="978"/>
        <v>5.0960770295081941E-2</v>
      </c>
      <c r="H1476" s="220">
        <f t="shared" si="978"/>
        <v>4.8694972643129567E-2</v>
      </c>
      <c r="I1476" s="220">
        <f t="shared" si="978"/>
        <v>3.9923069228204572E-2</v>
      </c>
      <c r="J1476" s="220">
        <f t="shared" si="978"/>
        <v>0.14212350308389535</v>
      </c>
      <c r="K1476" s="220">
        <f t="shared" si="978"/>
        <v>4.1435038921405425E-2</v>
      </c>
      <c r="L1476" s="220">
        <f t="shared" si="978"/>
        <v>7.7614580121281029E-2</v>
      </c>
      <c r="M1476" s="220">
        <f t="shared" si="978"/>
        <v>0.20287612561322815</v>
      </c>
      <c r="N1476" s="220">
        <f t="shared" si="978"/>
        <v>0.1228038622547378</v>
      </c>
      <c r="O1476" s="220">
        <f t="shared" si="978"/>
        <v>0.10089475617413388</v>
      </c>
      <c r="P1476" s="460">
        <f>SUM(D1476:O1476)</f>
        <v>0.99999999999999989</v>
      </c>
      <c r="Q1476" s="551">
        <f t="shared" si="974"/>
        <v>0.16682274541510878</v>
      </c>
      <c r="R1476" s="234"/>
      <c r="S1476" s="234"/>
      <c r="T1476" s="75"/>
      <c r="U1476" s="79">
        <v>2</v>
      </c>
    </row>
    <row r="1477" spans="1:21" s="57" customFormat="1" ht="15.6" hidden="1" customHeight="1" thickBot="1">
      <c r="A1477" s="57" t="s">
        <v>41</v>
      </c>
      <c r="B1477" s="516"/>
      <c r="C1477" s="244" t="s">
        <v>1054</v>
      </c>
      <c r="D1477" s="219">
        <f t="shared" si="971"/>
        <v>8.1332837973368308E-2</v>
      </c>
      <c r="E1477" s="220">
        <f t="shared" si="978"/>
        <v>7.3896412098005348E-2</v>
      </c>
      <c r="F1477" s="220">
        <f t="shared" si="978"/>
        <v>6.5695328478263884E-2</v>
      </c>
      <c r="G1477" s="220">
        <f t="shared" si="978"/>
        <v>7.2474375503217336E-2</v>
      </c>
      <c r="H1477" s="220">
        <f t="shared" si="978"/>
        <v>7.8329701781420957E-2</v>
      </c>
      <c r="I1477" s="220">
        <f t="shared" si="978"/>
        <v>7.4707782115815885E-2</v>
      </c>
      <c r="J1477" s="220">
        <f t="shared" si="978"/>
        <v>0.13770173168449032</v>
      </c>
      <c r="K1477" s="220">
        <f t="shared" si="978"/>
        <v>4.9922093026208071E-2</v>
      </c>
      <c r="L1477" s="220">
        <f t="shared" si="978"/>
        <v>9.1903476235095261E-2</v>
      </c>
      <c r="M1477" s="220">
        <f t="shared" si="978"/>
        <v>7.7195434998794832E-2</v>
      </c>
      <c r="N1477" s="220">
        <f t="shared" si="978"/>
        <v>7.712222400653318E-2</v>
      </c>
      <c r="O1477" s="220">
        <f t="shared" si="978"/>
        <v>0.11971860209878663</v>
      </c>
      <c r="P1477" s="460">
        <f>SUM(D1477:O1477)</f>
        <v>1</v>
      </c>
      <c r="Q1477" s="551">
        <f t="shared" si="974"/>
        <v>-9.4385417379386771E-3</v>
      </c>
      <c r="R1477" s="234"/>
      <c r="S1477" s="234"/>
      <c r="T1477" s="75"/>
      <c r="U1477" s="79">
        <v>2</v>
      </c>
    </row>
    <row r="1478" spans="1:21" s="57" customFormat="1" ht="15.6" hidden="1" customHeight="1" thickBot="1">
      <c r="A1478" s="57" t="s">
        <v>41</v>
      </c>
      <c r="B1478" s="516"/>
      <c r="C1478" s="244" t="s">
        <v>1117</v>
      </c>
      <c r="D1478" s="219">
        <f t="shared" ref="D1478:O1478" si="979">D1498/$P1498</f>
        <v>9.9764176083131553E-2</v>
      </c>
      <c r="E1478" s="220">
        <f t="shared" si="979"/>
        <v>7.7664165255582049E-2</v>
      </c>
      <c r="F1478" s="220">
        <f t="shared" si="979"/>
        <v>6.8429546956000328E-2</v>
      </c>
      <c r="G1478" s="220">
        <f t="shared" si="979"/>
        <v>6.9782608917243749E-2</v>
      </c>
      <c r="H1478" s="220">
        <f t="shared" si="979"/>
        <v>7.1234172622525294E-2</v>
      </c>
      <c r="I1478" s="220">
        <f t="shared" si="979"/>
        <v>6.534227749407448E-2</v>
      </c>
      <c r="J1478" s="220">
        <f t="shared" si="979"/>
        <v>0.14497847828112212</v>
      </c>
      <c r="K1478" s="220">
        <f t="shared" si="979"/>
        <v>6.6249326415721149E-2</v>
      </c>
      <c r="L1478" s="220">
        <f t="shared" si="979"/>
        <v>9.1436878334687499E-2</v>
      </c>
      <c r="M1478" s="220">
        <f t="shared" si="979"/>
        <v>8.5861754882366165E-2</v>
      </c>
      <c r="N1478" s="220">
        <f t="shared" si="979"/>
        <v>8.0840927459838688E-2</v>
      </c>
      <c r="O1478" s="220">
        <f t="shared" si="979"/>
        <v>7.841568729770694E-2</v>
      </c>
      <c r="P1478" s="460">
        <f>SUM(D1478:O1478)</f>
        <v>1</v>
      </c>
      <c r="Q1478" s="551">
        <f>(P1498/P1496-1)</f>
        <v>-1.7725976794503717E-3</v>
      </c>
      <c r="R1478" s="234"/>
      <c r="S1478" s="234"/>
      <c r="T1478" s="75"/>
      <c r="U1478" s="79">
        <v>2</v>
      </c>
    </row>
    <row r="1479" spans="1:21" s="57" customFormat="1" ht="15.6" customHeight="1" thickBot="1">
      <c r="A1479" s="57" t="s">
        <v>41</v>
      </c>
      <c r="B1479" s="516">
        <f>+B1461+1</f>
        <v>280</v>
      </c>
      <c r="C1479" s="244" t="s">
        <v>1543</v>
      </c>
      <c r="D1479" s="219">
        <f t="shared" ref="D1479:D1485" si="980">D1499/$P1499</f>
        <v>9.6734550425384772E-2</v>
      </c>
      <c r="E1479" s="220">
        <f t="shared" ref="E1479:O1479" si="981">E1499/$P1499</f>
        <v>8.2150188146642641E-2</v>
      </c>
      <c r="F1479" s="220">
        <f t="shared" si="981"/>
        <v>8.1948003398295513E-2</v>
      </c>
      <c r="G1479" s="220">
        <f t="shared" si="981"/>
        <v>7.5063639215965247E-2</v>
      </c>
      <c r="H1479" s="220">
        <f t="shared" si="981"/>
        <v>7.3079434687459338E-2</v>
      </c>
      <c r="I1479" s="220">
        <f t="shared" si="981"/>
        <v>7.3716540110042778E-2</v>
      </c>
      <c r="J1479" s="220">
        <f t="shared" si="981"/>
        <v>0.15837801585847655</v>
      </c>
      <c r="K1479" s="220">
        <f t="shared" si="981"/>
        <v>6.3539551624908513E-2</v>
      </c>
      <c r="L1479" s="220">
        <f t="shared" si="981"/>
        <v>9.9689210928830901E-2</v>
      </c>
      <c r="M1479" s="220">
        <f t="shared" si="981"/>
        <v>6.922726761056805E-2</v>
      </c>
      <c r="N1479" s="220">
        <f t="shared" si="981"/>
        <v>5.0324495426657498E-2</v>
      </c>
      <c r="O1479" s="220">
        <f t="shared" si="981"/>
        <v>7.6149102566768184E-2</v>
      </c>
      <c r="P1479" s="460">
        <f t="shared" ref="P1479:P1488" si="982">SUM(D1479:O1479)</f>
        <v>1</v>
      </c>
      <c r="Q1479" s="551">
        <f>(P1499/P1498-1)</f>
        <v>-5.7354540128098042E-2</v>
      </c>
      <c r="R1479" s="234"/>
      <c r="S1479" s="234"/>
      <c r="T1479" s="75"/>
      <c r="U1479" s="79">
        <v>1</v>
      </c>
    </row>
    <row r="1480" spans="1:21" s="57" customFormat="1" ht="15.6" customHeight="1" thickBot="1">
      <c r="A1480" s="57" t="s">
        <v>41</v>
      </c>
      <c r="B1480" s="516">
        <f>+B1479+1</f>
        <v>281</v>
      </c>
      <c r="C1480" s="244" t="s">
        <v>1544</v>
      </c>
      <c r="D1480" s="347">
        <f t="shared" si="980"/>
        <v>6.4390842559907319E-2</v>
      </c>
      <c r="E1480" s="264">
        <f t="shared" ref="E1480:O1480" si="983">E1500/$P1500</f>
        <v>5.8310227788033721E-2</v>
      </c>
      <c r="F1480" s="264">
        <f t="shared" si="983"/>
        <v>5.1987142450313613E-2</v>
      </c>
      <c r="G1480" s="264">
        <f t="shared" si="983"/>
        <v>5.1102415669831626E-2</v>
      </c>
      <c r="H1480" s="264">
        <f t="shared" si="983"/>
        <v>4.6909133395482722E-2</v>
      </c>
      <c r="I1480" s="264">
        <f t="shared" si="983"/>
        <v>4.946606232153708E-2</v>
      </c>
      <c r="J1480" s="264">
        <f t="shared" si="983"/>
        <v>0.11167345494023835</v>
      </c>
      <c r="K1480" s="264">
        <f t="shared" si="983"/>
        <v>5.9383515911705508E-2</v>
      </c>
      <c r="L1480" s="264">
        <f t="shared" si="983"/>
        <v>6.5954610604619199E-2</v>
      </c>
      <c r="M1480" s="264">
        <f t="shared" si="983"/>
        <v>0.13461036802763471</v>
      </c>
      <c r="N1480" s="264">
        <f t="shared" si="983"/>
        <v>0.13306881233696949</v>
      </c>
      <c r="O1480" s="264">
        <f t="shared" si="983"/>
        <v>0.17314341399372665</v>
      </c>
      <c r="P1480" s="552">
        <f t="shared" si="982"/>
        <v>1</v>
      </c>
      <c r="Q1480" s="553">
        <f t="shared" ref="Q1480:Q1488" si="984">(P1500/P1499-1)</f>
        <v>0.29904577785097963</v>
      </c>
      <c r="R1480" s="234"/>
      <c r="S1480" s="234"/>
      <c r="T1480" s="75"/>
      <c r="U1480" s="79">
        <v>1</v>
      </c>
    </row>
    <row r="1481" spans="1:21" s="57" customFormat="1" ht="15.6" customHeight="1" thickBot="1">
      <c r="A1481" s="57" t="s">
        <v>41</v>
      </c>
      <c r="B1481" s="516">
        <f>+B1480+1</f>
        <v>282</v>
      </c>
      <c r="C1481" s="233" t="s">
        <v>1545</v>
      </c>
      <c r="D1481" s="175">
        <f t="shared" si="980"/>
        <v>5.3213020761750288E-2</v>
      </c>
      <c r="E1481" s="176">
        <f t="shared" ref="E1481:O1481" si="985">E1501/$P1501</f>
        <v>7.3927248139303375E-2</v>
      </c>
      <c r="F1481" s="176">
        <f t="shared" si="985"/>
        <v>6.4597246198425315E-2</v>
      </c>
      <c r="G1481" s="176">
        <f t="shared" si="985"/>
        <v>5.6722682921508297E-2</v>
      </c>
      <c r="H1481" s="176">
        <f t="shared" si="985"/>
        <v>3.6126835525973226E-2</v>
      </c>
      <c r="I1481" s="176">
        <f t="shared" si="985"/>
        <v>6.0138996804254732E-2</v>
      </c>
      <c r="J1481" s="176">
        <f t="shared" si="985"/>
        <v>0.19829213520544817</v>
      </c>
      <c r="K1481" s="176">
        <f t="shared" si="985"/>
        <v>4.2331123403137265E-2</v>
      </c>
      <c r="L1481" s="176">
        <f t="shared" si="985"/>
        <v>0.12883376944685301</v>
      </c>
      <c r="M1481" s="176">
        <f t="shared" si="985"/>
        <v>7.1801335339443731E-2</v>
      </c>
      <c r="N1481" s="176">
        <f t="shared" si="985"/>
        <v>0.12383203035944965</v>
      </c>
      <c r="O1481" s="176">
        <f t="shared" si="985"/>
        <v>9.018357589445293E-2</v>
      </c>
      <c r="P1481" s="229">
        <f t="shared" si="982"/>
        <v>1</v>
      </c>
      <c r="Q1481" s="498">
        <f t="shared" si="984"/>
        <v>0.12295664633564152</v>
      </c>
      <c r="R1481" s="234"/>
      <c r="S1481" s="234"/>
      <c r="T1481" s="75"/>
      <c r="U1481" s="79">
        <v>1</v>
      </c>
    </row>
    <row r="1482" spans="1:21" s="57" customFormat="1" ht="15.6" customHeight="1" thickBot="1">
      <c r="A1482" s="57" t="s">
        <v>41</v>
      </c>
      <c r="B1482" s="516">
        <f>+B1481+1</f>
        <v>283</v>
      </c>
      <c r="C1482" s="233" t="s">
        <v>1546</v>
      </c>
      <c r="D1482" s="175">
        <f t="shared" si="980"/>
        <v>5.1899130325082934E-2</v>
      </c>
      <c r="E1482" s="176">
        <f t="shared" ref="E1482:O1482" si="986">E1502/$P1502</f>
        <v>6.6232815297656469E-2</v>
      </c>
      <c r="F1482" s="176">
        <f t="shared" si="986"/>
        <v>4.4223548398468815E-2</v>
      </c>
      <c r="G1482" s="176">
        <f t="shared" si="986"/>
        <v>4.7783376607492968E-2</v>
      </c>
      <c r="H1482" s="176">
        <f t="shared" si="986"/>
        <v>8.0602108433473013E-2</v>
      </c>
      <c r="I1482" s="176">
        <f t="shared" si="986"/>
        <v>7.6923961485649409E-2</v>
      </c>
      <c r="J1482" s="176">
        <f t="shared" si="986"/>
        <v>0.11882874377008794</v>
      </c>
      <c r="K1482" s="176">
        <f t="shared" si="986"/>
        <v>3.9679344671085054E-2</v>
      </c>
      <c r="L1482" s="176">
        <f t="shared" si="986"/>
        <v>0.10866368981221511</v>
      </c>
      <c r="M1482" s="176">
        <f t="shared" si="986"/>
        <v>8.1733099963763878E-2</v>
      </c>
      <c r="N1482" s="176">
        <f t="shared" si="986"/>
        <v>8.2027898754311518E-2</v>
      </c>
      <c r="O1482" s="176">
        <f t="shared" si="986"/>
        <v>0.20140228248071287</v>
      </c>
      <c r="P1482" s="164">
        <f t="shared" si="982"/>
        <v>1</v>
      </c>
      <c r="Q1482" s="492">
        <f t="shared" si="984"/>
        <v>2.0203249543304658E-3</v>
      </c>
      <c r="R1482" s="234"/>
      <c r="S1482" s="234"/>
      <c r="T1482" s="75"/>
      <c r="U1482" s="79">
        <v>1</v>
      </c>
    </row>
    <row r="1483" spans="1:21" s="57" customFormat="1" ht="15.75" customHeight="1" thickBot="1">
      <c r="A1483" s="57" t="s">
        <v>41</v>
      </c>
      <c r="B1483" s="516">
        <f>+B1482+1</f>
        <v>284</v>
      </c>
      <c r="C1483" s="233" t="s">
        <v>1547</v>
      </c>
      <c r="D1483" s="175">
        <f t="shared" si="980"/>
        <v>5.9020436764705878E-2</v>
      </c>
      <c r="E1483" s="176">
        <f t="shared" ref="E1483:O1483" si="987">E1503/$P1503</f>
        <v>7.5630252100840331E-2</v>
      </c>
      <c r="F1483" s="176">
        <f t="shared" si="987"/>
        <v>5.4621848739495799E-2</v>
      </c>
      <c r="G1483" s="176">
        <f t="shared" si="987"/>
        <v>5.2521008403361345E-2</v>
      </c>
      <c r="H1483" s="176">
        <f t="shared" si="987"/>
        <v>4.6218487394957986E-2</v>
      </c>
      <c r="I1483" s="176">
        <f t="shared" si="987"/>
        <v>6.5126050420168058E-2</v>
      </c>
      <c r="J1483" s="176">
        <f t="shared" si="987"/>
        <v>0.1134453781512605</v>
      </c>
      <c r="K1483" s="176">
        <f>K1503/$P1503</f>
        <v>3.7815126050420166E-2</v>
      </c>
      <c r="L1483" s="176">
        <f t="shared" si="987"/>
        <v>8.1932773109243684E-2</v>
      </c>
      <c r="M1483" s="176">
        <f t="shared" si="987"/>
        <v>9.2647058823529416E-2</v>
      </c>
      <c r="N1483" s="176">
        <f t="shared" si="987"/>
        <v>0.1180672268907563</v>
      </c>
      <c r="O1483" s="176">
        <f t="shared" si="987"/>
        <v>0.20295435315126067</v>
      </c>
      <c r="P1483" s="164">
        <f t="shared" si="982"/>
        <v>1.0000000000000002</v>
      </c>
      <c r="Q1483" s="492">
        <f t="shared" si="984"/>
        <v>-0.10716994818436776</v>
      </c>
      <c r="R1483" s="234"/>
      <c r="S1483" s="234"/>
      <c r="T1483" s="75"/>
      <c r="U1483" s="79">
        <v>1</v>
      </c>
    </row>
    <row r="1484" spans="1:21" s="57" customFormat="1" ht="15.75" customHeight="1" thickBot="1">
      <c r="A1484" s="57" t="s">
        <v>41</v>
      </c>
      <c r="B1484" s="516">
        <f>+B1483+1</f>
        <v>285</v>
      </c>
      <c r="C1484" s="233" t="s">
        <v>1548</v>
      </c>
      <c r="D1484" s="175">
        <f t="shared" si="980"/>
        <v>6.0542797494780802E-2</v>
      </c>
      <c r="E1484" s="176">
        <f t="shared" ref="E1484:O1484" si="988">E1504/$P1504</f>
        <v>7.3068893528183715E-2</v>
      </c>
      <c r="F1484" s="176">
        <f t="shared" si="988"/>
        <v>5.4279749478079335E-2</v>
      </c>
      <c r="G1484" s="176">
        <f t="shared" si="988"/>
        <v>5.4279749478079335E-2</v>
      </c>
      <c r="H1484" s="176">
        <f t="shared" si="988"/>
        <v>4.5929018789144058E-2</v>
      </c>
      <c r="I1484" s="176">
        <f t="shared" si="988"/>
        <v>6.471816283924843E-2</v>
      </c>
      <c r="J1484" s="176">
        <f t="shared" si="988"/>
        <v>0.11482254697286012</v>
      </c>
      <c r="K1484" s="176">
        <f t="shared" si="988"/>
        <v>3.9665970772442591E-2</v>
      </c>
      <c r="L1484" s="176">
        <f t="shared" si="988"/>
        <v>8.1419624217118985E-2</v>
      </c>
      <c r="M1484" s="176">
        <f t="shared" si="988"/>
        <v>9.1858037578288115E-2</v>
      </c>
      <c r="N1484" s="176">
        <f t="shared" si="988"/>
        <v>0.11899791231732777</v>
      </c>
      <c r="O1484" s="176">
        <f t="shared" si="988"/>
        <v>0.2004175365344468</v>
      </c>
      <c r="P1484" s="164">
        <f t="shared" si="982"/>
        <v>1.0000000000000002</v>
      </c>
      <c r="Q1484" s="492">
        <f t="shared" si="984"/>
        <v>6.302521008403339E-3</v>
      </c>
      <c r="R1484" s="234"/>
      <c r="S1484" s="234"/>
      <c r="T1484" s="75"/>
      <c r="U1484" s="79">
        <v>1</v>
      </c>
    </row>
    <row r="1485" spans="1:21" s="57" customFormat="1" ht="15.75" hidden="1" customHeight="1" thickBot="1">
      <c r="A1485" s="57" t="s">
        <v>41</v>
      </c>
      <c r="B1485" s="69"/>
      <c r="C1485" s="233" t="s">
        <v>1549</v>
      </c>
      <c r="D1485" s="175" t="e">
        <f t="shared" si="980"/>
        <v>#DIV/0!</v>
      </c>
      <c r="E1485" s="176" t="e">
        <f t="shared" ref="E1485:O1485" si="989">E1505/$P1505</f>
        <v>#DIV/0!</v>
      </c>
      <c r="F1485" s="176" t="e">
        <f t="shared" si="989"/>
        <v>#DIV/0!</v>
      </c>
      <c r="G1485" s="176" t="e">
        <f t="shared" si="989"/>
        <v>#DIV/0!</v>
      </c>
      <c r="H1485" s="176" t="e">
        <f t="shared" si="989"/>
        <v>#DIV/0!</v>
      </c>
      <c r="I1485" s="176" t="e">
        <f t="shared" si="989"/>
        <v>#DIV/0!</v>
      </c>
      <c r="J1485" s="176" t="e">
        <f t="shared" si="989"/>
        <v>#DIV/0!</v>
      </c>
      <c r="K1485" s="176" t="e">
        <f t="shared" si="989"/>
        <v>#DIV/0!</v>
      </c>
      <c r="L1485" s="176" t="e">
        <f t="shared" si="989"/>
        <v>#DIV/0!</v>
      </c>
      <c r="M1485" s="176" t="e">
        <f t="shared" si="989"/>
        <v>#DIV/0!</v>
      </c>
      <c r="N1485" s="176" t="e">
        <f t="shared" si="989"/>
        <v>#DIV/0!</v>
      </c>
      <c r="O1485" s="176" t="e">
        <f t="shared" si="989"/>
        <v>#DIV/0!</v>
      </c>
      <c r="P1485" s="164" t="e">
        <f t="shared" si="982"/>
        <v>#DIV/0!</v>
      </c>
      <c r="Q1485" s="492">
        <f t="shared" si="984"/>
        <v>-1</v>
      </c>
      <c r="R1485" s="234"/>
      <c r="S1485" s="234"/>
      <c r="T1485" s="75"/>
      <c r="U1485" s="79">
        <v>2</v>
      </c>
    </row>
    <row r="1486" spans="1:21" s="57" customFormat="1" ht="15.75" hidden="1" customHeight="1" thickBot="1">
      <c r="A1486" s="57" t="s">
        <v>41</v>
      </c>
      <c r="B1486" s="69"/>
      <c r="C1486" s="233" t="s">
        <v>1550</v>
      </c>
      <c r="D1486" s="175" t="e">
        <f t="shared" ref="D1486:O1488" si="990">D1506/$P1506</f>
        <v>#DIV/0!</v>
      </c>
      <c r="E1486" s="176" t="e">
        <f t="shared" si="990"/>
        <v>#DIV/0!</v>
      </c>
      <c r="F1486" s="176" t="e">
        <f t="shared" si="990"/>
        <v>#DIV/0!</v>
      </c>
      <c r="G1486" s="176" t="e">
        <f t="shared" si="990"/>
        <v>#DIV/0!</v>
      </c>
      <c r="H1486" s="176" t="e">
        <f t="shared" si="990"/>
        <v>#DIV/0!</v>
      </c>
      <c r="I1486" s="176" t="e">
        <f t="shared" si="990"/>
        <v>#DIV/0!</v>
      </c>
      <c r="J1486" s="176" t="e">
        <f t="shared" si="990"/>
        <v>#DIV/0!</v>
      </c>
      <c r="K1486" s="176" t="e">
        <f t="shared" si="990"/>
        <v>#DIV/0!</v>
      </c>
      <c r="L1486" s="176" t="e">
        <f t="shared" si="990"/>
        <v>#DIV/0!</v>
      </c>
      <c r="M1486" s="176" t="e">
        <f t="shared" si="990"/>
        <v>#DIV/0!</v>
      </c>
      <c r="N1486" s="176" t="e">
        <f t="shared" si="990"/>
        <v>#DIV/0!</v>
      </c>
      <c r="O1486" s="176" t="e">
        <f t="shared" si="990"/>
        <v>#DIV/0!</v>
      </c>
      <c r="P1486" s="164" t="e">
        <f t="shared" si="982"/>
        <v>#DIV/0!</v>
      </c>
      <c r="Q1486" s="492" t="e">
        <f t="shared" si="984"/>
        <v>#DIV/0!</v>
      </c>
      <c r="R1486" s="234"/>
      <c r="S1486" s="234"/>
      <c r="T1486" s="75"/>
      <c r="U1486" s="79">
        <v>2</v>
      </c>
    </row>
    <row r="1487" spans="1:21" s="57" customFormat="1" ht="15.75" hidden="1" customHeight="1" thickBot="1">
      <c r="A1487" s="57" t="s">
        <v>41</v>
      </c>
      <c r="B1487" s="69"/>
      <c r="C1487" s="233" t="s">
        <v>1551</v>
      </c>
      <c r="D1487" s="175" t="e">
        <f t="shared" si="990"/>
        <v>#DIV/0!</v>
      </c>
      <c r="E1487" s="176" t="e">
        <f t="shared" si="990"/>
        <v>#DIV/0!</v>
      </c>
      <c r="F1487" s="176" t="e">
        <f t="shared" si="990"/>
        <v>#DIV/0!</v>
      </c>
      <c r="G1487" s="176" t="e">
        <f t="shared" si="990"/>
        <v>#DIV/0!</v>
      </c>
      <c r="H1487" s="176" t="e">
        <f t="shared" si="990"/>
        <v>#DIV/0!</v>
      </c>
      <c r="I1487" s="176" t="e">
        <f t="shared" si="990"/>
        <v>#DIV/0!</v>
      </c>
      <c r="J1487" s="176" t="e">
        <f t="shared" si="990"/>
        <v>#DIV/0!</v>
      </c>
      <c r="K1487" s="176" t="e">
        <f t="shared" si="990"/>
        <v>#DIV/0!</v>
      </c>
      <c r="L1487" s="176" t="e">
        <f t="shared" si="990"/>
        <v>#DIV/0!</v>
      </c>
      <c r="M1487" s="176" t="e">
        <f t="shared" si="990"/>
        <v>#DIV/0!</v>
      </c>
      <c r="N1487" s="176" t="e">
        <f t="shared" si="990"/>
        <v>#DIV/0!</v>
      </c>
      <c r="O1487" s="176" t="e">
        <f t="shared" si="990"/>
        <v>#DIV/0!</v>
      </c>
      <c r="P1487" s="164" t="e">
        <f t="shared" si="982"/>
        <v>#DIV/0!</v>
      </c>
      <c r="Q1487" s="492" t="e">
        <f t="shared" si="984"/>
        <v>#DIV/0!</v>
      </c>
      <c r="R1487" s="234"/>
      <c r="S1487" s="234"/>
      <c r="T1487" s="75"/>
      <c r="U1487" s="79">
        <v>2</v>
      </c>
    </row>
    <row r="1488" spans="1:21" s="57" customFormat="1" ht="15.75" hidden="1" customHeight="1" thickBot="1">
      <c r="A1488" s="57" t="s">
        <v>41</v>
      </c>
      <c r="B1488" s="69"/>
      <c r="C1488" s="233" t="s">
        <v>1552</v>
      </c>
      <c r="D1488" s="175" t="e">
        <f t="shared" si="990"/>
        <v>#DIV/0!</v>
      </c>
      <c r="E1488" s="176" t="e">
        <f t="shared" si="990"/>
        <v>#DIV/0!</v>
      </c>
      <c r="F1488" s="176" t="e">
        <f t="shared" si="990"/>
        <v>#DIV/0!</v>
      </c>
      <c r="G1488" s="176" t="e">
        <f t="shared" si="990"/>
        <v>#DIV/0!</v>
      </c>
      <c r="H1488" s="176" t="e">
        <f t="shared" si="990"/>
        <v>#DIV/0!</v>
      </c>
      <c r="I1488" s="176" t="e">
        <f t="shared" si="990"/>
        <v>#DIV/0!</v>
      </c>
      <c r="J1488" s="176" t="e">
        <f t="shared" si="990"/>
        <v>#DIV/0!</v>
      </c>
      <c r="K1488" s="176" t="e">
        <f t="shared" si="990"/>
        <v>#DIV/0!</v>
      </c>
      <c r="L1488" s="176" t="e">
        <f t="shared" si="990"/>
        <v>#DIV/0!</v>
      </c>
      <c r="M1488" s="176" t="e">
        <f t="shared" si="990"/>
        <v>#DIV/0!</v>
      </c>
      <c r="N1488" s="176" t="e">
        <f t="shared" si="990"/>
        <v>#DIV/0!</v>
      </c>
      <c r="O1488" s="176" t="e">
        <f t="shared" si="990"/>
        <v>#DIV/0!</v>
      </c>
      <c r="P1488" s="164" t="e">
        <f t="shared" si="982"/>
        <v>#DIV/0!</v>
      </c>
      <c r="Q1488" s="492" t="e">
        <f t="shared" si="984"/>
        <v>#DIV/0!</v>
      </c>
      <c r="R1488" s="234"/>
      <c r="S1488" s="234"/>
      <c r="T1488" s="75"/>
      <c r="U1488" s="79">
        <v>2</v>
      </c>
    </row>
    <row r="1489" spans="1:21" s="57" customFormat="1" ht="15.75" hidden="1" customHeight="1" thickBot="1">
      <c r="A1489" s="57" t="s">
        <v>41</v>
      </c>
      <c r="B1489" s="69"/>
      <c r="C1489" s="236" t="s">
        <v>1047</v>
      </c>
      <c r="D1489" s="245">
        <f>1.54946960000001-0.169</f>
        <v>1.3804696000000101</v>
      </c>
      <c r="E1489" s="246">
        <f>6.31850990000001-0.169</f>
        <v>6.1495099000000106</v>
      </c>
      <c r="F1489" s="246">
        <f>2.85703781999999-0.169</f>
        <v>2.6880378199999901</v>
      </c>
      <c r="G1489" s="246">
        <f>2.93286762999999-0.169</f>
        <v>2.7638676299999898</v>
      </c>
      <c r="H1489" s="246">
        <f>2.68693022-0.169</f>
        <v>2.5179302199999998</v>
      </c>
      <c r="I1489" s="246">
        <f>2.17145578-0.169</f>
        <v>2.00245578</v>
      </c>
      <c r="J1489" s="246">
        <f>4.86595475-0.169</f>
        <v>4.6969547500000006</v>
      </c>
      <c r="K1489" s="246">
        <f>2.53291137-0.169</f>
        <v>2.3639113699999998</v>
      </c>
      <c r="L1489" s="246">
        <f>4.06484657-0.169</f>
        <v>3.8958465700000002</v>
      </c>
      <c r="M1489" s="246">
        <f>2.47281264-0.169</f>
        <v>2.3038126399999999</v>
      </c>
      <c r="N1489" s="246">
        <f>2.92665851-0.169112</f>
        <v>2.7575465100000001</v>
      </c>
      <c r="O1489" s="197">
        <f>3.28901218-0.169</f>
        <v>3.1200121799999998</v>
      </c>
      <c r="P1489" s="181">
        <f t="shared" si="970"/>
        <v>36.640354970000004</v>
      </c>
      <c r="Q1489" s="198"/>
      <c r="R1489" s="161"/>
      <c r="S1489" s="161"/>
      <c r="T1489" s="75"/>
      <c r="U1489" s="79">
        <v>2</v>
      </c>
    </row>
    <row r="1490" spans="1:21" s="57" customFormat="1" ht="15.75" hidden="1" customHeight="1" thickBot="1">
      <c r="A1490" s="216" t="s">
        <v>41</v>
      </c>
      <c r="B1490" s="69"/>
      <c r="C1490" s="233" t="s">
        <v>1048</v>
      </c>
      <c r="D1490" s="182">
        <v>1.3100418300000001</v>
      </c>
      <c r="E1490" s="183">
        <v>3.5739540500000002</v>
      </c>
      <c r="F1490" s="183">
        <v>2.8107978500000002</v>
      </c>
      <c r="G1490" s="183">
        <v>2.3693532799999999</v>
      </c>
      <c r="H1490" s="183">
        <v>2.0988836599999998</v>
      </c>
      <c r="I1490" s="183">
        <v>2.1704827999999998</v>
      </c>
      <c r="J1490" s="183">
        <v>4.2390767499999997</v>
      </c>
      <c r="K1490" s="183">
        <v>2.57195076</v>
      </c>
      <c r="L1490" s="183">
        <v>3.12755809</v>
      </c>
      <c r="M1490" s="183">
        <v>2.48543884</v>
      </c>
      <c r="N1490" s="183">
        <v>2.4137250699999999</v>
      </c>
      <c r="O1490" s="184">
        <v>4.4276810199999996</v>
      </c>
      <c r="P1490" s="185">
        <f t="shared" si="970"/>
        <v>33.598944000000003</v>
      </c>
      <c r="Q1490" s="502"/>
      <c r="R1490" s="186"/>
      <c r="S1490" s="186"/>
      <c r="T1490" s="103"/>
      <c r="U1490" s="79">
        <v>2</v>
      </c>
    </row>
    <row r="1491" spans="1:21" s="57" customFormat="1" ht="15.75" hidden="1" customHeight="1" thickBot="1">
      <c r="A1491" s="216" t="s">
        <v>41</v>
      </c>
      <c r="B1491" s="69"/>
      <c r="C1491" s="233" t="s">
        <v>1049</v>
      </c>
      <c r="D1491" s="182">
        <v>2.6741923600000002</v>
      </c>
      <c r="E1491" s="183">
        <v>2.6316171399999999</v>
      </c>
      <c r="F1491" s="183">
        <v>1.8565480999999999</v>
      </c>
      <c r="G1491" s="183">
        <v>2.7985504699999999</v>
      </c>
      <c r="H1491" s="183">
        <v>2.0905090199999998</v>
      </c>
      <c r="I1491" s="183">
        <v>1.2969722400000001</v>
      </c>
      <c r="J1491" s="183">
        <v>4.6712925199999997</v>
      </c>
      <c r="K1491" s="183">
        <v>3.1208476699999999</v>
      </c>
      <c r="L1491" s="183">
        <v>2.3790000299999998</v>
      </c>
      <c r="M1491" s="183">
        <v>3.0820964900000001</v>
      </c>
      <c r="N1491" s="183">
        <v>2.3391067200000002</v>
      </c>
      <c r="O1491" s="184">
        <v>5.2522143000000003</v>
      </c>
      <c r="P1491" s="185">
        <f t="shared" si="970"/>
        <v>34.192947060000002</v>
      </c>
      <c r="Q1491" s="503"/>
      <c r="R1491" s="187"/>
      <c r="S1491" s="187"/>
      <c r="T1491" s="105">
        <f t="shared" ref="T1491:T1496" si="991">R1491-S1491</f>
        <v>0</v>
      </c>
      <c r="U1491" s="79">
        <v>2</v>
      </c>
    </row>
    <row r="1492" spans="1:21" s="57" customFormat="1" ht="15.75" hidden="1" customHeight="1" thickBot="1">
      <c r="A1492" s="216" t="s">
        <v>41</v>
      </c>
      <c r="B1492" s="69"/>
      <c r="C1492" s="233" t="s">
        <v>1050</v>
      </c>
      <c r="D1492" s="182">
        <v>2.8688616100000002</v>
      </c>
      <c r="E1492" s="183">
        <v>1.8375806299999999</v>
      </c>
      <c r="F1492" s="183">
        <v>3.2100549200000001</v>
      </c>
      <c r="G1492" s="183">
        <v>1.45425765</v>
      </c>
      <c r="H1492" s="183">
        <v>2.7746698799999998</v>
      </c>
      <c r="I1492" s="183">
        <v>2.4338286</v>
      </c>
      <c r="J1492" s="183">
        <v>5.2245937500000004</v>
      </c>
      <c r="K1492" s="183">
        <v>2.1707507800000001</v>
      </c>
      <c r="L1492" s="183">
        <v>2.1918457500000001</v>
      </c>
      <c r="M1492" s="183">
        <v>4.73553128</v>
      </c>
      <c r="N1492" s="183">
        <v>2.9387750700000002</v>
      </c>
      <c r="O1492" s="184">
        <v>4.3624366600000002</v>
      </c>
      <c r="P1492" s="185">
        <f t="shared" si="970"/>
        <v>36.203186580000001</v>
      </c>
      <c r="Q1492" s="503"/>
      <c r="R1492" s="187"/>
      <c r="S1492" s="187"/>
      <c r="T1492" s="105">
        <f t="shared" si="991"/>
        <v>0</v>
      </c>
      <c r="U1492" s="79">
        <v>2</v>
      </c>
    </row>
    <row r="1493" spans="1:21" s="57" customFormat="1" ht="15.75" hidden="1" customHeight="1" thickBot="1">
      <c r="A1493" s="216" t="s">
        <v>41</v>
      </c>
      <c r="B1493" s="69"/>
      <c r="C1493" s="233" t="s">
        <v>1051</v>
      </c>
      <c r="D1493" s="182">
        <v>2.6952221999999999</v>
      </c>
      <c r="E1493" s="183">
        <v>2.9056207600000001</v>
      </c>
      <c r="F1493" s="183">
        <v>2.7338005299999999</v>
      </c>
      <c r="G1493" s="183">
        <v>2.3086069600000001</v>
      </c>
      <c r="H1493" s="183">
        <v>1.5182008600000001</v>
      </c>
      <c r="I1493" s="183">
        <v>2.7624117799999999</v>
      </c>
      <c r="J1493" s="183">
        <v>4.3490450100000002</v>
      </c>
      <c r="K1493" s="183">
        <v>2.59462101</v>
      </c>
      <c r="L1493" s="183">
        <v>4.1713013200000004</v>
      </c>
      <c r="M1493" s="183">
        <v>2.8732642400000001</v>
      </c>
      <c r="N1493" s="183">
        <v>3.4703118399999999</v>
      </c>
      <c r="O1493" s="184">
        <v>4.3413611799999998</v>
      </c>
      <c r="P1493" s="185">
        <f t="shared" si="970"/>
        <v>36.723767690000003</v>
      </c>
      <c r="Q1493" s="503"/>
      <c r="R1493" s="187"/>
      <c r="S1493" s="187"/>
      <c r="T1493" s="105">
        <f t="shared" si="991"/>
        <v>0</v>
      </c>
      <c r="U1493" s="79">
        <v>2</v>
      </c>
    </row>
    <row r="1494" spans="1:21" s="57" customFormat="1" ht="15.75" hidden="1" customHeight="1" thickBot="1">
      <c r="A1494" s="216" t="s">
        <v>41</v>
      </c>
      <c r="B1494" s="69"/>
      <c r="C1494" s="233" t="s">
        <v>1052</v>
      </c>
      <c r="D1494" s="189">
        <v>3.42630576</v>
      </c>
      <c r="E1494" s="190">
        <v>2.3990287099999996</v>
      </c>
      <c r="F1494" s="190">
        <v>2.594388330000001</v>
      </c>
      <c r="G1494" s="190">
        <v>2.5679792399999997</v>
      </c>
      <c r="H1494" s="190">
        <v>1.7000319099999999</v>
      </c>
      <c r="I1494" s="190">
        <v>2.1159561599999996</v>
      </c>
      <c r="J1494" s="190">
        <v>4.4412930699999986</v>
      </c>
      <c r="K1494" s="190">
        <v>2.2532090000000018</v>
      </c>
      <c r="L1494" s="190">
        <v>3.1588072099999991</v>
      </c>
      <c r="M1494" s="190">
        <v>2.5190405700000014</v>
      </c>
      <c r="N1494" s="190">
        <v>2.2597021799999979</v>
      </c>
      <c r="O1494" s="184">
        <v>4.1001602100000021</v>
      </c>
      <c r="P1494" s="185">
        <f t="shared" si="970"/>
        <v>33.535902350000001</v>
      </c>
      <c r="Q1494" s="503"/>
      <c r="R1494" s="187"/>
      <c r="S1494" s="187"/>
      <c r="T1494" s="105">
        <f t="shared" si="991"/>
        <v>0</v>
      </c>
      <c r="U1494" s="79">
        <v>2</v>
      </c>
    </row>
    <row r="1495" spans="1:21" s="57" customFormat="1" ht="15.75" hidden="1" customHeight="1" thickBot="1">
      <c r="A1495" s="216" t="s">
        <v>41</v>
      </c>
      <c r="B1495" s="69"/>
      <c r="C1495" s="233" t="s">
        <v>1053</v>
      </c>
      <c r="D1495" s="422">
        <v>2.36770346</v>
      </c>
      <c r="E1495" s="423">
        <v>2.2781219199999998</v>
      </c>
      <c r="F1495" s="423">
        <v>2.1109600300000002</v>
      </c>
      <c r="G1495" s="423">
        <v>1.9941180600000008</v>
      </c>
      <c r="H1495" s="423">
        <v>1.9054563699999996</v>
      </c>
      <c r="I1495" s="423">
        <v>1.5622078100000003</v>
      </c>
      <c r="J1495" s="423">
        <v>5.5613571499999992</v>
      </c>
      <c r="K1495" s="423">
        <v>1.6213718700000008</v>
      </c>
      <c r="L1495" s="423">
        <v>3.0370937299999987</v>
      </c>
      <c r="M1495" s="423">
        <v>7.9386348300000016</v>
      </c>
      <c r="N1495" s="423">
        <v>4.8053708400000019</v>
      </c>
      <c r="O1495" s="424">
        <v>3.9480575799999968</v>
      </c>
      <c r="P1495" s="425">
        <f>SUM(D1495:O1495)</f>
        <v>39.13045365</v>
      </c>
      <c r="Q1495" s="503"/>
      <c r="R1495" s="182"/>
      <c r="S1495" s="191"/>
      <c r="T1495" s="192">
        <f>S1495-R1495</f>
        <v>0</v>
      </c>
      <c r="U1495" s="79">
        <v>2</v>
      </c>
    </row>
    <row r="1496" spans="1:21" s="57" customFormat="1" ht="15.75" hidden="1" customHeight="1" thickBot="1">
      <c r="A1496" s="216" t="s">
        <v>41</v>
      </c>
      <c r="B1496" s="69"/>
      <c r="C1496" s="233" t="s">
        <v>1054</v>
      </c>
      <c r="D1496" s="182">
        <v>3.1525518300000002</v>
      </c>
      <c r="E1496" s="183">
        <v>2.8643076399999998</v>
      </c>
      <c r="F1496" s="183">
        <v>2.5464244600000008</v>
      </c>
      <c r="G1496" s="183">
        <v>2.8091879099999986</v>
      </c>
      <c r="H1496" s="183">
        <v>3.0361469100000011</v>
      </c>
      <c r="I1496" s="183">
        <v>2.8957572500000008</v>
      </c>
      <c r="J1496" s="183">
        <v>5.3374732399999978</v>
      </c>
      <c r="K1496" s="183">
        <v>1.9350362000000025</v>
      </c>
      <c r="L1496" s="183">
        <v>3.5622815999999986</v>
      </c>
      <c r="M1496" s="183">
        <v>2.9921814600000012</v>
      </c>
      <c r="N1496" s="183">
        <v>2.9893437200000008</v>
      </c>
      <c r="O1496" s="184">
        <v>4.6404270099999962</v>
      </c>
      <c r="P1496" s="185">
        <f>SUM(D1496:O1496)</f>
        <v>38.761119229999998</v>
      </c>
      <c r="Q1496" s="503"/>
      <c r="R1496" s="459">
        <v>39</v>
      </c>
      <c r="S1496" s="459">
        <v>39</v>
      </c>
      <c r="T1496" s="592">
        <f t="shared" si="991"/>
        <v>0</v>
      </c>
      <c r="U1496" s="79">
        <v>2</v>
      </c>
    </row>
    <row r="1497" spans="1:21" s="57" customFormat="1" ht="15.6" customHeight="1" thickBot="1">
      <c r="A1497" s="216" t="s">
        <v>41</v>
      </c>
      <c r="B1497" s="516">
        <f>+B1484+1</f>
        <v>286</v>
      </c>
      <c r="C1497" s="233" t="s">
        <v>2538</v>
      </c>
      <c r="D1497" s="182">
        <v>2.6</v>
      </c>
      <c r="E1497" s="183">
        <v>3.4</v>
      </c>
      <c r="F1497" s="183">
        <v>2.8</v>
      </c>
      <c r="G1497" s="183">
        <v>2.6</v>
      </c>
      <c r="H1497" s="183">
        <v>2.2000000000000002</v>
      </c>
      <c r="I1497" s="183">
        <v>2.6</v>
      </c>
      <c r="J1497" s="183">
        <v>8.4</v>
      </c>
      <c r="K1497" s="183">
        <v>2.6</v>
      </c>
      <c r="L1497" s="183">
        <v>5.4</v>
      </c>
      <c r="M1497" s="183">
        <v>3.8</v>
      </c>
      <c r="N1497" s="183">
        <v>6.3</v>
      </c>
      <c r="O1497" s="184">
        <f>(R1497)-SUM(D1497:N1497)</f>
        <v>4.7000000000000028</v>
      </c>
      <c r="P1497" s="185">
        <f>SUM(D1497:O1497)</f>
        <v>47.4</v>
      </c>
      <c r="Q1497" s="584"/>
      <c r="R1497" s="182">
        <f>52.9-5.5</f>
        <v>47.4</v>
      </c>
      <c r="S1497" s="187">
        <v>47.4</v>
      </c>
      <c r="T1497" s="644">
        <f>R1497-S1497</f>
        <v>0</v>
      </c>
      <c r="U1497" s="79">
        <v>1</v>
      </c>
    </row>
    <row r="1498" spans="1:21" s="57" customFormat="1" ht="15.75" hidden="1" customHeight="1" thickBot="1">
      <c r="A1498" s="216" t="s">
        <v>41</v>
      </c>
      <c r="B1498" s="69"/>
      <c r="C1498" s="233" t="s">
        <v>1117</v>
      </c>
      <c r="D1498" s="182">
        <v>3.8601165399999999</v>
      </c>
      <c r="E1498" s="183">
        <v>3.0050138300000002</v>
      </c>
      <c r="F1498" s="183">
        <v>2.6477041800000007</v>
      </c>
      <c r="G1498" s="183">
        <v>2.7000574099999994</v>
      </c>
      <c r="H1498" s="183">
        <v>2.7562219099999989</v>
      </c>
      <c r="I1498" s="183">
        <v>2.52825028</v>
      </c>
      <c r="J1498" s="183">
        <v>5.6095669200000025</v>
      </c>
      <c r="K1498" s="183">
        <v>2.5633461899999972</v>
      </c>
      <c r="L1498" s="183">
        <v>3.5379133100000004</v>
      </c>
      <c r="M1498" s="183">
        <v>3.3221983399999999</v>
      </c>
      <c r="N1498" s="183">
        <v>3.1279304199999984</v>
      </c>
      <c r="O1498" s="184">
        <v>3.0340920300000036</v>
      </c>
      <c r="P1498" s="185">
        <f>SUM(D1498:O1498)</f>
        <v>38.692411360000001</v>
      </c>
      <c r="Q1498" s="351"/>
      <c r="R1498" s="603">
        <v>38.9</v>
      </c>
      <c r="S1498" s="596">
        <v>38.9</v>
      </c>
      <c r="T1498" s="597">
        <f>R1498-S1498</f>
        <v>0</v>
      </c>
      <c r="U1498" s="79">
        <v>2</v>
      </c>
    </row>
    <row r="1499" spans="1:21" s="57" customFormat="1" ht="15.75" hidden="1" customHeight="1" thickBot="1">
      <c r="A1499" s="216" t="s">
        <v>41</v>
      </c>
      <c r="B1499" s="516"/>
      <c r="C1499" s="233" t="s">
        <v>1543</v>
      </c>
      <c r="D1499" s="182">
        <v>3.52822111</v>
      </c>
      <c r="E1499" s="183">
        <v>2.9962823699999999</v>
      </c>
      <c r="F1499" s="183">
        <v>2.9889080400000001</v>
      </c>
      <c r="G1499" s="183">
        <v>2.7378130699999996</v>
      </c>
      <c r="H1499" s="183">
        <v>2.6654427300000005</v>
      </c>
      <c r="I1499" s="183">
        <v>2.6886800200000014</v>
      </c>
      <c r="J1499" s="183">
        <v>5.7765571499999986</v>
      </c>
      <c r="K1499" s="183">
        <v>2.3174924200000007</v>
      </c>
      <c r="L1499" s="183">
        <v>3.6359871099999985</v>
      </c>
      <c r="M1499" s="183">
        <v>2.5249417700000016</v>
      </c>
      <c r="N1499" s="183">
        <v>1.8354966899999958</v>
      </c>
      <c r="O1499" s="184">
        <v>2.777403420000006</v>
      </c>
      <c r="P1499" s="185">
        <f t="shared" ref="P1499:P1508" si="992">SUM(D1499:O1499)</f>
        <v>36.473225900000003</v>
      </c>
      <c r="Q1499" s="351"/>
      <c r="R1499" s="182">
        <v>38.6</v>
      </c>
      <c r="S1499" s="187">
        <v>38.6</v>
      </c>
      <c r="T1499" s="481">
        <f t="shared" ref="T1499:T1508" si="993">R1499-S1499</f>
        <v>0</v>
      </c>
      <c r="U1499" s="79">
        <v>2</v>
      </c>
    </row>
    <row r="1500" spans="1:21" s="57" customFormat="1" ht="15.75" hidden="1" customHeight="1" thickBot="1">
      <c r="A1500" s="216" t="s">
        <v>41</v>
      </c>
      <c r="B1500" s="516"/>
      <c r="C1500" s="233" t="s">
        <v>1544</v>
      </c>
      <c r="D1500" s="583">
        <v>3.05086324</v>
      </c>
      <c r="E1500" s="301">
        <v>2.76276134</v>
      </c>
      <c r="F1500" s="301">
        <v>2.4631710900000003</v>
      </c>
      <c r="G1500" s="301">
        <v>2.4212523899999994</v>
      </c>
      <c r="H1500" s="301">
        <v>2.2225730400000003</v>
      </c>
      <c r="I1500" s="301">
        <v>2.3437213299999993</v>
      </c>
      <c r="J1500" s="301">
        <v>5.2911318600000001</v>
      </c>
      <c r="K1500" s="301">
        <v>2.8136141499999994</v>
      </c>
      <c r="L1500" s="301">
        <v>3.1249551800000006</v>
      </c>
      <c r="M1500" s="301">
        <v>6.3778917500000034</v>
      </c>
      <c r="N1500" s="301">
        <v>6.3048522399999953</v>
      </c>
      <c r="O1500" s="332">
        <v>8.2036025000000024</v>
      </c>
      <c r="P1500" s="333">
        <f t="shared" si="992"/>
        <v>47.38039011</v>
      </c>
      <c r="Q1500" s="557"/>
      <c r="R1500" s="422">
        <v>36.1</v>
      </c>
      <c r="S1500" s="459">
        <v>36.1</v>
      </c>
      <c r="T1500" s="592">
        <f t="shared" si="993"/>
        <v>0</v>
      </c>
      <c r="U1500" s="79">
        <v>2</v>
      </c>
    </row>
    <row r="1501" spans="1:21" s="57" customFormat="1" ht="15.6" hidden="1" customHeight="1" thickBot="1">
      <c r="A1501" s="216" t="s">
        <v>41</v>
      </c>
      <c r="B1501" s="516"/>
      <c r="C1501" s="233" t="s">
        <v>1545</v>
      </c>
      <c r="D1501" s="182">
        <v>2.8312585800000001</v>
      </c>
      <c r="E1501" s="183">
        <v>3.9333823299999997</v>
      </c>
      <c r="F1501" s="183">
        <v>3.4369690900000007</v>
      </c>
      <c r="G1501" s="183">
        <v>3.0179940999999992</v>
      </c>
      <c r="H1501" s="183">
        <v>1.92216889</v>
      </c>
      <c r="I1501" s="183">
        <v>3.1997629200000013</v>
      </c>
      <c r="J1501" s="183">
        <v>10.550355929999998</v>
      </c>
      <c r="K1501" s="183">
        <v>2.2522750000000009</v>
      </c>
      <c r="L1501" s="183">
        <v>6.8547455099999972</v>
      </c>
      <c r="M1501" s="183">
        <v>3.8202707499999988</v>
      </c>
      <c r="N1501" s="183">
        <v>6.5886223600000022</v>
      </c>
      <c r="O1501" s="184">
        <v>4.7983185200000023</v>
      </c>
      <c r="P1501" s="185">
        <f t="shared" si="992"/>
        <v>53.206123980000001</v>
      </c>
      <c r="Q1501" s="584"/>
      <c r="R1501" s="182">
        <v>42.5</v>
      </c>
      <c r="S1501" s="187">
        <v>42.5</v>
      </c>
      <c r="T1501" s="105">
        <f t="shared" si="993"/>
        <v>0</v>
      </c>
      <c r="U1501" s="79">
        <v>2</v>
      </c>
    </row>
    <row r="1502" spans="1:21" s="57" customFormat="1" ht="15.6" hidden="1" customHeight="1" thickBot="1">
      <c r="A1502" s="216" t="s">
        <v>41</v>
      </c>
      <c r="B1502" s="516"/>
      <c r="C1502" s="233" t="s">
        <v>1546</v>
      </c>
      <c r="D1502" s="182">
        <v>2.7669303900000002</v>
      </c>
      <c r="E1502" s="183">
        <v>3.5311109899999997</v>
      </c>
      <c r="F1502" s="183">
        <v>2.3577173500000006</v>
      </c>
      <c r="G1502" s="183">
        <v>2.5475046700000004</v>
      </c>
      <c r="H1502" s="183">
        <v>4.2971899899999997</v>
      </c>
      <c r="I1502" s="183">
        <v>4.1010946699999984</v>
      </c>
      <c r="J1502" s="183">
        <v>6.3351902100000004</v>
      </c>
      <c r="K1502" s="183">
        <v>2.1154494100000001</v>
      </c>
      <c r="L1502" s="183">
        <v>5.7932544099999994</v>
      </c>
      <c r="M1502" s="183">
        <v>4.3574872400000046</v>
      </c>
      <c r="N1502" s="183">
        <v>4.3732040299999966</v>
      </c>
      <c r="O1502" s="184">
        <v>10.737484279999997</v>
      </c>
      <c r="P1502" s="185">
        <f t="shared" si="992"/>
        <v>53.313617639999997</v>
      </c>
      <c r="Q1502" s="638"/>
      <c r="R1502" s="182">
        <v>50</v>
      </c>
      <c r="S1502" s="187">
        <v>50</v>
      </c>
      <c r="T1502" s="105">
        <f t="shared" si="993"/>
        <v>0</v>
      </c>
      <c r="U1502" s="79">
        <v>2</v>
      </c>
    </row>
    <row r="1503" spans="1:21" s="57" customFormat="1" ht="15.75" customHeight="1" thickBot="1">
      <c r="A1503" s="216" t="s">
        <v>41</v>
      </c>
      <c r="B1503" s="516">
        <f>+B1497+1</f>
        <v>287</v>
      </c>
      <c r="C1503" s="233" t="s">
        <v>1547</v>
      </c>
      <c r="D1503" s="182">
        <v>2.8093727899999998</v>
      </c>
      <c r="E1503" s="193">
        <v>3.6</v>
      </c>
      <c r="F1503" s="193">
        <v>2.6</v>
      </c>
      <c r="G1503" s="193">
        <v>2.5</v>
      </c>
      <c r="H1503" s="193">
        <v>2.2000000000000002</v>
      </c>
      <c r="I1503" s="193">
        <v>3.0999999999999996</v>
      </c>
      <c r="J1503" s="193">
        <v>5.4</v>
      </c>
      <c r="K1503" s="193">
        <v>1.8</v>
      </c>
      <c r="L1503" s="193">
        <v>3.8999999999999995</v>
      </c>
      <c r="M1503" s="193">
        <v>4.41</v>
      </c>
      <c r="N1503" s="193">
        <v>5.62</v>
      </c>
      <c r="O1503" s="184">
        <f t="shared" ref="O1503:O1508" si="994">(R1503)-SUM(D1503:N1503)</f>
        <v>9.6606272100000083</v>
      </c>
      <c r="P1503" s="185">
        <f t="shared" si="992"/>
        <v>47.6</v>
      </c>
      <c r="Q1503" s="557"/>
      <c r="R1503" s="612">
        <v>47.6</v>
      </c>
      <c r="S1503" s="187">
        <v>47.6</v>
      </c>
      <c r="T1503" s="105">
        <f t="shared" si="993"/>
        <v>0</v>
      </c>
      <c r="U1503" s="79">
        <v>1</v>
      </c>
    </row>
    <row r="1504" spans="1:21" s="57" customFormat="1" ht="15.75" customHeight="1" thickBot="1">
      <c r="A1504" s="216" t="s">
        <v>41</v>
      </c>
      <c r="B1504" s="516">
        <f>+B1503+1</f>
        <v>288</v>
      </c>
      <c r="C1504" s="233" t="s">
        <v>1548</v>
      </c>
      <c r="D1504" s="195">
        <v>2.9000000000000004</v>
      </c>
      <c r="E1504" s="193">
        <v>3.5</v>
      </c>
      <c r="F1504" s="193">
        <v>2.6</v>
      </c>
      <c r="G1504" s="193">
        <v>2.6</v>
      </c>
      <c r="H1504" s="193">
        <v>2.2000000000000002</v>
      </c>
      <c r="I1504" s="193">
        <v>3.0999999999999996</v>
      </c>
      <c r="J1504" s="193">
        <v>5.5</v>
      </c>
      <c r="K1504" s="193">
        <v>1.9000000000000001</v>
      </c>
      <c r="L1504" s="193">
        <v>3.8999999999999995</v>
      </c>
      <c r="M1504" s="193">
        <v>4.4000000000000004</v>
      </c>
      <c r="N1504" s="193">
        <v>5.7</v>
      </c>
      <c r="O1504" s="184">
        <f t="shared" si="994"/>
        <v>9.6000000000000014</v>
      </c>
      <c r="P1504" s="185">
        <f t="shared" si="992"/>
        <v>47.9</v>
      </c>
      <c r="Q1504" s="557"/>
      <c r="R1504" s="612">
        <v>47.9</v>
      </c>
      <c r="S1504" s="187">
        <v>47.9</v>
      </c>
      <c r="T1504" s="105">
        <f t="shared" si="993"/>
        <v>0</v>
      </c>
      <c r="U1504" s="79">
        <v>1</v>
      </c>
    </row>
    <row r="1505" spans="1:21" s="57" customFormat="1" ht="15.75" hidden="1" customHeight="1" thickBot="1">
      <c r="A1505" s="216" t="s">
        <v>41</v>
      </c>
      <c r="B1505" s="69"/>
      <c r="C1505" s="233" t="s">
        <v>1549</v>
      </c>
      <c r="D1505" s="195"/>
      <c r="E1505" s="193"/>
      <c r="F1505" s="193"/>
      <c r="G1505" s="193"/>
      <c r="H1505" s="193"/>
      <c r="I1505" s="193"/>
      <c r="J1505" s="193"/>
      <c r="K1505" s="193"/>
      <c r="L1505" s="193"/>
      <c r="M1505" s="193"/>
      <c r="N1505" s="193"/>
      <c r="O1505" s="184">
        <f t="shared" si="994"/>
        <v>0</v>
      </c>
      <c r="P1505" s="185">
        <f t="shared" si="992"/>
        <v>0</v>
      </c>
      <c r="Q1505" s="503"/>
      <c r="R1505" s="188"/>
      <c r="S1505" s="187"/>
      <c r="T1505" s="105">
        <f t="shared" si="993"/>
        <v>0</v>
      </c>
      <c r="U1505" s="79">
        <v>2</v>
      </c>
    </row>
    <row r="1506" spans="1:21" s="57" customFormat="1" ht="15.75" hidden="1" customHeight="1" thickBot="1">
      <c r="A1506" s="216" t="s">
        <v>41</v>
      </c>
      <c r="B1506" s="69"/>
      <c r="C1506" s="233" t="s">
        <v>1550</v>
      </c>
      <c r="D1506" s="195"/>
      <c r="E1506" s="193"/>
      <c r="F1506" s="193"/>
      <c r="G1506" s="193"/>
      <c r="H1506" s="193"/>
      <c r="I1506" s="193"/>
      <c r="J1506" s="193"/>
      <c r="K1506" s="193"/>
      <c r="L1506" s="193"/>
      <c r="M1506" s="193"/>
      <c r="N1506" s="193"/>
      <c r="O1506" s="184">
        <f t="shared" si="994"/>
        <v>0</v>
      </c>
      <c r="P1506" s="185">
        <f t="shared" si="992"/>
        <v>0</v>
      </c>
      <c r="Q1506" s="503"/>
      <c r="R1506" s="188"/>
      <c r="S1506" s="187"/>
      <c r="T1506" s="105">
        <f t="shared" si="993"/>
        <v>0</v>
      </c>
      <c r="U1506" s="79">
        <v>2</v>
      </c>
    </row>
    <row r="1507" spans="1:21" s="57" customFormat="1" ht="15.75" hidden="1" customHeight="1" thickBot="1">
      <c r="A1507" s="216" t="s">
        <v>41</v>
      </c>
      <c r="B1507" s="69"/>
      <c r="C1507" s="233" t="s">
        <v>1551</v>
      </c>
      <c r="D1507" s="195"/>
      <c r="E1507" s="193"/>
      <c r="F1507" s="193"/>
      <c r="G1507" s="193"/>
      <c r="H1507" s="193"/>
      <c r="I1507" s="193"/>
      <c r="J1507" s="193"/>
      <c r="K1507" s="193"/>
      <c r="L1507" s="193"/>
      <c r="M1507" s="193"/>
      <c r="N1507" s="193"/>
      <c r="O1507" s="184">
        <f t="shared" si="994"/>
        <v>0</v>
      </c>
      <c r="P1507" s="185">
        <f t="shared" si="992"/>
        <v>0</v>
      </c>
      <c r="Q1507" s="503"/>
      <c r="R1507" s="188"/>
      <c r="S1507" s="187"/>
      <c r="T1507" s="105">
        <f t="shared" si="993"/>
        <v>0</v>
      </c>
      <c r="U1507" s="79">
        <v>2</v>
      </c>
    </row>
    <row r="1508" spans="1:21" s="57" customFormat="1" ht="15.75" hidden="1" customHeight="1" thickBot="1">
      <c r="A1508" s="216" t="s">
        <v>41</v>
      </c>
      <c r="B1508" s="69"/>
      <c r="C1508" s="233" t="s">
        <v>1552</v>
      </c>
      <c r="D1508" s="195"/>
      <c r="E1508" s="193"/>
      <c r="F1508" s="193"/>
      <c r="G1508" s="193"/>
      <c r="H1508" s="193"/>
      <c r="I1508" s="193"/>
      <c r="J1508" s="193"/>
      <c r="K1508" s="193"/>
      <c r="L1508" s="193"/>
      <c r="M1508" s="193"/>
      <c r="N1508" s="193"/>
      <c r="O1508" s="184">
        <f t="shared" si="994"/>
        <v>0</v>
      </c>
      <c r="P1508" s="185">
        <f t="shared" si="992"/>
        <v>0</v>
      </c>
      <c r="Q1508" s="503"/>
      <c r="R1508" s="188"/>
      <c r="S1508" s="187"/>
      <c r="T1508" s="105">
        <f t="shared" si="993"/>
        <v>0</v>
      </c>
      <c r="U1508" s="79">
        <v>2</v>
      </c>
    </row>
    <row r="1509" spans="1:21" s="196" customFormat="1" ht="15.6" customHeight="1" thickBot="1">
      <c r="B1509" s="549"/>
      <c r="C1509" s="468"/>
      <c r="D1509" s="161"/>
      <c r="E1509" s="161"/>
      <c r="F1509" s="161"/>
      <c r="G1509" s="161"/>
      <c r="H1509" s="161"/>
      <c r="I1509" s="161"/>
      <c r="J1509" s="161"/>
      <c r="K1509" s="161"/>
      <c r="L1509" s="161"/>
      <c r="M1509" s="161"/>
      <c r="N1509" s="161"/>
      <c r="O1509" s="197"/>
      <c r="P1509" s="198"/>
      <c r="Q1509" s="198"/>
      <c r="R1509" s="161"/>
      <c r="S1509" s="161"/>
      <c r="T1509" s="75"/>
      <c r="U1509" s="79">
        <v>1</v>
      </c>
    </row>
    <row r="1510" spans="1:21" s="57" customFormat="1" ht="15.75" hidden="1" customHeight="1" thickBot="1">
      <c r="A1510" s="57" t="s">
        <v>42</v>
      </c>
      <c r="B1510" s="69"/>
      <c r="C1510" s="236" t="s">
        <v>200</v>
      </c>
      <c r="D1510" s="217">
        <v>6.4895247828308633E-2</v>
      </c>
      <c r="E1510" s="217">
        <v>8.6867654573326528E-2</v>
      </c>
      <c r="F1510" s="217">
        <v>8.1757792539601429E-2</v>
      </c>
      <c r="G1510" s="217">
        <v>7.6647930505876344E-2</v>
      </c>
      <c r="H1510" s="217">
        <v>8.6867654573326528E-2</v>
      </c>
      <c r="I1510" s="217">
        <v>7.6647930505876344E-2</v>
      </c>
      <c r="J1510" s="217">
        <v>8.6867654573326528E-2</v>
      </c>
      <c r="K1510" s="217">
        <v>0.1021972406745018</v>
      </c>
      <c r="L1510" s="217">
        <v>8.6867654573326528E-2</v>
      </c>
      <c r="M1510" s="217">
        <v>8.1757792539601429E-2</v>
      </c>
      <c r="N1510" s="217">
        <v>7.6647930505876344E-2</v>
      </c>
      <c r="O1510" s="217">
        <v>9.1977516607051613E-2</v>
      </c>
      <c r="P1510" s="171">
        <f t="shared" ref="P1510:P1521" si="995">SUM(D1510:O1510)</f>
        <v>1</v>
      </c>
      <c r="Q1510" s="484"/>
      <c r="R1510" s="234"/>
      <c r="S1510" s="234"/>
      <c r="T1510" s="75"/>
      <c r="U1510" s="79">
        <v>2</v>
      </c>
    </row>
    <row r="1511" spans="1:21" s="57" customFormat="1" ht="15.75" hidden="1" customHeight="1" thickBot="1">
      <c r="A1511" s="302" t="s">
        <v>42</v>
      </c>
      <c r="B1511" s="69"/>
      <c r="C1511" s="233" t="s">
        <v>201</v>
      </c>
      <c r="D1511" s="218">
        <v>9.5076823816545739E-2</v>
      </c>
      <c r="E1511" s="218">
        <v>8.8132218260226255E-2</v>
      </c>
      <c r="F1511" s="218">
        <v>8.4401412578223908E-2</v>
      </c>
      <c r="G1511" s="218">
        <v>5.545670073057396E-2</v>
      </c>
      <c r="H1511" s="218">
        <v>2.7050596488290113E-2</v>
      </c>
      <c r="I1511" s="218">
        <v>5.941492761854876E-2</v>
      </c>
      <c r="J1511" s="218">
        <v>5.5880774024650491E-2</v>
      </c>
      <c r="K1511" s="218">
        <v>0.24347364604832047</v>
      </c>
      <c r="L1511" s="218">
        <v>7.6689429506819409E-2</v>
      </c>
      <c r="M1511" s="218">
        <v>4.7472734987175309E-2</v>
      </c>
      <c r="N1511" s="218">
        <v>0.13472502947305665</v>
      </c>
      <c r="O1511" s="218">
        <v>3.2225706467568928E-2</v>
      </c>
      <c r="P1511" s="160">
        <f t="shared" si="995"/>
        <v>1</v>
      </c>
      <c r="Q1511" s="484"/>
      <c r="R1511" s="234"/>
      <c r="S1511" s="234"/>
      <c r="T1511" s="75"/>
      <c r="U1511" s="79">
        <v>2</v>
      </c>
    </row>
    <row r="1512" spans="1:21" s="57" customFormat="1" ht="15.75" hidden="1" customHeight="1" thickBot="1">
      <c r="A1512" s="304" t="s">
        <v>42</v>
      </c>
      <c r="B1512" s="69"/>
      <c r="C1512" s="233" t="s">
        <v>202</v>
      </c>
      <c r="D1512" s="235">
        <v>6.4420583149511143E-2</v>
      </c>
      <c r="E1512" s="235">
        <v>4.880554984952238E-2</v>
      </c>
      <c r="F1512" s="235">
        <v>5.0546117004248471E-2</v>
      </c>
      <c r="G1512" s="235">
        <v>0.13878555393875661</v>
      </c>
      <c r="H1512" s="235">
        <v>8.8228146998826196E-2</v>
      </c>
      <c r="I1512" s="235">
        <v>5.2953458779061678E-2</v>
      </c>
      <c r="J1512" s="235">
        <v>0.159059526642155</v>
      </c>
      <c r="K1512" s="235">
        <v>5.5063893908866117E-2</v>
      </c>
      <c r="L1512" s="235">
        <v>7.2451676674720356E-2</v>
      </c>
      <c r="M1512" s="235">
        <v>0.16122517069363476</v>
      </c>
      <c r="N1512" s="235">
        <v>4.905561714399035E-2</v>
      </c>
      <c r="O1512" s="235">
        <v>5.940470521670696E-2</v>
      </c>
      <c r="P1512" s="167">
        <f t="shared" si="995"/>
        <v>0.99999999999999978</v>
      </c>
      <c r="Q1512" s="484"/>
      <c r="R1512" s="234"/>
      <c r="S1512" s="234"/>
      <c r="T1512" s="75"/>
      <c r="U1512" s="79">
        <v>2</v>
      </c>
    </row>
    <row r="1513" spans="1:21" s="57" customFormat="1" ht="15.75" hidden="1" customHeight="1" thickBot="1">
      <c r="A1513" s="304" t="s">
        <v>42</v>
      </c>
      <c r="B1513" s="69"/>
      <c r="C1513" s="233" t="s">
        <v>203</v>
      </c>
      <c r="D1513" s="168">
        <f t="shared" ref="D1513:D1520" si="996">D1532/$P1532</f>
        <v>8.3060080631565211E-2</v>
      </c>
      <c r="E1513" s="169">
        <f t="shared" ref="E1513:O1513" si="997">E1532/$P1532</f>
        <v>6.7486314110994927E-2</v>
      </c>
      <c r="F1513" s="169">
        <f t="shared" si="997"/>
        <v>7.5531780821652239E-2</v>
      </c>
      <c r="G1513" s="169">
        <f t="shared" si="997"/>
        <v>0.12903456713772815</v>
      </c>
      <c r="H1513" s="169">
        <f t="shared" si="997"/>
        <v>4.6044800725818458E-2</v>
      </c>
      <c r="I1513" s="169">
        <f t="shared" si="997"/>
        <v>9.4615465988576508E-2</v>
      </c>
      <c r="J1513" s="169">
        <f t="shared" si="997"/>
        <v>9.4729227771820149E-2</v>
      </c>
      <c r="K1513" s="169">
        <f t="shared" si="997"/>
        <v>7.1885159935831708E-2</v>
      </c>
      <c r="L1513" s="169">
        <f t="shared" si="997"/>
        <v>6.7619367929635535E-2</v>
      </c>
      <c r="M1513" s="169">
        <f t="shared" si="997"/>
        <v>0.10902444821509105</v>
      </c>
      <c r="N1513" s="169">
        <f t="shared" si="997"/>
        <v>5.4900972812747882E-2</v>
      </c>
      <c r="O1513" s="169">
        <f t="shared" si="997"/>
        <v>0.10606781391853817</v>
      </c>
      <c r="P1513" s="171">
        <f t="shared" si="995"/>
        <v>0.99999999999999989</v>
      </c>
      <c r="Q1513" s="484"/>
      <c r="R1513" s="234"/>
      <c r="S1513" s="234"/>
      <c r="T1513" s="75"/>
      <c r="U1513" s="79">
        <v>2</v>
      </c>
    </row>
    <row r="1514" spans="1:21" s="57" customFormat="1" ht="15.75" hidden="1" customHeight="1" thickBot="1">
      <c r="A1514" s="304" t="s">
        <v>42</v>
      </c>
      <c r="B1514" s="69"/>
      <c r="C1514" s="236" t="s">
        <v>204</v>
      </c>
      <c r="D1514" s="168">
        <f t="shared" si="996"/>
        <v>7.7781788736747098E-2</v>
      </c>
      <c r="E1514" s="169">
        <f t="shared" ref="E1514:O1515" si="998">E1533/$P1533</f>
        <v>0.11432411050441087</v>
      </c>
      <c r="F1514" s="169">
        <f t="shared" si="998"/>
        <v>7.7416061773250985E-2</v>
      </c>
      <c r="G1514" s="169">
        <f t="shared" si="998"/>
        <v>7.4744696960316465E-2</v>
      </c>
      <c r="H1514" s="169">
        <f t="shared" si="998"/>
        <v>8.9681931643557963E-2</v>
      </c>
      <c r="I1514" s="169">
        <f t="shared" si="998"/>
        <v>5.1716557825245452E-2</v>
      </c>
      <c r="J1514" s="169">
        <f t="shared" si="998"/>
        <v>4.1001896010675783E-2</v>
      </c>
      <c r="K1514" s="169">
        <f t="shared" si="998"/>
        <v>3.1967400167145978E-2</v>
      </c>
      <c r="L1514" s="169">
        <f t="shared" si="998"/>
        <v>5.9736043515530551E-2</v>
      </c>
      <c r="M1514" s="169">
        <f t="shared" si="998"/>
        <v>7.3817277637226772E-2</v>
      </c>
      <c r="N1514" s="169">
        <f t="shared" si="998"/>
        <v>3.4789002585300072E-2</v>
      </c>
      <c r="O1514" s="169">
        <f t="shared" si="998"/>
        <v>0.27302323264059203</v>
      </c>
      <c r="P1514" s="171">
        <f t="shared" si="995"/>
        <v>1</v>
      </c>
      <c r="Q1514" s="496">
        <f>(P1533/P1532-1)</f>
        <v>0.27891360842470592</v>
      </c>
      <c r="R1514" s="234"/>
      <c r="S1514" s="234"/>
      <c r="T1514" s="75"/>
      <c r="U1514" s="79">
        <v>2</v>
      </c>
    </row>
    <row r="1515" spans="1:21" s="57" customFormat="1" ht="15.75" hidden="1" customHeight="1" thickBot="1">
      <c r="A1515" s="304" t="s">
        <v>42</v>
      </c>
      <c r="B1515" s="69"/>
      <c r="C1515" s="233" t="s">
        <v>466</v>
      </c>
      <c r="D1515" s="168">
        <f t="shared" si="996"/>
        <v>7.252093001972891E-2</v>
      </c>
      <c r="E1515" s="169">
        <f t="shared" si="998"/>
        <v>8.9619305547384662E-2</v>
      </c>
      <c r="F1515" s="169">
        <f t="shared" si="998"/>
        <v>7.7030029335562814E-3</v>
      </c>
      <c r="G1515" s="169">
        <f t="shared" si="998"/>
        <v>3.5364428830075643E-2</v>
      </c>
      <c r="H1515" s="169">
        <f t="shared" si="998"/>
        <v>3.3562430102021916E-2</v>
      </c>
      <c r="I1515" s="169">
        <f t="shared" si="998"/>
        <v>0.11697588798080344</v>
      </c>
      <c r="J1515" s="169">
        <f t="shared" si="998"/>
        <v>3.8647316698996598E-2</v>
      </c>
      <c r="K1515" s="169">
        <f t="shared" si="998"/>
        <v>1.743600385398246E-2</v>
      </c>
      <c r="L1515" s="169">
        <f t="shared" si="998"/>
        <v>3.0963091633079858E-2</v>
      </c>
      <c r="M1515" s="169">
        <f t="shared" si="998"/>
        <v>3.3255251111144933E-2</v>
      </c>
      <c r="N1515" s="169">
        <f t="shared" si="998"/>
        <v>1.9544380882209892E-2</v>
      </c>
      <c r="O1515" s="169">
        <f t="shared" si="998"/>
        <v>0.50440797040701535</v>
      </c>
      <c r="P1515" s="171">
        <f t="shared" si="995"/>
        <v>0.99999999999999989</v>
      </c>
      <c r="Q1515" s="496">
        <f t="shared" ref="Q1515:Q1520" si="999">(P1534/P1533-1)</f>
        <v>0.94181666807629494</v>
      </c>
      <c r="R1515" s="234"/>
      <c r="S1515" s="234"/>
      <c r="T1515" s="75"/>
      <c r="U1515" s="79">
        <v>2</v>
      </c>
    </row>
    <row r="1516" spans="1:21" s="57" customFormat="1" ht="15.75" hidden="1" customHeight="1" thickBot="1">
      <c r="A1516" s="304" t="s">
        <v>42</v>
      </c>
      <c r="B1516" s="69"/>
      <c r="C1516" s="233" t="s">
        <v>587</v>
      </c>
      <c r="D1516" s="168">
        <f t="shared" si="996"/>
        <v>9.9265401040052784E-2</v>
      </c>
      <c r="E1516" s="169">
        <f t="shared" ref="E1516:O1516" si="1000">E1535/$P1535</f>
        <v>5.7050931352311374E-2</v>
      </c>
      <c r="F1516" s="169">
        <f t="shared" si="1000"/>
        <v>8.8785670165256028E-2</v>
      </c>
      <c r="G1516" s="169">
        <f t="shared" si="1000"/>
        <v>6.7574420324568341E-2</v>
      </c>
      <c r="H1516" s="169">
        <f t="shared" si="1000"/>
        <v>8.3681356487396649E-2</v>
      </c>
      <c r="I1516" s="169">
        <f t="shared" si="1000"/>
        <v>0.15162271481202863</v>
      </c>
      <c r="J1516" s="169">
        <f t="shared" si="1000"/>
        <v>5.0799041108957506E-2</v>
      </c>
      <c r="K1516" s="169">
        <f t="shared" si="1000"/>
        <v>4.3104014166841786E-2</v>
      </c>
      <c r="L1516" s="169">
        <f t="shared" si="1000"/>
        <v>8.5519516191193357E-2</v>
      </c>
      <c r="M1516" s="169">
        <f t="shared" si="1000"/>
        <v>0.16630284294660946</v>
      </c>
      <c r="N1516" s="169">
        <f t="shared" si="1000"/>
        <v>4.7219498892017889E-2</v>
      </c>
      <c r="O1516" s="169">
        <f t="shared" si="1000"/>
        <v>5.9074592512766283E-2</v>
      </c>
      <c r="P1516" s="171">
        <f t="shared" si="995"/>
        <v>1.0000000000000002</v>
      </c>
      <c r="Q1516" s="497">
        <f t="shared" si="999"/>
        <v>-0.60121058810448402</v>
      </c>
      <c r="R1516" s="234"/>
      <c r="S1516" s="234"/>
      <c r="T1516" s="75"/>
      <c r="U1516" s="79">
        <v>2</v>
      </c>
    </row>
    <row r="1517" spans="1:21" s="57" customFormat="1" ht="15.75" hidden="1" customHeight="1" thickBot="1">
      <c r="A1517" s="304" t="s">
        <v>42</v>
      </c>
      <c r="B1517" s="69"/>
      <c r="C1517" s="233" t="s">
        <v>689</v>
      </c>
      <c r="D1517" s="168">
        <f t="shared" si="996"/>
        <v>0.13530649240455517</v>
      </c>
      <c r="E1517" s="169">
        <f t="shared" ref="E1517:O1517" si="1001">E1536/$P1536</f>
        <v>4.2897427885059528E-2</v>
      </c>
      <c r="F1517" s="169">
        <f t="shared" si="1001"/>
        <v>5.2726229761953868E-2</v>
      </c>
      <c r="G1517" s="169">
        <f t="shared" si="1001"/>
        <v>0.11659029872050224</v>
      </c>
      <c r="H1517" s="169">
        <f t="shared" si="1001"/>
        <v>4.8168775424991261E-2</v>
      </c>
      <c r="I1517" s="169">
        <f t="shared" si="1001"/>
        <v>5.4850011390328239E-2</v>
      </c>
      <c r="J1517" s="169">
        <f t="shared" si="1001"/>
        <v>0.17883330515950283</v>
      </c>
      <c r="K1517" s="169">
        <f t="shared" si="1001"/>
        <v>4.0380106680301259E-2</v>
      </c>
      <c r="L1517" s="169">
        <f t="shared" si="1001"/>
        <v>7.7058614837214198E-2</v>
      </c>
      <c r="M1517" s="169">
        <f t="shared" si="1001"/>
        <v>0.111713508566794</v>
      </c>
      <c r="N1517" s="169">
        <f t="shared" si="1001"/>
        <v>5.0986357785228045E-2</v>
      </c>
      <c r="O1517" s="169">
        <f t="shared" si="1001"/>
        <v>9.0488871383569702E-2</v>
      </c>
      <c r="P1517" s="171">
        <f t="shared" si="995"/>
        <v>1.0000000000000002</v>
      </c>
      <c r="Q1517" s="497">
        <f t="shared" si="999"/>
        <v>-0.14818608789856202</v>
      </c>
      <c r="R1517" s="234"/>
      <c r="S1517" s="234"/>
      <c r="T1517" s="477"/>
      <c r="U1517" s="79">
        <v>2</v>
      </c>
    </row>
    <row r="1518" spans="1:21" s="57" customFormat="1" ht="15.75" hidden="1" customHeight="1" thickBot="1">
      <c r="A1518" s="304" t="s">
        <v>42</v>
      </c>
      <c r="B1518" s="516"/>
      <c r="C1518" s="244" t="s">
        <v>788</v>
      </c>
      <c r="D1518" s="173">
        <f t="shared" si="996"/>
        <v>9.6048135648939714E-2</v>
      </c>
      <c r="E1518" s="218">
        <f t="shared" ref="E1518:O1518" si="1002">E1537/$P1537</f>
        <v>6.2085864531793003E-2</v>
      </c>
      <c r="F1518" s="218">
        <f t="shared" si="1002"/>
        <v>6.0907659282933464E-2</v>
      </c>
      <c r="G1518" s="218">
        <f t="shared" si="1002"/>
        <v>9.45932004339501E-2</v>
      </c>
      <c r="H1518" s="218">
        <f t="shared" si="1002"/>
        <v>0.12486449687631117</v>
      </c>
      <c r="I1518" s="218">
        <f t="shared" si="1002"/>
        <v>8.8518283496547445E-2</v>
      </c>
      <c r="J1518" s="218">
        <f t="shared" si="1002"/>
        <v>0.13341519633138299</v>
      </c>
      <c r="K1518" s="218">
        <f t="shared" si="1002"/>
        <v>8.1434222148856497E-2</v>
      </c>
      <c r="L1518" s="218">
        <f t="shared" si="1002"/>
        <v>5.7497149670323447E-2</v>
      </c>
      <c r="M1518" s="218">
        <f t="shared" si="1002"/>
        <v>9.6628973863370216E-2</v>
      </c>
      <c r="N1518" s="218">
        <f t="shared" si="1002"/>
        <v>3.8056461095154877E-2</v>
      </c>
      <c r="O1518" s="218">
        <f t="shared" si="1002"/>
        <v>6.5950356620437064E-2</v>
      </c>
      <c r="P1518" s="514">
        <f t="shared" si="995"/>
        <v>1.0000000000000002</v>
      </c>
      <c r="Q1518" s="550">
        <f t="shared" si="999"/>
        <v>0.25112813553918634</v>
      </c>
      <c r="R1518" s="234"/>
      <c r="S1518" s="234"/>
      <c r="T1518" s="75"/>
      <c r="U1518" s="79">
        <v>2</v>
      </c>
    </row>
    <row r="1519" spans="1:21" s="57" customFormat="1" ht="15.75" hidden="1" customHeight="1" thickBot="1">
      <c r="A1519" s="304" t="s">
        <v>42</v>
      </c>
      <c r="B1519" s="516"/>
      <c r="C1519" s="244" t="s">
        <v>872</v>
      </c>
      <c r="D1519" s="219">
        <f t="shared" si="996"/>
        <v>0.11448324155730788</v>
      </c>
      <c r="E1519" s="220">
        <f t="shared" ref="E1519:O1520" si="1003">E1538/$P1538</f>
        <v>4.8900132808136633E-2</v>
      </c>
      <c r="F1519" s="220">
        <f t="shared" si="1003"/>
        <v>7.009836122653923E-2</v>
      </c>
      <c r="G1519" s="220">
        <f t="shared" si="1003"/>
        <v>9.2511244466110198E-2</v>
      </c>
      <c r="H1519" s="220">
        <f t="shared" si="1003"/>
        <v>5.6810638169239688E-2</v>
      </c>
      <c r="I1519" s="220">
        <f t="shared" si="1003"/>
        <v>0.23488854493097824</v>
      </c>
      <c r="J1519" s="220">
        <f t="shared" si="1003"/>
        <v>0.11091766805241508</v>
      </c>
      <c r="K1519" s="220">
        <f t="shared" si="1003"/>
        <v>3.752939903131107E-2</v>
      </c>
      <c r="L1519" s="220">
        <f t="shared" si="1003"/>
        <v>5.8022092093781973E-2</v>
      </c>
      <c r="M1519" s="220">
        <f t="shared" si="1003"/>
        <v>6.3607976238788264E-2</v>
      </c>
      <c r="N1519" s="220">
        <f t="shared" si="1003"/>
        <v>6.143922095750274E-2</v>
      </c>
      <c r="O1519" s="220">
        <f t="shared" si="1003"/>
        <v>5.0791480467889019E-2</v>
      </c>
      <c r="P1519" s="460">
        <f t="shared" si="995"/>
        <v>1</v>
      </c>
      <c r="Q1519" s="551">
        <f t="shared" si="999"/>
        <v>-5.2799406144540484E-2</v>
      </c>
      <c r="R1519" s="234"/>
      <c r="S1519" s="234"/>
      <c r="T1519" s="75"/>
      <c r="U1519" s="79">
        <v>2</v>
      </c>
    </row>
    <row r="1520" spans="1:21" s="57" customFormat="1" ht="15.6" hidden="1" customHeight="1" thickBot="1">
      <c r="A1520" s="304" t="s">
        <v>42</v>
      </c>
      <c r="B1520" s="516"/>
      <c r="C1520" s="244" t="s">
        <v>973</v>
      </c>
      <c r="D1520" s="219">
        <f t="shared" si="996"/>
        <v>9.0107127773726176E-2</v>
      </c>
      <c r="E1520" s="220">
        <f t="shared" si="1003"/>
        <v>5.1229404905503519E-2</v>
      </c>
      <c r="F1520" s="220">
        <f t="shared" si="1003"/>
        <v>7.9949925973313019E-2</v>
      </c>
      <c r="G1520" s="220">
        <f t="shared" si="1003"/>
        <v>7.6952921365512988E-2</v>
      </c>
      <c r="H1520" s="220">
        <f t="shared" si="1003"/>
        <v>3.8875908552843626E-2</v>
      </c>
      <c r="I1520" s="220">
        <f t="shared" si="1003"/>
        <v>4.6465460475516709E-2</v>
      </c>
      <c r="J1520" s="220">
        <f t="shared" si="1003"/>
        <v>8.6253797850384464E-2</v>
      </c>
      <c r="K1520" s="220">
        <f t="shared" si="1003"/>
        <v>2.901248937274821E-2</v>
      </c>
      <c r="L1520" s="220">
        <f t="shared" si="1003"/>
        <v>0.11711602084366263</v>
      </c>
      <c r="M1520" s="220">
        <f t="shared" si="1003"/>
        <v>0.11261719321093029</v>
      </c>
      <c r="N1520" s="220">
        <f t="shared" si="1003"/>
        <v>0.23159869803616565</v>
      </c>
      <c r="O1520" s="220">
        <f t="shared" si="1003"/>
        <v>3.9821051639692726E-2</v>
      </c>
      <c r="P1520" s="460">
        <f t="shared" si="995"/>
        <v>1</v>
      </c>
      <c r="Q1520" s="551">
        <f t="shared" si="999"/>
        <v>0.1659899458113967</v>
      </c>
      <c r="R1520" s="234"/>
      <c r="S1520" s="234"/>
      <c r="T1520" s="75"/>
      <c r="U1520" s="79">
        <v>2</v>
      </c>
    </row>
    <row r="1521" spans="1:21" s="57" customFormat="1" ht="15.6" hidden="1" customHeight="1" thickBot="1">
      <c r="A1521" s="304" t="s">
        <v>42</v>
      </c>
      <c r="B1521" s="516"/>
      <c r="C1521" s="654" t="s">
        <v>1118</v>
      </c>
      <c r="D1521" s="219">
        <f t="shared" ref="D1521:O1521" si="1004">D1541/$P1541</f>
        <v>0.11599030487705497</v>
      </c>
      <c r="E1521" s="220">
        <f t="shared" si="1004"/>
        <v>7.9580529151140098E-2</v>
      </c>
      <c r="F1521" s="220">
        <f t="shared" si="1004"/>
        <v>3.934264484185046E-2</v>
      </c>
      <c r="G1521" s="220">
        <f t="shared" si="1004"/>
        <v>5.9346116321586574E-2</v>
      </c>
      <c r="H1521" s="220">
        <f t="shared" si="1004"/>
        <v>5.5107414324551761E-2</v>
      </c>
      <c r="I1521" s="220">
        <f t="shared" si="1004"/>
        <v>6.9700460759268709E-2</v>
      </c>
      <c r="J1521" s="220">
        <f t="shared" si="1004"/>
        <v>0.17910345176862644</v>
      </c>
      <c r="K1521" s="220">
        <f t="shared" si="1004"/>
        <v>3.8212098327322766E-2</v>
      </c>
      <c r="L1521" s="220">
        <f t="shared" si="1004"/>
        <v>6.5715128227870165E-2</v>
      </c>
      <c r="M1521" s="220">
        <f t="shared" si="1004"/>
        <v>0.1666223300042354</v>
      </c>
      <c r="N1521" s="220">
        <f t="shared" si="1004"/>
        <v>5.7883901642643884E-2</v>
      </c>
      <c r="O1521" s="220">
        <f t="shared" si="1004"/>
        <v>7.3395619753848784E-2</v>
      </c>
      <c r="P1521" s="460">
        <f t="shared" si="995"/>
        <v>1</v>
      </c>
      <c r="Q1521" s="551">
        <f>(P1541/P1539-1)</f>
        <v>7.8854357825434596E-2</v>
      </c>
      <c r="R1521" s="234"/>
      <c r="S1521" s="234"/>
      <c r="T1521" s="75"/>
      <c r="U1521" s="79">
        <v>2</v>
      </c>
    </row>
    <row r="1522" spans="1:21" s="57" customFormat="1" ht="15.6" customHeight="1" thickBot="1">
      <c r="A1522" s="304" t="s">
        <v>42</v>
      </c>
      <c r="B1522" s="516">
        <f>+B1504+1</f>
        <v>289</v>
      </c>
      <c r="C1522" s="654" t="s">
        <v>1553</v>
      </c>
      <c r="D1522" s="219">
        <f t="shared" ref="D1522:D1528" si="1005">D1542/$P1542</f>
        <v>0.12762639587589786</v>
      </c>
      <c r="E1522" s="220">
        <f t="shared" ref="E1522:O1522" si="1006">E1542/$P1542</f>
        <v>6.8405828052328949E-2</v>
      </c>
      <c r="F1522" s="220">
        <f t="shared" si="1006"/>
        <v>9.2139111858977801E-2</v>
      </c>
      <c r="G1522" s="220">
        <f t="shared" si="1006"/>
        <v>8.1439782651918743E-2</v>
      </c>
      <c r="H1522" s="220">
        <f t="shared" si="1006"/>
        <v>5.8908615748788681E-2</v>
      </c>
      <c r="I1522" s="220">
        <f t="shared" si="1006"/>
        <v>5.6795980243124281E-2</v>
      </c>
      <c r="J1522" s="220">
        <f t="shared" si="1006"/>
        <v>0.2338359339135912</v>
      </c>
      <c r="K1522" s="220">
        <f t="shared" si="1006"/>
        <v>4.7389200101518071E-2</v>
      </c>
      <c r="L1522" s="220">
        <f t="shared" si="1006"/>
        <v>7.4473288176487004E-2</v>
      </c>
      <c r="M1522" s="220">
        <f t="shared" si="1006"/>
        <v>7.5230490608337169E-2</v>
      </c>
      <c r="N1522" s="220">
        <f t="shared" si="1006"/>
        <v>4.433446196539844E-2</v>
      </c>
      <c r="O1522" s="220">
        <f t="shared" si="1006"/>
        <v>3.9420910803631831E-2</v>
      </c>
      <c r="P1522" s="460">
        <f t="shared" ref="P1522:P1531" si="1007">SUM(D1522:O1522)</f>
        <v>1</v>
      </c>
      <c r="Q1522" s="551">
        <f>(P1542/P1541-1)</f>
        <v>-0.23216621237931045</v>
      </c>
      <c r="R1522" s="234"/>
      <c r="S1522" s="234"/>
      <c r="T1522" s="75"/>
      <c r="U1522" s="79">
        <v>1</v>
      </c>
    </row>
    <row r="1523" spans="1:21" s="57" customFormat="1" ht="15.6" customHeight="1" thickBot="1">
      <c r="A1523" s="304" t="s">
        <v>42</v>
      </c>
      <c r="B1523" s="516">
        <f>+B1522+1</f>
        <v>290</v>
      </c>
      <c r="C1523" s="654" t="s">
        <v>1554</v>
      </c>
      <c r="D1523" s="347">
        <f t="shared" si="1005"/>
        <v>9.4653169080278377E-2</v>
      </c>
      <c r="E1523" s="264">
        <f t="shared" ref="E1523:O1523" si="1008">E1543/$P1543</f>
        <v>5.7875514265531024E-2</v>
      </c>
      <c r="F1523" s="264">
        <f t="shared" si="1008"/>
        <v>5.818275056816153E-2</v>
      </c>
      <c r="G1523" s="264">
        <f t="shared" si="1008"/>
        <v>9.0179832930991383E-2</v>
      </c>
      <c r="H1523" s="264">
        <f t="shared" si="1008"/>
        <v>8.1386991225579408E-2</v>
      </c>
      <c r="I1523" s="264">
        <f t="shared" si="1008"/>
        <v>0.10354200458259732</v>
      </c>
      <c r="J1523" s="264">
        <f t="shared" si="1008"/>
        <v>9.3584639773294745E-2</v>
      </c>
      <c r="K1523" s="264">
        <f t="shared" si="1008"/>
        <v>3.7467897485589242E-2</v>
      </c>
      <c r="L1523" s="264">
        <f t="shared" si="1008"/>
        <v>6.3606273613491596E-2</v>
      </c>
      <c r="M1523" s="264">
        <f t="shared" si="1008"/>
        <v>8.2814645672401543E-2</v>
      </c>
      <c r="N1523" s="264">
        <f t="shared" si="1008"/>
        <v>5.4624224602120498E-2</v>
      </c>
      <c r="O1523" s="264">
        <f t="shared" si="1008"/>
        <v>0.18208205619996334</v>
      </c>
      <c r="P1523" s="552">
        <f t="shared" si="1007"/>
        <v>0.99999999999999989</v>
      </c>
      <c r="Q1523" s="553">
        <f t="shared" ref="Q1523:Q1531" si="1009">(P1543/P1542-1)</f>
        <v>0.16989506923489617</v>
      </c>
      <c r="R1523" s="234"/>
      <c r="S1523" s="234"/>
      <c r="T1523" s="75"/>
      <c r="U1523" s="79">
        <v>1</v>
      </c>
    </row>
    <row r="1524" spans="1:21" s="57" customFormat="1" ht="15.6" customHeight="1" thickBot="1">
      <c r="A1524" s="304" t="s">
        <v>42</v>
      </c>
      <c r="B1524" s="516">
        <f>+B1523+1</f>
        <v>291</v>
      </c>
      <c r="C1524" s="54" t="s">
        <v>1555</v>
      </c>
      <c r="D1524" s="175">
        <f t="shared" si="1005"/>
        <v>0.10243407013483476</v>
      </c>
      <c r="E1524" s="176">
        <f t="shared" ref="E1524:O1524" si="1010">E1544/$P1544</f>
        <v>6.9917604791646784E-2</v>
      </c>
      <c r="F1524" s="176">
        <f t="shared" si="1010"/>
        <v>6.1038227832489307E-2</v>
      </c>
      <c r="G1524" s="176">
        <f t="shared" si="1010"/>
        <v>0.14302444941526254</v>
      </c>
      <c r="H1524" s="176">
        <f t="shared" si="1010"/>
        <v>3.5642017780339173E-2</v>
      </c>
      <c r="I1524" s="176">
        <f t="shared" si="1010"/>
        <v>7.9266928002066944E-2</v>
      </c>
      <c r="J1524" s="176">
        <f t="shared" si="1010"/>
        <v>0.11315570249838601</v>
      </c>
      <c r="K1524" s="176">
        <f t="shared" si="1010"/>
        <v>7.7685791231451848E-2</v>
      </c>
      <c r="L1524" s="176">
        <f t="shared" si="1010"/>
        <v>5.8860406513395941E-2</v>
      </c>
      <c r="M1524" s="176">
        <f t="shared" si="1010"/>
        <v>4.7791484089626829E-2</v>
      </c>
      <c r="N1524" s="176">
        <f t="shared" si="1010"/>
        <v>9.4076966986236729E-2</v>
      </c>
      <c r="O1524" s="176">
        <f t="shared" si="1010"/>
        <v>0.11710635072426313</v>
      </c>
      <c r="P1524" s="229">
        <f t="shared" si="1007"/>
        <v>0.99999999999999989</v>
      </c>
      <c r="Q1524" s="498">
        <f t="shared" si="1009"/>
        <v>-0.26317018515392376</v>
      </c>
      <c r="R1524" s="234"/>
      <c r="S1524" s="234"/>
      <c r="T1524" s="75"/>
      <c r="U1524" s="79">
        <v>1</v>
      </c>
    </row>
    <row r="1525" spans="1:21" s="57" customFormat="1" ht="15.6" customHeight="1" thickBot="1">
      <c r="A1525" s="304" t="s">
        <v>42</v>
      </c>
      <c r="B1525" s="516">
        <f>+B1524+1</f>
        <v>292</v>
      </c>
      <c r="C1525" s="54" t="s">
        <v>1556</v>
      </c>
      <c r="D1525" s="175">
        <f t="shared" si="1005"/>
        <v>0.11090707078732427</v>
      </c>
      <c r="E1525" s="176">
        <f t="shared" ref="E1525:O1525" si="1011">E1545/$P1545</f>
        <v>0.11264921856967841</v>
      </c>
      <c r="F1525" s="176">
        <f t="shared" si="1011"/>
        <v>9.0322559861880036E-2</v>
      </c>
      <c r="G1525" s="176">
        <f t="shared" si="1011"/>
        <v>0.13568041358231764</v>
      </c>
      <c r="H1525" s="176">
        <f t="shared" si="1011"/>
        <v>9.330379937347992E-2</v>
      </c>
      <c r="I1525" s="176">
        <f t="shared" si="1011"/>
        <v>0.10377382842126709</v>
      </c>
      <c r="J1525" s="176">
        <f t="shared" si="1011"/>
        <v>7.7840317606809123E-2</v>
      </c>
      <c r="K1525" s="176">
        <f t="shared" si="1011"/>
        <v>3.7360819074248854E-2</v>
      </c>
      <c r="L1525" s="176">
        <f t="shared" si="1011"/>
        <v>5.8727137278614651E-2</v>
      </c>
      <c r="M1525" s="176">
        <f t="shared" si="1011"/>
        <v>5.6365316219913551E-2</v>
      </c>
      <c r="N1525" s="176">
        <f t="shared" si="1011"/>
        <v>4.1337244749198976E-2</v>
      </c>
      <c r="O1525" s="176">
        <f t="shared" si="1011"/>
        <v>8.1732274475267472E-2</v>
      </c>
      <c r="P1525" s="164">
        <f t="shared" si="1007"/>
        <v>1</v>
      </c>
      <c r="Q1525" s="492">
        <f t="shared" si="1009"/>
        <v>0.35493195604457117</v>
      </c>
      <c r="R1525" s="234"/>
      <c r="S1525" s="234"/>
      <c r="T1525" s="75"/>
      <c r="U1525" s="79">
        <v>1</v>
      </c>
    </row>
    <row r="1526" spans="1:21" s="57" customFormat="1" ht="15.75" customHeight="1" thickBot="1">
      <c r="A1526" s="304" t="s">
        <v>42</v>
      </c>
      <c r="B1526" s="516">
        <f>+B1525+1</f>
        <v>293</v>
      </c>
      <c r="C1526" s="54" t="s">
        <v>1557</v>
      </c>
      <c r="D1526" s="175">
        <f t="shared" si="1005"/>
        <v>0.1483888149646107</v>
      </c>
      <c r="E1526" s="176">
        <f t="shared" ref="E1526:O1526" si="1012">E1546/$P1546</f>
        <v>4.3478260869565216E-2</v>
      </c>
      <c r="F1526" s="176">
        <f t="shared" si="1012"/>
        <v>6.5722952477249741E-2</v>
      </c>
      <c r="G1526" s="176">
        <f t="shared" si="1012"/>
        <v>0.10161779575328615</v>
      </c>
      <c r="H1526" s="176">
        <f t="shared" si="1012"/>
        <v>9.403437815975732E-2</v>
      </c>
      <c r="I1526" s="176">
        <f t="shared" si="1012"/>
        <v>9.5045500505561153E-2</v>
      </c>
      <c r="J1526" s="176">
        <f t="shared" si="1012"/>
        <v>9.8584428715874611E-2</v>
      </c>
      <c r="K1526" s="176">
        <f t="shared" si="1012"/>
        <v>6.3700707785642061E-2</v>
      </c>
      <c r="L1526" s="176">
        <f t="shared" si="1012"/>
        <v>7.1789686552072796E-2</v>
      </c>
      <c r="M1526" s="176">
        <f t="shared" si="1012"/>
        <v>4.5985844287158746E-2</v>
      </c>
      <c r="N1526" s="176">
        <f t="shared" si="1012"/>
        <v>7.6845298281092017E-2</v>
      </c>
      <c r="O1526" s="176">
        <f t="shared" si="1012"/>
        <v>9.4806331648129571E-2</v>
      </c>
      <c r="P1526" s="164">
        <f t="shared" si="1007"/>
        <v>1</v>
      </c>
      <c r="Q1526" s="492">
        <f t="shared" si="1009"/>
        <v>-0.48900975118098611</v>
      </c>
      <c r="R1526" s="234"/>
      <c r="S1526" s="234"/>
      <c r="T1526" s="75"/>
      <c r="U1526" s="79">
        <v>1</v>
      </c>
    </row>
    <row r="1527" spans="1:21" s="57" customFormat="1" ht="15.75" customHeight="1" thickBot="1">
      <c r="A1527" s="304" t="s">
        <v>42</v>
      </c>
      <c r="B1527" s="516">
        <f>+B1526+1</f>
        <v>294</v>
      </c>
      <c r="C1527" s="54" t="s">
        <v>1558</v>
      </c>
      <c r="D1527" s="175">
        <f t="shared" si="1005"/>
        <v>0.12386706948640484</v>
      </c>
      <c r="E1527" s="176">
        <f t="shared" ref="E1527:O1527" si="1013">E1547/$P1547</f>
        <v>5.6394763343403827E-2</v>
      </c>
      <c r="F1527" s="176">
        <f t="shared" si="1013"/>
        <v>7.6535750251762333E-2</v>
      </c>
      <c r="G1527" s="176">
        <f t="shared" si="1013"/>
        <v>0.10070493454179255</v>
      </c>
      <c r="H1527" s="176">
        <f t="shared" si="1013"/>
        <v>9.3655589123867067E-2</v>
      </c>
      <c r="I1527" s="176">
        <f t="shared" si="1013"/>
        <v>9.4662638469284979E-2</v>
      </c>
      <c r="J1527" s="176">
        <f t="shared" si="1013"/>
        <v>9.7683786505538772E-2</v>
      </c>
      <c r="K1527" s="176">
        <f t="shared" si="1013"/>
        <v>6.3444108761329304E-2</v>
      </c>
      <c r="L1527" s="176">
        <f t="shared" si="1013"/>
        <v>7.1500503524672715E-2</v>
      </c>
      <c r="M1527" s="176">
        <f t="shared" si="1013"/>
        <v>4.5317220543806651E-2</v>
      </c>
      <c r="N1527" s="176">
        <f t="shared" si="1013"/>
        <v>7.9556898288016112E-2</v>
      </c>
      <c r="O1527" s="176">
        <f t="shared" si="1013"/>
        <v>9.6676737160120929E-2</v>
      </c>
      <c r="P1527" s="164">
        <f t="shared" si="1007"/>
        <v>1.0000000000000002</v>
      </c>
      <c r="Q1527" s="492">
        <f t="shared" si="1009"/>
        <v>4.0444893832152218E-3</v>
      </c>
      <c r="R1527" s="234"/>
      <c r="S1527" s="234"/>
      <c r="T1527" s="75"/>
      <c r="U1527" s="79">
        <v>1</v>
      </c>
    </row>
    <row r="1528" spans="1:21" s="57" customFormat="1" ht="15.75" hidden="1" customHeight="1" thickBot="1">
      <c r="A1528" s="304" t="s">
        <v>42</v>
      </c>
      <c r="B1528" s="69"/>
      <c r="C1528" s="233" t="s">
        <v>1559</v>
      </c>
      <c r="D1528" s="175" t="e">
        <f t="shared" si="1005"/>
        <v>#DIV/0!</v>
      </c>
      <c r="E1528" s="176" t="e">
        <f t="shared" ref="E1528:O1528" si="1014">E1548/$P1548</f>
        <v>#DIV/0!</v>
      </c>
      <c r="F1528" s="176" t="e">
        <f t="shared" si="1014"/>
        <v>#DIV/0!</v>
      </c>
      <c r="G1528" s="176" t="e">
        <f t="shared" si="1014"/>
        <v>#DIV/0!</v>
      </c>
      <c r="H1528" s="176" t="e">
        <f t="shared" si="1014"/>
        <v>#DIV/0!</v>
      </c>
      <c r="I1528" s="176" t="e">
        <f t="shared" si="1014"/>
        <v>#DIV/0!</v>
      </c>
      <c r="J1528" s="176" t="e">
        <f t="shared" si="1014"/>
        <v>#DIV/0!</v>
      </c>
      <c r="K1528" s="176" t="e">
        <f t="shared" si="1014"/>
        <v>#DIV/0!</v>
      </c>
      <c r="L1528" s="176" t="e">
        <f t="shared" si="1014"/>
        <v>#DIV/0!</v>
      </c>
      <c r="M1528" s="176" t="e">
        <f t="shared" si="1014"/>
        <v>#DIV/0!</v>
      </c>
      <c r="N1528" s="176" t="e">
        <f t="shared" si="1014"/>
        <v>#DIV/0!</v>
      </c>
      <c r="O1528" s="176" t="e">
        <f t="shared" si="1014"/>
        <v>#DIV/0!</v>
      </c>
      <c r="P1528" s="164" t="e">
        <f t="shared" si="1007"/>
        <v>#DIV/0!</v>
      </c>
      <c r="Q1528" s="492">
        <f t="shared" si="1009"/>
        <v>-1</v>
      </c>
      <c r="R1528" s="234"/>
      <c r="S1528" s="234"/>
      <c r="T1528" s="75"/>
      <c r="U1528" s="79">
        <v>2</v>
      </c>
    </row>
    <row r="1529" spans="1:21" s="57" customFormat="1" ht="15.75" hidden="1" customHeight="1" thickBot="1">
      <c r="A1529" s="304" t="s">
        <v>42</v>
      </c>
      <c r="B1529" s="69"/>
      <c r="C1529" s="233" t="s">
        <v>1560</v>
      </c>
      <c r="D1529" s="175" t="e">
        <f t="shared" ref="D1529:O1531" si="1015">D1549/$P1549</f>
        <v>#DIV/0!</v>
      </c>
      <c r="E1529" s="176" t="e">
        <f t="shared" si="1015"/>
        <v>#DIV/0!</v>
      </c>
      <c r="F1529" s="176" t="e">
        <f t="shared" si="1015"/>
        <v>#DIV/0!</v>
      </c>
      <c r="G1529" s="176" t="e">
        <f t="shared" si="1015"/>
        <v>#DIV/0!</v>
      </c>
      <c r="H1529" s="176" t="e">
        <f t="shared" si="1015"/>
        <v>#DIV/0!</v>
      </c>
      <c r="I1529" s="176" t="e">
        <f t="shared" si="1015"/>
        <v>#DIV/0!</v>
      </c>
      <c r="J1529" s="176" t="e">
        <f t="shared" si="1015"/>
        <v>#DIV/0!</v>
      </c>
      <c r="K1529" s="176" t="e">
        <f t="shared" si="1015"/>
        <v>#DIV/0!</v>
      </c>
      <c r="L1529" s="176" t="e">
        <f t="shared" si="1015"/>
        <v>#DIV/0!</v>
      </c>
      <c r="M1529" s="176" t="e">
        <f t="shared" si="1015"/>
        <v>#DIV/0!</v>
      </c>
      <c r="N1529" s="176" t="e">
        <f t="shared" si="1015"/>
        <v>#DIV/0!</v>
      </c>
      <c r="O1529" s="176" t="e">
        <f t="shared" si="1015"/>
        <v>#DIV/0!</v>
      </c>
      <c r="P1529" s="164" t="e">
        <f t="shared" si="1007"/>
        <v>#DIV/0!</v>
      </c>
      <c r="Q1529" s="492" t="e">
        <f t="shared" si="1009"/>
        <v>#DIV/0!</v>
      </c>
      <c r="R1529" s="234"/>
      <c r="S1529" s="234"/>
      <c r="T1529" s="75"/>
      <c r="U1529" s="79">
        <v>2</v>
      </c>
    </row>
    <row r="1530" spans="1:21" s="57" customFormat="1" ht="15.75" hidden="1" customHeight="1" thickBot="1">
      <c r="A1530" s="304" t="s">
        <v>42</v>
      </c>
      <c r="B1530" s="69"/>
      <c r="C1530" s="233" t="s">
        <v>1561</v>
      </c>
      <c r="D1530" s="175" t="e">
        <f t="shared" si="1015"/>
        <v>#DIV/0!</v>
      </c>
      <c r="E1530" s="176" t="e">
        <f t="shared" si="1015"/>
        <v>#DIV/0!</v>
      </c>
      <c r="F1530" s="176" t="e">
        <f t="shared" si="1015"/>
        <v>#DIV/0!</v>
      </c>
      <c r="G1530" s="176" t="e">
        <f t="shared" si="1015"/>
        <v>#DIV/0!</v>
      </c>
      <c r="H1530" s="176" t="e">
        <f t="shared" si="1015"/>
        <v>#DIV/0!</v>
      </c>
      <c r="I1530" s="176" t="e">
        <f t="shared" si="1015"/>
        <v>#DIV/0!</v>
      </c>
      <c r="J1530" s="176" t="e">
        <f t="shared" si="1015"/>
        <v>#DIV/0!</v>
      </c>
      <c r="K1530" s="176" t="e">
        <f t="shared" si="1015"/>
        <v>#DIV/0!</v>
      </c>
      <c r="L1530" s="176" t="e">
        <f t="shared" si="1015"/>
        <v>#DIV/0!</v>
      </c>
      <c r="M1530" s="176" t="e">
        <f t="shared" si="1015"/>
        <v>#DIV/0!</v>
      </c>
      <c r="N1530" s="176" t="e">
        <f t="shared" si="1015"/>
        <v>#DIV/0!</v>
      </c>
      <c r="O1530" s="176" t="e">
        <f t="shared" si="1015"/>
        <v>#DIV/0!</v>
      </c>
      <c r="P1530" s="164" t="e">
        <f t="shared" si="1007"/>
        <v>#DIV/0!</v>
      </c>
      <c r="Q1530" s="492" t="e">
        <f t="shared" si="1009"/>
        <v>#DIV/0!</v>
      </c>
      <c r="R1530" s="234"/>
      <c r="S1530" s="234"/>
      <c r="T1530" s="75"/>
      <c r="U1530" s="79">
        <v>2</v>
      </c>
    </row>
    <row r="1531" spans="1:21" s="57" customFormat="1" ht="15.75" hidden="1" customHeight="1" thickBot="1">
      <c r="A1531" s="304" t="s">
        <v>42</v>
      </c>
      <c r="B1531" s="69"/>
      <c r="C1531" s="233" t="s">
        <v>1562</v>
      </c>
      <c r="D1531" s="175" t="e">
        <f t="shared" si="1015"/>
        <v>#DIV/0!</v>
      </c>
      <c r="E1531" s="176" t="e">
        <f t="shared" si="1015"/>
        <v>#DIV/0!</v>
      </c>
      <c r="F1531" s="176" t="e">
        <f t="shared" si="1015"/>
        <v>#DIV/0!</v>
      </c>
      <c r="G1531" s="176" t="e">
        <f t="shared" si="1015"/>
        <v>#DIV/0!</v>
      </c>
      <c r="H1531" s="176" t="e">
        <f t="shared" si="1015"/>
        <v>#DIV/0!</v>
      </c>
      <c r="I1531" s="176" t="e">
        <f t="shared" si="1015"/>
        <v>#DIV/0!</v>
      </c>
      <c r="J1531" s="176" t="e">
        <f t="shared" si="1015"/>
        <v>#DIV/0!</v>
      </c>
      <c r="K1531" s="176" t="e">
        <f t="shared" si="1015"/>
        <v>#DIV/0!</v>
      </c>
      <c r="L1531" s="176" t="e">
        <f t="shared" si="1015"/>
        <v>#DIV/0!</v>
      </c>
      <c r="M1531" s="176" t="e">
        <f t="shared" si="1015"/>
        <v>#DIV/0!</v>
      </c>
      <c r="N1531" s="176" t="e">
        <f t="shared" si="1015"/>
        <v>#DIV/0!</v>
      </c>
      <c r="O1531" s="176" t="e">
        <f t="shared" si="1015"/>
        <v>#DIV/0!</v>
      </c>
      <c r="P1531" s="164" t="e">
        <f t="shared" si="1007"/>
        <v>#DIV/0!</v>
      </c>
      <c r="Q1531" s="492" t="e">
        <f t="shared" si="1009"/>
        <v>#DIV/0!</v>
      </c>
      <c r="R1531" s="234"/>
      <c r="S1531" s="234"/>
      <c r="T1531" s="75"/>
      <c r="U1531" s="79">
        <v>2</v>
      </c>
    </row>
    <row r="1532" spans="1:21" s="57" customFormat="1" ht="15.75" hidden="1" customHeight="1" thickBot="1">
      <c r="A1532" s="304" t="s">
        <v>42</v>
      </c>
      <c r="B1532" s="69"/>
      <c r="C1532" s="236" t="s">
        <v>203</v>
      </c>
      <c r="D1532" s="245">
        <v>14.254042930000002</v>
      </c>
      <c r="E1532" s="246">
        <v>11.58140964</v>
      </c>
      <c r="F1532" s="246">
        <v>12.962102110000004</v>
      </c>
      <c r="G1532" s="246">
        <v>22.143781289999993</v>
      </c>
      <c r="H1532" s="246">
        <v>7.9018050700000089</v>
      </c>
      <c r="I1532" s="246">
        <v>16.237076870000024</v>
      </c>
      <c r="J1532" s="246">
        <v>16.256599669999957</v>
      </c>
      <c r="K1532" s="246">
        <v>12.336301000000034</v>
      </c>
      <c r="L1532" s="246">
        <v>11.604243170000004</v>
      </c>
      <c r="M1532" s="246">
        <v>18.709820089999894</v>
      </c>
      <c r="N1532" s="246">
        <v>9.4216236900000752</v>
      </c>
      <c r="O1532" s="197">
        <v>18.202428429999998</v>
      </c>
      <c r="P1532" s="181">
        <f>SUM(D1532:O1532)</f>
        <v>171.61123395999999</v>
      </c>
      <c r="Q1532" s="198"/>
      <c r="R1532" s="161"/>
      <c r="S1532" s="161"/>
      <c r="T1532" s="75"/>
      <c r="U1532" s="79">
        <v>2</v>
      </c>
    </row>
    <row r="1533" spans="1:21" s="57" customFormat="1" ht="15.75" hidden="1" customHeight="1" thickBot="1">
      <c r="A1533" s="304" t="s">
        <v>42</v>
      </c>
      <c r="B1533" s="69"/>
      <c r="C1533" s="233" t="s">
        <v>204</v>
      </c>
      <c r="D1533" s="182">
        <v>17.071231390000001</v>
      </c>
      <c r="E1533" s="183">
        <v>25.091391900000001</v>
      </c>
      <c r="F1533" s="183">
        <v>16.99096312</v>
      </c>
      <c r="G1533" s="183">
        <v>16.404662810000001</v>
      </c>
      <c r="H1533" s="183">
        <v>19.683026470000001</v>
      </c>
      <c r="I1533" s="183">
        <v>11.35054027</v>
      </c>
      <c r="J1533" s="183">
        <v>8.9989297700000002</v>
      </c>
      <c r="K1533" s="183">
        <v>7.0160752799999999</v>
      </c>
      <c r="L1533" s="183">
        <v>13.11062445</v>
      </c>
      <c r="M1533" s="183">
        <v>16.201116580000001</v>
      </c>
      <c r="N1533" s="183">
        <v>7.6353491299999998</v>
      </c>
      <c r="O1533" s="184">
        <v>59.9220313</v>
      </c>
      <c r="P1533" s="185">
        <f>SUM(D1533:O1533)</f>
        <v>219.47594247000001</v>
      </c>
      <c r="Q1533" s="502"/>
      <c r="R1533" s="186"/>
      <c r="S1533" s="186"/>
      <c r="T1533" s="103"/>
      <c r="U1533" s="79">
        <v>2</v>
      </c>
    </row>
    <row r="1534" spans="1:21" s="57" customFormat="1" ht="15.75" hidden="1" customHeight="1" thickBot="1">
      <c r="A1534" s="304" t="s">
        <v>42</v>
      </c>
      <c r="B1534" s="69"/>
      <c r="C1534" s="233" t="s">
        <v>466</v>
      </c>
      <c r="D1534" s="182">
        <v>30.907118140000001</v>
      </c>
      <c r="E1534" s="183">
        <v>38.194138760000001</v>
      </c>
      <c r="F1534" s="183">
        <v>3.28288153</v>
      </c>
      <c r="G1534" s="183">
        <v>15.07168454</v>
      </c>
      <c r="H1534" s="183">
        <v>14.303705040000001</v>
      </c>
      <c r="I1534" s="183">
        <v>49.853022959999997</v>
      </c>
      <c r="J1534" s="183">
        <v>16.470792400000001</v>
      </c>
      <c r="K1534" s="183">
        <v>7.4309117499999999</v>
      </c>
      <c r="L1534" s="183">
        <v>13.19591366</v>
      </c>
      <c r="M1534" s="183">
        <v>14.17279087</v>
      </c>
      <c r="N1534" s="183">
        <v>8.3294641800000004</v>
      </c>
      <c r="O1534" s="184">
        <v>214.96961949999999</v>
      </c>
      <c r="P1534" s="185">
        <f>SUM(D1534:O1534)</f>
        <v>426.18204333</v>
      </c>
      <c r="Q1534" s="503"/>
      <c r="R1534" s="187"/>
      <c r="S1534" s="187"/>
      <c r="T1534" s="105">
        <f t="shared" ref="T1534:T1539" si="1016">R1534-S1534</f>
        <v>0</v>
      </c>
      <c r="U1534" s="79">
        <v>2</v>
      </c>
    </row>
    <row r="1535" spans="1:21" s="57" customFormat="1" ht="15.75" hidden="1" customHeight="1" thickBot="1">
      <c r="A1535" s="334" t="s">
        <v>42</v>
      </c>
      <c r="B1535" s="69"/>
      <c r="C1535" s="233" t="s">
        <v>587</v>
      </c>
      <c r="D1535" s="182">
        <v>16.870838490000001</v>
      </c>
      <c r="E1535" s="183">
        <v>9.6961986600000003</v>
      </c>
      <c r="F1535" s="183">
        <v>15.08973606</v>
      </c>
      <c r="G1535" s="183">
        <v>11.48473808</v>
      </c>
      <c r="H1535" s="183">
        <v>14.222222800000001</v>
      </c>
      <c r="I1535" s="183">
        <v>25.769324520000001</v>
      </c>
      <c r="J1535" s="183">
        <v>8.6336468600000007</v>
      </c>
      <c r="K1535" s="183">
        <v>7.3258240399999996</v>
      </c>
      <c r="L1535" s="183">
        <v>14.534630699999999</v>
      </c>
      <c r="M1535" s="183">
        <v>28.264313390000002</v>
      </c>
      <c r="N1535" s="183">
        <v>8.0252790100000002</v>
      </c>
      <c r="O1535" s="184">
        <v>10.04013381</v>
      </c>
      <c r="P1535" s="185">
        <f t="shared" ref="P1535:P1541" si="1017">SUM(D1535:O1535)</f>
        <v>169.95688641999999</v>
      </c>
      <c r="Q1535" s="503"/>
      <c r="R1535" s="187"/>
      <c r="S1535" s="187"/>
      <c r="T1535" s="105">
        <f t="shared" si="1016"/>
        <v>0</v>
      </c>
      <c r="U1535" s="79">
        <v>2</v>
      </c>
    </row>
    <row r="1536" spans="1:21" s="57" customFormat="1" ht="15.75" hidden="1" customHeight="1" thickBot="1">
      <c r="A1536" s="334" t="s">
        <v>42</v>
      </c>
      <c r="B1536" s="69"/>
      <c r="C1536" s="233" t="s">
        <v>689</v>
      </c>
      <c r="D1536" s="182">
        <v>19.58854285</v>
      </c>
      <c r="E1536" s="183">
        <v>6.210331</v>
      </c>
      <c r="F1536" s="183">
        <v>7.63326277</v>
      </c>
      <c r="G1536" s="183">
        <v>16.878968789999998</v>
      </c>
      <c r="H1536" s="183">
        <v>6.9734726299999998</v>
      </c>
      <c r="I1536" s="183">
        <v>7.9407261199999999</v>
      </c>
      <c r="J1536" s="183">
        <v>25.88999093</v>
      </c>
      <c r="K1536" s="183">
        <v>5.8458942800000004</v>
      </c>
      <c r="L1536" s="183">
        <v>11.15590207</v>
      </c>
      <c r="M1536" s="183">
        <v>16.172947879999999</v>
      </c>
      <c r="N1536" s="183">
        <v>7.3813786500000003</v>
      </c>
      <c r="O1536" s="184">
        <v>13.10022234</v>
      </c>
      <c r="P1536" s="185">
        <f t="shared" si="1017"/>
        <v>144.77164030999995</v>
      </c>
      <c r="Q1536" s="503"/>
      <c r="R1536" s="187"/>
      <c r="S1536" s="187"/>
      <c r="T1536" s="105">
        <f t="shared" si="1016"/>
        <v>0</v>
      </c>
      <c r="U1536" s="79">
        <v>2</v>
      </c>
    </row>
    <row r="1537" spans="1:21" s="57" customFormat="1" ht="15.75" hidden="1" customHeight="1" thickBot="1">
      <c r="A1537" s="334" t="s">
        <v>42</v>
      </c>
      <c r="B1537" s="69"/>
      <c r="C1537" s="233" t="s">
        <v>788</v>
      </c>
      <c r="D1537" s="189">
        <v>17.396994460000002</v>
      </c>
      <c r="E1537" s="190">
        <v>11.245480550000003</v>
      </c>
      <c r="F1537" s="190">
        <v>11.032074739999999</v>
      </c>
      <c r="G1537" s="190">
        <v>17.133465139999998</v>
      </c>
      <c r="H1537" s="190">
        <v>22.616440659999974</v>
      </c>
      <c r="I1537" s="190">
        <v>16.033128360000035</v>
      </c>
      <c r="J1537" s="190">
        <v>24.165210659999985</v>
      </c>
      <c r="K1537" s="190">
        <v>14.750007400000015</v>
      </c>
      <c r="L1537" s="190">
        <v>10.414336389999988</v>
      </c>
      <c r="M1537" s="190">
        <v>17.502200450000032</v>
      </c>
      <c r="N1537" s="190">
        <v>6.8930858299999045</v>
      </c>
      <c r="O1537" s="184">
        <v>11.945447780000023</v>
      </c>
      <c r="P1537" s="185">
        <f t="shared" si="1017"/>
        <v>181.12787241999996</v>
      </c>
      <c r="Q1537" s="503"/>
      <c r="R1537" s="187"/>
      <c r="S1537" s="187"/>
      <c r="T1537" s="105">
        <f t="shared" si="1016"/>
        <v>0</v>
      </c>
      <c r="U1537" s="79">
        <v>2</v>
      </c>
    </row>
    <row r="1538" spans="1:21" s="57" customFormat="1" ht="15.75" hidden="1" customHeight="1" thickBot="1">
      <c r="A1538" s="334" t="s">
        <v>42</v>
      </c>
      <c r="B1538" s="69"/>
      <c r="C1538" s="233" t="s">
        <v>872</v>
      </c>
      <c r="D1538" s="422">
        <v>19.641251889999978</v>
      </c>
      <c r="E1538" s="423">
        <v>8.3895233300000314</v>
      </c>
      <c r="F1538" s="423">
        <v>12.026385270000048</v>
      </c>
      <c r="G1538" s="423">
        <v>15.871638769999947</v>
      </c>
      <c r="H1538" s="423">
        <v>9.7466846599999712</v>
      </c>
      <c r="I1538" s="423">
        <v>40.298518929999886</v>
      </c>
      <c r="J1538" s="423">
        <v>19.029526310000108</v>
      </c>
      <c r="K1538" s="423">
        <v>6.438709890000041</v>
      </c>
      <c r="L1538" s="423">
        <v>9.954527060000089</v>
      </c>
      <c r="M1538" s="423">
        <v>10.912866079999844</v>
      </c>
      <c r="N1538" s="423">
        <v>10.540784820000113</v>
      </c>
      <c r="O1538" s="424">
        <v>8.7140113099998189</v>
      </c>
      <c r="P1538" s="425">
        <f t="shared" si="1017"/>
        <v>171.56442831999988</v>
      </c>
      <c r="Q1538" s="503"/>
      <c r="R1538" s="182"/>
      <c r="S1538" s="191"/>
      <c r="T1538" s="192">
        <f>S1538-R1538</f>
        <v>0</v>
      </c>
      <c r="U1538" s="79">
        <v>2</v>
      </c>
    </row>
    <row r="1539" spans="1:21" s="57" customFormat="1" ht="15.75" hidden="1" customHeight="1" thickBot="1">
      <c r="A1539" s="334" t="s">
        <v>42</v>
      </c>
      <c r="B1539" s="69"/>
      <c r="C1539" s="233" t="s">
        <v>973</v>
      </c>
      <c r="D1539" s="182">
        <v>18.025245959999999</v>
      </c>
      <c r="E1539" s="183">
        <v>10.248053029999998</v>
      </c>
      <c r="F1539" s="183">
        <v>15.993374949999978</v>
      </c>
      <c r="G1539" s="183">
        <v>15.393846960000047</v>
      </c>
      <c r="H1539" s="183">
        <v>7.7768299899999818</v>
      </c>
      <c r="I1539" s="183">
        <v>9.2950621600000005</v>
      </c>
      <c r="J1539" s="183">
        <v>17.254416599999971</v>
      </c>
      <c r="K1539" s="183">
        <v>5.8037279600000602</v>
      </c>
      <c r="L1539" s="183">
        <v>23.428169709999935</v>
      </c>
      <c r="M1539" s="183">
        <v>22.528213440000059</v>
      </c>
      <c r="N1539" s="183">
        <v>46.329559039999822</v>
      </c>
      <c r="O1539" s="184">
        <v>7.9658986800000662</v>
      </c>
      <c r="P1539" s="185">
        <f t="shared" si="1017"/>
        <v>200.04239847999992</v>
      </c>
      <c r="Q1539" s="503"/>
      <c r="R1539" s="459">
        <v>151.69999999999999</v>
      </c>
      <c r="S1539" s="459">
        <v>151.69999999999999</v>
      </c>
      <c r="T1539" s="592">
        <f t="shared" si="1016"/>
        <v>0</v>
      </c>
      <c r="U1539" s="79">
        <v>2</v>
      </c>
    </row>
    <row r="1540" spans="1:21" s="57" customFormat="1" ht="15.6" customHeight="1" thickBot="1">
      <c r="A1540" s="334" t="s">
        <v>42</v>
      </c>
      <c r="B1540" s="516">
        <f>+B1527+1</f>
        <v>295</v>
      </c>
      <c r="C1540" s="54" t="s">
        <v>2538</v>
      </c>
      <c r="D1540" s="182">
        <v>12.3</v>
      </c>
      <c r="E1540" s="183">
        <f>7.3-2.7</f>
        <v>4.5999999999999996</v>
      </c>
      <c r="F1540" s="183">
        <f>9.7-2.6</f>
        <v>7.1</v>
      </c>
      <c r="G1540" s="183">
        <f>9-2.5</f>
        <v>6.5</v>
      </c>
      <c r="H1540" s="183">
        <f>7.2-2.5</f>
        <v>4.7</v>
      </c>
      <c r="I1540" s="183">
        <f>10.2-2.4</f>
        <v>7.7999999999999989</v>
      </c>
      <c r="J1540" s="183">
        <f>11-2.4</f>
        <v>8.6</v>
      </c>
      <c r="K1540" s="183">
        <f>7.4-2.8</f>
        <v>4.6000000000000005</v>
      </c>
      <c r="L1540" s="183">
        <f>9.7-2.7</f>
        <v>6.9999999999999991</v>
      </c>
      <c r="M1540" s="183">
        <f>10.2-2.4</f>
        <v>7.7999999999999989</v>
      </c>
      <c r="N1540" s="183">
        <f>10.5-1</f>
        <v>9.5</v>
      </c>
      <c r="O1540" s="184">
        <f>(R1540)-SUM(D1540:N1540)</f>
        <v>10.900000000000006</v>
      </c>
      <c r="P1540" s="185">
        <f>SUM(D1540:O1540)</f>
        <v>91.4</v>
      </c>
      <c r="Q1540" s="584"/>
      <c r="R1540" s="182">
        <f>115.4-24</f>
        <v>91.4</v>
      </c>
      <c r="S1540" s="187">
        <v>91.4</v>
      </c>
      <c r="T1540" s="644">
        <f>R1540-S1540</f>
        <v>0</v>
      </c>
      <c r="U1540" s="79">
        <v>1</v>
      </c>
    </row>
    <row r="1541" spans="1:21" s="57" customFormat="1" ht="15.75" hidden="1" customHeight="1" thickBot="1">
      <c r="A1541" s="334" t="s">
        <v>42</v>
      </c>
      <c r="B1541" s="69"/>
      <c r="C1541" s="233" t="s">
        <v>1118</v>
      </c>
      <c r="D1541" s="182">
        <v>25.032634779999995</v>
      </c>
      <c r="E1541" s="183">
        <v>17.174800290000007</v>
      </c>
      <c r="F1541" s="183">
        <v>8.4907963700000124</v>
      </c>
      <c r="G1541" s="183">
        <v>12.807877839999975</v>
      </c>
      <c r="H1541" s="183">
        <v>11.893095530000039</v>
      </c>
      <c r="I1541" s="183">
        <v>15.042517389999944</v>
      </c>
      <c r="J1541" s="183">
        <v>38.653500400000027</v>
      </c>
      <c r="K1541" s="183">
        <v>8.2468056499999989</v>
      </c>
      <c r="L1541" s="183">
        <v>14.182416419999926</v>
      </c>
      <c r="M1541" s="183">
        <v>35.959866970000178</v>
      </c>
      <c r="N1541" s="183">
        <v>12.492307619999906</v>
      </c>
      <c r="O1541" s="184">
        <v>15.839994090000005</v>
      </c>
      <c r="P1541" s="185">
        <f t="shared" si="1017"/>
        <v>215.81661335000001</v>
      </c>
      <c r="Q1541" s="351"/>
      <c r="R1541" s="595">
        <v>184.4</v>
      </c>
      <c r="S1541" s="596">
        <v>184.4</v>
      </c>
      <c r="T1541" s="597">
        <f>R1541-S1541</f>
        <v>0</v>
      </c>
      <c r="U1541" s="79">
        <v>2</v>
      </c>
    </row>
    <row r="1542" spans="1:21" s="57" customFormat="1" ht="15.75" hidden="1" customHeight="1" thickBot="1">
      <c r="A1542" s="334" t="s">
        <v>42</v>
      </c>
      <c r="B1542" s="516"/>
      <c r="C1542" s="605" t="s">
        <v>1553</v>
      </c>
      <c r="D1542" s="182">
        <v>21.149134399999994</v>
      </c>
      <c r="E1542" s="183">
        <v>11.335617850000006</v>
      </c>
      <c r="F1542" s="183">
        <v>15.268490870000022</v>
      </c>
      <c r="G1542" s="183">
        <v>13.495491250000015</v>
      </c>
      <c r="H1542" s="183">
        <v>9.7618225699999499</v>
      </c>
      <c r="I1542" s="183">
        <v>9.4117350200000658</v>
      </c>
      <c r="J1542" s="183">
        <v>38.749253709999948</v>
      </c>
      <c r="K1542" s="183">
        <v>7.8529253699999799</v>
      </c>
      <c r="L1542" s="183">
        <v>12.341064479999943</v>
      </c>
      <c r="M1542" s="183">
        <v>12.466541470001118</v>
      </c>
      <c r="N1542" s="183">
        <v>7.3467207799994867</v>
      </c>
      <c r="O1542" s="184">
        <v>6.5324898899998516</v>
      </c>
      <c r="P1542" s="185">
        <f t="shared" ref="P1542:P1551" si="1018">SUM(D1542:O1542)</f>
        <v>165.71128766000038</v>
      </c>
      <c r="Q1542" s="351"/>
      <c r="R1542" s="182">
        <v>163.6</v>
      </c>
      <c r="S1542" s="187">
        <v>163.6</v>
      </c>
      <c r="T1542" s="481">
        <f t="shared" ref="T1542:T1551" si="1019">R1542-S1542</f>
        <v>0</v>
      </c>
      <c r="U1542" s="79">
        <v>2</v>
      </c>
    </row>
    <row r="1543" spans="1:21" s="57" customFormat="1" ht="15.75" hidden="1" customHeight="1" thickBot="1">
      <c r="A1543" s="334" t="s">
        <v>42</v>
      </c>
      <c r="B1543" s="516"/>
      <c r="C1543" s="233" t="s">
        <v>1554</v>
      </c>
      <c r="D1543" s="583">
        <v>18.34991943</v>
      </c>
      <c r="E1543" s="301">
        <v>11.220026060000002</v>
      </c>
      <c r="F1543" s="301">
        <v>11.279588369999992</v>
      </c>
      <c r="G1543" s="301">
        <v>17.482696929999989</v>
      </c>
      <c r="H1543" s="301">
        <v>15.778074269999991</v>
      </c>
      <c r="I1543" s="301">
        <v>20.073151910000092</v>
      </c>
      <c r="J1543" s="301">
        <v>18.142769189999967</v>
      </c>
      <c r="K1543" s="301">
        <v>7.2637071400001787</v>
      </c>
      <c r="L1543" s="301">
        <v>12.331018679999943</v>
      </c>
      <c r="M1543" s="301">
        <v>16.054846239999733</v>
      </c>
      <c r="N1543" s="301">
        <v>10.589715379999689</v>
      </c>
      <c r="O1543" s="332">
        <v>35.299304750000374</v>
      </c>
      <c r="P1543" s="333">
        <f t="shared" si="1018"/>
        <v>193.86481834999995</v>
      </c>
      <c r="Q1543" s="557"/>
      <c r="R1543" s="422">
        <v>190.9</v>
      </c>
      <c r="S1543" s="459">
        <v>190.9</v>
      </c>
      <c r="T1543" s="592">
        <f t="shared" si="1019"/>
        <v>0</v>
      </c>
      <c r="U1543" s="79">
        <v>2</v>
      </c>
    </row>
    <row r="1544" spans="1:21" s="57" customFormat="1" ht="15.6" hidden="1" customHeight="1" thickBot="1">
      <c r="A1544" s="334" t="s">
        <v>42</v>
      </c>
      <c r="B1544" s="516"/>
      <c r="C1544" s="233" t="s">
        <v>1555</v>
      </c>
      <c r="D1544" s="182">
        <v>14.632233490000001</v>
      </c>
      <c r="E1544" s="183">
        <v>9.9874067000000011</v>
      </c>
      <c r="F1544" s="183">
        <v>8.7190287400000024</v>
      </c>
      <c r="G1544" s="183">
        <v>20.430381570000002</v>
      </c>
      <c r="H1544" s="183">
        <v>5.0912975100000466</v>
      </c>
      <c r="I1544" s="183">
        <v>11.322914309999987</v>
      </c>
      <c r="J1544" s="183">
        <v>16.16376912000004</v>
      </c>
      <c r="K1544" s="183">
        <v>11.097056229999737</v>
      </c>
      <c r="L1544" s="183">
        <v>8.407937030000312</v>
      </c>
      <c r="M1544" s="183">
        <v>6.8267926199998783</v>
      </c>
      <c r="N1544" s="183">
        <v>13.438459929998544</v>
      </c>
      <c r="O1544" s="184">
        <v>16.72810096000012</v>
      </c>
      <c r="P1544" s="185">
        <f t="shared" si="1018"/>
        <v>142.84537820999867</v>
      </c>
      <c r="Q1544" s="584"/>
      <c r="R1544" s="182">
        <v>139.5</v>
      </c>
      <c r="S1544" s="187">
        <v>139.5</v>
      </c>
      <c r="T1544" s="105">
        <f t="shared" si="1019"/>
        <v>0</v>
      </c>
      <c r="U1544" s="79">
        <v>2</v>
      </c>
    </row>
    <row r="1545" spans="1:21" s="57" customFormat="1" ht="15.6" hidden="1" customHeight="1" thickBot="1">
      <c r="A1545" s="334" t="s">
        <v>42</v>
      </c>
      <c r="B1545" s="516"/>
      <c r="C1545" s="54" t="s">
        <v>1556</v>
      </c>
      <c r="D1545" s="182">
        <v>21.465594159999998</v>
      </c>
      <c r="E1545" s="183">
        <v>21.802779490000002</v>
      </c>
      <c r="F1545" s="183">
        <v>17.48154919000001</v>
      </c>
      <c r="G1545" s="183">
        <v>26.260369809999986</v>
      </c>
      <c r="H1545" s="183">
        <v>18.058555479999995</v>
      </c>
      <c r="I1545" s="183">
        <v>20.084985289999963</v>
      </c>
      <c r="J1545" s="183">
        <v>15.065664030000107</v>
      </c>
      <c r="K1545" s="183">
        <v>7.231028409999908</v>
      </c>
      <c r="L1545" s="183">
        <v>11.366388870000037</v>
      </c>
      <c r="M1545" s="183">
        <v>10.909268400000087</v>
      </c>
      <c r="N1545" s="183">
        <v>8.0006487699998843</v>
      </c>
      <c r="O1545" s="184">
        <v>15.818935810000085</v>
      </c>
      <c r="P1545" s="185">
        <f t="shared" si="1018"/>
        <v>193.54576771000006</v>
      </c>
      <c r="Q1545" s="638"/>
      <c r="R1545" s="182">
        <v>190.5</v>
      </c>
      <c r="S1545" s="187">
        <v>190.5</v>
      </c>
      <c r="T1545" s="105">
        <f t="shared" si="1019"/>
        <v>0</v>
      </c>
      <c r="U1545" s="79">
        <v>2</v>
      </c>
    </row>
    <row r="1546" spans="1:21" s="57" customFormat="1" ht="15.75" customHeight="1" thickBot="1">
      <c r="A1546" s="334" t="s">
        <v>42</v>
      </c>
      <c r="B1546" s="516">
        <f>+B1540+1</f>
        <v>296</v>
      </c>
      <c r="C1546" s="54" t="s">
        <v>1557</v>
      </c>
      <c r="D1546" s="182">
        <v>14.675653799999999</v>
      </c>
      <c r="E1546" s="193">
        <v>4.3</v>
      </c>
      <c r="F1546" s="193">
        <v>6.5</v>
      </c>
      <c r="G1546" s="193">
        <v>10.050000000000001</v>
      </c>
      <c r="H1546" s="193">
        <v>9.2999999999999989</v>
      </c>
      <c r="I1546" s="193">
        <v>9.3999999999999986</v>
      </c>
      <c r="J1546" s="193">
        <v>9.75</v>
      </c>
      <c r="K1546" s="193">
        <v>6.3</v>
      </c>
      <c r="L1546" s="193">
        <v>7.1000000000000005</v>
      </c>
      <c r="M1546" s="193">
        <v>4.548</v>
      </c>
      <c r="N1546" s="193">
        <v>7.6000000000000005</v>
      </c>
      <c r="O1546" s="184">
        <f t="shared" ref="O1546:O1551" si="1020">(R1546)-SUM(D1546:N1546)</f>
        <v>9.3763462000000146</v>
      </c>
      <c r="P1546" s="185">
        <f t="shared" si="1018"/>
        <v>98.9</v>
      </c>
      <c r="Q1546" s="557"/>
      <c r="R1546" s="419">
        <v>98.9</v>
      </c>
      <c r="S1546" s="187">
        <v>98.9</v>
      </c>
      <c r="T1546" s="105">
        <f t="shared" si="1019"/>
        <v>0</v>
      </c>
      <c r="U1546" s="79">
        <v>1</v>
      </c>
    </row>
    <row r="1547" spans="1:21" s="57" customFormat="1" ht="15.75" customHeight="1" thickBot="1">
      <c r="A1547" s="334" t="s">
        <v>42</v>
      </c>
      <c r="B1547" s="516">
        <f>+B1546+1</f>
        <v>297</v>
      </c>
      <c r="C1547" s="54" t="s">
        <v>1558</v>
      </c>
      <c r="D1547" s="195">
        <v>12.3</v>
      </c>
      <c r="E1547" s="193">
        <v>5.6</v>
      </c>
      <c r="F1547" s="193">
        <v>7.6</v>
      </c>
      <c r="G1547" s="193">
        <v>10</v>
      </c>
      <c r="H1547" s="193">
        <v>9.2999999999999989</v>
      </c>
      <c r="I1547" s="193">
        <v>9.3999999999999986</v>
      </c>
      <c r="J1547" s="193">
        <v>9.6999999999999993</v>
      </c>
      <c r="K1547" s="193">
        <v>6.3</v>
      </c>
      <c r="L1547" s="193">
        <v>7.1000000000000005</v>
      </c>
      <c r="M1547" s="193">
        <v>4.5</v>
      </c>
      <c r="N1547" s="193">
        <v>7.9</v>
      </c>
      <c r="O1547" s="184">
        <f t="shared" si="1020"/>
        <v>9.6000000000000085</v>
      </c>
      <c r="P1547" s="185">
        <f t="shared" si="1018"/>
        <v>99.3</v>
      </c>
      <c r="Q1547" s="557"/>
      <c r="R1547" s="419">
        <v>99.3</v>
      </c>
      <c r="S1547" s="187">
        <v>99.3</v>
      </c>
      <c r="T1547" s="105">
        <f t="shared" si="1019"/>
        <v>0</v>
      </c>
      <c r="U1547" s="79">
        <v>1</v>
      </c>
    </row>
    <row r="1548" spans="1:21" s="57" customFormat="1" ht="15.75" hidden="1" customHeight="1" thickBot="1">
      <c r="A1548" s="334" t="s">
        <v>42</v>
      </c>
      <c r="B1548" s="69"/>
      <c r="C1548" s="233" t="s">
        <v>1559</v>
      </c>
      <c r="D1548" s="195"/>
      <c r="E1548" s="193"/>
      <c r="F1548" s="193"/>
      <c r="G1548" s="193"/>
      <c r="H1548" s="193"/>
      <c r="I1548" s="193"/>
      <c r="J1548" s="193"/>
      <c r="K1548" s="193"/>
      <c r="L1548" s="193"/>
      <c r="M1548" s="193"/>
      <c r="N1548" s="193"/>
      <c r="O1548" s="184">
        <f t="shared" si="1020"/>
        <v>0</v>
      </c>
      <c r="P1548" s="185">
        <f t="shared" si="1018"/>
        <v>0</v>
      </c>
      <c r="Q1548" s="503"/>
      <c r="R1548" s="199"/>
      <c r="S1548" s="187"/>
      <c r="T1548" s="105">
        <f t="shared" si="1019"/>
        <v>0</v>
      </c>
      <c r="U1548" s="79">
        <v>2</v>
      </c>
    </row>
    <row r="1549" spans="1:21" s="57" customFormat="1" ht="15.75" hidden="1" customHeight="1" thickBot="1">
      <c r="A1549" s="334" t="s">
        <v>42</v>
      </c>
      <c r="B1549" s="69"/>
      <c r="C1549" s="233" t="s">
        <v>1560</v>
      </c>
      <c r="D1549" s="195"/>
      <c r="E1549" s="193"/>
      <c r="F1549" s="193"/>
      <c r="G1549" s="193"/>
      <c r="H1549" s="193"/>
      <c r="I1549" s="193"/>
      <c r="J1549" s="193"/>
      <c r="K1549" s="193"/>
      <c r="L1549" s="193"/>
      <c r="M1549" s="193"/>
      <c r="N1549" s="193"/>
      <c r="O1549" s="184">
        <f t="shared" si="1020"/>
        <v>0</v>
      </c>
      <c r="P1549" s="185">
        <f t="shared" si="1018"/>
        <v>0</v>
      </c>
      <c r="Q1549" s="503"/>
      <c r="R1549" s="199"/>
      <c r="S1549" s="187"/>
      <c r="T1549" s="105">
        <f t="shared" si="1019"/>
        <v>0</v>
      </c>
      <c r="U1549" s="79">
        <v>2</v>
      </c>
    </row>
    <row r="1550" spans="1:21" s="57" customFormat="1" ht="15.75" hidden="1" customHeight="1" thickBot="1">
      <c r="A1550" s="334" t="s">
        <v>42</v>
      </c>
      <c r="B1550" s="69"/>
      <c r="C1550" s="233" t="s">
        <v>1561</v>
      </c>
      <c r="D1550" s="195"/>
      <c r="E1550" s="193"/>
      <c r="F1550" s="193"/>
      <c r="G1550" s="193"/>
      <c r="H1550" s="193"/>
      <c r="I1550" s="193"/>
      <c r="J1550" s="193"/>
      <c r="K1550" s="193"/>
      <c r="L1550" s="193"/>
      <c r="M1550" s="193"/>
      <c r="N1550" s="193"/>
      <c r="O1550" s="184">
        <f t="shared" si="1020"/>
        <v>0</v>
      </c>
      <c r="P1550" s="185">
        <f t="shared" si="1018"/>
        <v>0</v>
      </c>
      <c r="Q1550" s="503"/>
      <c r="R1550" s="199"/>
      <c r="S1550" s="187"/>
      <c r="T1550" s="105">
        <f t="shared" si="1019"/>
        <v>0</v>
      </c>
      <c r="U1550" s="79">
        <v>2</v>
      </c>
    </row>
    <row r="1551" spans="1:21" s="57" customFormat="1" ht="15.75" hidden="1" customHeight="1" thickBot="1">
      <c r="A1551" s="334" t="s">
        <v>42</v>
      </c>
      <c r="B1551" s="69"/>
      <c r="C1551" s="233" t="s">
        <v>1562</v>
      </c>
      <c r="D1551" s="195"/>
      <c r="E1551" s="193"/>
      <c r="F1551" s="193"/>
      <c r="G1551" s="193"/>
      <c r="H1551" s="193"/>
      <c r="I1551" s="193"/>
      <c r="J1551" s="193"/>
      <c r="K1551" s="193"/>
      <c r="L1551" s="193"/>
      <c r="M1551" s="193"/>
      <c r="N1551" s="193"/>
      <c r="O1551" s="184">
        <f t="shared" si="1020"/>
        <v>0</v>
      </c>
      <c r="P1551" s="185">
        <f t="shared" si="1018"/>
        <v>0</v>
      </c>
      <c r="Q1551" s="503"/>
      <c r="R1551" s="199"/>
      <c r="S1551" s="187"/>
      <c r="T1551" s="105">
        <f t="shared" si="1019"/>
        <v>0</v>
      </c>
      <c r="U1551" s="79">
        <v>2</v>
      </c>
    </row>
    <row r="1552" spans="1:21" s="196" customFormat="1" ht="15.6" customHeight="1" thickBot="1">
      <c r="B1552" s="549"/>
      <c r="C1552" s="468"/>
      <c r="D1552" s="161"/>
      <c r="E1552" s="161"/>
      <c r="F1552" s="161"/>
      <c r="G1552" s="161"/>
      <c r="H1552" s="161"/>
      <c r="I1552" s="161"/>
      <c r="J1552" s="161"/>
      <c r="K1552" s="161"/>
      <c r="L1552" s="161"/>
      <c r="M1552" s="161"/>
      <c r="N1552" s="161"/>
      <c r="O1552" s="161"/>
      <c r="P1552" s="161"/>
      <c r="Q1552" s="198"/>
      <c r="R1552" s="161"/>
      <c r="S1552" s="161"/>
      <c r="T1552" s="75"/>
      <c r="U1552" s="79">
        <v>1</v>
      </c>
    </row>
    <row r="1553" spans="1:21" s="80" customFormat="1" ht="15.75" hidden="1" customHeight="1" thickBot="1">
      <c r="A1553" s="80" t="s">
        <v>43</v>
      </c>
      <c r="B1553" s="69"/>
      <c r="C1553" s="319" t="s">
        <v>205</v>
      </c>
      <c r="D1553" s="335">
        <v>6.3825676539664519E-2</v>
      </c>
      <c r="E1553" s="335">
        <v>9.2005611023608547E-2</v>
      </c>
      <c r="F1553" s="335">
        <v>7.3852607326316044E-2</v>
      </c>
      <c r="G1553" s="335">
        <v>7.6846941395931789E-2</v>
      </c>
      <c r="H1553" s="335">
        <v>8.2981436191112187E-2</v>
      </c>
      <c r="I1553" s="335">
        <v>7.3634632939416494E-2</v>
      </c>
      <c r="J1553" s="335">
        <v>8.9047409004764419E-2</v>
      </c>
      <c r="K1553" s="335">
        <v>9.2971129002682257E-2</v>
      </c>
      <c r="L1553" s="335">
        <v>8.9489004616480378E-2</v>
      </c>
      <c r="M1553" s="335">
        <v>8.8191661058392587E-2</v>
      </c>
      <c r="N1553" s="335">
        <v>7.5724632474978015E-2</v>
      </c>
      <c r="O1553" s="335">
        <v>0.10142925842665296</v>
      </c>
      <c r="P1553" s="130">
        <f t="shared" ref="P1553:P1558" si="1021">SUM(D1553:O1553)</f>
        <v>1.0000000000000002</v>
      </c>
      <c r="Q1553" s="483"/>
      <c r="R1553" s="85"/>
      <c r="S1553" s="85"/>
      <c r="T1553" s="143"/>
      <c r="U1553" s="79">
        <v>2</v>
      </c>
    </row>
    <row r="1554" spans="1:21" s="80" customFormat="1" ht="15.75" hidden="1" customHeight="1" thickBot="1">
      <c r="A1554" s="80" t="s">
        <v>43</v>
      </c>
      <c r="B1554" s="69"/>
      <c r="C1554" s="320" t="s">
        <v>206</v>
      </c>
      <c r="D1554" s="145">
        <v>8.0773206406570625E-2</v>
      </c>
      <c r="E1554" s="145">
        <v>9.6522630159962333E-2</v>
      </c>
      <c r="F1554" s="145">
        <v>8.5930548827602732E-2</v>
      </c>
      <c r="G1554" s="145">
        <v>5.9488129579718822E-2</v>
      </c>
      <c r="H1554" s="145">
        <v>3.3415001972890365E-2</v>
      </c>
      <c r="I1554" s="145">
        <v>6.7902375826613376E-2</v>
      </c>
      <c r="J1554" s="145">
        <v>6.8035037095073095E-2</v>
      </c>
      <c r="K1554" s="145">
        <v>0.20423958717561549</v>
      </c>
      <c r="L1554" s="145">
        <v>7.3055690879663321E-2</v>
      </c>
      <c r="M1554" s="145">
        <v>5.6228348109194144E-2</v>
      </c>
      <c r="N1554" s="145">
        <v>0.12164050714775475</v>
      </c>
      <c r="O1554" s="145">
        <v>5.2768936819340931E-2</v>
      </c>
      <c r="P1554" s="89">
        <f t="shared" si="1021"/>
        <v>1.0000000000000002</v>
      </c>
      <c r="Q1554" s="483"/>
      <c r="R1554" s="85"/>
      <c r="S1554" s="85"/>
      <c r="T1554" s="143"/>
      <c r="U1554" s="79">
        <v>2</v>
      </c>
    </row>
    <row r="1555" spans="1:21" s="80" customFormat="1" ht="15.75" hidden="1" customHeight="1" thickBot="1">
      <c r="A1555" s="80" t="s">
        <v>43</v>
      </c>
      <c r="B1555" s="69"/>
      <c r="C1555" s="320" t="s">
        <v>207</v>
      </c>
      <c r="D1555" s="151">
        <v>6.4193058915854209E-2</v>
      </c>
      <c r="E1555" s="151">
        <v>5.1579376093189924E-2</v>
      </c>
      <c r="F1555" s="151">
        <v>4.8100032939310262E-2</v>
      </c>
      <c r="G1555" s="151">
        <v>0.13016806961873881</v>
      </c>
      <c r="H1555" s="151">
        <v>8.0212930433491661E-2</v>
      </c>
      <c r="I1555" s="151">
        <v>5.4353889347989993E-2</v>
      </c>
      <c r="J1555" s="151">
        <v>0.15163218245782153</v>
      </c>
      <c r="K1555" s="151">
        <v>6.7420894837266751E-2</v>
      </c>
      <c r="L1555" s="151">
        <v>8.0117595792488824E-2</v>
      </c>
      <c r="M1555" s="151">
        <v>0.13944831808144648</v>
      </c>
      <c r="N1555" s="151">
        <v>5.962415475219577E-2</v>
      </c>
      <c r="O1555" s="151">
        <v>7.3149496730205779E-2</v>
      </c>
      <c r="P1555" s="84">
        <f t="shared" si="1021"/>
        <v>0.99999999999999989</v>
      </c>
      <c r="Q1555" s="483"/>
      <c r="R1555" s="85"/>
      <c r="S1555" s="85"/>
      <c r="T1555" s="143"/>
      <c r="U1555" s="79">
        <v>2</v>
      </c>
    </row>
    <row r="1556" spans="1:21" s="80" customFormat="1" ht="15.75" hidden="1" customHeight="1" thickBot="1">
      <c r="A1556" s="80" t="s">
        <v>43</v>
      </c>
      <c r="B1556" s="69"/>
      <c r="C1556" s="320" t="s">
        <v>208</v>
      </c>
      <c r="D1556" s="126">
        <f t="shared" ref="D1556:D1563" si="1022">D1575/$P1575</f>
        <v>7.5075117603329647E-2</v>
      </c>
      <c r="E1556" s="128">
        <f t="shared" ref="E1556:O1556" si="1023">E1575/$P1575</f>
        <v>8.5141821155371528E-2</v>
      </c>
      <c r="F1556" s="128">
        <f t="shared" si="1023"/>
        <v>7.5150158567387965E-2</v>
      </c>
      <c r="G1556" s="128">
        <f t="shared" si="1023"/>
        <v>0.11960364407290183</v>
      </c>
      <c r="H1556" s="128">
        <f t="shared" si="1023"/>
        <v>5.0034361531341852E-2</v>
      </c>
      <c r="I1556" s="128">
        <f t="shared" si="1023"/>
        <v>8.7584122376760887E-2</v>
      </c>
      <c r="J1556" s="128">
        <f t="shared" si="1023"/>
        <v>0.10061654044350708</v>
      </c>
      <c r="K1556" s="128">
        <f t="shared" si="1023"/>
        <v>7.0588716492056364E-2</v>
      </c>
      <c r="L1556" s="128">
        <f t="shared" si="1023"/>
        <v>7.4429634941273262E-2</v>
      </c>
      <c r="M1556" s="128">
        <f t="shared" si="1023"/>
        <v>0.10090502952687312</v>
      </c>
      <c r="N1556" s="128">
        <f t="shared" si="1023"/>
        <v>5.8482964104028437E-2</v>
      </c>
      <c r="O1556" s="128">
        <f t="shared" si="1023"/>
        <v>0.10238788918516799</v>
      </c>
      <c r="P1556" s="130">
        <f t="shared" si="1021"/>
        <v>0.99999999999999989</v>
      </c>
      <c r="Q1556" s="483"/>
      <c r="R1556" s="85"/>
      <c r="S1556" s="85"/>
      <c r="T1556" s="143"/>
      <c r="U1556" s="79">
        <v>2</v>
      </c>
    </row>
    <row r="1557" spans="1:21" s="80" customFormat="1" ht="15.75" hidden="1" customHeight="1" thickBot="1">
      <c r="A1557" s="80" t="s">
        <v>43</v>
      </c>
      <c r="B1557" s="69"/>
      <c r="C1557" s="319" t="s">
        <v>209</v>
      </c>
      <c r="D1557" s="126">
        <f t="shared" si="1022"/>
        <v>7.2631755273666623E-2</v>
      </c>
      <c r="E1557" s="128">
        <f t="shared" ref="E1557:O1558" si="1024">E1576/$P1576</f>
        <v>0.11326823593536632</v>
      </c>
      <c r="F1557" s="128">
        <f t="shared" si="1024"/>
        <v>7.82446699718162E-2</v>
      </c>
      <c r="G1557" s="128">
        <f t="shared" si="1024"/>
        <v>7.4183639285067951E-2</v>
      </c>
      <c r="H1557" s="128">
        <f t="shared" si="1024"/>
        <v>8.6069030530147347E-2</v>
      </c>
      <c r="I1557" s="128">
        <f t="shared" si="1024"/>
        <v>5.3426964874299411E-2</v>
      </c>
      <c r="J1557" s="128">
        <f t="shared" si="1024"/>
        <v>5.2308653397615021E-2</v>
      </c>
      <c r="K1557" s="128">
        <f t="shared" si="1024"/>
        <v>3.788612206346513E-2</v>
      </c>
      <c r="L1557" s="128">
        <f t="shared" si="1024"/>
        <v>6.4163547661711229E-2</v>
      </c>
      <c r="M1557" s="128">
        <f t="shared" si="1024"/>
        <v>7.3838047230400106E-2</v>
      </c>
      <c r="N1557" s="128">
        <f t="shared" si="1024"/>
        <v>3.9707907569055609E-2</v>
      </c>
      <c r="O1557" s="128">
        <f t="shared" si="1024"/>
        <v>0.25427142620738918</v>
      </c>
      <c r="P1557" s="130">
        <f t="shared" si="1021"/>
        <v>1</v>
      </c>
      <c r="Q1557" s="499">
        <f>(P1576/P1575-1)</f>
        <v>0.21523628112660642</v>
      </c>
      <c r="R1557" s="85"/>
      <c r="S1557" s="85"/>
      <c r="T1557" s="143"/>
      <c r="U1557" s="79">
        <v>2</v>
      </c>
    </row>
    <row r="1558" spans="1:21" s="80" customFormat="1" ht="15.75" hidden="1" customHeight="1" thickBot="1">
      <c r="A1558" s="80" t="s">
        <v>43</v>
      </c>
      <c r="B1558" s="69"/>
      <c r="C1558" s="320" t="s">
        <v>467</v>
      </c>
      <c r="D1558" s="126">
        <f t="shared" si="1022"/>
        <v>7.2943385720306134E-2</v>
      </c>
      <c r="E1558" s="128">
        <f t="shared" si="1024"/>
        <v>8.8679352163363728E-2</v>
      </c>
      <c r="F1558" s="128">
        <f t="shared" si="1024"/>
        <v>1.1163572603381881E-2</v>
      </c>
      <c r="G1558" s="128">
        <f t="shared" si="1024"/>
        <v>3.8816693745378064E-2</v>
      </c>
      <c r="H1558" s="128">
        <f t="shared" si="1024"/>
        <v>3.5610566173700876E-2</v>
      </c>
      <c r="I1558" s="128">
        <f t="shared" si="1024"/>
        <v>0.11110506927552477</v>
      </c>
      <c r="J1558" s="128">
        <f t="shared" si="1024"/>
        <v>4.5923617401739808E-2</v>
      </c>
      <c r="K1558" s="128">
        <f t="shared" si="1024"/>
        <v>2.2919923193614904E-2</v>
      </c>
      <c r="L1558" s="128">
        <f t="shared" si="1024"/>
        <v>3.3830929166690699E-2</v>
      </c>
      <c r="M1558" s="128">
        <f t="shared" si="1024"/>
        <v>3.7480071072893806E-2</v>
      </c>
      <c r="N1558" s="128">
        <f t="shared" si="1024"/>
        <v>2.3173654352861946E-2</v>
      </c>
      <c r="O1558" s="128">
        <f t="shared" si="1024"/>
        <v>0.47835316513054338</v>
      </c>
      <c r="P1558" s="130">
        <f t="shared" si="1021"/>
        <v>1</v>
      </c>
      <c r="Q1558" s="499">
        <f t="shared" ref="Q1558:Q1563" si="1025">(P1577/P1576-1)</f>
        <v>0.81912554347653077</v>
      </c>
      <c r="R1558" s="85"/>
      <c r="S1558" s="85"/>
      <c r="T1558" s="143"/>
      <c r="U1558" s="79">
        <v>2</v>
      </c>
    </row>
    <row r="1559" spans="1:21" s="80" customFormat="1" ht="15.75" hidden="1" customHeight="1" thickBot="1">
      <c r="A1559" s="80" t="s">
        <v>43</v>
      </c>
      <c r="B1559" s="69"/>
      <c r="C1559" s="320" t="s">
        <v>588</v>
      </c>
      <c r="D1559" s="126">
        <f t="shared" si="1022"/>
        <v>9.5749384508609467E-2</v>
      </c>
      <c r="E1559" s="128">
        <f t="shared" ref="E1559:O1559" si="1026">E1578/$P1578</f>
        <v>5.5945747021538927E-2</v>
      </c>
      <c r="F1559" s="128">
        <f t="shared" si="1026"/>
        <v>8.8764961681013749E-2</v>
      </c>
      <c r="G1559" s="128">
        <f t="shared" si="1026"/>
        <v>6.2761889543956451E-2</v>
      </c>
      <c r="H1559" s="128">
        <f t="shared" si="1026"/>
        <v>8.2445123503618462E-2</v>
      </c>
      <c r="I1559" s="128">
        <f t="shared" si="1026"/>
        <v>0.13680220767092957</v>
      </c>
      <c r="J1559" s="128">
        <f t="shared" si="1026"/>
        <v>6.7220778535521761E-2</v>
      </c>
      <c r="K1559" s="128">
        <f t="shared" si="1026"/>
        <v>4.6064083514366999E-2</v>
      </c>
      <c r="L1559" s="128">
        <f t="shared" si="1026"/>
        <v>8.113344260408753E-2</v>
      </c>
      <c r="M1559" s="128">
        <f t="shared" si="1026"/>
        <v>0.16006903853783558</v>
      </c>
      <c r="N1559" s="128">
        <f t="shared" si="1026"/>
        <v>5.3182238056347593E-2</v>
      </c>
      <c r="O1559" s="128">
        <f t="shared" si="1026"/>
        <v>6.9861104822173781E-2</v>
      </c>
      <c r="P1559" s="130">
        <f t="shared" ref="P1559:P1564" si="1027">SUM(D1559:O1559)</f>
        <v>0.99999999999999978</v>
      </c>
      <c r="Q1559" s="500">
        <f t="shared" si="1025"/>
        <v>-0.5521909806061478</v>
      </c>
      <c r="R1559" s="85"/>
      <c r="S1559" s="85"/>
      <c r="T1559" s="143"/>
      <c r="U1559" s="79">
        <v>2</v>
      </c>
    </row>
    <row r="1560" spans="1:21" s="80" customFormat="1" ht="15.75" hidden="1" customHeight="1" thickBot="1">
      <c r="A1560" s="80" t="s">
        <v>43</v>
      </c>
      <c r="B1560" s="69"/>
      <c r="C1560" s="320" t="s">
        <v>690</v>
      </c>
      <c r="D1560" s="126">
        <f t="shared" si="1022"/>
        <v>0.12277867134798254</v>
      </c>
      <c r="E1560" s="128">
        <f t="shared" ref="E1560:O1560" si="1028">E1579/$P1579</f>
        <v>5.0226900286094292E-2</v>
      </c>
      <c r="F1560" s="128">
        <f t="shared" si="1028"/>
        <v>5.7120251218697501E-2</v>
      </c>
      <c r="G1560" s="128">
        <f t="shared" si="1028"/>
        <v>0.10571934552746369</v>
      </c>
      <c r="H1560" s="128">
        <f t="shared" si="1028"/>
        <v>4.6787263565368005E-2</v>
      </c>
      <c r="I1560" s="128">
        <f t="shared" si="1028"/>
        <v>5.897194875586053E-2</v>
      </c>
      <c r="J1560" s="128">
        <f t="shared" si="1028"/>
        <v>0.16661047391347775</v>
      </c>
      <c r="K1560" s="128">
        <f t="shared" si="1028"/>
        <v>4.6505393073085356E-2</v>
      </c>
      <c r="L1560" s="128">
        <f t="shared" si="1028"/>
        <v>8.4449538194376797E-2</v>
      </c>
      <c r="M1560" s="128">
        <f t="shared" si="1028"/>
        <v>0.10494046284631069</v>
      </c>
      <c r="N1560" s="128">
        <f t="shared" si="1028"/>
        <v>5.9790441034188589E-2</v>
      </c>
      <c r="O1560" s="128">
        <f t="shared" si="1028"/>
        <v>9.6099310237094268E-2</v>
      </c>
      <c r="P1560" s="130">
        <f t="shared" si="1027"/>
        <v>1</v>
      </c>
      <c r="Q1560" s="500">
        <f t="shared" si="1025"/>
        <v>-0.11963841805585718</v>
      </c>
      <c r="R1560" s="85"/>
      <c r="S1560" s="85"/>
      <c r="T1560" s="480"/>
      <c r="U1560" s="79">
        <v>2</v>
      </c>
    </row>
    <row r="1561" spans="1:21" s="80" customFormat="1" ht="15.75" hidden="1" customHeight="1" thickBot="1">
      <c r="A1561" s="80" t="s">
        <v>43</v>
      </c>
      <c r="B1561" s="516"/>
      <c r="C1561" s="409" t="s">
        <v>789</v>
      </c>
      <c r="D1561" s="86">
        <f t="shared" si="1022"/>
        <v>9.7004258134894827E-2</v>
      </c>
      <c r="E1561" s="145">
        <f t="shared" ref="E1561:O1561" si="1029">E1580/$P1580</f>
        <v>6.3562234823361874E-2</v>
      </c>
      <c r="F1561" s="145">
        <f t="shared" si="1029"/>
        <v>6.3478167588359891E-2</v>
      </c>
      <c r="G1561" s="145">
        <f t="shared" si="1029"/>
        <v>9.1778151209299177E-2</v>
      </c>
      <c r="H1561" s="145">
        <f t="shared" si="1029"/>
        <v>0.1132770193576149</v>
      </c>
      <c r="I1561" s="145">
        <f t="shared" si="1029"/>
        <v>8.4546563757418994E-2</v>
      </c>
      <c r="J1561" s="145">
        <f t="shared" si="1029"/>
        <v>0.13326190579034691</v>
      </c>
      <c r="K1561" s="145">
        <f t="shared" si="1029"/>
        <v>7.9208596877689288E-2</v>
      </c>
      <c r="L1561" s="145">
        <f t="shared" si="1029"/>
        <v>6.322978161798766E-2</v>
      </c>
      <c r="M1561" s="145">
        <f t="shared" si="1029"/>
        <v>9.3267907179269791E-2</v>
      </c>
      <c r="N1561" s="145">
        <f t="shared" si="1029"/>
        <v>4.2637785624549805E-2</v>
      </c>
      <c r="O1561" s="145">
        <f t="shared" si="1029"/>
        <v>7.4747628039206815E-2</v>
      </c>
      <c r="P1561" s="534">
        <f t="shared" si="1027"/>
        <v>1</v>
      </c>
      <c r="Q1561" s="535">
        <f t="shared" si="1025"/>
        <v>0.18275044606087221</v>
      </c>
      <c r="R1561" s="85"/>
      <c r="S1561" s="85"/>
      <c r="T1561" s="143"/>
      <c r="U1561" s="79">
        <v>2</v>
      </c>
    </row>
    <row r="1562" spans="1:21" s="80" customFormat="1" ht="15.75" hidden="1" customHeight="1" thickBot="1">
      <c r="A1562" s="80" t="s">
        <v>43</v>
      </c>
      <c r="B1562" s="516"/>
      <c r="C1562" s="409" t="s">
        <v>873</v>
      </c>
      <c r="D1562" s="369">
        <f t="shared" si="1022"/>
        <v>0.10445889878394748</v>
      </c>
      <c r="E1562" s="148">
        <f t="shared" ref="E1562:O1563" si="1030">E1581/$P1581</f>
        <v>5.0630775414463848E-2</v>
      </c>
      <c r="F1562" s="148">
        <f t="shared" si="1030"/>
        <v>6.7098664988041901E-2</v>
      </c>
      <c r="G1562" s="148">
        <f t="shared" si="1030"/>
        <v>8.4794450928066645E-2</v>
      </c>
      <c r="H1562" s="148">
        <f t="shared" si="1030"/>
        <v>5.5303389057447916E-2</v>
      </c>
      <c r="I1562" s="148">
        <f t="shared" si="1030"/>
        <v>0.19867937155663942</v>
      </c>
      <c r="J1562" s="148">
        <f t="shared" si="1030"/>
        <v>0.11671324538154429</v>
      </c>
      <c r="K1562" s="148">
        <f t="shared" si="1030"/>
        <v>3.8254758182249958E-2</v>
      </c>
      <c r="L1562" s="148">
        <f t="shared" si="1030"/>
        <v>6.1660827584079238E-2</v>
      </c>
      <c r="M1562" s="148">
        <f t="shared" si="1030"/>
        <v>8.9472989252221358E-2</v>
      </c>
      <c r="N1562" s="148">
        <f t="shared" si="1030"/>
        <v>7.2835920438661633E-2</v>
      </c>
      <c r="O1562" s="148">
        <f t="shared" si="1030"/>
        <v>6.009670843263637E-2</v>
      </c>
      <c r="P1562" s="533">
        <f t="shared" si="1027"/>
        <v>1</v>
      </c>
      <c r="Q1562" s="536">
        <f t="shared" si="1025"/>
        <v>-1.8488880130112961E-2</v>
      </c>
      <c r="R1562" s="85"/>
      <c r="S1562" s="85"/>
      <c r="T1562" s="143"/>
      <c r="U1562" s="79">
        <v>2</v>
      </c>
    </row>
    <row r="1563" spans="1:21" s="80" customFormat="1" ht="15.6" hidden="1" customHeight="1" thickBot="1">
      <c r="A1563" s="80" t="s">
        <v>43</v>
      </c>
      <c r="B1563" s="516"/>
      <c r="C1563" s="409" t="s">
        <v>974</v>
      </c>
      <c r="D1563" s="369">
        <f t="shared" si="1022"/>
        <v>8.8682938982992954E-2</v>
      </c>
      <c r="E1563" s="148">
        <f t="shared" si="1030"/>
        <v>5.4908574194135154E-2</v>
      </c>
      <c r="F1563" s="148">
        <f t="shared" si="1030"/>
        <v>7.7636207321344769E-2</v>
      </c>
      <c r="G1563" s="148">
        <f t="shared" si="1030"/>
        <v>7.6225991327755857E-2</v>
      </c>
      <c r="H1563" s="148">
        <f t="shared" si="1030"/>
        <v>4.527980577376222E-2</v>
      </c>
      <c r="I1563" s="148">
        <f t="shared" si="1030"/>
        <v>5.1049580537604909E-2</v>
      </c>
      <c r="J1563" s="148">
        <f t="shared" si="1030"/>
        <v>9.4604510254473237E-2</v>
      </c>
      <c r="K1563" s="148">
        <f t="shared" si="1030"/>
        <v>3.2406407720500685E-2</v>
      </c>
      <c r="L1563" s="148">
        <f t="shared" si="1030"/>
        <v>0.11302367556736249</v>
      </c>
      <c r="M1563" s="148">
        <f t="shared" si="1030"/>
        <v>0.10686775113167184</v>
      </c>
      <c r="N1563" s="148">
        <f t="shared" si="1030"/>
        <v>0.20652502623471442</v>
      </c>
      <c r="O1563" s="148">
        <f t="shared" si="1030"/>
        <v>5.2789530953681475E-2</v>
      </c>
      <c r="P1563" s="533">
        <f t="shared" si="1027"/>
        <v>0.99999999999999978</v>
      </c>
      <c r="Q1563" s="536">
        <f t="shared" si="1025"/>
        <v>0.13340920043801696</v>
      </c>
      <c r="R1563" s="85"/>
      <c r="S1563" s="85"/>
      <c r="T1563" s="143"/>
      <c r="U1563" s="79">
        <v>2</v>
      </c>
    </row>
    <row r="1564" spans="1:21" s="80" customFormat="1" ht="15.6" hidden="1" customHeight="1" thickBot="1">
      <c r="A1564" s="80" t="s">
        <v>43</v>
      </c>
      <c r="B1564" s="516"/>
      <c r="C1564" s="409" t="s">
        <v>1119</v>
      </c>
      <c r="D1564" s="369">
        <f t="shared" ref="D1564:O1564" si="1031">D1584/$P1584</f>
        <v>0.11352348449302262</v>
      </c>
      <c r="E1564" s="148">
        <f t="shared" si="1031"/>
        <v>7.928918883325993E-2</v>
      </c>
      <c r="F1564" s="148">
        <f t="shared" si="1031"/>
        <v>4.3764658493708683E-2</v>
      </c>
      <c r="G1564" s="148">
        <f t="shared" si="1031"/>
        <v>6.0932751864773642E-2</v>
      </c>
      <c r="H1564" s="148">
        <f t="shared" si="1031"/>
        <v>5.7559127644656941E-2</v>
      </c>
      <c r="I1564" s="148">
        <f t="shared" si="1031"/>
        <v>6.9037896357588641E-2</v>
      </c>
      <c r="J1564" s="148">
        <f t="shared" si="1031"/>
        <v>0.17391551191725138</v>
      </c>
      <c r="K1564" s="148">
        <f t="shared" si="1031"/>
        <v>4.2474532493759744E-2</v>
      </c>
      <c r="L1564" s="148">
        <f t="shared" si="1031"/>
        <v>6.9625545696037044E-2</v>
      </c>
      <c r="M1564" s="148">
        <f t="shared" si="1031"/>
        <v>0.15434448878486756</v>
      </c>
      <c r="N1564" s="148">
        <f t="shared" si="1031"/>
        <v>6.1374004547769437E-2</v>
      </c>
      <c r="O1564" s="148">
        <f t="shared" si="1031"/>
        <v>7.4158808873304449E-2</v>
      </c>
      <c r="P1564" s="533">
        <f t="shared" si="1027"/>
        <v>1</v>
      </c>
      <c r="Q1564" s="536">
        <f>(P1584/P1582-1)</f>
        <v>6.5767485967575645E-2</v>
      </c>
      <c r="R1564" s="85"/>
      <c r="S1564" s="85"/>
      <c r="T1564" s="143"/>
      <c r="U1564" s="79">
        <v>2</v>
      </c>
    </row>
    <row r="1565" spans="1:21" s="80" customFormat="1" ht="15.6" customHeight="1" thickBot="1">
      <c r="A1565" s="80" t="s">
        <v>43</v>
      </c>
      <c r="B1565" s="516">
        <f>+B1547+1</f>
        <v>298</v>
      </c>
      <c r="C1565" s="409" t="s">
        <v>1563</v>
      </c>
      <c r="D1565" s="369">
        <f t="shared" ref="D1565:D1571" si="1032">D1585/$P1585</f>
        <v>0.12205363840923815</v>
      </c>
      <c r="E1565" s="148">
        <f t="shared" ref="E1565:O1565" si="1033">E1585/$P1585</f>
        <v>7.08852521276159E-2</v>
      </c>
      <c r="F1565" s="148">
        <f t="shared" si="1033"/>
        <v>9.0300679258413841E-2</v>
      </c>
      <c r="G1565" s="148">
        <f t="shared" si="1033"/>
        <v>8.0289553508175154E-2</v>
      </c>
      <c r="H1565" s="148">
        <f t="shared" si="1033"/>
        <v>6.146497118490743E-2</v>
      </c>
      <c r="I1565" s="148">
        <f t="shared" si="1033"/>
        <v>5.9848377241856064E-2</v>
      </c>
      <c r="J1565" s="148">
        <f t="shared" si="1033"/>
        <v>0.22022364658896806</v>
      </c>
      <c r="K1565" s="148">
        <f t="shared" si="1033"/>
        <v>5.030265479250863E-2</v>
      </c>
      <c r="L1565" s="148">
        <f t="shared" si="1033"/>
        <v>7.9022133340883122E-2</v>
      </c>
      <c r="M1565" s="148">
        <f t="shared" si="1033"/>
        <v>7.4147534724771286E-2</v>
      </c>
      <c r="N1565" s="148">
        <f t="shared" si="1033"/>
        <v>4.5415038512702718E-2</v>
      </c>
      <c r="O1565" s="148">
        <f t="shared" si="1033"/>
        <v>4.6046520309959586E-2</v>
      </c>
      <c r="P1565" s="533">
        <f t="shared" ref="P1565:P1574" si="1034">SUM(D1565:O1565)</f>
        <v>0.99999999999999989</v>
      </c>
      <c r="Q1565" s="536">
        <f>(P1585/P1584-1)</f>
        <v>-0.20559000298563368</v>
      </c>
      <c r="R1565" s="85"/>
      <c r="S1565" s="85"/>
      <c r="T1565" s="143"/>
      <c r="U1565" s="79">
        <v>1</v>
      </c>
    </row>
    <row r="1566" spans="1:21" s="80" customFormat="1" ht="15.6" customHeight="1" thickBot="1">
      <c r="A1566" s="80" t="s">
        <v>43</v>
      </c>
      <c r="B1566" s="516">
        <f>+B1565+1</f>
        <v>299</v>
      </c>
      <c r="C1566" s="409" t="s">
        <v>1564</v>
      </c>
      <c r="D1566" s="370">
        <f t="shared" si="1032"/>
        <v>8.870966933027559E-2</v>
      </c>
      <c r="E1566" s="253">
        <f t="shared" ref="E1566:O1566" si="1035">E1586/$P1586</f>
        <v>5.7960891697123346E-2</v>
      </c>
      <c r="F1566" s="253">
        <f t="shared" si="1035"/>
        <v>5.6965937469711986E-2</v>
      </c>
      <c r="G1566" s="253">
        <f t="shared" si="1035"/>
        <v>8.2505055528595897E-2</v>
      </c>
      <c r="H1566" s="253">
        <f t="shared" si="1035"/>
        <v>7.4615564076517676E-2</v>
      </c>
      <c r="I1566" s="253">
        <f t="shared" si="1035"/>
        <v>9.2921527366695691E-2</v>
      </c>
      <c r="J1566" s="253">
        <f t="shared" si="1035"/>
        <v>9.7137270412918739E-2</v>
      </c>
      <c r="K1566" s="253">
        <f t="shared" si="1035"/>
        <v>4.1772109607188586E-2</v>
      </c>
      <c r="L1566" s="253">
        <f t="shared" si="1035"/>
        <v>6.4067485355103523E-2</v>
      </c>
      <c r="M1566" s="253">
        <f t="shared" si="1035"/>
        <v>9.298728929457363E-2</v>
      </c>
      <c r="N1566" s="253">
        <f t="shared" si="1035"/>
        <v>7.0030686735073178E-2</v>
      </c>
      <c r="O1566" s="253">
        <f t="shared" si="1035"/>
        <v>0.18032651312622214</v>
      </c>
      <c r="P1566" s="537">
        <f t="shared" si="1034"/>
        <v>1</v>
      </c>
      <c r="Q1566" s="538">
        <f t="shared" ref="Q1566:Q1574" si="1036">(P1586/P1585-1)</f>
        <v>0.19319330750031893</v>
      </c>
      <c r="R1566" s="85"/>
      <c r="S1566" s="85"/>
      <c r="T1566" s="143"/>
      <c r="U1566" s="79">
        <v>1</v>
      </c>
    </row>
    <row r="1567" spans="1:21" s="80" customFormat="1" ht="15.6" customHeight="1" thickBot="1">
      <c r="A1567" s="80" t="s">
        <v>43</v>
      </c>
      <c r="B1567" s="516">
        <f>+B1566+1</f>
        <v>300</v>
      </c>
      <c r="C1567" s="320" t="s">
        <v>1565</v>
      </c>
      <c r="D1567" s="91">
        <f t="shared" si="1032"/>
        <v>8.9076043156637863E-2</v>
      </c>
      <c r="E1567" s="92">
        <f t="shared" ref="E1567:O1567" si="1037">E1587/$P1587</f>
        <v>7.1005775903257295E-2</v>
      </c>
      <c r="F1567" s="92">
        <f t="shared" si="1037"/>
        <v>6.2004104504230259E-2</v>
      </c>
      <c r="G1567" s="92">
        <f t="shared" si="1037"/>
        <v>0.11960314207271702</v>
      </c>
      <c r="H1567" s="92">
        <f t="shared" si="1037"/>
        <v>3.5773591743271174E-2</v>
      </c>
      <c r="I1567" s="92">
        <f t="shared" si="1037"/>
        <v>7.4075827360535515E-2</v>
      </c>
      <c r="J1567" s="92">
        <f t="shared" si="1037"/>
        <v>0.13626075164734358</v>
      </c>
      <c r="K1567" s="92">
        <f t="shared" si="1037"/>
        <v>6.8090940803210737E-2</v>
      </c>
      <c r="L1567" s="92">
        <f t="shared" si="1037"/>
        <v>7.7850372833199941E-2</v>
      </c>
      <c r="M1567" s="92">
        <f t="shared" si="1037"/>
        <v>5.4307481713052774E-2</v>
      </c>
      <c r="N1567" s="92">
        <f t="shared" si="1037"/>
        <v>0.10215214913573974</v>
      </c>
      <c r="O1567" s="92">
        <f t="shared" si="1037"/>
        <v>0.10979981912680427</v>
      </c>
      <c r="P1567" s="420">
        <f t="shared" si="1034"/>
        <v>1.0000000000000002</v>
      </c>
      <c r="Q1567" s="501">
        <f t="shared" si="1036"/>
        <v>-0.18733514567396981</v>
      </c>
      <c r="R1567" s="85"/>
      <c r="S1567" s="85"/>
      <c r="T1567" s="143"/>
      <c r="U1567" s="79">
        <v>1</v>
      </c>
    </row>
    <row r="1568" spans="1:21" s="80" customFormat="1" ht="15.6" customHeight="1" thickBot="1">
      <c r="A1568" s="80" t="s">
        <v>43</v>
      </c>
      <c r="B1568" s="516">
        <f>+B1567+1</f>
        <v>301</v>
      </c>
      <c r="C1568" s="320" t="s">
        <v>1566</v>
      </c>
      <c r="D1568" s="91">
        <f t="shared" si="1032"/>
        <v>9.8163270218156157E-2</v>
      </c>
      <c r="E1568" s="92">
        <f t="shared" ref="E1568:O1568" si="1038">E1588/$P1588</f>
        <v>0.1026247814887869</v>
      </c>
      <c r="F1568" s="92">
        <f t="shared" si="1038"/>
        <v>8.0366669113558997E-2</v>
      </c>
      <c r="G1568" s="92">
        <f t="shared" si="1038"/>
        <v>0.11669750550158688</v>
      </c>
      <c r="H1568" s="92">
        <f t="shared" si="1038"/>
        <v>9.0560646249295981E-2</v>
      </c>
      <c r="I1568" s="92">
        <f t="shared" si="1038"/>
        <v>9.7975128333519332E-2</v>
      </c>
      <c r="J1568" s="92">
        <f t="shared" si="1038"/>
        <v>8.6692487748269043E-2</v>
      </c>
      <c r="K1568" s="92">
        <f t="shared" si="1038"/>
        <v>3.7861545376321686E-2</v>
      </c>
      <c r="L1568" s="92">
        <f t="shared" si="1038"/>
        <v>6.9511812385301436E-2</v>
      </c>
      <c r="M1568" s="92">
        <f t="shared" si="1038"/>
        <v>6.1843934425886662E-2</v>
      </c>
      <c r="N1568" s="92">
        <f t="shared" si="1038"/>
        <v>5.0125105766005575E-2</v>
      </c>
      <c r="O1568" s="92">
        <f t="shared" si="1038"/>
        <v>0.10757711339331127</v>
      </c>
      <c r="P1568" s="94">
        <f t="shared" si="1034"/>
        <v>1</v>
      </c>
      <c r="Q1568" s="494">
        <f t="shared" si="1036"/>
        <v>0.25915579627011565</v>
      </c>
      <c r="R1568" s="85"/>
      <c r="S1568" s="85"/>
      <c r="T1568" s="143"/>
      <c r="U1568" s="79">
        <v>1</v>
      </c>
    </row>
    <row r="1569" spans="1:21" s="80" customFormat="1" ht="15.75" customHeight="1" thickBot="1">
      <c r="A1569" s="80" t="s">
        <v>43</v>
      </c>
      <c r="B1569" s="516">
        <f>+B1568+1</f>
        <v>302</v>
      </c>
      <c r="C1569" s="320" t="s">
        <v>1567</v>
      </c>
      <c r="D1569" s="91">
        <f t="shared" si="1032"/>
        <v>0.11935171733788394</v>
      </c>
      <c r="E1569" s="92">
        <f t="shared" ref="E1569:O1569" si="1039">E1589/$P1589</f>
        <v>5.3924914675767911E-2</v>
      </c>
      <c r="F1569" s="92">
        <f t="shared" si="1039"/>
        <v>6.2116040955631384E-2</v>
      </c>
      <c r="G1569" s="92">
        <f t="shared" si="1039"/>
        <v>8.5665529010238897E-2</v>
      </c>
      <c r="H1569" s="92">
        <f t="shared" si="1039"/>
        <v>7.849829351535835E-2</v>
      </c>
      <c r="I1569" s="92">
        <f t="shared" si="1039"/>
        <v>8.5324232081911228E-2</v>
      </c>
      <c r="J1569" s="92">
        <f t="shared" si="1039"/>
        <v>0.10341296928327644</v>
      </c>
      <c r="K1569" s="92">
        <f t="shared" si="1039"/>
        <v>5.5290102389078485E-2</v>
      </c>
      <c r="L1569" s="92">
        <f t="shared" si="1039"/>
        <v>7.508532423208189E-2</v>
      </c>
      <c r="M1569" s="92">
        <f t="shared" si="1039"/>
        <v>6.1146757679180874E-2</v>
      </c>
      <c r="N1569" s="92">
        <f t="shared" si="1039"/>
        <v>9.0238907849829339E-2</v>
      </c>
      <c r="O1569" s="92">
        <f t="shared" si="1039"/>
        <v>0.12994521098976122</v>
      </c>
      <c r="P1569" s="94">
        <f t="shared" si="1034"/>
        <v>1</v>
      </c>
      <c r="Q1569" s="494">
        <f t="shared" si="1036"/>
        <v>-0.40654474290175102</v>
      </c>
      <c r="R1569" s="85"/>
      <c r="S1569" s="85"/>
      <c r="T1569" s="143"/>
      <c r="U1569" s="79">
        <v>1</v>
      </c>
    </row>
    <row r="1570" spans="1:21" s="80" customFormat="1" ht="15.75" customHeight="1" thickBot="1">
      <c r="A1570" s="80" t="s">
        <v>43</v>
      </c>
      <c r="B1570" s="516">
        <f>+B1569+1</f>
        <v>303</v>
      </c>
      <c r="C1570" s="320" t="s">
        <v>1568</v>
      </c>
      <c r="D1570" s="91">
        <f t="shared" si="1032"/>
        <v>0.10326086956521739</v>
      </c>
      <c r="E1570" s="92">
        <f t="shared" ref="E1570:O1570" si="1040">E1590/$P1590</f>
        <v>6.1820652173913034E-2</v>
      </c>
      <c r="F1570" s="92">
        <f t="shared" si="1040"/>
        <v>6.9293478260869554E-2</v>
      </c>
      <c r="G1570" s="92">
        <f t="shared" si="1040"/>
        <v>8.5597826086956513E-2</v>
      </c>
      <c r="H1570" s="92">
        <f t="shared" si="1040"/>
        <v>7.8124999999999986E-2</v>
      </c>
      <c r="I1570" s="92">
        <f t="shared" si="1040"/>
        <v>8.491847826086954E-2</v>
      </c>
      <c r="J1570" s="92">
        <f t="shared" si="1040"/>
        <v>0.10326086956521738</v>
      </c>
      <c r="K1570" s="92">
        <f t="shared" si="1040"/>
        <v>5.5706521739130425E-2</v>
      </c>
      <c r="L1570" s="92">
        <f t="shared" si="1040"/>
        <v>7.4728260869565202E-2</v>
      </c>
      <c r="M1570" s="92">
        <f t="shared" si="1040"/>
        <v>6.0461956521739128E-2</v>
      </c>
      <c r="N1570" s="92">
        <f t="shared" si="1040"/>
        <v>9.2391304347826081E-2</v>
      </c>
      <c r="O1570" s="92">
        <f t="shared" si="1040"/>
        <v>0.1304347826086957</v>
      </c>
      <c r="P1570" s="94">
        <f t="shared" si="1034"/>
        <v>0.99999999999999989</v>
      </c>
      <c r="Q1570" s="494">
        <f t="shared" si="1036"/>
        <v>4.778156996587013E-3</v>
      </c>
      <c r="R1570" s="85"/>
      <c r="S1570" s="85"/>
      <c r="T1570" s="143"/>
      <c r="U1570" s="79">
        <v>1</v>
      </c>
    </row>
    <row r="1571" spans="1:21" s="80" customFormat="1" ht="15.75" hidden="1" customHeight="1" thickBot="1">
      <c r="A1571" s="80" t="s">
        <v>43</v>
      </c>
      <c r="B1571" s="69"/>
      <c r="C1571" s="320" t="s">
        <v>1569</v>
      </c>
      <c r="D1571" s="91" t="e">
        <f t="shared" si="1032"/>
        <v>#DIV/0!</v>
      </c>
      <c r="E1571" s="92" t="e">
        <f t="shared" ref="E1571:O1571" si="1041">E1591/$P1591</f>
        <v>#DIV/0!</v>
      </c>
      <c r="F1571" s="92" t="e">
        <f t="shared" si="1041"/>
        <v>#DIV/0!</v>
      </c>
      <c r="G1571" s="92" t="e">
        <f t="shared" si="1041"/>
        <v>#DIV/0!</v>
      </c>
      <c r="H1571" s="92" t="e">
        <f t="shared" si="1041"/>
        <v>#DIV/0!</v>
      </c>
      <c r="I1571" s="92" t="e">
        <f t="shared" si="1041"/>
        <v>#DIV/0!</v>
      </c>
      <c r="J1571" s="92" t="e">
        <f t="shared" si="1041"/>
        <v>#DIV/0!</v>
      </c>
      <c r="K1571" s="92" t="e">
        <f t="shared" si="1041"/>
        <v>#DIV/0!</v>
      </c>
      <c r="L1571" s="92" t="e">
        <f t="shared" si="1041"/>
        <v>#DIV/0!</v>
      </c>
      <c r="M1571" s="92" t="e">
        <f t="shared" si="1041"/>
        <v>#DIV/0!</v>
      </c>
      <c r="N1571" s="92" t="e">
        <f t="shared" si="1041"/>
        <v>#DIV/0!</v>
      </c>
      <c r="O1571" s="92" t="e">
        <f t="shared" si="1041"/>
        <v>#DIV/0!</v>
      </c>
      <c r="P1571" s="94" t="e">
        <f t="shared" si="1034"/>
        <v>#DIV/0!</v>
      </c>
      <c r="Q1571" s="494">
        <f t="shared" si="1036"/>
        <v>-1</v>
      </c>
      <c r="R1571" s="85"/>
      <c r="S1571" s="85"/>
      <c r="T1571" s="143"/>
      <c r="U1571" s="79">
        <v>2</v>
      </c>
    </row>
    <row r="1572" spans="1:21" s="80" customFormat="1" ht="15.75" hidden="1" customHeight="1" thickBot="1">
      <c r="A1572" s="80" t="s">
        <v>43</v>
      </c>
      <c r="B1572" s="69"/>
      <c r="C1572" s="320" t="s">
        <v>1570</v>
      </c>
      <c r="D1572" s="91" t="e">
        <f t="shared" ref="D1572:O1574" si="1042">D1592/$P1592</f>
        <v>#DIV/0!</v>
      </c>
      <c r="E1572" s="92" t="e">
        <f t="shared" si="1042"/>
        <v>#DIV/0!</v>
      </c>
      <c r="F1572" s="92" t="e">
        <f t="shared" si="1042"/>
        <v>#DIV/0!</v>
      </c>
      <c r="G1572" s="92" t="e">
        <f t="shared" si="1042"/>
        <v>#DIV/0!</v>
      </c>
      <c r="H1572" s="92" t="e">
        <f t="shared" si="1042"/>
        <v>#DIV/0!</v>
      </c>
      <c r="I1572" s="92" t="e">
        <f t="shared" si="1042"/>
        <v>#DIV/0!</v>
      </c>
      <c r="J1572" s="92" t="e">
        <f t="shared" si="1042"/>
        <v>#DIV/0!</v>
      </c>
      <c r="K1572" s="92" t="e">
        <f t="shared" si="1042"/>
        <v>#DIV/0!</v>
      </c>
      <c r="L1572" s="92" t="e">
        <f t="shared" si="1042"/>
        <v>#DIV/0!</v>
      </c>
      <c r="M1572" s="92" t="e">
        <f t="shared" si="1042"/>
        <v>#DIV/0!</v>
      </c>
      <c r="N1572" s="92" t="e">
        <f t="shared" si="1042"/>
        <v>#DIV/0!</v>
      </c>
      <c r="O1572" s="92" t="e">
        <f t="shared" si="1042"/>
        <v>#DIV/0!</v>
      </c>
      <c r="P1572" s="94" t="e">
        <f t="shared" si="1034"/>
        <v>#DIV/0!</v>
      </c>
      <c r="Q1572" s="494" t="e">
        <f t="shared" si="1036"/>
        <v>#DIV/0!</v>
      </c>
      <c r="R1572" s="85"/>
      <c r="S1572" s="85"/>
      <c r="T1572" s="143"/>
      <c r="U1572" s="79">
        <v>2</v>
      </c>
    </row>
    <row r="1573" spans="1:21" s="80" customFormat="1" ht="15.75" hidden="1" customHeight="1" thickBot="1">
      <c r="A1573" s="80" t="s">
        <v>43</v>
      </c>
      <c r="B1573" s="69"/>
      <c r="C1573" s="320" t="s">
        <v>1571</v>
      </c>
      <c r="D1573" s="91" t="e">
        <f t="shared" si="1042"/>
        <v>#DIV/0!</v>
      </c>
      <c r="E1573" s="92" t="e">
        <f t="shared" si="1042"/>
        <v>#DIV/0!</v>
      </c>
      <c r="F1573" s="92" t="e">
        <f t="shared" si="1042"/>
        <v>#DIV/0!</v>
      </c>
      <c r="G1573" s="92" t="e">
        <f t="shared" si="1042"/>
        <v>#DIV/0!</v>
      </c>
      <c r="H1573" s="92" t="e">
        <f t="shared" si="1042"/>
        <v>#DIV/0!</v>
      </c>
      <c r="I1573" s="92" t="e">
        <f t="shared" si="1042"/>
        <v>#DIV/0!</v>
      </c>
      <c r="J1573" s="92" t="e">
        <f t="shared" si="1042"/>
        <v>#DIV/0!</v>
      </c>
      <c r="K1573" s="92" t="e">
        <f t="shared" si="1042"/>
        <v>#DIV/0!</v>
      </c>
      <c r="L1573" s="92" t="e">
        <f t="shared" si="1042"/>
        <v>#DIV/0!</v>
      </c>
      <c r="M1573" s="92" t="e">
        <f t="shared" si="1042"/>
        <v>#DIV/0!</v>
      </c>
      <c r="N1573" s="92" t="e">
        <f t="shared" si="1042"/>
        <v>#DIV/0!</v>
      </c>
      <c r="O1573" s="92" t="e">
        <f t="shared" si="1042"/>
        <v>#DIV/0!</v>
      </c>
      <c r="P1573" s="94" t="e">
        <f t="shared" si="1034"/>
        <v>#DIV/0!</v>
      </c>
      <c r="Q1573" s="494" t="e">
        <f t="shared" si="1036"/>
        <v>#DIV/0!</v>
      </c>
      <c r="R1573" s="85"/>
      <c r="S1573" s="85"/>
      <c r="T1573" s="143"/>
      <c r="U1573" s="79">
        <v>2</v>
      </c>
    </row>
    <row r="1574" spans="1:21" s="80" customFormat="1" ht="15.75" hidden="1" customHeight="1" thickBot="1">
      <c r="A1574" s="80" t="s">
        <v>43</v>
      </c>
      <c r="B1574" s="69"/>
      <c r="C1574" s="320" t="s">
        <v>1572</v>
      </c>
      <c r="D1574" s="91" t="e">
        <f t="shared" si="1042"/>
        <v>#DIV/0!</v>
      </c>
      <c r="E1574" s="92" t="e">
        <f t="shared" si="1042"/>
        <v>#DIV/0!</v>
      </c>
      <c r="F1574" s="92" t="e">
        <f t="shared" si="1042"/>
        <v>#DIV/0!</v>
      </c>
      <c r="G1574" s="92" t="e">
        <f t="shared" si="1042"/>
        <v>#DIV/0!</v>
      </c>
      <c r="H1574" s="92" t="e">
        <f t="shared" si="1042"/>
        <v>#DIV/0!</v>
      </c>
      <c r="I1574" s="92" t="e">
        <f t="shared" si="1042"/>
        <v>#DIV/0!</v>
      </c>
      <c r="J1574" s="92" t="e">
        <f t="shared" si="1042"/>
        <v>#DIV/0!</v>
      </c>
      <c r="K1574" s="92" t="e">
        <f t="shared" si="1042"/>
        <v>#DIV/0!</v>
      </c>
      <c r="L1574" s="92" t="e">
        <f t="shared" si="1042"/>
        <v>#DIV/0!</v>
      </c>
      <c r="M1574" s="92" t="e">
        <f t="shared" si="1042"/>
        <v>#DIV/0!</v>
      </c>
      <c r="N1574" s="92" t="e">
        <f t="shared" si="1042"/>
        <v>#DIV/0!</v>
      </c>
      <c r="O1574" s="92" t="e">
        <f t="shared" si="1042"/>
        <v>#DIV/0!</v>
      </c>
      <c r="P1574" s="94" t="e">
        <f t="shared" si="1034"/>
        <v>#DIV/0!</v>
      </c>
      <c r="Q1574" s="494" t="e">
        <f t="shared" si="1036"/>
        <v>#DIV/0!</v>
      </c>
      <c r="R1574" s="85"/>
      <c r="S1574" s="85"/>
      <c r="T1574" s="143"/>
      <c r="U1574" s="79">
        <v>2</v>
      </c>
    </row>
    <row r="1575" spans="1:21" s="80" customFormat="1" ht="15.75" hidden="1" customHeight="1" thickBot="1">
      <c r="A1575" s="80" t="s">
        <v>43</v>
      </c>
      <c r="B1575" s="69"/>
      <c r="C1575" s="319" t="s">
        <v>208</v>
      </c>
      <c r="D1575" s="336">
        <f t="shared" ref="D1575:P1575" si="1043">D1489+D1532</f>
        <v>15.634512530000013</v>
      </c>
      <c r="E1575" s="337">
        <f t="shared" si="1043"/>
        <v>17.730919540000009</v>
      </c>
      <c r="F1575" s="337">
        <f t="shared" si="1043"/>
        <v>15.650139929999995</v>
      </c>
      <c r="G1575" s="337">
        <f t="shared" si="1043"/>
        <v>24.907648919999982</v>
      </c>
      <c r="H1575" s="337">
        <f t="shared" si="1043"/>
        <v>10.419735290000009</v>
      </c>
      <c r="I1575" s="337">
        <f t="shared" si="1043"/>
        <v>18.239532650000022</v>
      </c>
      <c r="J1575" s="337">
        <f t="shared" si="1043"/>
        <v>20.953554419999957</v>
      </c>
      <c r="K1575" s="337">
        <f t="shared" si="1043"/>
        <v>14.700212370000035</v>
      </c>
      <c r="L1575" s="337">
        <f t="shared" si="1043"/>
        <v>15.500089740000004</v>
      </c>
      <c r="M1575" s="337">
        <f t="shared" si="1043"/>
        <v>21.013632729999895</v>
      </c>
      <c r="N1575" s="337">
        <f t="shared" si="1043"/>
        <v>12.179170200000076</v>
      </c>
      <c r="O1575" s="337">
        <f t="shared" si="1043"/>
        <v>21.322440609999997</v>
      </c>
      <c r="P1575" s="338">
        <f t="shared" si="1043"/>
        <v>208.25158893</v>
      </c>
      <c r="Q1575" s="509"/>
      <c r="R1575" s="203"/>
      <c r="S1575" s="203"/>
      <c r="T1575" s="143"/>
      <c r="U1575" s="79">
        <v>2</v>
      </c>
    </row>
    <row r="1576" spans="1:21" s="80" customFormat="1" ht="15.75" hidden="1" customHeight="1" thickBot="1">
      <c r="A1576" s="209" t="s">
        <v>43</v>
      </c>
      <c r="B1576" s="69"/>
      <c r="C1576" s="320" t="s">
        <v>209</v>
      </c>
      <c r="D1576" s="258">
        <f t="shared" ref="D1576:O1576" si="1044">D1490+D1533</f>
        <v>18.381273220000001</v>
      </c>
      <c r="E1576" s="259">
        <f t="shared" si="1044"/>
        <v>28.665345950000003</v>
      </c>
      <c r="F1576" s="259">
        <f t="shared" si="1044"/>
        <v>19.80176097</v>
      </c>
      <c r="G1576" s="259">
        <f t="shared" si="1044"/>
        <v>18.77401609</v>
      </c>
      <c r="H1576" s="259">
        <f t="shared" si="1044"/>
        <v>21.78191013</v>
      </c>
      <c r="I1576" s="259">
        <f t="shared" si="1044"/>
        <v>13.52102307</v>
      </c>
      <c r="J1576" s="259">
        <f t="shared" si="1044"/>
        <v>13.238006519999999</v>
      </c>
      <c r="K1576" s="259">
        <f t="shared" si="1044"/>
        <v>9.588026039999999</v>
      </c>
      <c r="L1576" s="259">
        <f t="shared" si="1044"/>
        <v>16.23818254</v>
      </c>
      <c r="M1576" s="259">
        <f t="shared" si="1044"/>
        <v>18.686555420000001</v>
      </c>
      <c r="N1576" s="259">
        <f t="shared" si="1044"/>
        <v>10.0490742</v>
      </c>
      <c r="O1576" s="259">
        <f t="shared" si="1044"/>
        <v>64.349712319999995</v>
      </c>
      <c r="P1576" s="101">
        <f t="shared" ref="P1576:P1581" si="1045">SUM(D1576:O1576)</f>
        <v>253.07488646999997</v>
      </c>
      <c r="Q1576" s="508"/>
      <c r="R1576" s="485"/>
      <c r="S1576" s="260"/>
      <c r="T1576" s="156"/>
      <c r="U1576" s="79">
        <v>2</v>
      </c>
    </row>
    <row r="1577" spans="1:21" s="80" customFormat="1" ht="15.75" hidden="1" customHeight="1" thickBot="1">
      <c r="A1577" s="209" t="s">
        <v>43</v>
      </c>
      <c r="B1577" s="69"/>
      <c r="C1577" s="320" t="s">
        <v>467</v>
      </c>
      <c r="D1577" s="258">
        <f t="shared" ref="D1577:O1577" si="1046">D1491+D1534</f>
        <v>33.581310500000001</v>
      </c>
      <c r="E1577" s="259">
        <f t="shared" si="1046"/>
        <v>40.825755900000004</v>
      </c>
      <c r="F1577" s="259">
        <f t="shared" si="1046"/>
        <v>5.1394296300000004</v>
      </c>
      <c r="G1577" s="259">
        <f t="shared" si="1046"/>
        <v>17.870235009999998</v>
      </c>
      <c r="H1577" s="259">
        <f t="shared" si="1046"/>
        <v>16.394214059999999</v>
      </c>
      <c r="I1577" s="259">
        <f t="shared" si="1046"/>
        <v>51.149995199999999</v>
      </c>
      <c r="J1577" s="259">
        <f t="shared" si="1046"/>
        <v>21.142084920000002</v>
      </c>
      <c r="K1577" s="259">
        <f t="shared" si="1046"/>
        <v>10.55175942</v>
      </c>
      <c r="L1577" s="259">
        <f t="shared" si="1046"/>
        <v>15.574913690000001</v>
      </c>
      <c r="M1577" s="259">
        <f t="shared" si="1046"/>
        <v>17.254887360000001</v>
      </c>
      <c r="N1577" s="259">
        <f t="shared" si="1046"/>
        <v>10.668570900000001</v>
      </c>
      <c r="O1577" s="259">
        <f t="shared" si="1046"/>
        <v>220.22183379999998</v>
      </c>
      <c r="P1577" s="101">
        <f t="shared" si="1045"/>
        <v>460.37499038999999</v>
      </c>
      <c r="Q1577" s="508"/>
      <c r="R1577" s="259">
        <f t="shared" ref="R1577:S1594" si="1047">R1491+R1534</f>
        <v>0</v>
      </c>
      <c r="S1577" s="258">
        <f t="shared" si="1047"/>
        <v>0</v>
      </c>
      <c r="T1577" s="142">
        <f t="shared" ref="T1577:T1582" si="1048">R1577-S1577</f>
        <v>0</v>
      </c>
      <c r="U1577" s="79">
        <v>2</v>
      </c>
    </row>
    <row r="1578" spans="1:21" s="80" customFormat="1" ht="15.75" hidden="1" customHeight="1" thickBot="1">
      <c r="A1578" s="208" t="s">
        <v>43</v>
      </c>
      <c r="B1578" s="69"/>
      <c r="C1578" s="320" t="s">
        <v>588</v>
      </c>
      <c r="D1578" s="258">
        <f t="shared" ref="D1578:O1578" si="1049">D1492+D1535</f>
        <v>19.7397001</v>
      </c>
      <c r="E1578" s="259">
        <f t="shared" si="1049"/>
        <v>11.53377929</v>
      </c>
      <c r="F1578" s="259">
        <f t="shared" si="1049"/>
        <v>18.299790980000001</v>
      </c>
      <c r="G1578" s="259">
        <f t="shared" si="1049"/>
        <v>12.93899573</v>
      </c>
      <c r="H1578" s="259">
        <f t="shared" si="1049"/>
        <v>16.996892680000002</v>
      </c>
      <c r="I1578" s="259">
        <f t="shared" si="1049"/>
        <v>28.203153120000003</v>
      </c>
      <c r="J1578" s="259">
        <f t="shared" si="1049"/>
        <v>13.858240610000001</v>
      </c>
      <c r="K1578" s="259">
        <f t="shared" si="1049"/>
        <v>9.4965748199999993</v>
      </c>
      <c r="L1578" s="259">
        <f t="shared" si="1049"/>
        <v>16.72647645</v>
      </c>
      <c r="M1578" s="259">
        <f t="shared" si="1049"/>
        <v>32.999844670000002</v>
      </c>
      <c r="N1578" s="259">
        <f t="shared" si="1049"/>
        <v>10.96405408</v>
      </c>
      <c r="O1578" s="259">
        <f t="shared" si="1049"/>
        <v>14.402570470000001</v>
      </c>
      <c r="P1578" s="101">
        <f t="shared" si="1045"/>
        <v>206.16007300000004</v>
      </c>
      <c r="Q1578" s="508"/>
      <c r="R1578" s="259">
        <f t="shared" si="1047"/>
        <v>0</v>
      </c>
      <c r="S1578" s="258">
        <f t="shared" si="1047"/>
        <v>0</v>
      </c>
      <c r="T1578" s="142">
        <f t="shared" si="1048"/>
        <v>0</v>
      </c>
      <c r="U1578" s="79">
        <v>2</v>
      </c>
    </row>
    <row r="1579" spans="1:21" s="80" customFormat="1" ht="15.75" hidden="1" customHeight="1" thickBot="1">
      <c r="A1579" s="208" t="s">
        <v>43</v>
      </c>
      <c r="B1579" s="69"/>
      <c r="C1579" s="320" t="s">
        <v>690</v>
      </c>
      <c r="D1579" s="258">
        <f t="shared" ref="D1579:O1579" si="1050">D1493+D1536</f>
        <v>22.28376505</v>
      </c>
      <c r="E1579" s="259">
        <f t="shared" si="1050"/>
        <v>9.1159517599999997</v>
      </c>
      <c r="F1579" s="259">
        <f t="shared" si="1050"/>
        <v>10.3670633</v>
      </c>
      <c r="G1579" s="259">
        <f t="shared" si="1050"/>
        <v>19.187575749999997</v>
      </c>
      <c r="H1579" s="259">
        <f t="shared" si="1050"/>
        <v>8.4916734900000002</v>
      </c>
      <c r="I1579" s="259">
        <f t="shared" si="1050"/>
        <v>10.7031379</v>
      </c>
      <c r="J1579" s="259">
        <f t="shared" si="1050"/>
        <v>30.239035940000001</v>
      </c>
      <c r="K1579" s="259">
        <f t="shared" si="1050"/>
        <v>8.4405152900000004</v>
      </c>
      <c r="L1579" s="259">
        <f t="shared" si="1050"/>
        <v>15.327203390000001</v>
      </c>
      <c r="M1579" s="259">
        <f t="shared" si="1050"/>
        <v>19.04621212</v>
      </c>
      <c r="N1579" s="259">
        <f t="shared" si="1050"/>
        <v>10.851690489999999</v>
      </c>
      <c r="O1579" s="259">
        <f t="shared" si="1050"/>
        <v>17.441583520000002</v>
      </c>
      <c r="P1579" s="101">
        <f t="shared" si="1045"/>
        <v>181.495408</v>
      </c>
      <c r="Q1579" s="508"/>
      <c r="R1579" s="259">
        <f t="shared" si="1047"/>
        <v>0</v>
      </c>
      <c r="S1579" s="258">
        <f t="shared" si="1047"/>
        <v>0</v>
      </c>
      <c r="T1579" s="142">
        <f t="shared" si="1048"/>
        <v>0</v>
      </c>
      <c r="U1579" s="79">
        <v>2</v>
      </c>
    </row>
    <row r="1580" spans="1:21" s="80" customFormat="1" ht="15.75" hidden="1" customHeight="1" thickBot="1">
      <c r="A1580" s="208" t="s">
        <v>43</v>
      </c>
      <c r="B1580" s="69"/>
      <c r="C1580" s="320" t="s">
        <v>789</v>
      </c>
      <c r="D1580" s="258">
        <f t="shared" ref="D1580:O1580" si="1051">D1494+D1537</f>
        <v>20.82330022</v>
      </c>
      <c r="E1580" s="259">
        <f t="shared" si="1051"/>
        <v>13.644509260000003</v>
      </c>
      <c r="F1580" s="259">
        <f t="shared" si="1051"/>
        <v>13.62646307</v>
      </c>
      <c r="G1580" s="259">
        <f t="shared" si="1051"/>
        <v>19.701444379999998</v>
      </c>
      <c r="H1580" s="259">
        <f t="shared" si="1051"/>
        <v>24.316472569999974</v>
      </c>
      <c r="I1580" s="259">
        <f t="shared" si="1051"/>
        <v>18.149084520000034</v>
      </c>
      <c r="J1580" s="259">
        <f t="shared" si="1051"/>
        <v>28.606503729999986</v>
      </c>
      <c r="K1580" s="259">
        <f t="shared" si="1051"/>
        <v>17.003216400000017</v>
      </c>
      <c r="L1580" s="259">
        <f t="shared" si="1051"/>
        <v>13.573143599999987</v>
      </c>
      <c r="M1580" s="259">
        <f t="shared" si="1051"/>
        <v>20.021241020000033</v>
      </c>
      <c r="N1580" s="259">
        <f t="shared" si="1051"/>
        <v>9.1527880099999024</v>
      </c>
      <c r="O1580" s="259">
        <f t="shared" si="1051"/>
        <v>16.045607990000025</v>
      </c>
      <c r="P1580" s="101">
        <f t="shared" si="1045"/>
        <v>214.66377476999997</v>
      </c>
      <c r="Q1580" s="508"/>
      <c r="R1580" s="259">
        <f t="shared" si="1047"/>
        <v>0</v>
      </c>
      <c r="S1580" s="258">
        <f t="shared" si="1047"/>
        <v>0</v>
      </c>
      <c r="T1580" s="142">
        <f t="shared" si="1048"/>
        <v>0</v>
      </c>
      <c r="U1580" s="79">
        <v>2</v>
      </c>
    </row>
    <row r="1581" spans="1:21" s="80" customFormat="1" ht="15.75" hidden="1" customHeight="1" thickBot="1">
      <c r="A1581" s="208" t="s">
        <v>43</v>
      </c>
      <c r="B1581" s="69"/>
      <c r="C1581" s="320" t="s">
        <v>873</v>
      </c>
      <c r="D1581" s="362">
        <f t="shared" ref="D1581:O1581" si="1052">D1495+D1538</f>
        <v>22.008955349999979</v>
      </c>
      <c r="E1581" s="438">
        <f t="shared" si="1052"/>
        <v>10.667645250000032</v>
      </c>
      <c r="F1581" s="438">
        <f t="shared" si="1052"/>
        <v>14.13734530000005</v>
      </c>
      <c r="G1581" s="438">
        <f t="shared" si="1052"/>
        <v>17.865756829999949</v>
      </c>
      <c r="H1581" s="438">
        <f t="shared" si="1052"/>
        <v>11.652141029999971</v>
      </c>
      <c r="I1581" s="438">
        <f t="shared" si="1052"/>
        <v>41.86072673999989</v>
      </c>
      <c r="J1581" s="438">
        <f t="shared" si="1052"/>
        <v>24.590883460000107</v>
      </c>
      <c r="K1581" s="438">
        <f t="shared" si="1052"/>
        <v>8.0600817600000418</v>
      </c>
      <c r="L1581" s="438">
        <f t="shared" si="1052"/>
        <v>12.991620790000088</v>
      </c>
      <c r="M1581" s="438">
        <f t="shared" si="1052"/>
        <v>18.851500909999846</v>
      </c>
      <c r="N1581" s="438">
        <f t="shared" si="1052"/>
        <v>15.346155660000115</v>
      </c>
      <c r="O1581" s="438">
        <f t="shared" si="1052"/>
        <v>12.662068889999816</v>
      </c>
      <c r="P1581" s="107">
        <f t="shared" si="1045"/>
        <v>210.69488196999987</v>
      </c>
      <c r="Q1581" s="508"/>
      <c r="R1581" s="259">
        <f t="shared" si="1047"/>
        <v>0</v>
      </c>
      <c r="S1581" s="258">
        <f t="shared" si="1047"/>
        <v>0</v>
      </c>
      <c r="T1581" s="111">
        <f>S1581-R1581</f>
        <v>0</v>
      </c>
      <c r="U1581" s="79">
        <v>2</v>
      </c>
    </row>
    <row r="1582" spans="1:21" s="80" customFormat="1" ht="15.75" hidden="1" customHeight="1" thickBot="1">
      <c r="A1582" s="208" t="s">
        <v>43</v>
      </c>
      <c r="B1582" s="69"/>
      <c r="C1582" s="320" t="s">
        <v>974</v>
      </c>
      <c r="D1582" s="258">
        <f t="shared" ref="D1582:O1582" si="1053">D1496+D1539</f>
        <v>21.17779779</v>
      </c>
      <c r="E1582" s="259">
        <f t="shared" si="1053"/>
        <v>13.112360669999997</v>
      </c>
      <c r="F1582" s="259">
        <f t="shared" si="1053"/>
        <v>18.539799409999979</v>
      </c>
      <c r="G1582" s="259">
        <f t="shared" si="1053"/>
        <v>18.203034870000046</v>
      </c>
      <c r="H1582" s="259">
        <f t="shared" si="1053"/>
        <v>10.812976899999983</v>
      </c>
      <c r="I1582" s="259">
        <f t="shared" si="1053"/>
        <v>12.190819410000001</v>
      </c>
      <c r="J1582" s="259">
        <f t="shared" si="1053"/>
        <v>22.591889839999968</v>
      </c>
      <c r="K1582" s="259">
        <f t="shared" si="1053"/>
        <v>7.7387641600000627</v>
      </c>
      <c r="L1582" s="259">
        <f t="shared" si="1053"/>
        <v>26.990451309999933</v>
      </c>
      <c r="M1582" s="259">
        <f t="shared" si="1053"/>
        <v>25.52039490000006</v>
      </c>
      <c r="N1582" s="259">
        <f t="shared" si="1053"/>
        <v>49.318902759999823</v>
      </c>
      <c r="O1582" s="259">
        <f t="shared" si="1053"/>
        <v>12.606325690000062</v>
      </c>
      <c r="P1582" s="101">
        <f>SUM(D1582:O1582)</f>
        <v>238.80351770999991</v>
      </c>
      <c r="Q1582" s="508"/>
      <c r="R1582" s="438">
        <f t="shared" si="1047"/>
        <v>190.7</v>
      </c>
      <c r="S1582" s="362">
        <f t="shared" si="1047"/>
        <v>190.7</v>
      </c>
      <c r="T1582" s="591">
        <f t="shared" si="1048"/>
        <v>0</v>
      </c>
      <c r="U1582" s="79">
        <v>2</v>
      </c>
    </row>
    <row r="1583" spans="1:21" s="80" customFormat="1" ht="15.6" customHeight="1" thickBot="1">
      <c r="A1583" s="208" t="s">
        <v>43</v>
      </c>
      <c r="B1583" s="516">
        <f>+B1570+1</f>
        <v>304</v>
      </c>
      <c r="C1583" s="320" t="s">
        <v>2538</v>
      </c>
      <c r="D1583" s="258">
        <f t="shared" ref="D1583:O1584" si="1054">D1497+D1540</f>
        <v>14.9</v>
      </c>
      <c r="E1583" s="259">
        <f t="shared" si="1054"/>
        <v>8</v>
      </c>
      <c r="F1583" s="259">
        <f t="shared" si="1054"/>
        <v>9.8999999999999986</v>
      </c>
      <c r="G1583" s="259">
        <f t="shared" si="1054"/>
        <v>9.1</v>
      </c>
      <c r="H1583" s="259">
        <f t="shared" si="1054"/>
        <v>6.9</v>
      </c>
      <c r="I1583" s="259">
        <f t="shared" si="1054"/>
        <v>10.399999999999999</v>
      </c>
      <c r="J1583" s="259">
        <f t="shared" si="1054"/>
        <v>17</v>
      </c>
      <c r="K1583" s="259">
        <f t="shared" si="1054"/>
        <v>7.2000000000000011</v>
      </c>
      <c r="L1583" s="259">
        <f t="shared" si="1054"/>
        <v>12.399999999999999</v>
      </c>
      <c r="M1583" s="259">
        <f t="shared" si="1054"/>
        <v>11.599999999999998</v>
      </c>
      <c r="N1583" s="259">
        <f t="shared" si="1054"/>
        <v>15.8</v>
      </c>
      <c r="O1583" s="259">
        <f t="shared" si="1054"/>
        <v>15.600000000000009</v>
      </c>
      <c r="P1583" s="101">
        <f>SUM(D1583:O1583)</f>
        <v>138.79999999999998</v>
      </c>
      <c r="Q1583" s="351"/>
      <c r="R1583" s="258">
        <f t="shared" si="1047"/>
        <v>138.80000000000001</v>
      </c>
      <c r="S1583" s="258">
        <f t="shared" si="1047"/>
        <v>138.80000000000001</v>
      </c>
      <c r="T1583" s="142">
        <f>R1583-S1583</f>
        <v>0</v>
      </c>
      <c r="U1583" s="79">
        <v>1</v>
      </c>
    </row>
    <row r="1584" spans="1:21" s="80" customFormat="1" ht="15.75" hidden="1" customHeight="1" thickBot="1">
      <c r="A1584" s="208" t="s">
        <v>43</v>
      </c>
      <c r="B1584" s="69"/>
      <c r="C1584" s="320" t="s">
        <v>1119</v>
      </c>
      <c r="D1584" s="258">
        <f t="shared" si="1054"/>
        <v>28.892751319999995</v>
      </c>
      <c r="E1584" s="259">
        <f t="shared" si="1054"/>
        <v>20.179814120000007</v>
      </c>
      <c r="F1584" s="259">
        <f t="shared" si="1054"/>
        <v>11.138500550000014</v>
      </c>
      <c r="G1584" s="259">
        <f t="shared" si="1054"/>
        <v>15.507935249999974</v>
      </c>
      <c r="H1584" s="259">
        <f t="shared" si="1054"/>
        <v>14.649317440000038</v>
      </c>
      <c r="I1584" s="259">
        <f t="shared" si="1054"/>
        <v>17.570767669999945</v>
      </c>
      <c r="J1584" s="259">
        <f t="shared" si="1054"/>
        <v>44.263067320000033</v>
      </c>
      <c r="K1584" s="259">
        <f t="shared" si="1054"/>
        <v>10.810151839999996</v>
      </c>
      <c r="L1584" s="259">
        <f t="shared" si="1054"/>
        <v>17.720329729999925</v>
      </c>
      <c r="M1584" s="259">
        <f t="shared" si="1054"/>
        <v>39.282065310000178</v>
      </c>
      <c r="N1584" s="259">
        <f t="shared" si="1054"/>
        <v>15.620238039999904</v>
      </c>
      <c r="O1584" s="259">
        <f t="shared" si="1054"/>
        <v>18.874086120000008</v>
      </c>
      <c r="P1584" s="101">
        <f>SUM(D1584:O1584)</f>
        <v>254.50902471000001</v>
      </c>
      <c r="Q1584" s="351"/>
      <c r="R1584" s="256">
        <f t="shared" si="1047"/>
        <v>223.3</v>
      </c>
      <c r="S1584" s="255">
        <f t="shared" si="1047"/>
        <v>223.3</v>
      </c>
      <c r="T1584" s="593">
        <f>R1584-S1584</f>
        <v>0</v>
      </c>
      <c r="U1584" s="79">
        <v>2</v>
      </c>
    </row>
    <row r="1585" spans="1:21" s="80" customFormat="1" ht="15.75" hidden="1" customHeight="1" thickBot="1">
      <c r="A1585" s="208" t="s">
        <v>43</v>
      </c>
      <c r="B1585" s="516"/>
      <c r="C1585" s="320" t="s">
        <v>1563</v>
      </c>
      <c r="D1585" s="258">
        <f t="shared" ref="D1585:O1585" si="1055">D1499+D1542</f>
        <v>24.677355509999995</v>
      </c>
      <c r="E1585" s="259">
        <f t="shared" si="1055"/>
        <v>14.331900220000005</v>
      </c>
      <c r="F1585" s="259">
        <f t="shared" si="1055"/>
        <v>18.25739891000002</v>
      </c>
      <c r="G1585" s="259">
        <f t="shared" si="1055"/>
        <v>16.233304320000016</v>
      </c>
      <c r="H1585" s="259">
        <f t="shared" si="1055"/>
        <v>12.42726529999995</v>
      </c>
      <c r="I1585" s="259">
        <f t="shared" si="1055"/>
        <v>12.100415040000067</v>
      </c>
      <c r="J1585" s="259">
        <f t="shared" si="1055"/>
        <v>44.52581085999995</v>
      </c>
      <c r="K1585" s="259">
        <f t="shared" si="1055"/>
        <v>10.170417789999981</v>
      </c>
      <c r="L1585" s="259">
        <f t="shared" si="1055"/>
        <v>15.977051589999942</v>
      </c>
      <c r="M1585" s="259">
        <f t="shared" si="1055"/>
        <v>14.99148324000112</v>
      </c>
      <c r="N1585" s="259">
        <f t="shared" si="1055"/>
        <v>9.1822174699994825</v>
      </c>
      <c r="O1585" s="259">
        <f t="shared" si="1055"/>
        <v>9.3098933099998575</v>
      </c>
      <c r="P1585" s="101">
        <f t="shared" ref="P1585:P1593" si="1056">SUM(D1585:O1585)</f>
        <v>202.1845135600004</v>
      </c>
      <c r="Q1585" s="351"/>
      <c r="R1585" s="258">
        <f t="shared" si="1047"/>
        <v>202.2</v>
      </c>
      <c r="S1585" s="258">
        <f t="shared" si="1047"/>
        <v>202.2</v>
      </c>
      <c r="T1585" s="479">
        <f t="shared" ref="T1585:T1593" si="1057">R1585-S1585</f>
        <v>0</v>
      </c>
      <c r="U1585" s="79">
        <v>2</v>
      </c>
    </row>
    <row r="1586" spans="1:21" s="80" customFormat="1" ht="15.75" hidden="1" customHeight="1" thickBot="1">
      <c r="A1586" s="208" t="s">
        <v>43</v>
      </c>
      <c r="B1586" s="516"/>
      <c r="C1586" s="320" t="s">
        <v>1564</v>
      </c>
      <c r="D1586" s="364">
        <f t="shared" ref="D1586:O1586" si="1058">D1500+D1543</f>
        <v>21.400782669999998</v>
      </c>
      <c r="E1586" s="448">
        <f t="shared" si="1058"/>
        <v>13.982787400000003</v>
      </c>
      <c r="F1586" s="448">
        <f t="shared" si="1058"/>
        <v>13.742759459999991</v>
      </c>
      <c r="G1586" s="448">
        <f t="shared" si="1058"/>
        <v>19.903949319999988</v>
      </c>
      <c r="H1586" s="448">
        <f t="shared" si="1058"/>
        <v>18.000647309999991</v>
      </c>
      <c r="I1586" s="448">
        <f t="shared" si="1058"/>
        <v>22.416873240000093</v>
      </c>
      <c r="J1586" s="448">
        <f t="shared" si="1058"/>
        <v>23.433901049999967</v>
      </c>
      <c r="K1586" s="448">
        <f t="shared" si="1058"/>
        <v>10.077321290000178</v>
      </c>
      <c r="L1586" s="448">
        <f t="shared" si="1058"/>
        <v>15.455973859999943</v>
      </c>
      <c r="M1586" s="448">
        <f t="shared" si="1058"/>
        <v>22.432737989999737</v>
      </c>
      <c r="N1586" s="448">
        <f t="shared" si="1058"/>
        <v>16.894567619999684</v>
      </c>
      <c r="O1586" s="448">
        <f t="shared" si="1058"/>
        <v>43.502907250000376</v>
      </c>
      <c r="P1586" s="114">
        <f t="shared" si="1056"/>
        <v>241.24520845999996</v>
      </c>
      <c r="Q1586" s="580"/>
      <c r="R1586" s="362">
        <f t="shared" si="1047"/>
        <v>227</v>
      </c>
      <c r="S1586" s="362">
        <f t="shared" si="1047"/>
        <v>227</v>
      </c>
      <c r="T1586" s="591">
        <f t="shared" si="1057"/>
        <v>0</v>
      </c>
      <c r="U1586" s="79">
        <v>2</v>
      </c>
    </row>
    <row r="1587" spans="1:21" s="80" customFormat="1" ht="15.6" hidden="1" customHeight="1" thickBot="1">
      <c r="A1587" s="208" t="s">
        <v>43</v>
      </c>
      <c r="B1587" s="516"/>
      <c r="C1587" s="320" t="s">
        <v>1565</v>
      </c>
      <c r="D1587" s="258">
        <f t="shared" ref="D1587:O1587" si="1059">D1501+D1544</f>
        <v>17.463492070000001</v>
      </c>
      <c r="E1587" s="259">
        <f t="shared" si="1059"/>
        <v>13.920789030000002</v>
      </c>
      <c r="F1587" s="259">
        <f t="shared" si="1059"/>
        <v>12.155997830000004</v>
      </c>
      <c r="G1587" s="259">
        <f t="shared" si="1059"/>
        <v>23.448375670000001</v>
      </c>
      <c r="H1587" s="259">
        <f t="shared" si="1059"/>
        <v>7.0134664000000466</v>
      </c>
      <c r="I1587" s="259">
        <f t="shared" si="1059"/>
        <v>14.522677229999989</v>
      </c>
      <c r="J1587" s="259">
        <f t="shared" si="1059"/>
        <v>26.714125050000039</v>
      </c>
      <c r="K1587" s="259">
        <f t="shared" si="1059"/>
        <v>13.349331229999738</v>
      </c>
      <c r="L1587" s="259">
        <f t="shared" si="1059"/>
        <v>15.262682540000309</v>
      </c>
      <c r="M1587" s="259">
        <f t="shared" si="1059"/>
        <v>10.647063369999877</v>
      </c>
      <c r="N1587" s="259">
        <f t="shared" si="1059"/>
        <v>20.027082289998546</v>
      </c>
      <c r="O1587" s="259">
        <f t="shared" si="1059"/>
        <v>21.526419480000122</v>
      </c>
      <c r="P1587" s="101">
        <f t="shared" si="1056"/>
        <v>196.05150218999864</v>
      </c>
      <c r="Q1587" s="580"/>
      <c r="R1587" s="258">
        <f t="shared" si="1047"/>
        <v>182</v>
      </c>
      <c r="S1587" s="258">
        <f t="shared" si="1047"/>
        <v>182</v>
      </c>
      <c r="T1587" s="142">
        <f t="shared" si="1057"/>
        <v>0</v>
      </c>
      <c r="U1587" s="79">
        <v>2</v>
      </c>
    </row>
    <row r="1588" spans="1:21" s="80" customFormat="1" ht="15.6" hidden="1" customHeight="1" thickBot="1">
      <c r="A1588" s="208" t="s">
        <v>43</v>
      </c>
      <c r="B1588" s="516"/>
      <c r="C1588" s="320" t="s">
        <v>1566</v>
      </c>
      <c r="D1588" s="258">
        <f t="shared" ref="D1588:O1588" si="1060">D1502+D1545</f>
        <v>24.232524549999997</v>
      </c>
      <c r="E1588" s="259">
        <f t="shared" si="1060"/>
        <v>25.333890480000001</v>
      </c>
      <c r="F1588" s="259">
        <f t="shared" si="1060"/>
        <v>19.839266540000011</v>
      </c>
      <c r="G1588" s="259">
        <f t="shared" si="1060"/>
        <v>28.807874479999988</v>
      </c>
      <c r="H1588" s="259">
        <f t="shared" si="1060"/>
        <v>22.355745469999995</v>
      </c>
      <c r="I1588" s="259">
        <f t="shared" si="1060"/>
        <v>24.186079959999962</v>
      </c>
      <c r="J1588" s="259">
        <f t="shared" si="1060"/>
        <v>21.400854240000108</v>
      </c>
      <c r="K1588" s="259">
        <f t="shared" si="1060"/>
        <v>9.3464778199999081</v>
      </c>
      <c r="L1588" s="259">
        <f t="shared" si="1060"/>
        <v>17.159643280000036</v>
      </c>
      <c r="M1588" s="259">
        <f t="shared" si="1060"/>
        <v>15.266755640000092</v>
      </c>
      <c r="N1588" s="259">
        <f t="shared" si="1060"/>
        <v>12.373852799999881</v>
      </c>
      <c r="O1588" s="259">
        <f t="shared" si="1060"/>
        <v>26.556420090000081</v>
      </c>
      <c r="P1588" s="101">
        <f t="shared" si="1056"/>
        <v>246.85938535000008</v>
      </c>
      <c r="Q1588" s="542"/>
      <c r="R1588" s="364">
        <f t="shared" si="1047"/>
        <v>240.5</v>
      </c>
      <c r="S1588" s="364">
        <f t="shared" si="1047"/>
        <v>240.5</v>
      </c>
      <c r="T1588" s="594">
        <f t="shared" si="1057"/>
        <v>0</v>
      </c>
      <c r="U1588" s="79">
        <v>2</v>
      </c>
    </row>
    <row r="1589" spans="1:21" s="80" customFormat="1" ht="15.75" customHeight="1" thickBot="1">
      <c r="A1589" s="208" t="s">
        <v>43</v>
      </c>
      <c r="B1589" s="516">
        <f>+B1583+1</f>
        <v>305</v>
      </c>
      <c r="C1589" s="320" t="s">
        <v>1567</v>
      </c>
      <c r="D1589" s="258">
        <f t="shared" ref="D1589:O1589" si="1061">D1503+D1546</f>
        <v>17.48502659</v>
      </c>
      <c r="E1589" s="259">
        <f t="shared" si="1061"/>
        <v>7.9</v>
      </c>
      <c r="F1589" s="259">
        <f t="shared" si="1061"/>
        <v>9.1</v>
      </c>
      <c r="G1589" s="259">
        <f t="shared" si="1061"/>
        <v>12.55</v>
      </c>
      <c r="H1589" s="259">
        <f t="shared" si="1061"/>
        <v>11.5</v>
      </c>
      <c r="I1589" s="259">
        <f t="shared" si="1061"/>
        <v>12.499999999999998</v>
      </c>
      <c r="J1589" s="259">
        <f t="shared" si="1061"/>
        <v>15.15</v>
      </c>
      <c r="K1589" s="259">
        <f>K1503+K1546</f>
        <v>8.1</v>
      </c>
      <c r="L1589" s="259">
        <f t="shared" si="1061"/>
        <v>11</v>
      </c>
      <c r="M1589" s="259">
        <f t="shared" si="1061"/>
        <v>8.9580000000000002</v>
      </c>
      <c r="N1589" s="259">
        <f t="shared" si="1061"/>
        <v>13.22</v>
      </c>
      <c r="O1589" s="259">
        <f t="shared" si="1061"/>
        <v>19.036973410000023</v>
      </c>
      <c r="P1589" s="101">
        <f t="shared" si="1056"/>
        <v>146.50000000000003</v>
      </c>
      <c r="Q1589" s="580"/>
      <c r="R1589" s="448">
        <f t="shared" si="1047"/>
        <v>146.5</v>
      </c>
      <c r="S1589" s="364">
        <f t="shared" si="1047"/>
        <v>146.5</v>
      </c>
      <c r="T1589" s="594">
        <f t="shared" si="1057"/>
        <v>0</v>
      </c>
      <c r="U1589" s="79">
        <v>1</v>
      </c>
    </row>
    <row r="1590" spans="1:21" s="80" customFormat="1" ht="15.75" customHeight="1" thickBot="1">
      <c r="A1590" s="208" t="s">
        <v>43</v>
      </c>
      <c r="B1590" s="516">
        <f>+B1589+1</f>
        <v>306</v>
      </c>
      <c r="C1590" s="320" t="s">
        <v>1568</v>
      </c>
      <c r="D1590" s="258">
        <f t="shared" ref="D1590:O1590" si="1062">D1504+D1547</f>
        <v>15.200000000000001</v>
      </c>
      <c r="E1590" s="259">
        <f t="shared" si="1062"/>
        <v>9.1</v>
      </c>
      <c r="F1590" s="259">
        <f t="shared" si="1062"/>
        <v>10.199999999999999</v>
      </c>
      <c r="G1590" s="259">
        <f t="shared" si="1062"/>
        <v>12.6</v>
      </c>
      <c r="H1590" s="259">
        <f t="shared" si="1062"/>
        <v>11.5</v>
      </c>
      <c r="I1590" s="259">
        <f t="shared" si="1062"/>
        <v>12.499999999999998</v>
      </c>
      <c r="J1590" s="259">
        <f t="shared" si="1062"/>
        <v>15.2</v>
      </c>
      <c r="K1590" s="259">
        <f t="shared" si="1062"/>
        <v>8.1999999999999993</v>
      </c>
      <c r="L1590" s="259">
        <f t="shared" si="1062"/>
        <v>11</v>
      </c>
      <c r="M1590" s="259">
        <f t="shared" si="1062"/>
        <v>8.9</v>
      </c>
      <c r="N1590" s="259">
        <f t="shared" si="1062"/>
        <v>13.600000000000001</v>
      </c>
      <c r="O1590" s="259">
        <f t="shared" si="1062"/>
        <v>19.20000000000001</v>
      </c>
      <c r="P1590" s="101">
        <f t="shared" si="1056"/>
        <v>147.20000000000002</v>
      </c>
      <c r="Q1590" s="542"/>
      <c r="R1590" s="259">
        <f t="shared" si="1047"/>
        <v>147.19999999999999</v>
      </c>
      <c r="S1590" s="258">
        <f t="shared" si="1047"/>
        <v>147.19999999999999</v>
      </c>
      <c r="T1590" s="142">
        <f t="shared" si="1057"/>
        <v>0</v>
      </c>
      <c r="U1590" s="79">
        <v>1</v>
      </c>
    </row>
    <row r="1591" spans="1:21" s="80" customFormat="1" ht="15.75" hidden="1" customHeight="1" thickBot="1">
      <c r="A1591" s="208" t="s">
        <v>43</v>
      </c>
      <c r="B1591" s="69"/>
      <c r="C1591" s="320" t="s">
        <v>1569</v>
      </c>
      <c r="D1591" s="258">
        <f t="shared" ref="D1591:O1591" si="1063">D1505+D1548</f>
        <v>0</v>
      </c>
      <c r="E1591" s="259">
        <f t="shared" si="1063"/>
        <v>0</v>
      </c>
      <c r="F1591" s="259">
        <f t="shared" si="1063"/>
        <v>0</v>
      </c>
      <c r="G1591" s="259">
        <f t="shared" si="1063"/>
        <v>0</v>
      </c>
      <c r="H1591" s="259">
        <f t="shared" si="1063"/>
        <v>0</v>
      </c>
      <c r="I1591" s="259">
        <f t="shared" si="1063"/>
        <v>0</v>
      </c>
      <c r="J1591" s="259">
        <f t="shared" si="1063"/>
        <v>0</v>
      </c>
      <c r="K1591" s="259">
        <f t="shared" si="1063"/>
        <v>0</v>
      </c>
      <c r="L1591" s="259">
        <f t="shared" si="1063"/>
        <v>0</v>
      </c>
      <c r="M1591" s="259">
        <f t="shared" si="1063"/>
        <v>0</v>
      </c>
      <c r="N1591" s="259">
        <f t="shared" si="1063"/>
        <v>0</v>
      </c>
      <c r="O1591" s="259">
        <f t="shared" si="1063"/>
        <v>0</v>
      </c>
      <c r="P1591" s="101">
        <f t="shared" si="1056"/>
        <v>0</v>
      </c>
      <c r="Q1591" s="508"/>
      <c r="R1591" s="259">
        <f t="shared" si="1047"/>
        <v>0</v>
      </c>
      <c r="S1591" s="258">
        <f t="shared" si="1047"/>
        <v>0</v>
      </c>
      <c r="T1591" s="142">
        <f t="shared" si="1057"/>
        <v>0</v>
      </c>
      <c r="U1591" s="79">
        <v>2</v>
      </c>
    </row>
    <row r="1592" spans="1:21" s="80" customFormat="1" ht="15.75" hidden="1" customHeight="1" thickBot="1">
      <c r="A1592" s="208" t="s">
        <v>43</v>
      </c>
      <c r="B1592" s="69"/>
      <c r="C1592" s="320" t="s">
        <v>1570</v>
      </c>
      <c r="D1592" s="258">
        <f t="shared" ref="D1592:O1592" si="1064">D1506+D1549</f>
        <v>0</v>
      </c>
      <c r="E1592" s="259">
        <f t="shared" si="1064"/>
        <v>0</v>
      </c>
      <c r="F1592" s="259">
        <f t="shared" si="1064"/>
        <v>0</v>
      </c>
      <c r="G1592" s="259">
        <f t="shared" si="1064"/>
        <v>0</v>
      </c>
      <c r="H1592" s="259">
        <f t="shared" si="1064"/>
        <v>0</v>
      </c>
      <c r="I1592" s="259">
        <f t="shared" si="1064"/>
        <v>0</v>
      </c>
      <c r="J1592" s="259">
        <f t="shared" si="1064"/>
        <v>0</v>
      </c>
      <c r="K1592" s="259">
        <f t="shared" si="1064"/>
        <v>0</v>
      </c>
      <c r="L1592" s="259">
        <f t="shared" si="1064"/>
        <v>0</v>
      </c>
      <c r="M1592" s="259">
        <f t="shared" si="1064"/>
        <v>0</v>
      </c>
      <c r="N1592" s="259">
        <f t="shared" si="1064"/>
        <v>0</v>
      </c>
      <c r="O1592" s="259">
        <f t="shared" si="1064"/>
        <v>0</v>
      </c>
      <c r="P1592" s="101">
        <f t="shared" si="1056"/>
        <v>0</v>
      </c>
      <c r="Q1592" s="508"/>
      <c r="R1592" s="259">
        <f t="shared" si="1047"/>
        <v>0</v>
      </c>
      <c r="S1592" s="258">
        <f t="shared" si="1047"/>
        <v>0</v>
      </c>
      <c r="T1592" s="142">
        <f t="shared" si="1057"/>
        <v>0</v>
      </c>
      <c r="U1592" s="79">
        <v>2</v>
      </c>
    </row>
    <row r="1593" spans="1:21" s="80" customFormat="1" ht="15.75" hidden="1" customHeight="1" thickBot="1">
      <c r="A1593" s="208" t="s">
        <v>43</v>
      </c>
      <c r="B1593" s="69"/>
      <c r="C1593" s="320" t="s">
        <v>1571</v>
      </c>
      <c r="D1593" s="258">
        <f t="shared" ref="D1593:O1593" si="1065">D1507+D1550</f>
        <v>0</v>
      </c>
      <c r="E1593" s="259">
        <f t="shared" si="1065"/>
        <v>0</v>
      </c>
      <c r="F1593" s="259">
        <f t="shared" si="1065"/>
        <v>0</v>
      </c>
      <c r="G1593" s="259">
        <f t="shared" si="1065"/>
        <v>0</v>
      </c>
      <c r="H1593" s="259">
        <f t="shared" si="1065"/>
        <v>0</v>
      </c>
      <c r="I1593" s="259">
        <f t="shared" si="1065"/>
        <v>0</v>
      </c>
      <c r="J1593" s="259">
        <f t="shared" si="1065"/>
        <v>0</v>
      </c>
      <c r="K1593" s="259">
        <f t="shared" si="1065"/>
        <v>0</v>
      </c>
      <c r="L1593" s="259">
        <f t="shared" si="1065"/>
        <v>0</v>
      </c>
      <c r="M1593" s="259">
        <f t="shared" si="1065"/>
        <v>0</v>
      </c>
      <c r="N1593" s="259">
        <f t="shared" si="1065"/>
        <v>0</v>
      </c>
      <c r="O1593" s="259">
        <f t="shared" si="1065"/>
        <v>0</v>
      </c>
      <c r="P1593" s="101">
        <f t="shared" si="1056"/>
        <v>0</v>
      </c>
      <c r="Q1593" s="508"/>
      <c r="R1593" s="259">
        <f t="shared" si="1047"/>
        <v>0</v>
      </c>
      <c r="S1593" s="258">
        <f t="shared" si="1047"/>
        <v>0</v>
      </c>
      <c r="T1593" s="142">
        <f t="shared" si="1057"/>
        <v>0</v>
      </c>
      <c r="U1593" s="79">
        <v>2</v>
      </c>
    </row>
    <row r="1594" spans="1:21" s="80" customFormat="1" ht="15.75" hidden="1" customHeight="1" thickBot="1">
      <c r="A1594" s="208" t="s">
        <v>43</v>
      </c>
      <c r="B1594" s="69"/>
      <c r="C1594" s="320" t="s">
        <v>1572</v>
      </c>
      <c r="D1594" s="258">
        <f t="shared" ref="D1594:O1594" si="1066">D1508+D1551</f>
        <v>0</v>
      </c>
      <c r="E1594" s="259">
        <f t="shared" si="1066"/>
        <v>0</v>
      </c>
      <c r="F1594" s="259">
        <f t="shared" si="1066"/>
        <v>0</v>
      </c>
      <c r="G1594" s="259">
        <f t="shared" si="1066"/>
        <v>0</v>
      </c>
      <c r="H1594" s="259">
        <f t="shared" si="1066"/>
        <v>0</v>
      </c>
      <c r="I1594" s="259">
        <f t="shared" si="1066"/>
        <v>0</v>
      </c>
      <c r="J1594" s="259">
        <f t="shared" si="1066"/>
        <v>0</v>
      </c>
      <c r="K1594" s="259">
        <f t="shared" si="1066"/>
        <v>0</v>
      </c>
      <c r="L1594" s="259">
        <f t="shared" si="1066"/>
        <v>0</v>
      </c>
      <c r="M1594" s="259">
        <f t="shared" si="1066"/>
        <v>0</v>
      </c>
      <c r="N1594" s="259">
        <f t="shared" si="1066"/>
        <v>0</v>
      </c>
      <c r="O1594" s="259">
        <f t="shared" si="1066"/>
        <v>0</v>
      </c>
      <c r="P1594" s="101">
        <f>SUM(D1594:O1594)</f>
        <v>0</v>
      </c>
      <c r="Q1594" s="510"/>
      <c r="R1594" s="259">
        <f t="shared" si="1047"/>
        <v>0</v>
      </c>
      <c r="S1594" s="258">
        <f t="shared" si="1047"/>
        <v>0</v>
      </c>
      <c r="T1594" s="142">
        <f>R1594-S1594</f>
        <v>0</v>
      </c>
      <c r="U1594" s="79">
        <v>2</v>
      </c>
    </row>
    <row r="1595" spans="1:21" s="116" customFormat="1" ht="15.6" customHeight="1" thickBot="1">
      <c r="B1595" s="549"/>
      <c r="C1595" s="471"/>
      <c r="D1595" s="161"/>
      <c r="E1595" s="161"/>
      <c r="F1595" s="161"/>
      <c r="G1595" s="161"/>
      <c r="H1595" s="161"/>
      <c r="I1595" s="161"/>
      <c r="J1595" s="161"/>
      <c r="K1595" s="161"/>
      <c r="L1595" s="161"/>
      <c r="M1595" s="161"/>
      <c r="N1595" s="161"/>
      <c r="O1595" s="197"/>
      <c r="P1595" s="198"/>
      <c r="Q1595" s="203"/>
      <c r="R1595" s="203"/>
      <c r="S1595" s="203"/>
      <c r="T1595" s="143"/>
      <c r="U1595" s="79">
        <v>1</v>
      </c>
    </row>
    <row r="1596" spans="1:21" s="57" customFormat="1" ht="15.75" hidden="1" customHeight="1" thickBot="1">
      <c r="A1596" s="304" t="s">
        <v>44</v>
      </c>
      <c r="B1596" s="69"/>
      <c r="C1596" s="339" t="s">
        <v>210</v>
      </c>
      <c r="D1596" s="340">
        <v>9.005101654471933E-3</v>
      </c>
      <c r="E1596" s="340">
        <v>1.4381423913903527E-2</v>
      </c>
      <c r="F1596" s="340">
        <v>0.17714248180946018</v>
      </c>
      <c r="G1596" s="340">
        <v>5.560537714246875E-2</v>
      </c>
      <c r="H1596" s="340">
        <v>8.6382351106097238E-3</v>
      </c>
      <c r="I1596" s="340">
        <v>1.4816164226847506E-2</v>
      </c>
      <c r="J1596" s="340">
        <v>0.16139351779742572</v>
      </c>
      <c r="K1596" s="340">
        <v>1.4659293434703917E-2</v>
      </c>
      <c r="L1596" s="340">
        <v>1.5002691143336865E-2</v>
      </c>
      <c r="M1596" s="340">
        <v>0.21993351325675375</v>
      </c>
      <c r="N1596" s="340">
        <v>1.4264416840646787E-2</v>
      </c>
      <c r="O1596" s="340">
        <v>0.29515778366937129</v>
      </c>
      <c r="P1596" s="229">
        <f t="shared" ref="P1596:P1623" si="1067">SUM(D1596:O1596)</f>
        <v>1</v>
      </c>
      <c r="Q1596" s="484"/>
      <c r="R1596" s="234"/>
      <c r="S1596" s="234"/>
      <c r="T1596" s="75"/>
      <c r="U1596" s="79">
        <v>2</v>
      </c>
    </row>
    <row r="1597" spans="1:21" s="57" customFormat="1" ht="15.75" hidden="1" customHeight="1" thickBot="1">
      <c r="A1597" s="304" t="s">
        <v>44</v>
      </c>
      <c r="B1597" s="69"/>
      <c r="C1597" s="233" t="s">
        <v>211</v>
      </c>
      <c r="D1597" s="220">
        <v>2.0472743362805645E-2</v>
      </c>
      <c r="E1597" s="220">
        <v>2.1673768581321542E-2</v>
      </c>
      <c r="F1597" s="220">
        <v>2.1119397712292355E-2</v>
      </c>
      <c r="G1597" s="220">
        <v>1.9126236051641109E-2</v>
      </c>
      <c r="H1597" s="220">
        <v>1.9896599190451614E-2</v>
      </c>
      <c r="I1597" s="220">
        <v>1.9726940550174613E-2</v>
      </c>
      <c r="J1597" s="220">
        <v>1.9749313788939783E-2</v>
      </c>
      <c r="K1597" s="220">
        <v>0.22121973944152354</v>
      </c>
      <c r="L1597" s="220">
        <v>2.2695555706678541E-2</v>
      </c>
      <c r="M1597" s="220">
        <v>0.22380185707348621</v>
      </c>
      <c r="N1597" s="220">
        <v>2.2719906380690033E-2</v>
      </c>
      <c r="O1597" s="220">
        <v>0.36779794215999506</v>
      </c>
      <c r="P1597" s="164">
        <f t="shared" si="1067"/>
        <v>1</v>
      </c>
      <c r="Q1597" s="484"/>
      <c r="R1597" s="234"/>
      <c r="S1597" s="234"/>
      <c r="T1597" s="75"/>
      <c r="U1597" s="79">
        <v>2</v>
      </c>
    </row>
    <row r="1598" spans="1:21" s="57" customFormat="1" ht="15.75" hidden="1" customHeight="1" thickBot="1">
      <c r="A1598" s="304" t="s">
        <v>44</v>
      </c>
      <c r="B1598" s="69"/>
      <c r="C1598" s="233" t="s">
        <v>212</v>
      </c>
      <c r="D1598" s="235">
        <v>1.4740243583381636E-2</v>
      </c>
      <c r="E1598" s="235">
        <v>1.554904717622666E-2</v>
      </c>
      <c r="F1598" s="235">
        <v>1.5093215268788648E-2</v>
      </c>
      <c r="G1598" s="235">
        <v>1.4048081200696836E-2</v>
      </c>
      <c r="H1598" s="235">
        <v>0.19462851087056202</v>
      </c>
      <c r="I1598" s="235">
        <v>1.4214902606555205E-2</v>
      </c>
      <c r="J1598" s="235">
        <v>0.19491870871054159</v>
      </c>
      <c r="K1598" s="235">
        <v>1.6643600778812054E-2</v>
      </c>
      <c r="L1598" s="235">
        <v>1.7146053030791752E-2</v>
      </c>
      <c r="M1598" s="235">
        <v>0.25313235270665352</v>
      </c>
      <c r="N1598" s="235">
        <v>1.6704375048270863E-2</v>
      </c>
      <c r="O1598" s="235">
        <v>0.23318090901871921</v>
      </c>
      <c r="P1598" s="167">
        <f t="shared" si="1067"/>
        <v>1</v>
      </c>
      <c r="Q1598" s="484"/>
      <c r="R1598" s="234"/>
      <c r="S1598" s="234"/>
      <c r="T1598" s="75"/>
      <c r="U1598" s="79">
        <v>2</v>
      </c>
    </row>
    <row r="1599" spans="1:21" s="57" customFormat="1" ht="15.75" hidden="1" customHeight="1" thickBot="1">
      <c r="A1599" s="304" t="s">
        <v>44</v>
      </c>
      <c r="B1599" s="69"/>
      <c r="C1599" s="233" t="s">
        <v>213</v>
      </c>
      <c r="D1599" s="168">
        <f t="shared" ref="D1599:D1606" si="1068">D1618/$P1618</f>
        <v>1.3736664347668796E-2</v>
      </c>
      <c r="E1599" s="169">
        <f t="shared" ref="E1599:O1599" si="1069">E1618/$P1618</f>
        <v>1.8324998115902977E-2</v>
      </c>
      <c r="F1599" s="169">
        <f t="shared" si="1069"/>
        <v>1.6959532321251816E-2</v>
      </c>
      <c r="G1599" s="169">
        <f t="shared" si="1069"/>
        <v>0.1452488370710413</v>
      </c>
      <c r="H1599" s="169">
        <f t="shared" si="1069"/>
        <v>1.5921950794101306E-2</v>
      </c>
      <c r="I1599" s="169">
        <f t="shared" si="1069"/>
        <v>1.5571709917116192E-2</v>
      </c>
      <c r="J1599" s="169">
        <f t="shared" si="1069"/>
        <v>0.21063766670268746</v>
      </c>
      <c r="K1599" s="169">
        <f t="shared" si="1069"/>
        <v>1.7619924042457564E-2</v>
      </c>
      <c r="L1599" s="169">
        <f t="shared" si="1069"/>
        <v>1.8129862877931474E-2</v>
      </c>
      <c r="M1599" s="169">
        <f t="shared" si="1069"/>
        <v>0.21342803818990422</v>
      </c>
      <c r="N1599" s="169">
        <f t="shared" si="1069"/>
        <v>1.7511116222814656E-2</v>
      </c>
      <c r="O1599" s="169">
        <f t="shared" si="1069"/>
        <v>0.29690969939712214</v>
      </c>
      <c r="P1599" s="171">
        <f t="shared" si="1067"/>
        <v>0.99999999999999978</v>
      </c>
      <c r="Q1599" s="484"/>
      <c r="R1599" s="234"/>
      <c r="S1599" s="234"/>
      <c r="T1599" s="75"/>
      <c r="U1599" s="79">
        <v>2</v>
      </c>
    </row>
    <row r="1600" spans="1:21" s="57" customFormat="1" ht="15.75" hidden="1" customHeight="1" thickBot="1">
      <c r="A1600" s="304" t="s">
        <v>44</v>
      </c>
      <c r="B1600" s="69"/>
      <c r="C1600" s="236" t="s">
        <v>214</v>
      </c>
      <c r="D1600" s="168">
        <f t="shared" si="1068"/>
        <v>2.0473824423624925E-2</v>
      </c>
      <c r="E1600" s="169">
        <f t="shared" ref="E1600:O1601" si="1070">E1619/$P1619</f>
        <v>2.3211851204781867E-2</v>
      </c>
      <c r="F1600" s="169">
        <f t="shared" si="1070"/>
        <v>2.1513409218370253E-2</v>
      </c>
      <c r="G1600" s="169">
        <f t="shared" si="1070"/>
        <v>0.26462407599597909</v>
      </c>
      <c r="H1600" s="169">
        <f t="shared" si="1070"/>
        <v>2.0554670080701262E-2</v>
      </c>
      <c r="I1600" s="169">
        <f t="shared" si="1070"/>
        <v>2.0579487815396182E-2</v>
      </c>
      <c r="J1600" s="169">
        <f t="shared" si="1070"/>
        <v>0.18455944117901529</v>
      </c>
      <c r="K1600" s="169">
        <f t="shared" si="1070"/>
        <v>2.212604158050006E-2</v>
      </c>
      <c r="L1600" s="169">
        <f t="shared" si="1070"/>
        <v>2.4513470726877408E-2</v>
      </c>
      <c r="M1600" s="169">
        <f t="shared" si="1070"/>
        <v>0.14728608235000157</v>
      </c>
      <c r="N1600" s="169">
        <f t="shared" si="1070"/>
        <v>-1.646072705949634E-2</v>
      </c>
      <c r="O1600" s="169">
        <f t="shared" si="1070"/>
        <v>0.26701837248424837</v>
      </c>
      <c r="P1600" s="171">
        <f t="shared" si="1067"/>
        <v>1</v>
      </c>
      <c r="Q1600" s="496">
        <f>(P1619/P1618-1)</f>
        <v>-0.20292183438136946</v>
      </c>
      <c r="R1600" s="234"/>
      <c r="S1600" s="234"/>
      <c r="T1600" s="75"/>
      <c r="U1600" s="79">
        <v>2</v>
      </c>
    </row>
    <row r="1601" spans="1:21" s="57" customFormat="1" ht="15.75" hidden="1" customHeight="1" thickBot="1">
      <c r="A1601" s="304" t="s">
        <v>44</v>
      </c>
      <c r="B1601" s="69"/>
      <c r="C1601" s="233" t="s">
        <v>468</v>
      </c>
      <c r="D1601" s="168">
        <f t="shared" si="1068"/>
        <v>2.3163243558452333E-2</v>
      </c>
      <c r="E1601" s="169">
        <f t="shared" si="1070"/>
        <v>2.3612648208938655E-2</v>
      </c>
      <c r="F1601" s="169">
        <f t="shared" si="1070"/>
        <v>2.2768391484645881E-2</v>
      </c>
      <c r="G1601" s="169">
        <f t="shared" si="1070"/>
        <v>0.19412709423042937</v>
      </c>
      <c r="H1601" s="169">
        <f t="shared" si="1070"/>
        <v>2.0256998052919518E-2</v>
      </c>
      <c r="I1601" s="169">
        <f t="shared" si="1070"/>
        <v>2.2498748779663135E-2</v>
      </c>
      <c r="J1601" s="169">
        <f t="shared" si="1070"/>
        <v>0.19395026520998288</v>
      </c>
      <c r="K1601" s="169">
        <f t="shared" si="1070"/>
        <v>2.4376680731397309E-2</v>
      </c>
      <c r="L1601" s="169">
        <f t="shared" si="1070"/>
        <v>2.4421558408986892E-2</v>
      </c>
      <c r="M1601" s="169">
        <f t="shared" si="1070"/>
        <v>0.15476598890716983</v>
      </c>
      <c r="N1601" s="169">
        <f t="shared" si="1070"/>
        <v>2.4347169772555036E-2</v>
      </c>
      <c r="O1601" s="169">
        <f t="shared" si="1070"/>
        <v>0.27171121265485909</v>
      </c>
      <c r="P1601" s="171">
        <f t="shared" si="1067"/>
        <v>0.99999999999999989</v>
      </c>
      <c r="Q1601" s="496">
        <f t="shared" ref="Q1601:Q1606" si="1071">(P1620/P1619-1)</f>
        <v>-4.4345309762771845E-2</v>
      </c>
      <c r="R1601" s="234"/>
      <c r="S1601" s="234"/>
      <c r="T1601" s="75"/>
      <c r="U1601" s="79">
        <v>2</v>
      </c>
    </row>
    <row r="1602" spans="1:21" s="57" customFormat="1" ht="15.75" hidden="1" customHeight="1" thickBot="1">
      <c r="A1602" s="304" t="s">
        <v>44</v>
      </c>
      <c r="B1602" s="69"/>
      <c r="C1602" s="233" t="s">
        <v>589</v>
      </c>
      <c r="D1602" s="168">
        <f t="shared" si="1068"/>
        <v>2.1047134240665528E-2</v>
      </c>
      <c r="E1602" s="169">
        <f t="shared" ref="E1602:O1602" si="1072">E1621/$P1621</f>
        <v>2.2303394155033292E-2</v>
      </c>
      <c r="F1602" s="169">
        <f t="shared" si="1072"/>
        <v>2.1892731111961525E-2</v>
      </c>
      <c r="G1602" s="169">
        <f t="shared" si="1072"/>
        <v>0.25702541899055836</v>
      </c>
      <c r="H1602" s="169">
        <f t="shared" si="1072"/>
        <v>2.1219037955859537E-2</v>
      </c>
      <c r="I1602" s="169">
        <f t="shared" si="1072"/>
        <v>2.255805260822746E-2</v>
      </c>
      <c r="J1602" s="169">
        <f t="shared" si="1072"/>
        <v>2.2082335663812003E-2</v>
      </c>
      <c r="K1602" s="169">
        <f t="shared" si="1072"/>
        <v>0.30056783497448025</v>
      </c>
      <c r="L1602" s="169">
        <f t="shared" si="1072"/>
        <v>2.3354819272139948E-2</v>
      </c>
      <c r="M1602" s="169">
        <f t="shared" si="1072"/>
        <v>0.12422342963968876</v>
      </c>
      <c r="N1602" s="169">
        <f t="shared" si="1072"/>
        <v>2.2228442489464047E-2</v>
      </c>
      <c r="O1602" s="169">
        <f t="shared" si="1072"/>
        <v>0.14149736889810907</v>
      </c>
      <c r="P1602" s="171">
        <f t="shared" si="1067"/>
        <v>1</v>
      </c>
      <c r="Q1602" s="497">
        <f t="shared" si="1071"/>
        <v>8.0265122451538495E-2</v>
      </c>
      <c r="R1602" s="234"/>
      <c r="S1602" s="234"/>
      <c r="T1602" s="75"/>
      <c r="U1602" s="79">
        <v>2</v>
      </c>
    </row>
    <row r="1603" spans="1:21" s="57" customFormat="1" ht="15.75" hidden="1" customHeight="1" thickBot="1">
      <c r="A1603" s="304" t="s">
        <v>44</v>
      </c>
      <c r="B1603" s="69"/>
      <c r="C1603" s="244" t="s">
        <v>691</v>
      </c>
      <c r="D1603" s="168">
        <f t="shared" si="1068"/>
        <v>1.9225581248488003E-2</v>
      </c>
      <c r="E1603" s="217">
        <f t="shared" ref="E1603:O1603" si="1073">E1622/$P1622</f>
        <v>2.0745458207870104E-2</v>
      </c>
      <c r="F1603" s="217">
        <f t="shared" si="1073"/>
        <v>2.0393110909115969E-2</v>
      </c>
      <c r="G1603" s="217">
        <f t="shared" si="1073"/>
        <v>0.24348891775896653</v>
      </c>
      <c r="H1603" s="217">
        <f t="shared" si="1073"/>
        <v>1.7571612138916011E-2</v>
      </c>
      <c r="I1603" s="217">
        <f t="shared" si="1073"/>
        <v>2.0061220421110401E-2</v>
      </c>
      <c r="J1603" s="217">
        <f t="shared" si="1073"/>
        <v>0.32194949481020479</v>
      </c>
      <c r="K1603" s="217">
        <f t="shared" si="1073"/>
        <v>2.2983418068140561E-2</v>
      </c>
      <c r="L1603" s="217">
        <f t="shared" si="1073"/>
        <v>2.2425084778099302E-2</v>
      </c>
      <c r="M1603" s="217">
        <f t="shared" si="1073"/>
        <v>2.3500663721975321E-2</v>
      </c>
      <c r="N1603" s="217">
        <f t="shared" si="1073"/>
        <v>9.6913443742225991E-2</v>
      </c>
      <c r="O1603" s="217">
        <f t="shared" si="1073"/>
        <v>0.17074199419488725</v>
      </c>
      <c r="P1603" s="171">
        <f t="shared" si="1067"/>
        <v>1.0000000000000002</v>
      </c>
      <c r="Q1603" s="497">
        <f t="shared" si="1071"/>
        <v>5.7388784011362048E-2</v>
      </c>
      <c r="R1603" s="234"/>
      <c r="S1603" s="234"/>
      <c r="T1603" s="477"/>
      <c r="U1603" s="79">
        <v>2</v>
      </c>
    </row>
    <row r="1604" spans="1:21" s="57" customFormat="1" ht="15.75" hidden="1" customHeight="1" thickBot="1">
      <c r="A1604" s="304" t="s">
        <v>44</v>
      </c>
      <c r="B1604" s="516"/>
      <c r="C1604" s="244" t="s">
        <v>790</v>
      </c>
      <c r="D1604" s="173">
        <f t="shared" si="1068"/>
        <v>2.2218293873113755E-2</v>
      </c>
      <c r="E1604" s="218">
        <f t="shared" ref="E1604:O1604" si="1074">E1623/$P1623</f>
        <v>2.4620077489985522E-2</v>
      </c>
      <c r="F1604" s="218">
        <f t="shared" si="1074"/>
        <v>2.4127371424340783E-2</v>
      </c>
      <c r="G1604" s="218">
        <f t="shared" si="1074"/>
        <v>0.19062669664783446</v>
      </c>
      <c r="H1604" s="218">
        <f t="shared" si="1074"/>
        <v>2.4446680572792191E-2</v>
      </c>
      <c r="I1604" s="218">
        <f t="shared" si="1074"/>
        <v>2.3837008345351882E-2</v>
      </c>
      <c r="J1604" s="218">
        <f t="shared" si="1074"/>
        <v>0.31914834582739127</v>
      </c>
      <c r="K1604" s="218">
        <f t="shared" si="1074"/>
        <v>2.8543521555921263E-2</v>
      </c>
      <c r="L1604" s="218">
        <f t="shared" si="1074"/>
        <v>2.811608095425723E-2</v>
      </c>
      <c r="M1604" s="218">
        <f t="shared" si="1074"/>
        <v>2.8768300163136119E-2</v>
      </c>
      <c r="N1604" s="218">
        <f t="shared" si="1074"/>
        <v>2.778296200466843E-2</v>
      </c>
      <c r="O1604" s="218">
        <f t="shared" si="1074"/>
        <v>0.25776466114120711</v>
      </c>
      <c r="P1604" s="514">
        <f t="shared" si="1067"/>
        <v>1</v>
      </c>
      <c r="Q1604" s="550">
        <f t="shared" si="1071"/>
        <v>-0.11153458495148194</v>
      </c>
      <c r="R1604" s="234"/>
      <c r="S1604" s="234"/>
      <c r="T1604" s="75"/>
      <c r="U1604" s="79">
        <v>2</v>
      </c>
    </row>
    <row r="1605" spans="1:21" s="57" customFormat="1" ht="15.75" hidden="1" customHeight="1" thickBot="1">
      <c r="A1605" s="304" t="s">
        <v>44</v>
      </c>
      <c r="B1605" s="516"/>
      <c r="C1605" s="244" t="s">
        <v>874</v>
      </c>
      <c r="D1605" s="219">
        <f t="shared" si="1068"/>
        <v>2.6434648125181735E-2</v>
      </c>
      <c r="E1605" s="220">
        <f t="shared" ref="E1605:O1606" si="1075">E1624/$P1624</f>
        <v>2.87007012004982E-2</v>
      </c>
      <c r="F1605" s="220">
        <f t="shared" si="1075"/>
        <v>2.7124963657642668E-2</v>
      </c>
      <c r="G1605" s="220">
        <f t="shared" si="1075"/>
        <v>2.658323557870286E-2</v>
      </c>
      <c r="H1605" s="220">
        <f t="shared" si="1075"/>
        <v>0.28946017584049122</v>
      </c>
      <c r="I1605" s="220">
        <f t="shared" si="1075"/>
        <v>2.6627982211706192E-2</v>
      </c>
      <c r="J1605" s="220">
        <f t="shared" si="1075"/>
        <v>2.8827919078606535E-2</v>
      </c>
      <c r="K1605" s="220">
        <f t="shared" si="1075"/>
        <v>0.20564913046319561</v>
      </c>
      <c r="L1605" s="220">
        <f t="shared" si="1075"/>
        <v>2.9082022812973132E-2</v>
      </c>
      <c r="M1605" s="220">
        <f t="shared" si="1075"/>
        <v>0.25207143563881346</v>
      </c>
      <c r="N1605" s="220">
        <f t="shared" si="1075"/>
        <v>2.9933172887626616E-2</v>
      </c>
      <c r="O1605" s="220">
        <f t="shared" si="1075"/>
        <v>2.9504612504561805E-2</v>
      </c>
      <c r="P1605" s="460">
        <f>SUM(D1605:O1605)</f>
        <v>1</v>
      </c>
      <c r="Q1605" s="551">
        <f t="shared" si="1071"/>
        <v>-4.1728148956703737E-2</v>
      </c>
      <c r="R1605" s="234"/>
      <c r="S1605" s="234"/>
      <c r="T1605" s="75"/>
      <c r="U1605" s="79">
        <v>2</v>
      </c>
    </row>
    <row r="1606" spans="1:21" s="57" customFormat="1" ht="15.6" hidden="1" customHeight="1" thickBot="1">
      <c r="A1606" s="304" t="s">
        <v>44</v>
      </c>
      <c r="B1606" s="516"/>
      <c r="C1606" s="244" t="s">
        <v>975</v>
      </c>
      <c r="D1606" s="219">
        <f t="shared" si="1068"/>
        <v>2.2516044899755599E-2</v>
      </c>
      <c r="E1606" s="220">
        <f t="shared" si="1075"/>
        <v>2.4354063973552959E-2</v>
      </c>
      <c r="F1606" s="220">
        <f t="shared" si="1075"/>
        <v>2.2880257522366707E-2</v>
      </c>
      <c r="G1606" s="220">
        <f t="shared" si="1075"/>
        <v>8.7536258698750827E-2</v>
      </c>
      <c r="H1606" s="220">
        <f t="shared" si="1075"/>
        <v>2.3641652633487106E-2</v>
      </c>
      <c r="I1606" s="220">
        <f t="shared" si="1075"/>
        <v>0.16156784695937543</v>
      </c>
      <c r="J1606" s="220">
        <f t="shared" si="1075"/>
        <v>2.4945748706769591E-2</v>
      </c>
      <c r="K1606" s="220">
        <f t="shared" si="1075"/>
        <v>2.5335801311007943E-2</v>
      </c>
      <c r="L1606" s="220">
        <f t="shared" si="1075"/>
        <v>2.4429888357020327E-2</v>
      </c>
      <c r="M1606" s="220">
        <f t="shared" si="1075"/>
        <v>2.9083626312447073E-2</v>
      </c>
      <c r="N1606" s="220">
        <f t="shared" si="1075"/>
        <v>0.19858458643796192</v>
      </c>
      <c r="O1606" s="220">
        <f t="shared" si="1075"/>
        <v>0.3551242241875045</v>
      </c>
      <c r="P1606" s="460">
        <f>SUM(D1606:O1606)</f>
        <v>1</v>
      </c>
      <c r="Q1606" s="551">
        <f t="shared" si="1071"/>
        <v>0.26544626832326612</v>
      </c>
      <c r="R1606" s="234"/>
      <c r="S1606" s="234"/>
      <c r="T1606" s="75"/>
      <c r="U1606" s="79">
        <v>2</v>
      </c>
    </row>
    <row r="1607" spans="1:21" s="57" customFormat="1" ht="15.6" hidden="1" customHeight="1" thickBot="1">
      <c r="A1607" s="304" t="s">
        <v>44</v>
      </c>
      <c r="B1607" s="516"/>
      <c r="C1607" s="244" t="s">
        <v>1120</v>
      </c>
      <c r="D1607" s="219">
        <f t="shared" ref="D1607:O1607" si="1076">D1627/$P1627</f>
        <v>3.1289935333781285E-2</v>
      </c>
      <c r="E1607" s="220">
        <f t="shared" si="1076"/>
        <v>3.2581936884272279E-2</v>
      </c>
      <c r="F1607" s="220">
        <f t="shared" si="1076"/>
        <v>3.1557264749383945E-2</v>
      </c>
      <c r="G1607" s="220">
        <f t="shared" si="1076"/>
        <v>2.9437775439717814E-2</v>
      </c>
      <c r="H1607" s="220">
        <f t="shared" si="1076"/>
        <v>3.0637651955819734E-2</v>
      </c>
      <c r="I1607" s="220">
        <f t="shared" si="1076"/>
        <v>0.25553765201708156</v>
      </c>
      <c r="J1607" s="220">
        <f t="shared" si="1076"/>
        <v>3.2087570883597365E-2</v>
      </c>
      <c r="K1607" s="220">
        <f t="shared" si="1076"/>
        <v>3.4149777890627432E-2</v>
      </c>
      <c r="L1607" s="220">
        <f t="shared" si="1076"/>
        <v>0.25733303734813734</v>
      </c>
      <c r="M1607" s="220">
        <f t="shared" si="1076"/>
        <v>3.7026624323540397E-2</v>
      </c>
      <c r="N1607" s="220">
        <f t="shared" si="1076"/>
        <v>3.2779547527208922E-2</v>
      </c>
      <c r="O1607" s="220">
        <f t="shared" si="1076"/>
        <v>0.19558122564683192</v>
      </c>
      <c r="P1607" s="460">
        <f>SUM(D1607:O1607)</f>
        <v>1.0000000000000002</v>
      </c>
      <c r="Q1607" s="551">
        <f>(P1627/P1625-1)</f>
        <v>-0.22999221639569967</v>
      </c>
      <c r="R1607" s="234"/>
      <c r="S1607" s="234"/>
      <c r="T1607" s="75"/>
      <c r="U1607" s="79">
        <v>2</v>
      </c>
    </row>
    <row r="1608" spans="1:21" s="57" customFormat="1" ht="15.6" customHeight="1" thickBot="1">
      <c r="A1608" s="304" t="s">
        <v>44</v>
      </c>
      <c r="B1608" s="516">
        <f>+B1590+1</f>
        <v>307</v>
      </c>
      <c r="C1608" s="244" t="s">
        <v>1573</v>
      </c>
      <c r="D1608" s="219">
        <f t="shared" ref="D1608:D1614" si="1077">D1628/$P1628</f>
        <v>3.4923022673567561E-2</v>
      </c>
      <c r="E1608" s="220">
        <f t="shared" ref="E1608:O1608" si="1078">E1628/$P1628</f>
        <v>3.7163112900003299E-2</v>
      </c>
      <c r="F1608" s="220">
        <f t="shared" si="1078"/>
        <v>3.6768431633518874E-2</v>
      </c>
      <c r="G1608" s="220">
        <f t="shared" si="1078"/>
        <v>3.2099127249377878E-2</v>
      </c>
      <c r="H1608" s="220">
        <f t="shared" si="1078"/>
        <v>3.4518858454425483E-2</v>
      </c>
      <c r="I1608" s="220">
        <f t="shared" si="1078"/>
        <v>0.44437782475132537</v>
      </c>
      <c r="J1608" s="220">
        <f t="shared" si="1078"/>
        <v>3.655984960746491E-2</v>
      </c>
      <c r="K1608" s="220">
        <f t="shared" si="1078"/>
        <v>3.9588897064430265E-2</v>
      </c>
      <c r="L1608" s="220">
        <f t="shared" si="1078"/>
        <v>4.1004815769339231E-2</v>
      </c>
      <c r="M1608" s="220">
        <f t="shared" si="1078"/>
        <v>1.6899908586207067E-2</v>
      </c>
      <c r="N1608" s="220">
        <f t="shared" si="1078"/>
        <v>5.3076986583475985E-4</v>
      </c>
      <c r="O1608" s="220">
        <f t="shared" si="1078"/>
        <v>0.24556538144450532</v>
      </c>
      <c r="P1608" s="460">
        <f t="shared" ref="P1608:P1617" si="1079">SUM(D1608:O1608)</f>
        <v>1</v>
      </c>
      <c r="Q1608" s="551">
        <f>(P1628/P1627-1)</f>
        <v>-0.1193041881577086</v>
      </c>
      <c r="R1608" s="234"/>
      <c r="S1608" s="234"/>
      <c r="T1608" s="75"/>
      <c r="U1608" s="79">
        <v>1</v>
      </c>
    </row>
    <row r="1609" spans="1:21" s="57" customFormat="1" ht="15.6" customHeight="1" thickBot="1">
      <c r="A1609" s="304" t="s">
        <v>44</v>
      </c>
      <c r="B1609" s="516">
        <f>+B1608+1</f>
        <v>308</v>
      </c>
      <c r="C1609" s="244" t="s">
        <v>1574</v>
      </c>
      <c r="D1609" s="347">
        <f t="shared" si="1077"/>
        <v>2.5393621736228104E-2</v>
      </c>
      <c r="E1609" s="264">
        <f t="shared" ref="E1609:O1609" si="1080">E1629/$P1629</f>
        <v>2.7429923458751716E-2</v>
      </c>
      <c r="F1609" s="264">
        <f t="shared" si="1080"/>
        <v>0.31994578635969179</v>
      </c>
      <c r="G1609" s="264">
        <f t="shared" si="1080"/>
        <v>3.0267585955617383E-2</v>
      </c>
      <c r="H1609" s="264">
        <f t="shared" si="1080"/>
        <v>3.2883810372719348E-2</v>
      </c>
      <c r="I1609" s="264">
        <f t="shared" si="1080"/>
        <v>0.26423687162515963</v>
      </c>
      <c r="J1609" s="264">
        <f t="shared" si="1080"/>
        <v>3.3664829390911671E-2</v>
      </c>
      <c r="K1609" s="264">
        <f t="shared" si="1080"/>
        <v>3.990981299156935E-2</v>
      </c>
      <c r="L1609" s="264">
        <f t="shared" si="1080"/>
        <v>9.3961265731678012E-2</v>
      </c>
      <c r="M1609" s="264">
        <f t="shared" si="1080"/>
        <v>4.3425927384725137E-2</v>
      </c>
      <c r="N1609" s="264">
        <f t="shared" si="1080"/>
        <v>4.3656986086648156E-2</v>
      </c>
      <c r="O1609" s="264">
        <f t="shared" si="1080"/>
        <v>4.5223578906299709E-2</v>
      </c>
      <c r="P1609" s="552">
        <f t="shared" si="1079"/>
        <v>1.0000000000000002</v>
      </c>
      <c r="Q1609" s="553">
        <f t="shared" ref="Q1609:Q1617" si="1081">(P1629/P1628-1)</f>
        <v>-0.11992328891331538</v>
      </c>
      <c r="R1609" s="234"/>
      <c r="S1609" s="234"/>
      <c r="T1609" s="75"/>
      <c r="U1609" s="79">
        <v>1</v>
      </c>
    </row>
    <row r="1610" spans="1:21" s="57" customFormat="1" ht="15.6" customHeight="1" thickBot="1">
      <c r="A1610" s="304" t="s">
        <v>44</v>
      </c>
      <c r="B1610" s="516">
        <f>+B1609+1</f>
        <v>309</v>
      </c>
      <c r="C1610" s="233" t="s">
        <v>1575</v>
      </c>
      <c r="D1610" s="237">
        <f t="shared" si="1077"/>
        <v>5.3052663981595638E-2</v>
      </c>
      <c r="E1610" s="238">
        <f t="shared" ref="E1610:O1610" si="1082">E1630/$P1630</f>
        <v>5.5266249134594242E-2</v>
      </c>
      <c r="F1610" s="238">
        <f t="shared" si="1082"/>
        <v>0.39059880063570684</v>
      </c>
      <c r="G1610" s="238">
        <f t="shared" si="1082"/>
        <v>4.8376816237383269E-2</v>
      </c>
      <c r="H1610" s="238">
        <f t="shared" si="1082"/>
        <v>5.3145938932219292E-2</v>
      </c>
      <c r="I1610" s="238">
        <f t="shared" si="1082"/>
        <v>5.2420224542002798E-2</v>
      </c>
      <c r="J1610" s="238">
        <f t="shared" si="1082"/>
        <v>5.4551151877290156E-2</v>
      </c>
      <c r="K1610" s="238">
        <f t="shared" si="1082"/>
        <v>5.7979644576586942E-2</v>
      </c>
      <c r="L1610" s="238">
        <f t="shared" si="1082"/>
        <v>5.7103159251453893E-2</v>
      </c>
      <c r="M1610" s="238">
        <f t="shared" si="1082"/>
        <v>6.1414727832631508E-2</v>
      </c>
      <c r="N1610" s="238">
        <f t="shared" si="1082"/>
        <v>5.9308781384063806E-2</v>
      </c>
      <c r="O1610" s="238">
        <f t="shared" si="1082"/>
        <v>5.6781841614471577E-2</v>
      </c>
      <c r="P1610" s="329">
        <f t="shared" si="1079"/>
        <v>1</v>
      </c>
      <c r="Q1610" s="498">
        <f t="shared" si="1081"/>
        <v>-0.14948748040289694</v>
      </c>
      <c r="R1610" s="234"/>
      <c r="S1610" s="234"/>
      <c r="T1610" s="75"/>
      <c r="U1610" s="79">
        <v>1</v>
      </c>
    </row>
    <row r="1611" spans="1:21" s="57" customFormat="1" ht="15.6" customHeight="1" thickBot="1">
      <c r="A1611" s="304" t="s">
        <v>44</v>
      </c>
      <c r="B1611" s="516">
        <f>+B1610+1</f>
        <v>310</v>
      </c>
      <c r="C1611" s="233" t="s">
        <v>1576</v>
      </c>
      <c r="D1611" s="237">
        <f t="shared" si="1077"/>
        <v>7.4148969588434671E-2</v>
      </c>
      <c r="E1611" s="238">
        <f t="shared" ref="E1611:O1611" si="1083">E1631/$P1631</f>
        <v>8.2146915870134216E-2</v>
      </c>
      <c r="F1611" s="238">
        <f t="shared" si="1083"/>
        <v>7.9572449467088149E-2</v>
      </c>
      <c r="G1611" s="238">
        <f t="shared" si="1083"/>
        <v>0</v>
      </c>
      <c r="H1611" s="238">
        <f t="shared" si="1083"/>
        <v>0.15535238591723599</v>
      </c>
      <c r="I1611" s="238">
        <f t="shared" si="1083"/>
        <v>7.8694502357678969E-2</v>
      </c>
      <c r="J1611" s="238">
        <f t="shared" si="1083"/>
        <v>8.2877619228218916E-2</v>
      </c>
      <c r="K1611" s="238">
        <f t="shared" si="1083"/>
        <v>9.2505052857371942E-2</v>
      </c>
      <c r="L1611" s="238">
        <f t="shared" si="1083"/>
        <v>8.2095544828819825E-2</v>
      </c>
      <c r="M1611" s="238">
        <f t="shared" si="1083"/>
        <v>9.5630675054260872E-2</v>
      </c>
      <c r="N1611" s="238">
        <f t="shared" si="1083"/>
        <v>8.896479190710059E-2</v>
      </c>
      <c r="O1611" s="238">
        <f t="shared" si="1083"/>
        <v>8.8011092923655831E-2</v>
      </c>
      <c r="P1611" s="239">
        <f t="shared" si="1079"/>
        <v>1</v>
      </c>
      <c r="Q1611" s="492">
        <f t="shared" si="1081"/>
        <v>-0.26572994866929311</v>
      </c>
      <c r="R1611" s="234"/>
      <c r="S1611" s="234"/>
      <c r="T1611" s="75"/>
      <c r="U1611" s="79">
        <v>1</v>
      </c>
    </row>
    <row r="1612" spans="1:21" s="57" customFormat="1" ht="15.75" customHeight="1" thickBot="1">
      <c r="A1612" s="304" t="s">
        <v>44</v>
      </c>
      <c r="B1612" s="516">
        <f>+B1611+1</f>
        <v>311</v>
      </c>
      <c r="C1612" s="233" t="s">
        <v>1577</v>
      </c>
      <c r="D1612" s="237">
        <f t="shared" si="1077"/>
        <v>8.2165309909909903E-2</v>
      </c>
      <c r="E1612" s="238">
        <f t="shared" ref="E1612:O1612" si="1084">E1632/$P1632</f>
        <v>8.1081081081081086E-2</v>
      </c>
      <c r="F1612" s="238">
        <f t="shared" si="1084"/>
        <v>8.1081081081081086E-2</v>
      </c>
      <c r="G1612" s="238">
        <f t="shared" si="1084"/>
        <v>7.2072072072072071E-2</v>
      </c>
      <c r="H1612" s="238">
        <f t="shared" si="1084"/>
        <v>9.9099099099099114E-2</v>
      </c>
      <c r="I1612" s="238">
        <f t="shared" si="1084"/>
        <v>7.2072072072072071E-2</v>
      </c>
      <c r="J1612" s="238">
        <f t="shared" si="1084"/>
        <v>8.1081081081081086E-2</v>
      </c>
      <c r="K1612" s="238">
        <f t="shared" si="1084"/>
        <v>9.9099099099099114E-2</v>
      </c>
      <c r="L1612" s="238">
        <f t="shared" si="1084"/>
        <v>8.1081081081081086E-2</v>
      </c>
      <c r="M1612" s="238">
        <f t="shared" si="1084"/>
        <v>7.2072072072072071E-2</v>
      </c>
      <c r="N1612" s="238">
        <f t="shared" si="1084"/>
        <v>8.1081081081081086E-2</v>
      </c>
      <c r="O1612" s="238">
        <f t="shared" si="1084"/>
        <v>9.8014870270269963E-2</v>
      </c>
      <c r="P1612" s="239">
        <f t="shared" si="1079"/>
        <v>0.99999999999999967</v>
      </c>
      <c r="Q1612" s="492">
        <f t="shared" si="1081"/>
        <v>3.2219250912463693E-2</v>
      </c>
      <c r="R1612" s="234"/>
      <c r="S1612" s="234"/>
      <c r="T1612" s="75"/>
      <c r="U1612" s="79">
        <v>1</v>
      </c>
    </row>
    <row r="1613" spans="1:21" s="57" customFormat="1" ht="15.75" customHeight="1" thickBot="1">
      <c r="A1613" s="304" t="s">
        <v>44</v>
      </c>
      <c r="B1613" s="516">
        <f>+B1612+1</f>
        <v>312</v>
      </c>
      <c r="C1613" s="233" t="s">
        <v>1578</v>
      </c>
      <c r="D1613" s="237">
        <f t="shared" si="1077"/>
        <v>7.9646017699115043E-2</v>
      </c>
      <c r="E1613" s="238">
        <f t="shared" ref="E1613:O1613" si="1085">E1633/$P1633</f>
        <v>7.9646017699115043E-2</v>
      </c>
      <c r="F1613" s="238">
        <f t="shared" si="1085"/>
        <v>7.9646017699115043E-2</v>
      </c>
      <c r="G1613" s="238">
        <f t="shared" si="1085"/>
        <v>7.0796460176991149E-2</v>
      </c>
      <c r="H1613" s="238">
        <f t="shared" si="1085"/>
        <v>9.7345132743362831E-2</v>
      </c>
      <c r="I1613" s="238">
        <f t="shared" si="1085"/>
        <v>7.9646017699115043E-2</v>
      </c>
      <c r="J1613" s="238">
        <f t="shared" si="1085"/>
        <v>7.9646017699115043E-2</v>
      </c>
      <c r="K1613" s="238">
        <f t="shared" si="1085"/>
        <v>9.7345132743362831E-2</v>
      </c>
      <c r="L1613" s="238">
        <f t="shared" si="1085"/>
        <v>7.0796460176991149E-2</v>
      </c>
      <c r="M1613" s="238">
        <f t="shared" si="1085"/>
        <v>7.9646017699115043E-2</v>
      </c>
      <c r="N1613" s="238">
        <f t="shared" si="1085"/>
        <v>7.9646017699115043E-2</v>
      </c>
      <c r="O1613" s="238">
        <f t="shared" si="1085"/>
        <v>0.10619469026548665</v>
      </c>
      <c r="P1613" s="239">
        <f t="shared" si="1079"/>
        <v>1</v>
      </c>
      <c r="Q1613" s="492">
        <f t="shared" si="1081"/>
        <v>1.8018018018018056E-2</v>
      </c>
      <c r="R1613" s="234"/>
      <c r="S1613" s="234"/>
      <c r="T1613" s="75"/>
      <c r="U1613" s="79">
        <v>1</v>
      </c>
    </row>
    <row r="1614" spans="1:21" s="57" customFormat="1" ht="15.75" hidden="1" customHeight="1" thickBot="1">
      <c r="A1614" s="304" t="s">
        <v>44</v>
      </c>
      <c r="B1614" s="69"/>
      <c r="C1614" s="233" t="s">
        <v>1579</v>
      </c>
      <c r="D1614" s="237" t="e">
        <f t="shared" si="1077"/>
        <v>#DIV/0!</v>
      </c>
      <c r="E1614" s="238" t="e">
        <f t="shared" ref="E1614:O1614" si="1086">E1634/$P1634</f>
        <v>#DIV/0!</v>
      </c>
      <c r="F1614" s="238" t="e">
        <f t="shared" si="1086"/>
        <v>#DIV/0!</v>
      </c>
      <c r="G1614" s="238" t="e">
        <f t="shared" si="1086"/>
        <v>#DIV/0!</v>
      </c>
      <c r="H1614" s="238" t="e">
        <f t="shared" si="1086"/>
        <v>#DIV/0!</v>
      </c>
      <c r="I1614" s="238" t="e">
        <f t="shared" si="1086"/>
        <v>#DIV/0!</v>
      </c>
      <c r="J1614" s="238" t="e">
        <f t="shared" si="1086"/>
        <v>#DIV/0!</v>
      </c>
      <c r="K1614" s="238" t="e">
        <f t="shared" si="1086"/>
        <v>#DIV/0!</v>
      </c>
      <c r="L1614" s="238" t="e">
        <f t="shared" si="1086"/>
        <v>#DIV/0!</v>
      </c>
      <c r="M1614" s="238" t="e">
        <f t="shared" si="1086"/>
        <v>#DIV/0!</v>
      </c>
      <c r="N1614" s="238" t="e">
        <f t="shared" si="1086"/>
        <v>#DIV/0!</v>
      </c>
      <c r="O1614" s="238" t="e">
        <f t="shared" si="1086"/>
        <v>#DIV/0!</v>
      </c>
      <c r="P1614" s="239" t="e">
        <f t="shared" si="1079"/>
        <v>#DIV/0!</v>
      </c>
      <c r="Q1614" s="492">
        <f t="shared" si="1081"/>
        <v>-1</v>
      </c>
      <c r="R1614" s="234"/>
      <c r="S1614" s="234"/>
      <c r="T1614" s="75"/>
      <c r="U1614" s="79">
        <v>2</v>
      </c>
    </row>
    <row r="1615" spans="1:21" s="57" customFormat="1" ht="15.75" hidden="1" customHeight="1" thickBot="1">
      <c r="A1615" s="304" t="s">
        <v>44</v>
      </c>
      <c r="B1615" s="69"/>
      <c r="C1615" s="233" t="s">
        <v>1580</v>
      </c>
      <c r="D1615" s="237" t="e">
        <f t="shared" ref="D1615:O1617" si="1087">D1635/$P1635</f>
        <v>#DIV/0!</v>
      </c>
      <c r="E1615" s="238" t="e">
        <f t="shared" si="1087"/>
        <v>#DIV/0!</v>
      </c>
      <c r="F1615" s="238" t="e">
        <f t="shared" si="1087"/>
        <v>#DIV/0!</v>
      </c>
      <c r="G1615" s="238" t="e">
        <f t="shared" si="1087"/>
        <v>#DIV/0!</v>
      </c>
      <c r="H1615" s="238" t="e">
        <f t="shared" si="1087"/>
        <v>#DIV/0!</v>
      </c>
      <c r="I1615" s="238" t="e">
        <f t="shared" si="1087"/>
        <v>#DIV/0!</v>
      </c>
      <c r="J1615" s="238" t="e">
        <f t="shared" si="1087"/>
        <v>#DIV/0!</v>
      </c>
      <c r="K1615" s="238" t="e">
        <f t="shared" si="1087"/>
        <v>#DIV/0!</v>
      </c>
      <c r="L1615" s="238" t="e">
        <f t="shared" si="1087"/>
        <v>#DIV/0!</v>
      </c>
      <c r="M1615" s="238" t="e">
        <f t="shared" si="1087"/>
        <v>#DIV/0!</v>
      </c>
      <c r="N1615" s="238" t="e">
        <f t="shared" si="1087"/>
        <v>#DIV/0!</v>
      </c>
      <c r="O1615" s="238" t="e">
        <f t="shared" si="1087"/>
        <v>#DIV/0!</v>
      </c>
      <c r="P1615" s="239" t="e">
        <f t="shared" si="1079"/>
        <v>#DIV/0!</v>
      </c>
      <c r="Q1615" s="492" t="e">
        <f t="shared" si="1081"/>
        <v>#DIV/0!</v>
      </c>
      <c r="R1615" s="234"/>
      <c r="S1615" s="234"/>
      <c r="T1615" s="75"/>
      <c r="U1615" s="79">
        <v>2</v>
      </c>
    </row>
    <row r="1616" spans="1:21" s="57" customFormat="1" ht="15.75" hidden="1" customHeight="1" thickBot="1">
      <c r="A1616" s="304" t="s">
        <v>44</v>
      </c>
      <c r="B1616" s="69"/>
      <c r="C1616" s="233" t="s">
        <v>1581</v>
      </c>
      <c r="D1616" s="237" t="e">
        <f t="shared" si="1087"/>
        <v>#DIV/0!</v>
      </c>
      <c r="E1616" s="238" t="e">
        <f t="shared" si="1087"/>
        <v>#DIV/0!</v>
      </c>
      <c r="F1616" s="238" t="e">
        <f t="shared" si="1087"/>
        <v>#DIV/0!</v>
      </c>
      <c r="G1616" s="238" t="e">
        <f t="shared" si="1087"/>
        <v>#DIV/0!</v>
      </c>
      <c r="H1616" s="238" t="e">
        <f t="shared" si="1087"/>
        <v>#DIV/0!</v>
      </c>
      <c r="I1616" s="238" t="e">
        <f t="shared" si="1087"/>
        <v>#DIV/0!</v>
      </c>
      <c r="J1616" s="238" t="e">
        <f t="shared" si="1087"/>
        <v>#DIV/0!</v>
      </c>
      <c r="K1616" s="238" t="e">
        <f t="shared" si="1087"/>
        <v>#DIV/0!</v>
      </c>
      <c r="L1616" s="238" t="e">
        <f t="shared" si="1087"/>
        <v>#DIV/0!</v>
      </c>
      <c r="M1616" s="238" t="e">
        <f t="shared" si="1087"/>
        <v>#DIV/0!</v>
      </c>
      <c r="N1616" s="238" t="e">
        <f t="shared" si="1087"/>
        <v>#DIV/0!</v>
      </c>
      <c r="O1616" s="238" t="e">
        <f t="shared" si="1087"/>
        <v>#DIV/0!</v>
      </c>
      <c r="P1616" s="239" t="e">
        <f t="shared" si="1079"/>
        <v>#DIV/0!</v>
      </c>
      <c r="Q1616" s="492" t="e">
        <f t="shared" si="1081"/>
        <v>#DIV/0!</v>
      </c>
      <c r="R1616" s="234"/>
      <c r="S1616" s="234"/>
      <c r="T1616" s="75"/>
      <c r="U1616" s="79">
        <v>2</v>
      </c>
    </row>
    <row r="1617" spans="1:21" s="57" customFormat="1" ht="15.75" hidden="1" customHeight="1" thickBot="1">
      <c r="A1617" s="304" t="s">
        <v>44</v>
      </c>
      <c r="B1617" s="69"/>
      <c r="C1617" s="233" t="s">
        <v>1582</v>
      </c>
      <c r="D1617" s="237" t="e">
        <f t="shared" si="1087"/>
        <v>#DIV/0!</v>
      </c>
      <c r="E1617" s="238" t="e">
        <f t="shared" si="1087"/>
        <v>#DIV/0!</v>
      </c>
      <c r="F1617" s="238" t="e">
        <f t="shared" si="1087"/>
        <v>#DIV/0!</v>
      </c>
      <c r="G1617" s="238" t="e">
        <f t="shared" si="1087"/>
        <v>#DIV/0!</v>
      </c>
      <c r="H1617" s="238" t="e">
        <f t="shared" si="1087"/>
        <v>#DIV/0!</v>
      </c>
      <c r="I1617" s="238" t="e">
        <f t="shared" si="1087"/>
        <v>#DIV/0!</v>
      </c>
      <c r="J1617" s="238" t="e">
        <f t="shared" si="1087"/>
        <v>#DIV/0!</v>
      </c>
      <c r="K1617" s="238" t="e">
        <f t="shared" si="1087"/>
        <v>#DIV/0!</v>
      </c>
      <c r="L1617" s="238" t="e">
        <f t="shared" si="1087"/>
        <v>#DIV/0!</v>
      </c>
      <c r="M1617" s="238" t="e">
        <f t="shared" si="1087"/>
        <v>#DIV/0!</v>
      </c>
      <c r="N1617" s="238" t="e">
        <f t="shared" si="1087"/>
        <v>#DIV/0!</v>
      </c>
      <c r="O1617" s="238" t="e">
        <f t="shared" si="1087"/>
        <v>#DIV/0!</v>
      </c>
      <c r="P1617" s="239" t="e">
        <f t="shared" si="1079"/>
        <v>#DIV/0!</v>
      </c>
      <c r="Q1617" s="492" t="e">
        <f t="shared" si="1081"/>
        <v>#DIV/0!</v>
      </c>
      <c r="R1617" s="234"/>
      <c r="S1617" s="234"/>
      <c r="T1617" s="75"/>
      <c r="U1617" s="79">
        <v>2</v>
      </c>
    </row>
    <row r="1618" spans="1:21" s="57" customFormat="1" ht="15.75" hidden="1" customHeight="1" thickBot="1">
      <c r="A1618" s="304" t="s">
        <v>44</v>
      </c>
      <c r="B1618" s="69"/>
      <c r="C1618" s="236" t="s">
        <v>213</v>
      </c>
      <c r="D1618" s="240">
        <v>0.42277984999999996</v>
      </c>
      <c r="E1618" s="241">
        <v>0.5639971800000001</v>
      </c>
      <c r="F1618" s="241">
        <v>0.52197158999999993</v>
      </c>
      <c r="G1618" s="241">
        <v>4.4703925200000008</v>
      </c>
      <c r="H1618" s="241">
        <v>0.49003744999999999</v>
      </c>
      <c r="I1618" s="241">
        <v>0.47925791999999934</v>
      </c>
      <c r="J1618" s="241">
        <v>6.4828956199999999</v>
      </c>
      <c r="K1618" s="241">
        <v>0.54229678000000092</v>
      </c>
      <c r="L1618" s="241">
        <v>0.55799140999999963</v>
      </c>
      <c r="M1618" s="241">
        <v>6.5687762100000011</v>
      </c>
      <c r="N1618" s="241">
        <v>0.53894794999999718</v>
      </c>
      <c r="O1618" s="197">
        <v>9.1381309900000005</v>
      </c>
      <c r="P1618" s="242">
        <f t="shared" si="1067"/>
        <v>30.777475470000002</v>
      </c>
      <c r="Q1618" s="198"/>
      <c r="R1618" s="161"/>
      <c r="S1618" s="161"/>
      <c r="T1618" s="75"/>
      <c r="U1618" s="79">
        <v>2</v>
      </c>
    </row>
    <row r="1619" spans="1:21" s="57" customFormat="1" ht="15.75" hidden="1" customHeight="1" thickBot="1">
      <c r="A1619" s="304" t="s">
        <v>44</v>
      </c>
      <c r="B1619" s="69"/>
      <c r="C1619" s="233" t="s">
        <v>214</v>
      </c>
      <c r="D1619" s="182">
        <v>0.50226495999999998</v>
      </c>
      <c r="E1619" s="183">
        <v>0.56943438000000002</v>
      </c>
      <c r="F1619" s="183">
        <v>0.52776811000000001</v>
      </c>
      <c r="G1619" s="183">
        <v>6.4917720399999999</v>
      </c>
      <c r="H1619" s="183">
        <v>0.50424827000000005</v>
      </c>
      <c r="I1619" s="183">
        <v>0.50485709999999995</v>
      </c>
      <c r="J1619" s="183">
        <v>4.5276221200000002</v>
      </c>
      <c r="K1619" s="183">
        <v>0.54279723999999996</v>
      </c>
      <c r="L1619" s="183">
        <v>0.60136577999999996</v>
      </c>
      <c r="M1619" s="183">
        <v>3.6132300800000001</v>
      </c>
      <c r="N1619" s="183">
        <v>-0.40381544000000003</v>
      </c>
      <c r="O1619" s="184">
        <v>6.5505090499999996</v>
      </c>
      <c r="P1619" s="185">
        <f t="shared" si="1067"/>
        <v>24.532053690000001</v>
      </c>
      <c r="Q1619" s="502"/>
      <c r="R1619" s="186"/>
      <c r="S1619" s="186"/>
      <c r="T1619" s="103"/>
      <c r="U1619" s="79">
        <v>2</v>
      </c>
    </row>
    <row r="1620" spans="1:21" s="57" customFormat="1" ht="15.75" hidden="1" customHeight="1" thickBot="1">
      <c r="A1620" s="334" t="s">
        <v>44</v>
      </c>
      <c r="B1620" s="69"/>
      <c r="C1620" s="233" t="s">
        <v>468</v>
      </c>
      <c r="D1620" s="182">
        <v>0.54304306999999996</v>
      </c>
      <c r="E1620" s="183">
        <v>0.55357898999999999</v>
      </c>
      <c r="F1620" s="183">
        <v>0.53378608999999999</v>
      </c>
      <c r="G1620" s="183">
        <v>4.5511490200000004</v>
      </c>
      <c r="H1620" s="183">
        <v>0.47490854999999998</v>
      </c>
      <c r="I1620" s="183">
        <v>0.52746453999999998</v>
      </c>
      <c r="J1620" s="183">
        <v>4.5470034100000003</v>
      </c>
      <c r="K1620" s="183">
        <v>0.57149110000000003</v>
      </c>
      <c r="L1620" s="183">
        <v>0.57254322000000002</v>
      </c>
      <c r="M1620" s="183">
        <v>3.6283604899999999</v>
      </c>
      <c r="N1620" s="183">
        <v>0.57079924000000004</v>
      </c>
      <c r="O1620" s="184">
        <v>6.37004445</v>
      </c>
      <c r="P1620" s="185">
        <f t="shared" si="1067"/>
        <v>23.444172170000002</v>
      </c>
      <c r="Q1620" s="503"/>
      <c r="R1620" s="187"/>
      <c r="S1620" s="187"/>
      <c r="T1620" s="105">
        <f t="shared" ref="T1620:T1625" si="1088">R1620-S1620</f>
        <v>0</v>
      </c>
      <c r="U1620" s="79">
        <v>2</v>
      </c>
    </row>
    <row r="1621" spans="1:21" s="57" customFormat="1" ht="15.75" hidden="1" customHeight="1" thickBot="1">
      <c r="A1621" s="334" t="s">
        <v>44</v>
      </c>
      <c r="B1621" s="69"/>
      <c r="C1621" s="339" t="s">
        <v>589</v>
      </c>
      <c r="D1621" s="182">
        <v>0.53303807000000003</v>
      </c>
      <c r="E1621" s="183">
        <v>0.56485401000000002</v>
      </c>
      <c r="F1621" s="183">
        <v>0.55445359000000005</v>
      </c>
      <c r="G1621" s="183">
        <v>6.5094055900000001</v>
      </c>
      <c r="H1621" s="183">
        <v>0.53739168999999998</v>
      </c>
      <c r="I1621" s="183">
        <v>0.57130347000000004</v>
      </c>
      <c r="J1621" s="183">
        <v>0.55925550000000002</v>
      </c>
      <c r="K1621" s="183">
        <v>7.6121574000000001</v>
      </c>
      <c r="L1621" s="183">
        <v>0.59148232000000001</v>
      </c>
      <c r="M1621" s="183">
        <v>3.14607283</v>
      </c>
      <c r="N1621" s="183">
        <v>0.56295578999999996</v>
      </c>
      <c r="O1621" s="332">
        <v>3.5835512600000001</v>
      </c>
      <c r="P1621" s="333">
        <f t="shared" si="1067"/>
        <v>25.325921520000005</v>
      </c>
      <c r="Q1621" s="503"/>
      <c r="R1621" s="187"/>
      <c r="S1621" s="187"/>
      <c r="T1621" s="105">
        <f t="shared" si="1088"/>
        <v>0</v>
      </c>
      <c r="U1621" s="79">
        <v>2</v>
      </c>
    </row>
    <row r="1622" spans="1:21" s="57" customFormat="1" ht="15.75" hidden="1" customHeight="1" thickBot="1">
      <c r="A1622" s="334" t="s">
        <v>44</v>
      </c>
      <c r="B1622" s="69"/>
      <c r="C1622" s="339" t="s">
        <v>691</v>
      </c>
      <c r="D1622" s="182">
        <v>0.51484848000000005</v>
      </c>
      <c r="E1622" s="183">
        <v>0.55554979000000004</v>
      </c>
      <c r="F1622" s="183">
        <v>0.54611416000000002</v>
      </c>
      <c r="G1622" s="183">
        <v>6.5204738200000003</v>
      </c>
      <c r="H1622" s="183">
        <v>0.47055627</v>
      </c>
      <c r="I1622" s="183">
        <v>0.53722634999999996</v>
      </c>
      <c r="J1622" s="183">
        <v>8.6215967100000004</v>
      </c>
      <c r="K1622" s="183">
        <v>0.61548088999999995</v>
      </c>
      <c r="L1622" s="183">
        <v>0.60052908999999999</v>
      </c>
      <c r="M1622" s="183">
        <v>0.62933238999999996</v>
      </c>
      <c r="N1622" s="183">
        <v>2.59527858</v>
      </c>
      <c r="O1622" s="184">
        <v>4.5723588299999998</v>
      </c>
      <c r="P1622" s="185">
        <f t="shared" si="1067"/>
        <v>26.779345359999994</v>
      </c>
      <c r="Q1622" s="503"/>
      <c r="R1622" s="187"/>
      <c r="S1622" s="187"/>
      <c r="T1622" s="105">
        <f t="shared" si="1088"/>
        <v>0</v>
      </c>
      <c r="U1622" s="79">
        <v>2</v>
      </c>
    </row>
    <row r="1623" spans="1:21" s="57" customFormat="1" ht="15.75" hidden="1" customHeight="1" thickBot="1">
      <c r="A1623" s="334" t="s">
        <v>44</v>
      </c>
      <c r="B1623" s="69"/>
      <c r="C1623" s="339" t="s">
        <v>790</v>
      </c>
      <c r="D1623" s="190">
        <v>0.52862925000000005</v>
      </c>
      <c r="E1623" s="190">
        <v>0.58577374000000004</v>
      </c>
      <c r="F1623" s="190">
        <v>0.57405101999999997</v>
      </c>
      <c r="G1623" s="190">
        <v>4.5354899099999999</v>
      </c>
      <c r="H1623" s="190">
        <v>0.58164819000000012</v>
      </c>
      <c r="I1623" s="190">
        <v>0.5671425499999998</v>
      </c>
      <c r="J1623" s="190">
        <v>7.5933441000000004</v>
      </c>
      <c r="K1623" s="190">
        <v>0.67912236999999998</v>
      </c>
      <c r="L1623" s="190">
        <v>0.66895248000000151</v>
      </c>
      <c r="M1623" s="190">
        <v>0.68447041999999669</v>
      </c>
      <c r="N1623" s="190">
        <v>0.6610267400000005</v>
      </c>
      <c r="O1623" s="184">
        <v>6.1328714200000007</v>
      </c>
      <c r="P1623" s="185">
        <f t="shared" si="1067"/>
        <v>23.79252219</v>
      </c>
      <c r="Q1623" s="503"/>
      <c r="R1623" s="187"/>
      <c r="S1623" s="187"/>
      <c r="T1623" s="105">
        <f t="shared" si="1088"/>
        <v>0</v>
      </c>
      <c r="U1623" s="79">
        <v>2</v>
      </c>
    </row>
    <row r="1624" spans="1:21" s="57" customFormat="1" ht="15.75" hidden="1" customHeight="1" thickBot="1">
      <c r="A1624" s="334" t="s">
        <v>44</v>
      </c>
      <c r="B1624" s="69"/>
      <c r="C1624" s="339" t="s">
        <v>874</v>
      </c>
      <c r="D1624" s="422">
        <v>0.60270215999999999</v>
      </c>
      <c r="E1624" s="423">
        <v>0.65436749999999999</v>
      </c>
      <c r="F1624" s="423">
        <v>0.61844115</v>
      </c>
      <c r="G1624" s="423">
        <v>0.6060899099999999</v>
      </c>
      <c r="H1624" s="423">
        <v>6.5996064099999998</v>
      </c>
      <c r="I1624" s="423">
        <v>0.60711012000000153</v>
      </c>
      <c r="J1624" s="423">
        <v>0.65726802999999911</v>
      </c>
      <c r="K1624" s="423">
        <v>4.6887393599999996</v>
      </c>
      <c r="L1624" s="423">
        <v>0.66306152000000118</v>
      </c>
      <c r="M1624" s="423">
        <v>5.7471541899999998</v>
      </c>
      <c r="N1624" s="423">
        <v>0.68246749000000051</v>
      </c>
      <c r="O1624" s="424">
        <v>0.67269643999999928</v>
      </c>
      <c r="P1624" s="425">
        <f>SUM(D1624:O1624)</f>
        <v>22.79970428</v>
      </c>
      <c r="Q1624" s="503"/>
      <c r="R1624" s="182"/>
      <c r="S1624" s="191"/>
      <c r="T1624" s="192">
        <f>S1624-R1624</f>
        <v>0</v>
      </c>
      <c r="U1624" s="79">
        <v>2</v>
      </c>
    </row>
    <row r="1625" spans="1:21" s="57" customFormat="1" ht="15.75" hidden="1" customHeight="1" thickBot="1">
      <c r="A1625" s="334" t="s">
        <v>44</v>
      </c>
      <c r="B1625" s="69"/>
      <c r="C1625" s="472" t="s">
        <v>975</v>
      </c>
      <c r="D1625" s="182">
        <v>0.64962843999999997</v>
      </c>
      <c r="E1625" s="183">
        <v>0.70265860000000002</v>
      </c>
      <c r="F1625" s="183">
        <v>0.66013663</v>
      </c>
      <c r="G1625" s="183">
        <v>2.5255786900000001</v>
      </c>
      <c r="H1625" s="183">
        <v>0.68210425000000008</v>
      </c>
      <c r="I1625" s="183">
        <v>4.6615233200000006</v>
      </c>
      <c r="J1625" s="183">
        <v>0.71972976999999894</v>
      </c>
      <c r="K1625" s="183">
        <v>0.73098348999999985</v>
      </c>
      <c r="L1625" s="183">
        <v>0.70484627000000089</v>
      </c>
      <c r="M1625" s="183">
        <v>0.83911498999999878</v>
      </c>
      <c r="N1625" s="183">
        <v>5.72952291</v>
      </c>
      <c r="O1625" s="184">
        <v>10.245973339999999</v>
      </c>
      <c r="P1625" s="185">
        <f>SUM(D1625:O1625)</f>
        <v>28.851800699999998</v>
      </c>
      <c r="Q1625" s="503"/>
      <c r="R1625" s="459">
        <v>22.4</v>
      </c>
      <c r="S1625" s="459">
        <v>22.4</v>
      </c>
      <c r="T1625" s="592">
        <f t="shared" si="1088"/>
        <v>0</v>
      </c>
      <c r="U1625" s="79">
        <v>2</v>
      </c>
    </row>
    <row r="1626" spans="1:21" s="57" customFormat="1" ht="15.6" customHeight="1" thickBot="1">
      <c r="A1626" s="334" t="s">
        <v>44</v>
      </c>
      <c r="B1626" s="516">
        <f>+B1613+1</f>
        <v>313</v>
      </c>
      <c r="C1626" s="472" t="s">
        <v>2538</v>
      </c>
      <c r="D1626" s="182">
        <v>0.8</v>
      </c>
      <c r="E1626" s="183">
        <v>0.9</v>
      </c>
      <c r="F1626" s="183">
        <v>0.9</v>
      </c>
      <c r="G1626" s="183">
        <v>0.8</v>
      </c>
      <c r="H1626" s="183">
        <v>1</v>
      </c>
      <c r="I1626" s="183">
        <v>0.8</v>
      </c>
      <c r="J1626" s="183">
        <v>0.9</v>
      </c>
      <c r="K1626" s="183">
        <v>1</v>
      </c>
      <c r="L1626" s="183">
        <v>0.8</v>
      </c>
      <c r="M1626" s="183">
        <v>0.8</v>
      </c>
      <c r="N1626" s="183">
        <v>0.9</v>
      </c>
      <c r="O1626" s="184">
        <f>(R1626)-SUM(D1626:N1626)</f>
        <v>0.99999999999999822</v>
      </c>
      <c r="P1626" s="185">
        <f>SUM(D1626:O1626)</f>
        <v>10.6</v>
      </c>
      <c r="Q1626" s="584"/>
      <c r="R1626" s="182">
        <v>10.6</v>
      </c>
      <c r="S1626" s="187">
        <v>10.6</v>
      </c>
      <c r="T1626" s="644">
        <f>R1626-S1626</f>
        <v>0</v>
      </c>
      <c r="U1626" s="79">
        <v>1</v>
      </c>
    </row>
    <row r="1627" spans="1:21" s="57" customFormat="1" ht="15.75" hidden="1" customHeight="1" thickBot="1">
      <c r="A1627" s="334" t="s">
        <v>44</v>
      </c>
      <c r="B1627" s="69"/>
      <c r="C1627" s="472" t="s">
        <v>1120</v>
      </c>
      <c r="D1627" s="182">
        <v>0.69514067999999996</v>
      </c>
      <c r="E1627" s="183">
        <v>0.72384393000000014</v>
      </c>
      <c r="F1627" s="183">
        <v>0.70107969999999997</v>
      </c>
      <c r="G1627" s="183">
        <v>0.65399289000000005</v>
      </c>
      <c r="H1627" s="183">
        <v>0.68064948000000003</v>
      </c>
      <c r="I1627" s="183">
        <v>5.6770528699999998</v>
      </c>
      <c r="J1627" s="183">
        <v>0.71286103999999995</v>
      </c>
      <c r="K1627" s="183">
        <v>0.75867526000000041</v>
      </c>
      <c r="L1627" s="183">
        <v>5.7169393499999988</v>
      </c>
      <c r="M1627" s="183">
        <v>0.82258760000000208</v>
      </c>
      <c r="N1627" s="183">
        <v>0.72823406999999918</v>
      </c>
      <c r="O1627" s="184">
        <v>4.3450542399999996</v>
      </c>
      <c r="P1627" s="185">
        <f>SUM(D1627:O1627)</f>
        <v>22.21611111</v>
      </c>
      <c r="Q1627" s="351"/>
      <c r="R1627" s="595">
        <v>21.9</v>
      </c>
      <c r="S1627" s="596">
        <v>21.9</v>
      </c>
      <c r="T1627" s="597">
        <f>R1627-S1627</f>
        <v>0</v>
      </c>
      <c r="U1627" s="79">
        <v>2</v>
      </c>
    </row>
    <row r="1628" spans="1:21" s="57" customFormat="1" ht="15.75" hidden="1" customHeight="1" thickBot="1">
      <c r="A1628" s="334" t="s">
        <v>44</v>
      </c>
      <c r="B1628" s="516"/>
      <c r="C1628" s="472" t="s">
        <v>1573</v>
      </c>
      <c r="D1628" s="182">
        <v>0.68329114999999996</v>
      </c>
      <c r="E1628" s="183">
        <v>0.72711994000000002</v>
      </c>
      <c r="F1628" s="183">
        <v>0.71939774999999995</v>
      </c>
      <c r="G1628" s="183">
        <v>0.62803984000000002</v>
      </c>
      <c r="H1628" s="183">
        <v>0.67538342000000018</v>
      </c>
      <c r="I1628" s="183">
        <v>8.6945347700000006</v>
      </c>
      <c r="J1628" s="183">
        <v>0.71531670999999974</v>
      </c>
      <c r="K1628" s="183">
        <v>0.77458194999999996</v>
      </c>
      <c r="L1628" s="183">
        <v>0.80228529999999942</v>
      </c>
      <c r="M1628" s="183">
        <v>0.33065746000000118</v>
      </c>
      <c r="N1628" s="183">
        <v>1.0384849999999446E-2</v>
      </c>
      <c r="O1628" s="184">
        <v>4.8046428699999986</v>
      </c>
      <c r="P1628" s="185">
        <f t="shared" ref="P1628:P1637" si="1089">SUM(D1628:O1628)</f>
        <v>19.565636009999999</v>
      </c>
      <c r="Q1628" s="351"/>
      <c r="R1628" s="182">
        <v>22.1</v>
      </c>
      <c r="S1628" s="187">
        <v>22.1</v>
      </c>
      <c r="T1628" s="481">
        <f t="shared" ref="T1628:T1637" si="1090">R1628-S1628</f>
        <v>0</v>
      </c>
      <c r="U1628" s="79">
        <v>2</v>
      </c>
    </row>
    <row r="1629" spans="1:21" s="57" customFormat="1" ht="15.75" hidden="1" customHeight="1" thickBot="1">
      <c r="A1629" s="334" t="s">
        <v>44</v>
      </c>
      <c r="B1629" s="516"/>
      <c r="C1629" s="339" t="s">
        <v>1574</v>
      </c>
      <c r="D1629" s="182">
        <v>0.43725939000000003</v>
      </c>
      <c r="E1629" s="183">
        <v>0.47232299999999994</v>
      </c>
      <c r="F1629" s="183">
        <v>5.5092298700000004</v>
      </c>
      <c r="G1629" s="183">
        <v>0.52118544999999994</v>
      </c>
      <c r="H1629" s="183">
        <v>0.56623489999999954</v>
      </c>
      <c r="I1629" s="183">
        <v>4.5499635500000011</v>
      </c>
      <c r="J1629" s="183">
        <v>0.57968346999999909</v>
      </c>
      <c r="K1629" s="183">
        <v>0.68721747000000022</v>
      </c>
      <c r="L1629" s="183">
        <v>1.6179435200000007</v>
      </c>
      <c r="M1629" s="183">
        <v>0.7477623599999994</v>
      </c>
      <c r="N1629" s="183">
        <v>0.75174101999999898</v>
      </c>
      <c r="O1629" s="184">
        <v>0.77871659000000193</v>
      </c>
      <c r="P1629" s="185">
        <f t="shared" si="1089"/>
        <v>17.219260590000001</v>
      </c>
      <c r="Q1629" s="557"/>
      <c r="R1629" s="422">
        <v>18.5</v>
      </c>
      <c r="S1629" s="459">
        <v>18.5</v>
      </c>
      <c r="T1629" s="592">
        <f t="shared" si="1090"/>
        <v>0</v>
      </c>
      <c r="U1629" s="79">
        <v>2</v>
      </c>
    </row>
    <row r="1630" spans="1:21" s="57" customFormat="1" ht="15.6" hidden="1" customHeight="1" thickBot="1">
      <c r="A1630" s="334" t="s">
        <v>44</v>
      </c>
      <c r="B1630" s="516"/>
      <c r="C1630" s="339" t="s">
        <v>1575</v>
      </c>
      <c r="D1630" s="182">
        <v>0.77696670000000001</v>
      </c>
      <c r="E1630" s="183">
        <v>0.80938508999999992</v>
      </c>
      <c r="F1630" s="183">
        <v>5.7203962700000002</v>
      </c>
      <c r="G1630" s="183">
        <v>0.70848799000000007</v>
      </c>
      <c r="H1630" s="183">
        <v>0.77833272999999892</v>
      </c>
      <c r="I1630" s="183">
        <v>0.76770450000000068</v>
      </c>
      <c r="J1630" s="183">
        <v>0.79891235000000016</v>
      </c>
      <c r="K1630" s="183">
        <v>0.84912330000000047</v>
      </c>
      <c r="L1630" s="183">
        <v>0.83628699999999867</v>
      </c>
      <c r="M1630" s="183">
        <v>0.89943077000000038</v>
      </c>
      <c r="N1630" s="183">
        <v>0.86858877000000057</v>
      </c>
      <c r="O1630" s="184">
        <v>0.83158124000000022</v>
      </c>
      <c r="P1630" s="185">
        <f t="shared" si="1089"/>
        <v>14.64519671</v>
      </c>
      <c r="Q1630" s="584"/>
      <c r="R1630" s="182">
        <v>13.8</v>
      </c>
      <c r="S1630" s="187">
        <v>13.8</v>
      </c>
      <c r="T1630" s="105">
        <f t="shared" si="1090"/>
        <v>0</v>
      </c>
      <c r="U1630" s="79">
        <v>2</v>
      </c>
    </row>
    <row r="1631" spans="1:21" s="57" customFormat="1" ht="15.6" hidden="1" customHeight="1" thickBot="1">
      <c r="A1631" s="334" t="s">
        <v>44</v>
      </c>
      <c r="B1631" s="516"/>
      <c r="C1631" s="339" t="s">
        <v>1576</v>
      </c>
      <c r="D1631" s="182">
        <v>0.79736311999999998</v>
      </c>
      <c r="E1631" s="183">
        <v>0.88336926999999998</v>
      </c>
      <c r="F1631" s="183">
        <v>0.85568466999999981</v>
      </c>
      <c r="G1631" s="183">
        <v>0</v>
      </c>
      <c r="H1631" s="183">
        <v>1.6705864400000001</v>
      </c>
      <c r="I1631" s="183">
        <v>0.84624363999999996</v>
      </c>
      <c r="J1631" s="183">
        <v>0.89122691000000032</v>
      </c>
      <c r="K1631" s="183">
        <v>0.99475580000000008</v>
      </c>
      <c r="L1631" s="183">
        <v>0.88281684999999932</v>
      </c>
      <c r="M1631" s="183">
        <v>1.0283672700000004</v>
      </c>
      <c r="N1631" s="183">
        <v>0.95668550000000074</v>
      </c>
      <c r="O1631" s="184">
        <v>0.94642986999999934</v>
      </c>
      <c r="P1631" s="185">
        <f t="shared" si="1089"/>
        <v>10.75352934</v>
      </c>
      <c r="Q1631" s="584"/>
      <c r="R1631" s="182">
        <v>10.4</v>
      </c>
      <c r="S1631" s="187">
        <v>10.4</v>
      </c>
      <c r="T1631" s="105">
        <f t="shared" si="1090"/>
        <v>0</v>
      </c>
      <c r="U1631" s="79">
        <v>2</v>
      </c>
    </row>
    <row r="1632" spans="1:21" s="57" customFormat="1" ht="15.75" customHeight="1" thickBot="1">
      <c r="A1632" s="334" t="s">
        <v>44</v>
      </c>
      <c r="B1632" s="516">
        <f>+B1626+1</f>
        <v>314</v>
      </c>
      <c r="C1632" s="339" t="s">
        <v>1577</v>
      </c>
      <c r="D1632" s="182">
        <v>0.91203493999999996</v>
      </c>
      <c r="E1632" s="193">
        <v>0.9</v>
      </c>
      <c r="F1632" s="193">
        <v>0.9</v>
      </c>
      <c r="G1632" s="193">
        <v>0.8</v>
      </c>
      <c r="H1632" s="193">
        <v>1.1000000000000001</v>
      </c>
      <c r="I1632" s="193">
        <v>0.8</v>
      </c>
      <c r="J1632" s="193">
        <v>0.9</v>
      </c>
      <c r="K1632" s="193">
        <v>1.1000000000000001</v>
      </c>
      <c r="L1632" s="193">
        <v>0.9</v>
      </c>
      <c r="M1632" s="193">
        <v>0.8</v>
      </c>
      <c r="N1632" s="193">
        <v>0.9</v>
      </c>
      <c r="O1632" s="184">
        <f t="shared" ref="O1632:O1637" si="1091">(R1632)-SUM(D1632:N1632)</f>
        <v>1.0879650599999966</v>
      </c>
      <c r="P1632" s="185">
        <f t="shared" si="1089"/>
        <v>11.1</v>
      </c>
      <c r="Q1632" s="557"/>
      <c r="R1632" s="648">
        <v>11.1</v>
      </c>
      <c r="S1632" s="599">
        <v>11.1</v>
      </c>
      <c r="T1632" s="600">
        <f t="shared" si="1090"/>
        <v>0</v>
      </c>
      <c r="U1632" s="79">
        <v>1</v>
      </c>
    </row>
    <row r="1633" spans="1:21" s="57" customFormat="1" ht="15.75" customHeight="1" thickBot="1">
      <c r="A1633" s="334" t="s">
        <v>44</v>
      </c>
      <c r="B1633" s="516">
        <f>+B1632+1</f>
        <v>315</v>
      </c>
      <c r="C1633" s="339" t="s">
        <v>1578</v>
      </c>
      <c r="D1633" s="195">
        <v>0.9</v>
      </c>
      <c r="E1633" s="193">
        <v>0.9</v>
      </c>
      <c r="F1633" s="193">
        <v>0.9</v>
      </c>
      <c r="G1633" s="193">
        <v>0.8</v>
      </c>
      <c r="H1633" s="193">
        <v>1.1000000000000001</v>
      </c>
      <c r="I1633" s="193">
        <v>0.9</v>
      </c>
      <c r="J1633" s="193">
        <v>0.9</v>
      </c>
      <c r="K1633" s="193">
        <v>1.1000000000000001</v>
      </c>
      <c r="L1633" s="193">
        <v>0.8</v>
      </c>
      <c r="M1633" s="193">
        <v>0.9</v>
      </c>
      <c r="N1633" s="193">
        <v>0.9</v>
      </c>
      <c r="O1633" s="184">
        <f t="shared" si="1091"/>
        <v>1.1999999999999993</v>
      </c>
      <c r="P1633" s="185">
        <f t="shared" si="1089"/>
        <v>11.3</v>
      </c>
      <c r="Q1633" s="542"/>
      <c r="R1633" s="199">
        <v>11.3</v>
      </c>
      <c r="S1633" s="187">
        <v>11.3</v>
      </c>
      <c r="T1633" s="105">
        <f t="shared" si="1090"/>
        <v>0</v>
      </c>
      <c r="U1633" s="79">
        <v>1</v>
      </c>
    </row>
    <row r="1634" spans="1:21" s="57" customFormat="1" ht="15.75" hidden="1" customHeight="1" thickBot="1">
      <c r="A1634" s="334" t="s">
        <v>44</v>
      </c>
      <c r="B1634" s="69"/>
      <c r="C1634" s="339" t="s">
        <v>1579</v>
      </c>
      <c r="D1634" s="195"/>
      <c r="E1634" s="193"/>
      <c r="F1634" s="193"/>
      <c r="G1634" s="193"/>
      <c r="H1634" s="193"/>
      <c r="I1634" s="193"/>
      <c r="J1634" s="193"/>
      <c r="K1634" s="193"/>
      <c r="L1634" s="193"/>
      <c r="M1634" s="193"/>
      <c r="N1634" s="193"/>
      <c r="O1634" s="184">
        <f t="shared" si="1091"/>
        <v>0</v>
      </c>
      <c r="P1634" s="185">
        <f t="shared" si="1089"/>
        <v>0</v>
      </c>
      <c r="Q1634" s="503"/>
      <c r="R1634" s="199"/>
      <c r="S1634" s="187"/>
      <c r="T1634" s="105">
        <f t="shared" si="1090"/>
        <v>0</v>
      </c>
      <c r="U1634" s="79">
        <v>2</v>
      </c>
    </row>
    <row r="1635" spans="1:21" s="57" customFormat="1" ht="15.75" hidden="1" customHeight="1" thickBot="1">
      <c r="A1635" s="334" t="s">
        <v>44</v>
      </c>
      <c r="B1635" s="69"/>
      <c r="C1635" s="339" t="s">
        <v>1580</v>
      </c>
      <c r="D1635" s="195"/>
      <c r="E1635" s="193"/>
      <c r="F1635" s="193"/>
      <c r="G1635" s="193"/>
      <c r="H1635" s="193"/>
      <c r="I1635" s="193"/>
      <c r="J1635" s="193"/>
      <c r="K1635" s="193"/>
      <c r="L1635" s="193"/>
      <c r="M1635" s="193"/>
      <c r="N1635" s="193"/>
      <c r="O1635" s="184">
        <f t="shared" si="1091"/>
        <v>0</v>
      </c>
      <c r="P1635" s="185">
        <f t="shared" si="1089"/>
        <v>0</v>
      </c>
      <c r="Q1635" s="503"/>
      <c r="R1635" s="199"/>
      <c r="S1635" s="187"/>
      <c r="T1635" s="105">
        <f t="shared" si="1090"/>
        <v>0</v>
      </c>
      <c r="U1635" s="79">
        <v>2</v>
      </c>
    </row>
    <row r="1636" spans="1:21" s="57" customFormat="1" ht="15.75" hidden="1" customHeight="1" thickBot="1">
      <c r="A1636" s="334" t="s">
        <v>44</v>
      </c>
      <c r="B1636" s="69"/>
      <c r="C1636" s="339" t="s">
        <v>1581</v>
      </c>
      <c r="D1636" s="195"/>
      <c r="E1636" s="193"/>
      <c r="F1636" s="193"/>
      <c r="G1636" s="193"/>
      <c r="H1636" s="193"/>
      <c r="I1636" s="193"/>
      <c r="J1636" s="193"/>
      <c r="K1636" s="193"/>
      <c r="L1636" s="193"/>
      <c r="M1636" s="193"/>
      <c r="N1636" s="193"/>
      <c r="O1636" s="184">
        <f t="shared" si="1091"/>
        <v>0</v>
      </c>
      <c r="P1636" s="185">
        <f t="shared" si="1089"/>
        <v>0</v>
      </c>
      <c r="Q1636" s="503"/>
      <c r="R1636" s="199"/>
      <c r="S1636" s="187"/>
      <c r="T1636" s="105">
        <f t="shared" si="1090"/>
        <v>0</v>
      </c>
      <c r="U1636" s="79">
        <v>2</v>
      </c>
    </row>
    <row r="1637" spans="1:21" s="57" customFormat="1" ht="15.75" hidden="1" customHeight="1" thickBot="1">
      <c r="A1637" s="334" t="s">
        <v>44</v>
      </c>
      <c r="B1637" s="69"/>
      <c r="C1637" s="339" t="s">
        <v>1582</v>
      </c>
      <c r="D1637" s="195"/>
      <c r="E1637" s="193"/>
      <c r="F1637" s="193"/>
      <c r="G1637" s="193"/>
      <c r="H1637" s="193"/>
      <c r="I1637" s="193"/>
      <c r="J1637" s="193"/>
      <c r="K1637" s="193"/>
      <c r="L1637" s="193"/>
      <c r="M1637" s="193"/>
      <c r="N1637" s="193"/>
      <c r="O1637" s="184">
        <f t="shared" si="1091"/>
        <v>0</v>
      </c>
      <c r="P1637" s="185">
        <f t="shared" si="1089"/>
        <v>0</v>
      </c>
      <c r="Q1637" s="503"/>
      <c r="R1637" s="199"/>
      <c r="S1637" s="187"/>
      <c r="T1637" s="105">
        <f t="shared" si="1090"/>
        <v>0</v>
      </c>
      <c r="U1637" s="79">
        <v>2</v>
      </c>
    </row>
    <row r="1638" spans="1:21" s="196" customFormat="1" ht="15.6" customHeight="1" thickBot="1">
      <c r="B1638" s="549"/>
      <c r="C1638" s="468"/>
      <c r="D1638" s="161"/>
      <c r="E1638" s="161"/>
      <c r="F1638" s="161"/>
      <c r="G1638" s="161"/>
      <c r="H1638" s="161"/>
      <c r="I1638" s="161"/>
      <c r="J1638" s="161"/>
      <c r="K1638" s="161"/>
      <c r="L1638" s="161"/>
      <c r="M1638" s="161"/>
      <c r="N1638" s="161"/>
      <c r="O1638" s="197"/>
      <c r="P1638" s="198"/>
      <c r="Q1638" s="198"/>
      <c r="R1638" s="161"/>
      <c r="S1638" s="161"/>
      <c r="T1638" s="75"/>
      <c r="U1638" s="79">
        <v>1</v>
      </c>
    </row>
    <row r="1639" spans="1:21" s="57" customFormat="1" ht="15.75" hidden="1" customHeight="1" thickBot="1">
      <c r="A1639" s="57" t="s">
        <v>45</v>
      </c>
      <c r="B1639" s="69"/>
      <c r="C1639" s="233" t="s">
        <v>215</v>
      </c>
      <c r="D1639" s="218">
        <v>6.2951148174561086E-2</v>
      </c>
      <c r="E1639" s="218">
        <v>2.2084562265616461E-2</v>
      </c>
      <c r="F1639" s="218">
        <v>9.6667013013777392E-2</v>
      </c>
      <c r="G1639" s="218">
        <v>0.36772064509867397</v>
      </c>
      <c r="H1639" s="218">
        <v>0.13837352255798857</v>
      </c>
      <c r="I1639" s="218">
        <v>3.7541215336459648E-2</v>
      </c>
      <c r="J1639" s="218">
        <v>6.5624329235233758E-2</v>
      </c>
      <c r="K1639" s="218">
        <v>2.8422718752691607E-2</v>
      </c>
      <c r="L1639" s="218">
        <v>5.3746879293779859E-2</v>
      </c>
      <c r="M1639" s="218">
        <v>3.4214470609903298E-2</v>
      </c>
      <c r="N1639" s="218">
        <v>5.764056290661454E-2</v>
      </c>
      <c r="O1639" s="218">
        <v>3.5012932754699758E-2</v>
      </c>
      <c r="P1639" s="160">
        <f t="shared" ref="P1639:P1666" si="1092">SUM(D1639:O1639)</f>
        <v>0.99999999999999989</v>
      </c>
      <c r="Q1639" s="484"/>
      <c r="R1639" s="234"/>
      <c r="S1639" s="234"/>
      <c r="T1639" s="75"/>
      <c r="U1639" s="79">
        <v>2</v>
      </c>
    </row>
    <row r="1640" spans="1:21" s="57" customFormat="1" ht="15.75" hidden="1" customHeight="1" thickBot="1">
      <c r="A1640" s="57" t="s">
        <v>45</v>
      </c>
      <c r="B1640" s="69"/>
      <c r="C1640" s="233" t="s">
        <v>216</v>
      </c>
      <c r="D1640" s="220">
        <v>5.8078690914750021E-2</v>
      </c>
      <c r="E1640" s="220">
        <v>2.1329055896360229E-2</v>
      </c>
      <c r="F1640" s="220">
        <v>4.756151960199017E-2</v>
      </c>
      <c r="G1640" s="220">
        <v>0.44756422588425698</v>
      </c>
      <c r="H1640" s="220">
        <v>7.359586820717845E-2</v>
      </c>
      <c r="I1640" s="220">
        <v>5.2318447231295778E-2</v>
      </c>
      <c r="J1640" s="220">
        <v>3.116196746373591E-2</v>
      </c>
      <c r="K1640" s="220">
        <v>3.9599665624648332E-2</v>
      </c>
      <c r="L1640" s="220">
        <v>7.149889729124484E-2</v>
      </c>
      <c r="M1640" s="220">
        <v>5.0794511813876904E-2</v>
      </c>
      <c r="N1640" s="220">
        <v>5.6598539691631956E-2</v>
      </c>
      <c r="O1640" s="220">
        <v>4.9898610379030352E-2</v>
      </c>
      <c r="P1640" s="164">
        <f t="shared" si="1092"/>
        <v>0.99999999999999989</v>
      </c>
      <c r="Q1640" s="484"/>
      <c r="R1640" s="234"/>
      <c r="S1640" s="234"/>
      <c r="T1640" s="75"/>
      <c r="U1640" s="79">
        <v>2</v>
      </c>
    </row>
    <row r="1641" spans="1:21" s="57" customFormat="1" ht="15.75" hidden="1" customHeight="1" thickBot="1">
      <c r="A1641" s="57" t="s">
        <v>45</v>
      </c>
      <c r="B1641" s="69"/>
      <c r="C1641" s="233" t="s">
        <v>217</v>
      </c>
      <c r="D1641" s="235">
        <v>3.251817643080817E-2</v>
      </c>
      <c r="E1641" s="235">
        <v>4.9565127404054721E-2</v>
      </c>
      <c r="F1641" s="235">
        <v>9.40717574789115E-2</v>
      </c>
      <c r="G1641" s="235">
        <v>3.994962013727605E-2</v>
      </c>
      <c r="H1641" s="235">
        <v>0.32321672392128747</v>
      </c>
      <c r="I1641" s="235">
        <v>0.28672022086292964</v>
      </c>
      <c r="J1641" s="235">
        <v>5.4632673875100478E-2</v>
      </c>
      <c r="K1641" s="235">
        <v>3.4574043855354043E-2</v>
      </c>
      <c r="L1641" s="235">
        <v>3.0320274917788586E-2</v>
      </c>
      <c r="M1641" s="235">
        <v>1.4267662373689739E-2</v>
      </c>
      <c r="N1641" s="235">
        <v>2.4199416531395099E-2</v>
      </c>
      <c r="O1641" s="235">
        <v>1.5964302211404505E-2</v>
      </c>
      <c r="P1641" s="167">
        <f t="shared" si="1092"/>
        <v>0.99999999999999989</v>
      </c>
      <c r="Q1641" s="484"/>
      <c r="R1641" s="234"/>
      <c r="S1641" s="234"/>
      <c r="T1641" s="75"/>
      <c r="U1641" s="79">
        <v>2</v>
      </c>
    </row>
    <row r="1642" spans="1:21" s="57" customFormat="1" ht="15.75" hidden="1" customHeight="1" thickBot="1">
      <c r="A1642" s="57" t="s">
        <v>45</v>
      </c>
      <c r="B1642" s="69"/>
      <c r="C1642" s="233" t="s">
        <v>218</v>
      </c>
      <c r="D1642" s="168">
        <f t="shared" ref="D1642:D1649" si="1093">D1661/$P1661</f>
        <v>7.5142170479752551E-2</v>
      </c>
      <c r="E1642" s="169">
        <f t="shared" ref="E1642:O1642" si="1094">E1661/$P1661</f>
        <v>4.3913404176807558E-2</v>
      </c>
      <c r="F1642" s="169">
        <f t="shared" si="1094"/>
        <v>0.1576638315733348</v>
      </c>
      <c r="G1642" s="169">
        <f t="shared" si="1094"/>
        <v>0.11937075113202165</v>
      </c>
      <c r="H1642" s="169">
        <f t="shared" si="1094"/>
        <v>0.36905231745346828</v>
      </c>
      <c r="I1642" s="169">
        <f t="shared" si="1094"/>
        <v>7.6498988623589587E-2</v>
      </c>
      <c r="J1642" s="169">
        <f t="shared" si="1094"/>
        <v>7.7599893567670995E-3</v>
      </c>
      <c r="K1642" s="169">
        <f t="shared" si="1094"/>
        <v>3.3162797465804902E-2</v>
      </c>
      <c r="L1642" s="169">
        <f t="shared" si="1094"/>
        <v>3.7058645020938349E-2</v>
      </c>
      <c r="M1642" s="169">
        <f t="shared" si="1094"/>
        <v>2.3815802729682783E-2</v>
      </c>
      <c r="N1642" s="169">
        <f t="shared" si="1094"/>
        <v>2.1932124560515139E-2</v>
      </c>
      <c r="O1642" s="169">
        <f t="shared" si="1094"/>
        <v>3.462917742731729E-2</v>
      </c>
      <c r="P1642" s="171">
        <f t="shared" si="1092"/>
        <v>1</v>
      </c>
      <c r="Q1642" s="484"/>
      <c r="R1642" s="234"/>
      <c r="S1642" s="234"/>
      <c r="T1642" s="75"/>
      <c r="U1642" s="79">
        <v>2</v>
      </c>
    </row>
    <row r="1643" spans="1:21" s="57" customFormat="1" ht="15.75" hidden="1" customHeight="1" thickBot="1">
      <c r="A1643" s="57" t="s">
        <v>45</v>
      </c>
      <c r="B1643" s="69"/>
      <c r="C1643" s="236" t="s">
        <v>219</v>
      </c>
      <c r="D1643" s="168">
        <f t="shared" si="1093"/>
        <v>6.510030701099441E-2</v>
      </c>
      <c r="E1643" s="169">
        <f t="shared" ref="E1643:O1644" si="1095">E1662/$P1662</f>
        <v>4.3810509232046456E-2</v>
      </c>
      <c r="F1643" s="169">
        <f t="shared" si="1095"/>
        <v>4.8771780221162082E-2</v>
      </c>
      <c r="G1643" s="169">
        <f t="shared" si="1095"/>
        <v>0.18808397031978863</v>
      </c>
      <c r="H1643" s="169">
        <f t="shared" si="1095"/>
        <v>0.26896375619802748</v>
      </c>
      <c r="I1643" s="169">
        <f t="shared" si="1095"/>
        <v>5.955559310577898E-2</v>
      </c>
      <c r="J1643" s="169">
        <f t="shared" si="1095"/>
        <v>7.8671200201199332E-2</v>
      </c>
      <c r="K1643" s="169">
        <f t="shared" si="1095"/>
        <v>8.9255489031451044E-2</v>
      </c>
      <c r="L1643" s="169">
        <f t="shared" si="1095"/>
        <v>4.0135286285063555E-2</v>
      </c>
      <c r="M1643" s="169">
        <f t="shared" si="1095"/>
        <v>2.477227536015467E-2</v>
      </c>
      <c r="N1643" s="169">
        <f t="shared" si="1095"/>
        <v>5.6689314346249006E-2</v>
      </c>
      <c r="O1643" s="169">
        <f t="shared" si="1095"/>
        <v>3.6190518688084358E-2</v>
      </c>
      <c r="P1643" s="171">
        <f t="shared" si="1092"/>
        <v>1</v>
      </c>
      <c r="Q1643" s="496">
        <f>(P1662/P1661-1)</f>
        <v>-4.2638511125932643E-2</v>
      </c>
      <c r="R1643" s="234"/>
      <c r="S1643" s="234"/>
      <c r="T1643" s="75"/>
      <c r="U1643" s="79">
        <v>2</v>
      </c>
    </row>
    <row r="1644" spans="1:21" s="57" customFormat="1" ht="15.75" hidden="1" customHeight="1" thickBot="1">
      <c r="A1644" s="57" t="s">
        <v>45</v>
      </c>
      <c r="B1644" s="69"/>
      <c r="C1644" s="233" t="s">
        <v>469</v>
      </c>
      <c r="D1644" s="168">
        <f t="shared" si="1093"/>
        <v>4.323858520943142E-2</v>
      </c>
      <c r="E1644" s="169">
        <f t="shared" si="1095"/>
        <v>2.6676952402544984E-2</v>
      </c>
      <c r="F1644" s="169">
        <f t="shared" si="1095"/>
        <v>2.047824664836979E-2</v>
      </c>
      <c r="G1644" s="169">
        <f t="shared" si="1095"/>
        <v>4.7743008892715794E-2</v>
      </c>
      <c r="H1644" s="169">
        <f t="shared" si="1095"/>
        <v>0.47643535484677041</v>
      </c>
      <c r="I1644" s="169">
        <f t="shared" si="1095"/>
        <v>0.18636962475446292</v>
      </c>
      <c r="J1644" s="169">
        <f t="shared" si="1095"/>
        <v>2.8758676620333056E-2</v>
      </c>
      <c r="K1644" s="169">
        <f t="shared" si="1095"/>
        <v>9.6786460782157056E-3</v>
      </c>
      <c r="L1644" s="169">
        <f t="shared" si="1095"/>
        <v>1.4013545243795993E-2</v>
      </c>
      <c r="M1644" s="169">
        <f t="shared" si="1095"/>
        <v>4.6998087901366614E-2</v>
      </c>
      <c r="N1644" s="169">
        <f t="shared" si="1095"/>
        <v>7.9088570796726237E-2</v>
      </c>
      <c r="O1644" s="169">
        <f t="shared" si="1095"/>
        <v>2.0520700605267034E-2</v>
      </c>
      <c r="P1644" s="171">
        <f t="shared" si="1092"/>
        <v>0.99999999999999989</v>
      </c>
      <c r="Q1644" s="496">
        <f t="shared" ref="Q1644:Q1649" si="1096">(P1663/P1662-1)</f>
        <v>-0.13027120338630394</v>
      </c>
      <c r="R1644" s="234"/>
      <c r="S1644" s="234"/>
      <c r="T1644" s="75"/>
      <c r="U1644" s="79">
        <v>2</v>
      </c>
    </row>
    <row r="1645" spans="1:21" s="57" customFormat="1" ht="15.75" hidden="1" customHeight="1" thickBot="1">
      <c r="A1645" s="57" t="s">
        <v>45</v>
      </c>
      <c r="B1645" s="69"/>
      <c r="C1645" s="233" t="s">
        <v>590</v>
      </c>
      <c r="D1645" s="168">
        <f t="shared" si="1093"/>
        <v>3.1734746114714121E-2</v>
      </c>
      <c r="E1645" s="169">
        <f t="shared" ref="E1645:O1645" si="1097">E1664/$P1664</f>
        <v>6.6881652957399354E-2</v>
      </c>
      <c r="F1645" s="169">
        <f t="shared" si="1097"/>
        <v>4.607411529621569E-2</v>
      </c>
      <c r="G1645" s="169">
        <f t="shared" si="1097"/>
        <v>0.2030673858387502</v>
      </c>
      <c r="H1645" s="169">
        <f t="shared" si="1097"/>
        <v>0.11683365325392807</v>
      </c>
      <c r="I1645" s="169">
        <f t="shared" si="1097"/>
        <v>6.9456762955236853E-2</v>
      </c>
      <c r="J1645" s="169">
        <f t="shared" si="1097"/>
        <v>0.11279709106772032</v>
      </c>
      <c r="K1645" s="169">
        <f t="shared" si="1097"/>
        <v>3.6649532475965578E-2</v>
      </c>
      <c r="L1645" s="169">
        <f t="shared" si="1097"/>
        <v>3.3542689797694508E-2</v>
      </c>
      <c r="M1645" s="169">
        <f t="shared" si="1097"/>
        <v>6.5254747460943036E-2</v>
      </c>
      <c r="N1645" s="169">
        <f t="shared" si="1097"/>
        <v>0.14699302445019571</v>
      </c>
      <c r="O1645" s="169">
        <f t="shared" si="1097"/>
        <v>7.07145983312365E-2</v>
      </c>
      <c r="P1645" s="171">
        <f t="shared" si="1092"/>
        <v>0.99999999999999989</v>
      </c>
      <c r="Q1645" s="497">
        <f t="shared" si="1096"/>
        <v>0.5552174040914819</v>
      </c>
      <c r="R1645" s="234"/>
      <c r="S1645" s="234"/>
      <c r="T1645" s="75"/>
      <c r="U1645" s="79">
        <v>2</v>
      </c>
    </row>
    <row r="1646" spans="1:21" s="57" customFormat="1" ht="15.75" hidden="1" customHeight="1" thickBot="1">
      <c r="A1646" s="57" t="s">
        <v>45</v>
      </c>
      <c r="B1646" s="69"/>
      <c r="C1646" s="233" t="s">
        <v>665</v>
      </c>
      <c r="D1646" s="168">
        <f t="shared" si="1093"/>
        <v>8.7420092712230932E-2</v>
      </c>
      <c r="E1646" s="169">
        <f t="shared" ref="E1646:O1646" si="1098">E1665/$P1665</f>
        <v>7.3989965782751729E-2</v>
      </c>
      <c r="F1646" s="169">
        <f t="shared" si="1098"/>
        <v>3.662112170456415E-2</v>
      </c>
      <c r="G1646" s="169">
        <f t="shared" si="1098"/>
        <v>0.24028513243926541</v>
      </c>
      <c r="H1646" s="169">
        <f t="shared" si="1098"/>
        <v>0.11783207205270602</v>
      </c>
      <c r="I1646" s="169">
        <f t="shared" si="1098"/>
        <v>6.178493492812321E-2</v>
      </c>
      <c r="J1646" s="169">
        <f t="shared" si="1098"/>
        <v>4.4991522492066074E-2</v>
      </c>
      <c r="K1646" s="169">
        <f t="shared" si="1098"/>
        <v>0.15721198734682415</v>
      </c>
      <c r="L1646" s="169">
        <f t="shared" si="1098"/>
        <v>7.5398770076118657E-2</v>
      </c>
      <c r="M1646" s="169">
        <f t="shared" si="1098"/>
        <v>4.3789757108304302E-2</v>
      </c>
      <c r="N1646" s="169">
        <f t="shared" si="1098"/>
        <v>3.461786540514411E-2</v>
      </c>
      <c r="O1646" s="169">
        <f t="shared" si="1098"/>
        <v>2.6056777951901262E-2</v>
      </c>
      <c r="P1646" s="171">
        <f t="shared" si="1092"/>
        <v>1</v>
      </c>
      <c r="Q1646" s="497">
        <f t="shared" si="1096"/>
        <v>-6.090673216641207E-2</v>
      </c>
      <c r="R1646" s="234"/>
      <c r="S1646" s="234"/>
      <c r="T1646" s="477"/>
      <c r="U1646" s="79">
        <v>2</v>
      </c>
    </row>
    <row r="1647" spans="1:21" s="57" customFormat="1" ht="15.75" hidden="1" customHeight="1" thickBot="1">
      <c r="A1647" s="57" t="s">
        <v>45</v>
      </c>
      <c r="B1647" s="516"/>
      <c r="C1647" s="244" t="s">
        <v>791</v>
      </c>
      <c r="D1647" s="173">
        <f t="shared" si="1093"/>
        <v>1.9282601187422581E-2</v>
      </c>
      <c r="E1647" s="218">
        <f t="shared" ref="E1647:O1647" si="1099">E1666/$P1666</f>
        <v>3.9106933611322524E-2</v>
      </c>
      <c r="F1647" s="218">
        <f t="shared" si="1099"/>
        <v>2.2635876506547806E-2</v>
      </c>
      <c r="G1647" s="218">
        <f t="shared" si="1099"/>
        <v>0.19902920191718701</v>
      </c>
      <c r="H1647" s="218">
        <f t="shared" si="1099"/>
        <v>0.17571156384113124</v>
      </c>
      <c r="I1647" s="218">
        <f t="shared" si="1099"/>
        <v>0.14738212673597798</v>
      </c>
      <c r="J1647" s="218">
        <f t="shared" si="1099"/>
        <v>6.9328473455609996E-2</v>
      </c>
      <c r="K1647" s="218">
        <f t="shared" si="1099"/>
        <v>3.9883225069356688E-2</v>
      </c>
      <c r="L1647" s="218">
        <f t="shared" si="1099"/>
        <v>0.14014969438663505</v>
      </c>
      <c r="M1647" s="218">
        <f t="shared" si="1099"/>
        <v>8.4439467006760999E-2</v>
      </c>
      <c r="N1647" s="218">
        <f t="shared" si="1099"/>
        <v>3.6604450227794898E-2</v>
      </c>
      <c r="O1647" s="218">
        <f t="shared" si="1099"/>
        <v>2.6446386054253205E-2</v>
      </c>
      <c r="P1647" s="514">
        <f t="shared" si="1092"/>
        <v>1</v>
      </c>
      <c r="Q1647" s="550">
        <f t="shared" si="1096"/>
        <v>0.22621178244742657</v>
      </c>
      <c r="R1647" s="234"/>
      <c r="S1647" s="234"/>
      <c r="T1647" s="75"/>
      <c r="U1647" s="79">
        <v>2</v>
      </c>
    </row>
    <row r="1648" spans="1:21" s="57" customFormat="1" ht="15.75" hidden="1" customHeight="1" thickBot="1">
      <c r="A1648" s="57" t="s">
        <v>45</v>
      </c>
      <c r="B1648" s="516"/>
      <c r="C1648" s="244" t="s">
        <v>875</v>
      </c>
      <c r="D1648" s="219">
        <f t="shared" si="1093"/>
        <v>4.0513746473476893E-2</v>
      </c>
      <c r="E1648" s="220">
        <f t="shared" ref="E1648:O1649" si="1100">E1667/$P1667</f>
        <v>4.243955229119363E-2</v>
      </c>
      <c r="F1648" s="220">
        <f t="shared" si="1100"/>
        <v>2.5615040658868621E-2</v>
      </c>
      <c r="G1648" s="220">
        <f t="shared" si="1100"/>
        <v>0.11082091872873824</v>
      </c>
      <c r="H1648" s="220">
        <f t="shared" si="1100"/>
        <v>0.16693432152024501</v>
      </c>
      <c r="I1648" s="220">
        <f t="shared" si="1100"/>
        <v>9.7027602791523712E-2</v>
      </c>
      <c r="J1648" s="220">
        <f t="shared" si="1100"/>
        <v>6.0295951451478806E-2</v>
      </c>
      <c r="K1648" s="220">
        <f t="shared" si="1100"/>
        <v>0.1490877864544769</v>
      </c>
      <c r="L1648" s="220">
        <f t="shared" si="1100"/>
        <v>6.2816261065610265E-2</v>
      </c>
      <c r="M1648" s="220">
        <f t="shared" si="1100"/>
        <v>5.908341689645958E-2</v>
      </c>
      <c r="N1648" s="220">
        <f t="shared" si="1100"/>
        <v>0.11657857978733382</v>
      </c>
      <c r="O1648" s="220">
        <f t="shared" si="1100"/>
        <v>6.8786821880594512E-2</v>
      </c>
      <c r="P1648" s="460">
        <f>SUM(D1648:O1648)</f>
        <v>0.99999999999999978</v>
      </c>
      <c r="Q1648" s="551">
        <f t="shared" si="1096"/>
        <v>-0.35620584950856338</v>
      </c>
      <c r="R1648" s="234"/>
      <c r="S1648" s="234"/>
      <c r="T1648" s="75"/>
      <c r="U1648" s="79">
        <v>2</v>
      </c>
    </row>
    <row r="1649" spans="1:21" s="57" customFormat="1" ht="15.6" hidden="1" customHeight="1" thickBot="1">
      <c r="A1649" s="57" t="s">
        <v>952</v>
      </c>
      <c r="B1649" s="516"/>
      <c r="C1649" s="244" t="s">
        <v>976</v>
      </c>
      <c r="D1649" s="219">
        <f t="shared" si="1093"/>
        <v>6.7854027639295156E-2</v>
      </c>
      <c r="E1649" s="220">
        <f t="shared" si="1100"/>
        <v>3.8140283211413453E-2</v>
      </c>
      <c r="F1649" s="220">
        <f t="shared" si="1100"/>
        <v>5.8541636285105079E-2</v>
      </c>
      <c r="G1649" s="220">
        <f t="shared" si="1100"/>
        <v>4.3049136387434635E-2</v>
      </c>
      <c r="H1649" s="220">
        <f t="shared" si="1100"/>
        <v>3.923436549068645E-2</v>
      </c>
      <c r="I1649" s="220">
        <f t="shared" si="1100"/>
        <v>0.25305175168773641</v>
      </c>
      <c r="J1649" s="220">
        <f t="shared" si="1100"/>
        <v>0.14375055116617075</v>
      </c>
      <c r="K1649" s="220">
        <f t="shared" si="1100"/>
        <v>0.10754232012878744</v>
      </c>
      <c r="L1649" s="220">
        <f t="shared" si="1100"/>
        <v>4.5488164172350874E-2</v>
      </c>
      <c r="M1649" s="220">
        <f t="shared" si="1100"/>
        <v>0.10903071821660675</v>
      </c>
      <c r="N1649" s="220">
        <f t="shared" si="1100"/>
        <v>6.4022651568782729E-2</v>
      </c>
      <c r="O1649" s="220">
        <f t="shared" si="1100"/>
        <v>3.0294394045630252E-2</v>
      </c>
      <c r="P1649" s="460">
        <f>SUM(D1649:O1649)</f>
        <v>1</v>
      </c>
      <c r="Q1649" s="551">
        <f t="shared" si="1096"/>
        <v>0.18590733377696522</v>
      </c>
      <c r="R1649" s="234"/>
      <c r="S1649" s="234"/>
      <c r="T1649" s="75"/>
      <c r="U1649" s="79">
        <v>2</v>
      </c>
    </row>
    <row r="1650" spans="1:21" s="57" customFormat="1" ht="15.6" hidden="1" customHeight="1" thickBot="1">
      <c r="A1650" s="57" t="s">
        <v>952</v>
      </c>
      <c r="B1650" s="516"/>
      <c r="C1650" s="244" t="s">
        <v>1121</v>
      </c>
      <c r="D1650" s="219">
        <f t="shared" ref="D1650:O1650" si="1101">D1670/$P1670</f>
        <v>1.6169868727699079E-2</v>
      </c>
      <c r="E1650" s="220">
        <f t="shared" si="1101"/>
        <v>4.7642081296249972E-2</v>
      </c>
      <c r="F1650" s="220">
        <f t="shared" si="1101"/>
        <v>1.4024378493141098E-2</v>
      </c>
      <c r="G1650" s="220">
        <f t="shared" si="1101"/>
        <v>0.10626924040096182</v>
      </c>
      <c r="H1650" s="220">
        <f t="shared" si="1101"/>
        <v>6.7359392870301293E-2</v>
      </c>
      <c r="I1650" s="220">
        <f t="shared" si="1101"/>
        <v>6.0241601391366487E-2</v>
      </c>
      <c r="J1650" s="220">
        <f t="shared" si="1101"/>
        <v>0.29238678411058711</v>
      </c>
      <c r="K1650" s="220">
        <f t="shared" si="1101"/>
        <v>6.2582002783276858E-2</v>
      </c>
      <c r="L1650" s="220">
        <f t="shared" si="1101"/>
        <v>6.4904186153597179E-2</v>
      </c>
      <c r="M1650" s="220">
        <f t="shared" si="1101"/>
        <v>3.6938042994379652E-2</v>
      </c>
      <c r="N1650" s="220">
        <f t="shared" si="1101"/>
        <v>0.10465284515899037</v>
      </c>
      <c r="O1650" s="220">
        <f t="shared" si="1101"/>
        <v>0.12682957561944913</v>
      </c>
      <c r="P1650" s="460">
        <f>SUM(D1650:O1650)</f>
        <v>1</v>
      </c>
      <c r="Q1650" s="551">
        <f>(P1670/P1668-1)</f>
        <v>0.17781159376729794</v>
      </c>
      <c r="R1650" s="234"/>
      <c r="S1650" s="234"/>
      <c r="T1650" s="75"/>
      <c r="U1650" s="79">
        <v>2</v>
      </c>
    </row>
    <row r="1651" spans="1:21" s="57" customFormat="1" ht="15.6" customHeight="1" thickBot="1">
      <c r="A1651" s="57" t="s">
        <v>1583</v>
      </c>
      <c r="B1651" s="516">
        <f>+B1633+1</f>
        <v>316</v>
      </c>
      <c r="C1651" s="244" t="s">
        <v>1593</v>
      </c>
      <c r="D1651" s="219">
        <f t="shared" ref="D1651:D1657" si="1102">D1671/$P1671</f>
        <v>2.9555009578828111E-2</v>
      </c>
      <c r="E1651" s="220">
        <f t="shared" ref="E1651:O1651" si="1103">E1671/$P1671</f>
        <v>2.4291588034564587E-2</v>
      </c>
      <c r="F1651" s="220">
        <f t="shared" si="1103"/>
        <v>1.8569229670358782E-2</v>
      </c>
      <c r="G1651" s="220">
        <f t="shared" si="1103"/>
        <v>1.1632871860475808E-2</v>
      </c>
      <c r="H1651" s="220">
        <f t="shared" si="1103"/>
        <v>1.8405286659815584E-2</v>
      </c>
      <c r="I1651" s="220">
        <f t="shared" si="1103"/>
        <v>4.9549830011749126E-2</v>
      </c>
      <c r="J1651" s="220">
        <f t="shared" si="1103"/>
        <v>0.10889686663365228</v>
      </c>
      <c r="K1651" s="220">
        <f t="shared" si="1103"/>
        <v>4.5095415957982825E-2</v>
      </c>
      <c r="L1651" s="220">
        <f t="shared" si="1103"/>
        <v>1.557865954453839E-2</v>
      </c>
      <c r="M1651" s="220">
        <f t="shared" si="1103"/>
        <v>0.66556189780432551</v>
      </c>
      <c r="N1651" s="220">
        <f t="shared" si="1103"/>
        <v>2.0793159230383411E-3</v>
      </c>
      <c r="O1651" s="220">
        <f t="shared" si="1103"/>
        <v>1.0784028320670642E-2</v>
      </c>
      <c r="P1651" s="460">
        <f t="shared" ref="P1651:P1660" si="1104">SUM(D1651:O1651)</f>
        <v>1</v>
      </c>
      <c r="Q1651" s="551">
        <f>(P1671/P1670-1)</f>
        <v>1.9594583672661146</v>
      </c>
      <c r="R1651" s="234"/>
      <c r="S1651" s="234"/>
      <c r="T1651" s="75"/>
      <c r="U1651" s="79">
        <v>1</v>
      </c>
    </row>
    <row r="1652" spans="1:21" s="57" customFormat="1" ht="15.6" customHeight="1" thickBot="1">
      <c r="A1652" s="57" t="s">
        <v>1584</v>
      </c>
      <c r="B1652" s="516">
        <f>+B1651+1</f>
        <v>317</v>
      </c>
      <c r="C1652" s="244" t="s">
        <v>1594</v>
      </c>
      <c r="D1652" s="347">
        <f t="shared" si="1102"/>
        <v>6.674019953936354E-2</v>
      </c>
      <c r="E1652" s="264">
        <f t="shared" ref="E1652:O1652" si="1105">E1672/$P1672</f>
        <v>4.962457738736812E-2</v>
      </c>
      <c r="F1652" s="264">
        <f t="shared" si="1105"/>
        <v>7.9897512747486507E-2</v>
      </c>
      <c r="G1652" s="264">
        <f t="shared" si="1105"/>
        <v>6.1028218010348544E-2</v>
      </c>
      <c r="H1652" s="264">
        <f t="shared" si="1105"/>
        <v>8.4291996956936677E-2</v>
      </c>
      <c r="I1652" s="264">
        <f t="shared" si="1105"/>
        <v>0.11713485104234225</v>
      </c>
      <c r="J1652" s="264">
        <f t="shared" si="1105"/>
        <v>0.34208876673485561</v>
      </c>
      <c r="K1652" s="264">
        <f t="shared" si="1105"/>
        <v>5.9238404468679035E-2</v>
      </c>
      <c r="L1652" s="264">
        <f t="shared" si="1105"/>
        <v>3.4025608066105287E-2</v>
      </c>
      <c r="M1652" s="264">
        <f t="shared" si="1105"/>
        <v>3.2177795851558583E-2</v>
      </c>
      <c r="N1652" s="264">
        <f t="shared" si="1105"/>
        <v>4.4138935949701162E-2</v>
      </c>
      <c r="O1652" s="264">
        <f t="shared" si="1105"/>
        <v>2.9613133245254688E-2</v>
      </c>
      <c r="P1652" s="552">
        <f t="shared" si="1104"/>
        <v>1</v>
      </c>
      <c r="Q1652" s="553">
        <f t="shared" ref="Q1652:Q1660" si="1106">(P1672/P1671-1)</f>
        <v>-0.5248049146379602</v>
      </c>
      <c r="R1652" s="234"/>
      <c r="S1652" s="234"/>
      <c r="T1652" s="75"/>
      <c r="U1652" s="79">
        <v>1</v>
      </c>
    </row>
    <row r="1653" spans="1:21" s="57" customFormat="1" ht="15.6" customHeight="1" thickBot="1">
      <c r="A1653" s="57" t="s">
        <v>1585</v>
      </c>
      <c r="B1653" s="516">
        <f>+B1652+1</f>
        <v>318</v>
      </c>
      <c r="C1653" s="233" t="s">
        <v>1595</v>
      </c>
      <c r="D1653" s="175">
        <f t="shared" si="1102"/>
        <v>1.9889886931045493E-2</v>
      </c>
      <c r="E1653" s="176">
        <f t="shared" ref="E1653:O1653" si="1107">E1673/$P1673</f>
        <v>6.6350693359265717E-3</v>
      </c>
      <c r="F1653" s="176">
        <f t="shared" si="1107"/>
        <v>1.8861255739593418E-2</v>
      </c>
      <c r="G1653" s="176">
        <f t="shared" si="1107"/>
        <v>1.1401363496347463E-2</v>
      </c>
      <c r="H1653" s="176">
        <f t="shared" si="1107"/>
        <v>1.9248184986627701E-2</v>
      </c>
      <c r="I1653" s="176">
        <f t="shared" si="1107"/>
        <v>9.884639246532527E-2</v>
      </c>
      <c r="J1653" s="176">
        <f t="shared" si="1107"/>
        <v>6.5883561811689306E-2</v>
      </c>
      <c r="K1653" s="176">
        <f t="shared" si="1107"/>
        <v>7.3279580828895154E-3</v>
      </c>
      <c r="L1653" s="176">
        <f t="shared" si="1107"/>
        <v>9.3114665019923253E-3</v>
      </c>
      <c r="M1653" s="176">
        <f t="shared" si="1107"/>
        <v>0.71177109070326583</v>
      </c>
      <c r="N1653" s="176">
        <f t="shared" si="1107"/>
        <v>1.7911507075381687E-2</v>
      </c>
      <c r="O1653" s="176">
        <f t="shared" si="1107"/>
        <v>1.2912262869915406E-2</v>
      </c>
      <c r="P1653" s="229">
        <f t="shared" si="1104"/>
        <v>1</v>
      </c>
      <c r="Q1653" s="498">
        <f t="shared" si="1106"/>
        <v>1.2316280794015539</v>
      </c>
      <c r="R1653" s="234"/>
      <c r="S1653" s="234"/>
      <c r="T1653" s="75"/>
      <c r="U1653" s="79">
        <v>1</v>
      </c>
    </row>
    <row r="1654" spans="1:21" s="57" customFormat="1" ht="15.6" customHeight="1" thickBot="1">
      <c r="A1654" s="57" t="s">
        <v>1586</v>
      </c>
      <c r="B1654" s="516">
        <f>+B1653+1</f>
        <v>319</v>
      </c>
      <c r="C1654" s="233" t="s">
        <v>1596</v>
      </c>
      <c r="D1654" s="175">
        <f t="shared" si="1102"/>
        <v>5.1873993775739202E-2</v>
      </c>
      <c r="E1654" s="176">
        <f t="shared" ref="E1654:O1654" si="1108">E1674/$P1674</f>
        <v>3.4608286309635618E-2</v>
      </c>
      <c r="F1654" s="176">
        <f t="shared" si="1108"/>
        <v>1.8426983528815555E-2</v>
      </c>
      <c r="G1654" s="176">
        <f t="shared" si="1108"/>
        <v>5.7159797739607207E-2</v>
      </c>
      <c r="H1654" s="176">
        <f t="shared" si="1108"/>
        <v>0.15167351631019041</v>
      </c>
      <c r="I1654" s="176">
        <f t="shared" si="1108"/>
        <v>0.32198769168862174</v>
      </c>
      <c r="J1654" s="176">
        <f t="shared" si="1108"/>
        <v>0.17809753195937161</v>
      </c>
      <c r="K1654" s="176">
        <f t="shared" si="1108"/>
        <v>3.3000764368341665E-2</v>
      </c>
      <c r="L1654" s="176">
        <f t="shared" si="1108"/>
        <v>3.690891630615771E-2</v>
      </c>
      <c r="M1654" s="176">
        <f t="shared" si="1108"/>
        <v>3.7709127927623799E-2</v>
      </c>
      <c r="N1654" s="176">
        <f t="shared" si="1108"/>
        <v>5.0473301707980756E-2</v>
      </c>
      <c r="O1654" s="176">
        <f t="shared" si="1108"/>
        <v>2.8080088377914713E-2</v>
      </c>
      <c r="P1654" s="164">
        <f t="shared" si="1104"/>
        <v>0.99999999999999989</v>
      </c>
      <c r="Q1654" s="492">
        <f t="shared" si="1106"/>
        <v>-0.6442761974022766</v>
      </c>
      <c r="R1654" s="234"/>
      <c r="S1654" s="234"/>
      <c r="T1654" s="75"/>
      <c r="U1654" s="79">
        <v>1</v>
      </c>
    </row>
    <row r="1655" spans="1:21" s="57" customFormat="1" ht="15.75" customHeight="1" thickBot="1">
      <c r="A1655" s="57" t="s">
        <v>1587</v>
      </c>
      <c r="B1655" s="516">
        <f>+B1654+1</f>
        <v>320</v>
      </c>
      <c r="C1655" s="233" t="s">
        <v>1597</v>
      </c>
      <c r="D1655" s="175">
        <f t="shared" si="1102"/>
        <v>0.10052193001314925</v>
      </c>
      <c r="E1655" s="176">
        <f t="shared" ref="E1655:O1655" si="1109">E1675/$P1675</f>
        <v>2.8599605522682446E-2</v>
      </c>
      <c r="F1655" s="176">
        <f t="shared" si="1109"/>
        <v>3.6817882971729124E-2</v>
      </c>
      <c r="G1655" s="176">
        <f t="shared" si="1109"/>
        <v>4.0762656147271537E-2</v>
      </c>
      <c r="H1655" s="176">
        <f t="shared" si="1109"/>
        <v>8.0210387902695593E-2</v>
      </c>
      <c r="I1655" s="176">
        <f t="shared" si="1109"/>
        <v>0.16896778435239973</v>
      </c>
      <c r="J1655" s="176">
        <f t="shared" si="1109"/>
        <v>0.18408941485864563</v>
      </c>
      <c r="K1655" s="176">
        <f t="shared" si="1109"/>
        <v>3.1229454306377386E-2</v>
      </c>
      <c r="L1655" s="176">
        <f t="shared" si="1109"/>
        <v>2.5312294543063777E-2</v>
      </c>
      <c r="M1655" s="176">
        <f t="shared" si="1109"/>
        <v>0.2455621301775148</v>
      </c>
      <c r="N1655" s="176">
        <f t="shared" si="1109"/>
        <v>3.5502958579881658E-2</v>
      </c>
      <c r="O1655" s="176">
        <f t="shared" si="1109"/>
        <v>2.2423500624589043E-2</v>
      </c>
      <c r="P1655" s="164">
        <f t="shared" si="1104"/>
        <v>1</v>
      </c>
      <c r="Q1655" s="492">
        <f t="shared" si="1106"/>
        <v>5.9131990033278736E-3</v>
      </c>
      <c r="R1655" s="234"/>
      <c r="S1655" s="234"/>
      <c r="T1655" s="75"/>
      <c r="U1655" s="79">
        <v>1</v>
      </c>
    </row>
    <row r="1656" spans="1:21" s="57" customFormat="1" ht="15.75" customHeight="1" thickBot="1">
      <c r="A1656" s="57" t="s">
        <v>1588</v>
      </c>
      <c r="B1656" s="516">
        <f>+B1655+1</f>
        <v>321</v>
      </c>
      <c r="C1656" s="233" t="s">
        <v>1598</v>
      </c>
      <c r="D1656" s="175">
        <f t="shared" si="1102"/>
        <v>4.601827676240209E-2</v>
      </c>
      <c r="E1656" s="176">
        <f t="shared" ref="E1656:O1656" si="1110">E1676/$P1676</f>
        <v>3.0352480417754575E-2</v>
      </c>
      <c r="F1656" s="176">
        <f t="shared" si="1110"/>
        <v>3.91644908616188E-2</v>
      </c>
      <c r="G1656" s="176">
        <f t="shared" si="1110"/>
        <v>4.3080939947780679E-2</v>
      </c>
      <c r="H1656" s="176">
        <f t="shared" si="1110"/>
        <v>8.5182767624020897E-2</v>
      </c>
      <c r="I1656" s="176">
        <f t="shared" si="1110"/>
        <v>0.17917754569190603</v>
      </c>
      <c r="J1656" s="176">
        <f t="shared" si="1110"/>
        <v>0.19549608355091386</v>
      </c>
      <c r="K1656" s="176">
        <f t="shared" si="1110"/>
        <v>3.3289817232375979E-2</v>
      </c>
      <c r="L1656" s="176">
        <f t="shared" si="1110"/>
        <v>2.6762402088772844E-2</v>
      </c>
      <c r="M1656" s="176">
        <f t="shared" si="1110"/>
        <v>0.26044386422976501</v>
      </c>
      <c r="N1656" s="176">
        <f t="shared" si="1110"/>
        <v>3.7532637075718016E-2</v>
      </c>
      <c r="O1656" s="176">
        <f t="shared" si="1110"/>
        <v>2.3498694516971244E-2</v>
      </c>
      <c r="P1656" s="164">
        <f t="shared" si="1104"/>
        <v>1</v>
      </c>
      <c r="Q1656" s="492">
        <f t="shared" si="1106"/>
        <v>7.2320841551609671E-3</v>
      </c>
      <c r="R1656" s="234"/>
      <c r="S1656" s="234"/>
      <c r="T1656" s="75"/>
      <c r="U1656" s="79">
        <v>1</v>
      </c>
    </row>
    <row r="1657" spans="1:21" s="57" customFormat="1" ht="15.75" hidden="1" customHeight="1" thickBot="1">
      <c r="A1657" s="57" t="s">
        <v>1589</v>
      </c>
      <c r="B1657" s="69"/>
      <c r="C1657" s="233" t="s">
        <v>1599</v>
      </c>
      <c r="D1657" s="175" t="e">
        <f t="shared" si="1102"/>
        <v>#DIV/0!</v>
      </c>
      <c r="E1657" s="176" t="e">
        <f t="shared" ref="E1657:O1657" si="1111">E1677/$P1677</f>
        <v>#DIV/0!</v>
      </c>
      <c r="F1657" s="176" t="e">
        <f t="shared" si="1111"/>
        <v>#DIV/0!</v>
      </c>
      <c r="G1657" s="176" t="e">
        <f t="shared" si="1111"/>
        <v>#DIV/0!</v>
      </c>
      <c r="H1657" s="176" t="e">
        <f t="shared" si="1111"/>
        <v>#DIV/0!</v>
      </c>
      <c r="I1657" s="176" t="e">
        <f t="shared" si="1111"/>
        <v>#DIV/0!</v>
      </c>
      <c r="J1657" s="176" t="e">
        <f t="shared" si="1111"/>
        <v>#DIV/0!</v>
      </c>
      <c r="K1657" s="176" t="e">
        <f t="shared" si="1111"/>
        <v>#DIV/0!</v>
      </c>
      <c r="L1657" s="176" t="e">
        <f t="shared" si="1111"/>
        <v>#DIV/0!</v>
      </c>
      <c r="M1657" s="176" t="e">
        <f t="shared" si="1111"/>
        <v>#DIV/0!</v>
      </c>
      <c r="N1657" s="176" t="e">
        <f t="shared" si="1111"/>
        <v>#DIV/0!</v>
      </c>
      <c r="O1657" s="176" t="e">
        <f t="shared" si="1111"/>
        <v>#DIV/0!</v>
      </c>
      <c r="P1657" s="164" t="e">
        <f t="shared" si="1104"/>
        <v>#DIV/0!</v>
      </c>
      <c r="Q1657" s="492">
        <f t="shared" si="1106"/>
        <v>-1</v>
      </c>
      <c r="R1657" s="234"/>
      <c r="S1657" s="234"/>
      <c r="T1657" s="75"/>
      <c r="U1657" s="79">
        <v>2</v>
      </c>
    </row>
    <row r="1658" spans="1:21" s="57" customFormat="1" ht="15.75" hidden="1" customHeight="1" thickBot="1">
      <c r="A1658" s="57" t="s">
        <v>1590</v>
      </c>
      <c r="B1658" s="69"/>
      <c r="C1658" s="233" t="s">
        <v>1600</v>
      </c>
      <c r="D1658" s="175" t="e">
        <f t="shared" ref="D1658:O1660" si="1112">D1678/$P1678</f>
        <v>#DIV/0!</v>
      </c>
      <c r="E1658" s="176" t="e">
        <f t="shared" si="1112"/>
        <v>#DIV/0!</v>
      </c>
      <c r="F1658" s="176" t="e">
        <f t="shared" si="1112"/>
        <v>#DIV/0!</v>
      </c>
      <c r="G1658" s="176" t="e">
        <f t="shared" si="1112"/>
        <v>#DIV/0!</v>
      </c>
      <c r="H1658" s="176" t="e">
        <f t="shared" si="1112"/>
        <v>#DIV/0!</v>
      </c>
      <c r="I1658" s="176" t="e">
        <f t="shared" si="1112"/>
        <v>#DIV/0!</v>
      </c>
      <c r="J1658" s="176" t="e">
        <f t="shared" si="1112"/>
        <v>#DIV/0!</v>
      </c>
      <c r="K1658" s="176" t="e">
        <f t="shared" si="1112"/>
        <v>#DIV/0!</v>
      </c>
      <c r="L1658" s="176" t="e">
        <f t="shared" si="1112"/>
        <v>#DIV/0!</v>
      </c>
      <c r="M1658" s="176" t="e">
        <f t="shared" si="1112"/>
        <v>#DIV/0!</v>
      </c>
      <c r="N1658" s="176" t="e">
        <f t="shared" si="1112"/>
        <v>#DIV/0!</v>
      </c>
      <c r="O1658" s="176" t="e">
        <f t="shared" si="1112"/>
        <v>#DIV/0!</v>
      </c>
      <c r="P1658" s="164" t="e">
        <f t="shared" si="1104"/>
        <v>#DIV/0!</v>
      </c>
      <c r="Q1658" s="492" t="e">
        <f t="shared" si="1106"/>
        <v>#DIV/0!</v>
      </c>
      <c r="R1658" s="234"/>
      <c r="S1658" s="234"/>
      <c r="T1658" s="75"/>
      <c r="U1658" s="79">
        <v>2</v>
      </c>
    </row>
    <row r="1659" spans="1:21" s="57" customFormat="1" ht="15.75" hidden="1" customHeight="1" thickBot="1">
      <c r="A1659" s="57" t="s">
        <v>1591</v>
      </c>
      <c r="B1659" s="69"/>
      <c r="C1659" s="233" t="s">
        <v>1601</v>
      </c>
      <c r="D1659" s="175" t="e">
        <f t="shared" si="1112"/>
        <v>#DIV/0!</v>
      </c>
      <c r="E1659" s="176" t="e">
        <f t="shared" si="1112"/>
        <v>#DIV/0!</v>
      </c>
      <c r="F1659" s="176" t="e">
        <f t="shared" si="1112"/>
        <v>#DIV/0!</v>
      </c>
      <c r="G1659" s="176" t="e">
        <f t="shared" si="1112"/>
        <v>#DIV/0!</v>
      </c>
      <c r="H1659" s="176" t="e">
        <f t="shared" si="1112"/>
        <v>#DIV/0!</v>
      </c>
      <c r="I1659" s="176" t="e">
        <f t="shared" si="1112"/>
        <v>#DIV/0!</v>
      </c>
      <c r="J1659" s="176" t="e">
        <f t="shared" si="1112"/>
        <v>#DIV/0!</v>
      </c>
      <c r="K1659" s="176" t="e">
        <f t="shared" si="1112"/>
        <v>#DIV/0!</v>
      </c>
      <c r="L1659" s="176" t="e">
        <f t="shared" si="1112"/>
        <v>#DIV/0!</v>
      </c>
      <c r="M1659" s="176" t="e">
        <f t="shared" si="1112"/>
        <v>#DIV/0!</v>
      </c>
      <c r="N1659" s="176" t="e">
        <f t="shared" si="1112"/>
        <v>#DIV/0!</v>
      </c>
      <c r="O1659" s="176" t="e">
        <f t="shared" si="1112"/>
        <v>#DIV/0!</v>
      </c>
      <c r="P1659" s="164" t="e">
        <f t="shared" si="1104"/>
        <v>#DIV/0!</v>
      </c>
      <c r="Q1659" s="492" t="e">
        <f t="shared" si="1106"/>
        <v>#DIV/0!</v>
      </c>
      <c r="R1659" s="234"/>
      <c r="S1659" s="234"/>
      <c r="T1659" s="75"/>
      <c r="U1659" s="79">
        <v>2</v>
      </c>
    </row>
    <row r="1660" spans="1:21" s="57" customFormat="1" ht="15.75" hidden="1" customHeight="1" thickBot="1">
      <c r="A1660" s="57" t="s">
        <v>1592</v>
      </c>
      <c r="B1660" s="69"/>
      <c r="C1660" s="233" t="s">
        <v>1602</v>
      </c>
      <c r="D1660" s="175" t="e">
        <f t="shared" si="1112"/>
        <v>#DIV/0!</v>
      </c>
      <c r="E1660" s="176" t="e">
        <f t="shared" si="1112"/>
        <v>#DIV/0!</v>
      </c>
      <c r="F1660" s="176" t="e">
        <f t="shared" si="1112"/>
        <v>#DIV/0!</v>
      </c>
      <c r="G1660" s="176" t="e">
        <f t="shared" si="1112"/>
        <v>#DIV/0!</v>
      </c>
      <c r="H1660" s="176" t="e">
        <f t="shared" si="1112"/>
        <v>#DIV/0!</v>
      </c>
      <c r="I1660" s="176" t="e">
        <f t="shared" si="1112"/>
        <v>#DIV/0!</v>
      </c>
      <c r="J1660" s="176" t="e">
        <f t="shared" si="1112"/>
        <v>#DIV/0!</v>
      </c>
      <c r="K1660" s="176" t="e">
        <f t="shared" si="1112"/>
        <v>#DIV/0!</v>
      </c>
      <c r="L1660" s="176" t="e">
        <f t="shared" si="1112"/>
        <v>#DIV/0!</v>
      </c>
      <c r="M1660" s="176" t="e">
        <f t="shared" si="1112"/>
        <v>#DIV/0!</v>
      </c>
      <c r="N1660" s="176" t="e">
        <f t="shared" si="1112"/>
        <v>#DIV/0!</v>
      </c>
      <c r="O1660" s="176" t="e">
        <f t="shared" si="1112"/>
        <v>#DIV/0!</v>
      </c>
      <c r="P1660" s="164" t="e">
        <f t="shared" si="1104"/>
        <v>#DIV/0!</v>
      </c>
      <c r="Q1660" s="492" t="e">
        <f t="shared" si="1106"/>
        <v>#DIV/0!</v>
      </c>
      <c r="R1660" s="234"/>
      <c r="S1660" s="234"/>
      <c r="T1660" s="75"/>
      <c r="U1660" s="79">
        <v>2</v>
      </c>
    </row>
    <row r="1661" spans="1:21" s="57" customFormat="1" ht="15.75" hidden="1" customHeight="1" thickBot="1">
      <c r="A1661" s="57" t="s">
        <v>45</v>
      </c>
      <c r="B1661" s="69"/>
      <c r="C1661" s="236" t="s">
        <v>218</v>
      </c>
      <c r="D1661" s="245">
        <v>15.179755999999999</v>
      </c>
      <c r="E1661" s="246">
        <v>8.8711140000000004</v>
      </c>
      <c r="F1661" s="246">
        <v>31.850270999999996</v>
      </c>
      <c r="G1661" s="246">
        <v>24.114540000000005</v>
      </c>
      <c r="H1661" s="246">
        <v>74.553663999999998</v>
      </c>
      <c r="I1661" s="246">
        <v>15.453852000000012</v>
      </c>
      <c r="J1661" s="246">
        <v>1.5676249999999925</v>
      </c>
      <c r="K1661" s="246">
        <v>6.6993429999999989</v>
      </c>
      <c r="L1661" s="246">
        <v>7.4863579999999956</v>
      </c>
      <c r="M1661" s="246">
        <v>4.8111210000000142</v>
      </c>
      <c r="N1661" s="246">
        <v>4.4305919999999901</v>
      </c>
      <c r="O1661" s="197">
        <v>6.9955720000000099</v>
      </c>
      <c r="P1661" s="181">
        <f t="shared" si="1092"/>
        <v>202.01380800000001</v>
      </c>
      <c r="Q1661" s="198"/>
      <c r="R1661" s="161"/>
      <c r="S1661" s="161"/>
      <c r="T1661" s="75"/>
      <c r="U1661" s="79">
        <v>2</v>
      </c>
    </row>
    <row r="1662" spans="1:21" s="57" customFormat="1" ht="15.75" hidden="1" customHeight="1" thickBot="1">
      <c r="A1662" s="57" t="s">
        <v>45</v>
      </c>
      <c r="B1662" s="69"/>
      <c r="C1662" s="233" t="s">
        <v>219</v>
      </c>
      <c r="D1662" s="182">
        <v>12.590415</v>
      </c>
      <c r="E1662" s="183">
        <v>8.472963</v>
      </c>
      <c r="F1662" s="183">
        <v>9.4324739999999991</v>
      </c>
      <c r="G1662" s="183">
        <v>36.375484999999998</v>
      </c>
      <c r="H1662" s="183">
        <v>52.017654999999998</v>
      </c>
      <c r="I1662" s="183">
        <v>11.518065999999999</v>
      </c>
      <c r="J1662" s="183">
        <v>15.215028999999999</v>
      </c>
      <c r="K1662" s="183">
        <v>17.262032999999999</v>
      </c>
      <c r="L1662" s="183">
        <v>7.7621739999999999</v>
      </c>
      <c r="M1662" s="183">
        <v>4.7909639999999998</v>
      </c>
      <c r="N1662" s="183">
        <v>10.963727</v>
      </c>
      <c r="O1662" s="184">
        <v>6.9992549999999998</v>
      </c>
      <c r="P1662" s="185">
        <f t="shared" si="1092"/>
        <v>193.40024</v>
      </c>
      <c r="Q1662" s="502"/>
      <c r="R1662" s="186"/>
      <c r="S1662" s="186"/>
      <c r="T1662" s="103"/>
      <c r="U1662" s="79">
        <v>2</v>
      </c>
    </row>
    <row r="1663" spans="1:21" s="57" customFormat="1" ht="15.75" hidden="1" customHeight="1" thickBot="1">
      <c r="A1663" s="57" t="s">
        <v>45</v>
      </c>
      <c r="B1663" s="69"/>
      <c r="C1663" s="233" t="s">
        <v>469</v>
      </c>
      <c r="D1663" s="182">
        <v>7.2729790000000003</v>
      </c>
      <c r="E1663" s="183">
        <v>4.4872170000000002</v>
      </c>
      <c r="F1663" s="183">
        <v>3.4445589999999999</v>
      </c>
      <c r="G1663" s="183">
        <v>8.0306490000000004</v>
      </c>
      <c r="H1663" s="183">
        <v>80.139169999999993</v>
      </c>
      <c r="I1663" s="183">
        <v>31.348444000000001</v>
      </c>
      <c r="J1663" s="183">
        <v>4.8373749999999998</v>
      </c>
      <c r="K1663" s="183">
        <v>1.628004</v>
      </c>
      <c r="L1663" s="183">
        <v>2.3571589999999998</v>
      </c>
      <c r="M1663" s="183">
        <v>7.9053490000000002</v>
      </c>
      <c r="N1663" s="183">
        <v>13.303153</v>
      </c>
      <c r="O1663" s="184">
        <v>3.4517000000000002</v>
      </c>
      <c r="P1663" s="185">
        <f t="shared" si="1092"/>
        <v>168.205758</v>
      </c>
      <c r="Q1663" s="503"/>
      <c r="R1663" s="187"/>
      <c r="S1663" s="187"/>
      <c r="T1663" s="105">
        <f t="shared" ref="T1663:T1668" si="1113">R1663-S1663</f>
        <v>0</v>
      </c>
      <c r="U1663" s="79">
        <v>2</v>
      </c>
    </row>
    <row r="1664" spans="1:21" s="57" customFormat="1" ht="15.75" hidden="1" customHeight="1" thickBot="1">
      <c r="A1664" s="57" t="s">
        <v>45</v>
      </c>
      <c r="B1664" s="69"/>
      <c r="C1664" s="233" t="s">
        <v>590</v>
      </c>
      <c r="D1664" s="182">
        <v>8.3016992199999997</v>
      </c>
      <c r="E1664" s="183">
        <v>17.496007819999999</v>
      </c>
      <c r="F1664" s="183">
        <v>12.052828330000001</v>
      </c>
      <c r="G1664" s="183">
        <v>53.12172193</v>
      </c>
      <c r="H1664" s="183">
        <v>30.563277379999999</v>
      </c>
      <c r="I1664" s="183">
        <v>18.169647640000001</v>
      </c>
      <c r="J1664" s="183">
        <v>29.507326750000001</v>
      </c>
      <c r="K1664" s="183">
        <v>9.5873902399999995</v>
      </c>
      <c r="L1664" s="183">
        <v>8.7746510000000004</v>
      </c>
      <c r="M1664" s="183">
        <v>17.070415000000001</v>
      </c>
      <c r="N1664" s="183">
        <v>38.452863999999998</v>
      </c>
      <c r="O1664" s="184">
        <v>18.498692999999999</v>
      </c>
      <c r="P1664" s="185">
        <f t="shared" si="1092"/>
        <v>261.59652231000001</v>
      </c>
      <c r="Q1664" s="503"/>
      <c r="R1664" s="187"/>
      <c r="S1664" s="187"/>
      <c r="T1664" s="105">
        <f t="shared" si="1113"/>
        <v>0</v>
      </c>
      <c r="U1664" s="79">
        <v>2</v>
      </c>
    </row>
    <row r="1665" spans="1:21" s="57" customFormat="1" ht="15.75" hidden="1" customHeight="1" thickBot="1">
      <c r="A1665" s="57" t="s">
        <v>45</v>
      </c>
      <c r="B1665" s="69"/>
      <c r="C1665" s="233" t="s">
        <v>665</v>
      </c>
      <c r="D1665" s="182">
        <v>21.475928830000001</v>
      </c>
      <c r="E1665" s="183">
        <v>18.1766364</v>
      </c>
      <c r="F1665" s="183">
        <v>8.9964741400000001</v>
      </c>
      <c r="G1665" s="183">
        <v>59.029294559999997</v>
      </c>
      <c r="H1665" s="183">
        <v>28.94704312</v>
      </c>
      <c r="I1665" s="183">
        <v>15.178305399999999</v>
      </c>
      <c r="J1665" s="183">
        <v>11.05277637</v>
      </c>
      <c r="K1665" s="183">
        <v>38.621252239999997</v>
      </c>
      <c r="L1665" s="183">
        <v>18.522728239999999</v>
      </c>
      <c r="M1665" s="183">
        <v>10.75754644</v>
      </c>
      <c r="N1665" s="183">
        <v>8.5043471200000003</v>
      </c>
      <c r="O1665" s="184">
        <v>6.4012001300000003</v>
      </c>
      <c r="P1665" s="185">
        <f t="shared" si="1092"/>
        <v>245.66353298999999</v>
      </c>
      <c r="Q1665" s="503"/>
      <c r="R1665" s="187"/>
      <c r="S1665" s="187"/>
      <c r="T1665" s="105">
        <f t="shared" si="1113"/>
        <v>0</v>
      </c>
      <c r="U1665" s="79">
        <v>2</v>
      </c>
    </row>
    <row r="1666" spans="1:21" s="57" customFormat="1" ht="15.75" hidden="1" customHeight="1" thickBot="1">
      <c r="A1666" s="57" t="s">
        <v>45</v>
      </c>
      <c r="B1666" s="69"/>
      <c r="C1666" s="233" t="s">
        <v>791</v>
      </c>
      <c r="D1666" s="189">
        <v>5.8086043700000003</v>
      </c>
      <c r="E1666" s="190">
        <v>11.780397430000001</v>
      </c>
      <c r="F1666" s="190">
        <v>6.8187299999999986</v>
      </c>
      <c r="G1666" s="190">
        <v>59.954664870000009</v>
      </c>
      <c r="H1666" s="190">
        <v>52.930564070000003</v>
      </c>
      <c r="I1666" s="190">
        <v>44.396731390000014</v>
      </c>
      <c r="J1666" s="190">
        <v>20.88419866000001</v>
      </c>
      <c r="K1666" s="190">
        <v>12.014243990000011</v>
      </c>
      <c r="L1666" s="190">
        <v>42.218065880000012</v>
      </c>
      <c r="M1666" s="190">
        <v>25.43616664000001</v>
      </c>
      <c r="N1666" s="190">
        <v>11.026560549999999</v>
      </c>
      <c r="O1666" s="184">
        <v>7.9665908200000217</v>
      </c>
      <c r="P1666" s="185">
        <f t="shared" si="1092"/>
        <v>301.23551867000009</v>
      </c>
      <c r="Q1666" s="503"/>
      <c r="R1666" s="187"/>
      <c r="S1666" s="187"/>
      <c r="T1666" s="105">
        <f t="shared" si="1113"/>
        <v>0</v>
      </c>
      <c r="U1666" s="79">
        <v>2</v>
      </c>
    </row>
    <row r="1667" spans="1:21" s="57" customFormat="1" ht="15.75" hidden="1" customHeight="1" thickBot="1">
      <c r="A1667" s="57" t="s">
        <v>45</v>
      </c>
      <c r="B1667" s="69"/>
      <c r="C1667" s="233" t="s">
        <v>875</v>
      </c>
      <c r="D1667" s="422">
        <v>7.8569793299999997</v>
      </c>
      <c r="E1667" s="423">
        <v>8.2304579100000002</v>
      </c>
      <c r="F1667" s="423">
        <v>4.96761871</v>
      </c>
      <c r="G1667" s="423">
        <v>21.491906910000001</v>
      </c>
      <c r="H1667" s="423">
        <v>32.374184759999999</v>
      </c>
      <c r="I1667" s="423">
        <v>18.816918600000008</v>
      </c>
      <c r="J1667" s="423">
        <v>11.693414840000003</v>
      </c>
      <c r="K1667" s="423">
        <v>28.913140810000016</v>
      </c>
      <c r="L1667" s="423">
        <v>12.182187720000002</v>
      </c>
      <c r="M1667" s="423">
        <v>11.458263569999986</v>
      </c>
      <c r="N1667" s="423">
        <v>22.608511219999997</v>
      </c>
      <c r="O1667" s="424">
        <v>13.340080459999996</v>
      </c>
      <c r="P1667" s="425">
        <f>SUM(D1667:O1667)</f>
        <v>193.93366484000001</v>
      </c>
      <c r="Q1667" s="503"/>
      <c r="R1667" s="182"/>
      <c r="S1667" s="191"/>
      <c r="T1667" s="192">
        <f>S1667-R1667</f>
        <v>0</v>
      </c>
      <c r="U1667" s="79">
        <v>2</v>
      </c>
    </row>
    <row r="1668" spans="1:21" s="57" customFormat="1" ht="15.75" hidden="1" customHeight="1" thickBot="1">
      <c r="A1668" s="57" t="s">
        <v>952</v>
      </c>
      <c r="B1668" s="69"/>
      <c r="C1668" s="233" t="s">
        <v>976</v>
      </c>
      <c r="D1668" s="182">
        <v>15.60556837</v>
      </c>
      <c r="E1668" s="183">
        <v>8.7717828699999991</v>
      </c>
      <c r="F1668" s="183">
        <v>13.463836109999999</v>
      </c>
      <c r="G1668" s="183">
        <v>9.9007570300000012</v>
      </c>
      <c r="H1668" s="183">
        <v>9.0234079600000001</v>
      </c>
      <c r="I1668" s="183">
        <v>58.198703149999993</v>
      </c>
      <c r="J1668" s="183">
        <v>33.0608091</v>
      </c>
      <c r="K1668" s="183">
        <v>24.73337380000001</v>
      </c>
      <c r="L1668" s="183">
        <v>10.461702580000008</v>
      </c>
      <c r="M1668" s="183">
        <v>25.075686539999992</v>
      </c>
      <c r="N1668" s="183">
        <v>14.724400320000001</v>
      </c>
      <c r="O1668" s="184">
        <v>6.967327570000009</v>
      </c>
      <c r="P1668" s="185">
        <f>SUM(D1668:O1668)</f>
        <v>229.98735540000001</v>
      </c>
      <c r="Q1668" s="503"/>
      <c r="R1668" s="459">
        <v>223</v>
      </c>
      <c r="S1668" s="459">
        <v>223</v>
      </c>
      <c r="T1668" s="592">
        <f t="shared" si="1113"/>
        <v>0</v>
      </c>
      <c r="U1668" s="79">
        <v>2</v>
      </c>
    </row>
    <row r="1669" spans="1:21" s="57" customFormat="1" ht="15.6" customHeight="1" thickBot="1">
      <c r="A1669" s="57" t="s">
        <v>952</v>
      </c>
      <c r="B1669" s="516">
        <f>+B1656+1</f>
        <v>322</v>
      </c>
      <c r="C1669" s="233" t="s">
        <v>2538</v>
      </c>
      <c r="D1669" s="182">
        <v>15.4</v>
      </c>
      <c r="E1669" s="183">
        <v>15.8</v>
      </c>
      <c r="F1669" s="183">
        <v>12.1</v>
      </c>
      <c r="G1669" s="183">
        <v>32.1</v>
      </c>
      <c r="H1669" s="183">
        <v>33.700000000000003</v>
      </c>
      <c r="I1669" s="183">
        <v>50.6</v>
      </c>
      <c r="J1669" s="183">
        <v>61.2</v>
      </c>
      <c r="K1669" s="183">
        <v>39.4</v>
      </c>
      <c r="L1669" s="183">
        <v>21.4</v>
      </c>
      <c r="M1669" s="183">
        <v>25.3</v>
      </c>
      <c r="N1669" s="183">
        <v>35.200000000000003</v>
      </c>
      <c r="O1669" s="184">
        <f>(R1669)-SUM(D1669:N1669)</f>
        <v>27.800000000000011</v>
      </c>
      <c r="P1669" s="185">
        <f>SUM(D1669:O1669)</f>
        <v>370</v>
      </c>
      <c r="Q1669" s="584"/>
      <c r="R1669" s="182">
        <v>370</v>
      </c>
      <c r="S1669" s="187">
        <v>370</v>
      </c>
      <c r="T1669" s="644">
        <f>R1669-S1669</f>
        <v>0</v>
      </c>
      <c r="U1669" s="79">
        <v>1</v>
      </c>
    </row>
    <row r="1670" spans="1:21" s="57" customFormat="1" ht="15.75" hidden="1" customHeight="1" thickBot="1">
      <c r="A1670" s="57" t="s">
        <v>952</v>
      </c>
      <c r="B1670" s="69"/>
      <c r="C1670" s="233" t="s">
        <v>1121</v>
      </c>
      <c r="D1670" s="182">
        <v>4.3801227200000001</v>
      </c>
      <c r="E1670" s="183">
        <v>12.905371479999999</v>
      </c>
      <c r="F1670" s="183">
        <v>3.7989485199999997</v>
      </c>
      <c r="G1670" s="183">
        <v>28.786400320000002</v>
      </c>
      <c r="H1670" s="183">
        <v>18.246431810000001</v>
      </c>
      <c r="I1670" s="183">
        <v>16.318351829999997</v>
      </c>
      <c r="J1670" s="183">
        <v>79.20225065999999</v>
      </c>
      <c r="K1670" s="183">
        <v>16.95232390999999</v>
      </c>
      <c r="L1670" s="183">
        <v>17.581361060000006</v>
      </c>
      <c r="M1670" s="183">
        <v>10.005842599999994</v>
      </c>
      <c r="N1670" s="183">
        <v>28.348548310000012</v>
      </c>
      <c r="O1670" s="184">
        <v>34.355820389999991</v>
      </c>
      <c r="P1670" s="185">
        <f>SUM(D1670:O1670)</f>
        <v>270.88177360999998</v>
      </c>
      <c r="Q1670" s="351"/>
      <c r="R1670" s="595">
        <v>262.7</v>
      </c>
      <c r="S1670" s="596">
        <v>262.7</v>
      </c>
      <c r="T1670" s="597">
        <f>R1670-S1670</f>
        <v>0</v>
      </c>
      <c r="U1670" s="79">
        <v>2</v>
      </c>
    </row>
    <row r="1671" spans="1:21" s="57" customFormat="1" ht="15.75" hidden="1" customHeight="1" thickBot="1">
      <c r="A1671" s="57" t="s">
        <v>1583</v>
      </c>
      <c r="B1671" s="516"/>
      <c r="C1671" s="233" t="s">
        <v>1593</v>
      </c>
      <c r="D1671" s="182">
        <v>23.69316744</v>
      </c>
      <c r="E1671" s="183">
        <v>19.47367539</v>
      </c>
      <c r="F1671" s="183">
        <v>14.886270520000004</v>
      </c>
      <c r="G1671" s="183">
        <v>9.325646809999995</v>
      </c>
      <c r="H1671" s="183">
        <v>14.75484342</v>
      </c>
      <c r="I1671" s="183">
        <v>39.72228179999999</v>
      </c>
      <c r="J1671" s="183">
        <v>87.298624890000013</v>
      </c>
      <c r="K1671" s="183">
        <v>36.151341389999999</v>
      </c>
      <c r="L1671" s="183">
        <v>12.488840109999984</v>
      </c>
      <c r="M1671" s="183">
        <v>533.55656827999996</v>
      </c>
      <c r="N1671" s="183">
        <v>1.6669113299999481</v>
      </c>
      <c r="O1671" s="184">
        <v>8.6451600699999744</v>
      </c>
      <c r="P1671" s="185">
        <f t="shared" ref="P1671:P1680" si="1114">SUM(D1671:O1671)</f>
        <v>801.66333144999987</v>
      </c>
      <c r="Q1671" s="351"/>
      <c r="R1671" s="182">
        <v>856.6</v>
      </c>
      <c r="S1671" s="187">
        <v>856.6</v>
      </c>
      <c r="T1671" s="481">
        <f t="shared" ref="T1671:T1680" si="1115">R1671-S1671</f>
        <v>0</v>
      </c>
      <c r="U1671" s="79">
        <v>2</v>
      </c>
    </row>
    <row r="1672" spans="1:21" s="57" customFormat="1" ht="15.75" hidden="1" customHeight="1" thickBot="1">
      <c r="A1672" s="57" t="s">
        <v>1584</v>
      </c>
      <c r="B1672" s="516"/>
      <c r="C1672" s="233" t="s">
        <v>1594</v>
      </c>
      <c r="D1672" s="583">
        <v>25.42444377</v>
      </c>
      <c r="E1672" s="301">
        <v>18.904307839999998</v>
      </c>
      <c r="F1672" s="301">
        <v>30.436675859999994</v>
      </c>
      <c r="G1672" s="301">
        <v>23.248484539999993</v>
      </c>
      <c r="H1672" s="301">
        <v>32.110739129999985</v>
      </c>
      <c r="I1672" s="301">
        <v>44.622108630000014</v>
      </c>
      <c r="J1672" s="301">
        <v>130.3175099</v>
      </c>
      <c r="K1672" s="301">
        <v>22.566661379999971</v>
      </c>
      <c r="L1672" s="301">
        <v>12.961935460000007</v>
      </c>
      <c r="M1672" s="301">
        <v>12.258017909999978</v>
      </c>
      <c r="N1672" s="301">
        <v>16.814572069999997</v>
      </c>
      <c r="O1672" s="332">
        <v>11.281018729999971</v>
      </c>
      <c r="P1672" s="333">
        <f t="shared" si="1114"/>
        <v>380.94647521999991</v>
      </c>
      <c r="Q1672" s="557"/>
      <c r="R1672" s="422">
        <v>418.6</v>
      </c>
      <c r="S1672" s="459">
        <v>418.6</v>
      </c>
      <c r="T1672" s="592">
        <f t="shared" si="1115"/>
        <v>0</v>
      </c>
      <c r="U1672" s="79">
        <v>2</v>
      </c>
    </row>
    <row r="1673" spans="1:21" s="57" customFormat="1" ht="15.6" hidden="1" customHeight="1" thickBot="1">
      <c r="A1673" s="57" t="s">
        <v>1585</v>
      </c>
      <c r="B1673" s="516"/>
      <c r="C1673" s="233" t="s">
        <v>1595</v>
      </c>
      <c r="D1673" s="182">
        <v>16.9090065</v>
      </c>
      <c r="E1673" s="183">
        <v>5.6406771400000011</v>
      </c>
      <c r="F1673" s="183">
        <v>16.034535389999999</v>
      </c>
      <c r="G1673" s="183">
        <v>9.6926508499999997</v>
      </c>
      <c r="H1673" s="183">
        <v>16.363475880000003</v>
      </c>
      <c r="I1673" s="183">
        <v>84.032367730000004</v>
      </c>
      <c r="J1673" s="183">
        <v>56.009648459999994</v>
      </c>
      <c r="K1673" s="183">
        <v>6.2297232399999984</v>
      </c>
      <c r="L1673" s="183">
        <v>7.9159649400000092</v>
      </c>
      <c r="M1673" s="183">
        <v>605.09856294999986</v>
      </c>
      <c r="N1673" s="183">
        <v>15.22712475000003</v>
      </c>
      <c r="O1673" s="184">
        <v>10.977113020000047</v>
      </c>
      <c r="P1673" s="185">
        <f t="shared" si="1114"/>
        <v>850.13085085</v>
      </c>
      <c r="Q1673" s="584"/>
      <c r="R1673" s="182">
        <v>1042.5</v>
      </c>
      <c r="S1673" s="187">
        <v>1042.5</v>
      </c>
      <c r="T1673" s="105">
        <f t="shared" si="1115"/>
        <v>0</v>
      </c>
      <c r="U1673" s="79">
        <v>2</v>
      </c>
    </row>
    <row r="1674" spans="1:21" s="57" customFormat="1" ht="15.6" hidden="1" customHeight="1" thickBot="1">
      <c r="A1674" s="57" t="s">
        <v>1586</v>
      </c>
      <c r="B1674" s="516"/>
      <c r="C1674" s="233" t="s">
        <v>1596</v>
      </c>
      <c r="D1674" s="182">
        <v>15.68730674</v>
      </c>
      <c r="E1674" s="183">
        <v>10.465953430000003</v>
      </c>
      <c r="F1674" s="183">
        <v>5.5725368700000004</v>
      </c>
      <c r="G1674" s="183">
        <v>17.285796120000001</v>
      </c>
      <c r="H1674" s="183">
        <v>45.867857889999996</v>
      </c>
      <c r="I1674" s="183">
        <v>97.372870649999982</v>
      </c>
      <c r="J1674" s="183">
        <v>53.85879147</v>
      </c>
      <c r="K1674" s="183">
        <v>9.9798198599999921</v>
      </c>
      <c r="L1674" s="183">
        <v>11.161691039999994</v>
      </c>
      <c r="M1674" s="183">
        <v>11.403684460000022</v>
      </c>
      <c r="N1674" s="183">
        <v>15.263720960000001</v>
      </c>
      <c r="O1674" s="184">
        <v>8.49174948000001</v>
      </c>
      <c r="P1674" s="185">
        <f t="shared" si="1114"/>
        <v>302.41177897</v>
      </c>
      <c r="Q1674" s="584"/>
      <c r="R1674" s="182">
        <v>330.50000000000006</v>
      </c>
      <c r="S1674" s="187">
        <v>330.5</v>
      </c>
      <c r="T1674" s="105">
        <f t="shared" si="1115"/>
        <v>0</v>
      </c>
      <c r="U1674" s="79">
        <v>2</v>
      </c>
    </row>
    <row r="1675" spans="1:21" s="57" customFormat="1" ht="15.75" customHeight="1" thickBot="1">
      <c r="A1675" s="57" t="s">
        <v>1587</v>
      </c>
      <c r="B1675" s="516">
        <f>+B1669+1</f>
        <v>323</v>
      </c>
      <c r="C1675" s="233" t="s">
        <v>1597</v>
      </c>
      <c r="D1675" s="182">
        <v>30.578771110000002</v>
      </c>
      <c r="E1675" s="611">
        <v>8.6999999999999993</v>
      </c>
      <c r="F1675" s="611">
        <v>11.2</v>
      </c>
      <c r="G1675" s="611">
        <v>12.4</v>
      </c>
      <c r="H1675" s="611">
        <v>24.4</v>
      </c>
      <c r="I1675" s="611">
        <v>51.4</v>
      </c>
      <c r="J1675" s="611">
        <v>56</v>
      </c>
      <c r="K1675" s="611">
        <v>9.5</v>
      </c>
      <c r="L1675" s="611">
        <v>7.7</v>
      </c>
      <c r="M1675" s="611">
        <v>74.7</v>
      </c>
      <c r="N1675" s="611">
        <v>10.8</v>
      </c>
      <c r="O1675" s="184">
        <f t="shared" ref="O1675:O1680" si="1116">(R1675)-SUM(D1675:N1675)</f>
        <v>6.8212288899999862</v>
      </c>
      <c r="P1675" s="185">
        <f t="shared" si="1114"/>
        <v>304.2</v>
      </c>
      <c r="Q1675" s="557"/>
      <c r="R1675" s="648">
        <v>304.2</v>
      </c>
      <c r="S1675" s="599">
        <v>304.2</v>
      </c>
      <c r="T1675" s="600">
        <f t="shared" si="1115"/>
        <v>0</v>
      </c>
      <c r="U1675" s="79">
        <v>1</v>
      </c>
    </row>
    <row r="1676" spans="1:21" s="57" customFormat="1" ht="15.75" customHeight="1" thickBot="1">
      <c r="A1676" s="57" t="s">
        <v>1588</v>
      </c>
      <c r="B1676" s="516">
        <f>+B1675+1</f>
        <v>324</v>
      </c>
      <c r="C1676" s="233" t="s">
        <v>1598</v>
      </c>
      <c r="D1676" s="195">
        <v>14.1</v>
      </c>
      <c r="E1676" s="193">
        <v>9.3000000000000007</v>
      </c>
      <c r="F1676" s="193">
        <v>12</v>
      </c>
      <c r="G1676" s="193">
        <v>13.2</v>
      </c>
      <c r="H1676" s="193">
        <v>26.1</v>
      </c>
      <c r="I1676" s="193">
        <v>54.9</v>
      </c>
      <c r="J1676" s="193">
        <v>59.9</v>
      </c>
      <c r="K1676" s="193">
        <v>10.199999999999999</v>
      </c>
      <c r="L1676" s="193">
        <v>8.1999999999999993</v>
      </c>
      <c r="M1676" s="193">
        <v>79.8</v>
      </c>
      <c r="N1676" s="193">
        <v>11.5</v>
      </c>
      <c r="O1676" s="184">
        <f t="shared" si="1116"/>
        <v>7.1999999999999886</v>
      </c>
      <c r="P1676" s="185">
        <f t="shared" si="1114"/>
        <v>306.39999999999998</v>
      </c>
      <c r="Q1676" s="542"/>
      <c r="R1676" s="199">
        <v>306.39999999999998</v>
      </c>
      <c r="S1676" s="187">
        <v>306.39999999999998</v>
      </c>
      <c r="T1676" s="105">
        <f t="shared" si="1115"/>
        <v>0</v>
      </c>
      <c r="U1676" s="79">
        <v>1</v>
      </c>
    </row>
    <row r="1677" spans="1:21" s="57" customFormat="1" ht="15.75" hidden="1" customHeight="1" thickBot="1">
      <c r="A1677" s="57" t="s">
        <v>1589</v>
      </c>
      <c r="B1677" s="69"/>
      <c r="C1677" s="233" t="s">
        <v>1599</v>
      </c>
      <c r="D1677" s="195"/>
      <c r="E1677" s="193"/>
      <c r="F1677" s="193"/>
      <c r="G1677" s="193"/>
      <c r="H1677" s="193"/>
      <c r="I1677" s="193"/>
      <c r="J1677" s="193"/>
      <c r="K1677" s="193"/>
      <c r="L1677" s="193"/>
      <c r="M1677" s="193"/>
      <c r="N1677" s="193"/>
      <c r="O1677" s="184">
        <f t="shared" si="1116"/>
        <v>0</v>
      </c>
      <c r="P1677" s="185">
        <f t="shared" si="1114"/>
        <v>0</v>
      </c>
      <c r="Q1677" s="503"/>
      <c r="R1677" s="199"/>
      <c r="S1677" s="187"/>
      <c r="T1677" s="105">
        <f t="shared" si="1115"/>
        <v>0</v>
      </c>
      <c r="U1677" s="79">
        <v>2</v>
      </c>
    </row>
    <row r="1678" spans="1:21" s="57" customFormat="1" ht="15.75" hidden="1" customHeight="1" thickBot="1">
      <c r="A1678" s="57" t="s">
        <v>1590</v>
      </c>
      <c r="B1678" s="69"/>
      <c r="C1678" s="233" t="s">
        <v>1600</v>
      </c>
      <c r="D1678" s="195"/>
      <c r="E1678" s="193"/>
      <c r="F1678" s="193"/>
      <c r="G1678" s="193"/>
      <c r="H1678" s="193"/>
      <c r="I1678" s="193"/>
      <c r="J1678" s="193"/>
      <c r="K1678" s="193"/>
      <c r="L1678" s="193"/>
      <c r="M1678" s="193"/>
      <c r="N1678" s="193"/>
      <c r="O1678" s="184">
        <f t="shared" si="1116"/>
        <v>0</v>
      </c>
      <c r="P1678" s="185">
        <f t="shared" si="1114"/>
        <v>0</v>
      </c>
      <c r="Q1678" s="503"/>
      <c r="R1678" s="199"/>
      <c r="S1678" s="187"/>
      <c r="T1678" s="105">
        <f t="shared" si="1115"/>
        <v>0</v>
      </c>
      <c r="U1678" s="79">
        <v>2</v>
      </c>
    </row>
    <row r="1679" spans="1:21" s="57" customFormat="1" ht="15.75" hidden="1" customHeight="1" thickBot="1">
      <c r="A1679" s="57" t="s">
        <v>1591</v>
      </c>
      <c r="B1679" s="69"/>
      <c r="C1679" s="233" t="s">
        <v>1601</v>
      </c>
      <c r="D1679" s="195"/>
      <c r="E1679" s="193"/>
      <c r="F1679" s="193"/>
      <c r="G1679" s="193"/>
      <c r="H1679" s="193"/>
      <c r="I1679" s="193"/>
      <c r="J1679" s="193"/>
      <c r="K1679" s="193"/>
      <c r="L1679" s="193"/>
      <c r="M1679" s="193"/>
      <c r="N1679" s="193"/>
      <c r="O1679" s="184">
        <f t="shared" si="1116"/>
        <v>0</v>
      </c>
      <c r="P1679" s="185">
        <f t="shared" si="1114"/>
        <v>0</v>
      </c>
      <c r="Q1679" s="503"/>
      <c r="R1679" s="199"/>
      <c r="S1679" s="187"/>
      <c r="T1679" s="105">
        <f t="shared" si="1115"/>
        <v>0</v>
      </c>
      <c r="U1679" s="79">
        <v>2</v>
      </c>
    </row>
    <row r="1680" spans="1:21" s="57" customFormat="1" ht="15.75" hidden="1" customHeight="1" thickBot="1">
      <c r="A1680" s="57" t="s">
        <v>1592</v>
      </c>
      <c r="B1680" s="69"/>
      <c r="C1680" s="233" t="s">
        <v>1602</v>
      </c>
      <c r="D1680" s="195"/>
      <c r="E1680" s="193"/>
      <c r="F1680" s="193"/>
      <c r="G1680" s="193"/>
      <c r="H1680" s="193"/>
      <c r="I1680" s="193"/>
      <c r="J1680" s="193"/>
      <c r="K1680" s="193"/>
      <c r="L1680" s="193"/>
      <c r="M1680" s="193"/>
      <c r="N1680" s="193"/>
      <c r="O1680" s="184">
        <f t="shared" si="1116"/>
        <v>0</v>
      </c>
      <c r="P1680" s="185">
        <f t="shared" si="1114"/>
        <v>0</v>
      </c>
      <c r="Q1680" s="503"/>
      <c r="R1680" s="199"/>
      <c r="S1680" s="187"/>
      <c r="T1680" s="105">
        <f t="shared" si="1115"/>
        <v>0</v>
      </c>
      <c r="U1680" s="79">
        <v>2</v>
      </c>
    </row>
    <row r="1681" spans="1:21" s="196" customFormat="1" ht="15.6" customHeight="1" thickBot="1">
      <c r="B1681" s="549"/>
      <c r="C1681" s="468"/>
      <c r="D1681" s="161"/>
      <c r="E1681" s="161"/>
      <c r="F1681" s="161"/>
      <c r="G1681" s="161"/>
      <c r="H1681" s="161"/>
      <c r="I1681" s="161"/>
      <c r="J1681" s="582"/>
      <c r="K1681" s="582"/>
      <c r="L1681" s="582"/>
      <c r="M1681" s="582"/>
      <c r="N1681" s="582"/>
      <c r="O1681" s="582"/>
      <c r="P1681" s="582"/>
      <c r="Q1681" s="198"/>
      <c r="R1681" s="161"/>
      <c r="S1681" s="161"/>
      <c r="T1681" s="75"/>
      <c r="U1681" s="79">
        <v>1</v>
      </c>
    </row>
    <row r="1682" spans="1:21" s="57" customFormat="1" ht="15.75" hidden="1" customHeight="1" thickBot="1">
      <c r="A1682" s="57" t="s">
        <v>46</v>
      </c>
      <c r="B1682" s="69"/>
      <c r="C1682" s="233" t="s">
        <v>220</v>
      </c>
      <c r="D1682" s="218">
        <v>5.145241479717913E-3</v>
      </c>
      <c r="E1682" s="218">
        <v>0.57478925488816712</v>
      </c>
      <c r="F1682" s="218">
        <v>0.12386576423427922</v>
      </c>
      <c r="G1682" s="218">
        <v>0.12421646279502981</v>
      </c>
      <c r="H1682" s="218">
        <v>1.7522607750761945E-2</v>
      </c>
      <c r="I1682" s="218">
        <v>2.2464178558866746E-2</v>
      </c>
      <c r="J1682" s="218">
        <v>8.5423807889592404E-3</v>
      </c>
      <c r="K1682" s="218">
        <v>6.3967577544424723E-3</v>
      </c>
      <c r="L1682" s="218">
        <v>1.999200800276699E-2</v>
      </c>
      <c r="M1682" s="218">
        <v>3.2585972241263854E-2</v>
      </c>
      <c r="N1682" s="218">
        <v>4.5978337916729749E-2</v>
      </c>
      <c r="O1682" s="218">
        <v>1.8501033589014958E-2</v>
      </c>
      <c r="P1682" s="160">
        <f t="shared" ref="P1682:P1709" si="1117">SUM(D1682:O1682)</f>
        <v>1</v>
      </c>
      <c r="Q1682" s="484"/>
      <c r="R1682" s="234"/>
      <c r="S1682" s="234"/>
      <c r="T1682" s="75"/>
      <c r="U1682" s="79">
        <v>2</v>
      </c>
    </row>
    <row r="1683" spans="1:21" s="57" customFormat="1" ht="15.75" hidden="1" customHeight="1" thickBot="1">
      <c r="A1683" s="57" t="s">
        <v>46</v>
      </c>
      <c r="B1683" s="69"/>
      <c r="C1683" s="233" t="s">
        <v>221</v>
      </c>
      <c r="D1683" s="220">
        <v>0.78142389949342794</v>
      </c>
      <c r="E1683" s="220">
        <v>2.9799602228451124E-2</v>
      </c>
      <c r="F1683" s="220">
        <v>7.3578220474555612E-3</v>
      </c>
      <c r="G1683" s="220">
        <v>3.3860953361761689E-2</v>
      </c>
      <c r="H1683" s="220">
        <v>1.0865930264155409E-2</v>
      </c>
      <c r="I1683" s="220">
        <v>3.7710688339330205E-3</v>
      </c>
      <c r="J1683" s="220">
        <v>2.4652912074724368E-2</v>
      </c>
      <c r="K1683" s="220">
        <v>4.0224558005178844E-2</v>
      </c>
      <c r="L1683" s="220">
        <v>1.1529432662732653E-2</v>
      </c>
      <c r="M1683" s="220">
        <v>2.5890909936781593E-2</v>
      </c>
      <c r="N1683" s="220">
        <v>2.7967611541507488E-2</v>
      </c>
      <c r="O1683" s="220">
        <v>2.655299549890089E-3</v>
      </c>
      <c r="P1683" s="164">
        <f t="shared" si="1117"/>
        <v>0.99999999999999978</v>
      </c>
      <c r="Q1683" s="484"/>
      <c r="R1683" s="234"/>
      <c r="S1683" s="234"/>
      <c r="T1683" s="75"/>
      <c r="U1683" s="79">
        <v>2</v>
      </c>
    </row>
    <row r="1684" spans="1:21" s="57" customFormat="1" ht="15.75" hidden="1" customHeight="1" thickBot="1">
      <c r="A1684" s="57" t="s">
        <v>46</v>
      </c>
      <c r="B1684" s="69"/>
      <c r="C1684" s="233" t="s">
        <v>222</v>
      </c>
      <c r="D1684" s="235">
        <v>0.82016392234860525</v>
      </c>
      <c r="E1684" s="235">
        <v>9.7558216870835976E-2</v>
      </c>
      <c r="F1684" s="235">
        <v>2.632468988623014E-2</v>
      </c>
      <c r="G1684" s="235">
        <v>1.1589845246832093E-3</v>
      </c>
      <c r="H1684" s="235">
        <v>4.961158977938908E-3</v>
      </c>
      <c r="I1684" s="235">
        <v>0</v>
      </c>
      <c r="J1684" s="235">
        <v>3.1548971089844771E-5</v>
      </c>
      <c r="K1684" s="235">
        <v>1.9876327638370748E-2</v>
      </c>
      <c r="L1684" s="235">
        <v>1.4356518704783132E-2</v>
      </c>
      <c r="M1684" s="235">
        <v>7.515364629078411E-3</v>
      </c>
      <c r="N1684" s="235">
        <v>8.0504361304661581E-3</v>
      </c>
      <c r="O1684" s="235">
        <v>2.8313179182738871E-6</v>
      </c>
      <c r="P1684" s="167">
        <f t="shared" si="1117"/>
        <v>1.0000000000000002</v>
      </c>
      <c r="Q1684" s="484"/>
      <c r="R1684" s="234"/>
      <c r="S1684" s="234"/>
      <c r="T1684" s="75"/>
      <c r="U1684" s="79">
        <v>2</v>
      </c>
    </row>
    <row r="1685" spans="1:21" s="57" customFormat="1" ht="15.75" hidden="1" customHeight="1" thickBot="1">
      <c r="A1685" s="57" t="s">
        <v>46</v>
      </c>
      <c r="B1685" s="69"/>
      <c r="C1685" s="233" t="s">
        <v>223</v>
      </c>
      <c r="D1685" s="168">
        <f t="shared" ref="D1685:D1692" si="1118">D1704/$P1704</f>
        <v>0.72351067992226092</v>
      </c>
      <c r="E1685" s="169">
        <f t="shared" ref="E1685:O1685" si="1119">E1704/$P1704</f>
        <v>4.3507676280053476E-2</v>
      </c>
      <c r="F1685" s="169">
        <f t="shared" si="1119"/>
        <v>1.5068491380152585E-2</v>
      </c>
      <c r="G1685" s="169">
        <f t="shared" si="1119"/>
        <v>3.0373254750700365E-2</v>
      </c>
      <c r="H1685" s="169">
        <f t="shared" si="1119"/>
        <v>3.0588593493850513E-2</v>
      </c>
      <c r="I1685" s="169">
        <f t="shared" si="1119"/>
        <v>2.1922888050134792E-3</v>
      </c>
      <c r="J1685" s="169">
        <f t="shared" si="1119"/>
        <v>2.375284920882335E-2</v>
      </c>
      <c r="K1685" s="169">
        <f t="shared" si="1119"/>
        <v>2.6716500297616888E-4</v>
      </c>
      <c r="L1685" s="169">
        <f t="shared" si="1119"/>
        <v>3.4902768487839769E-2</v>
      </c>
      <c r="M1685" s="169">
        <f t="shared" si="1119"/>
        <v>1.708021192049081E-2</v>
      </c>
      <c r="N1685" s="169">
        <f t="shared" si="1119"/>
        <v>5.0995645808544272E-2</v>
      </c>
      <c r="O1685" s="169">
        <f t="shared" si="1119"/>
        <v>2.7760374939294258E-2</v>
      </c>
      <c r="P1685" s="171">
        <f t="shared" si="1117"/>
        <v>1</v>
      </c>
      <c r="Q1685" s="484"/>
      <c r="R1685" s="234"/>
      <c r="S1685" s="234"/>
      <c r="T1685" s="75"/>
      <c r="U1685" s="79">
        <v>2</v>
      </c>
    </row>
    <row r="1686" spans="1:21" s="57" customFormat="1" ht="15.75" hidden="1" customHeight="1" thickBot="1">
      <c r="A1686" s="57" t="s">
        <v>46</v>
      </c>
      <c r="B1686" s="69"/>
      <c r="C1686" s="236" t="s">
        <v>224</v>
      </c>
      <c r="D1686" s="168">
        <f t="shared" si="1118"/>
        <v>0.75887457404804826</v>
      </c>
      <c r="E1686" s="169">
        <f t="shared" ref="E1686:O1687" si="1120">E1705/$P1705</f>
        <v>1.8205534350035274E-2</v>
      </c>
      <c r="F1686" s="169">
        <f t="shared" si="1120"/>
        <v>5.2783927204701892E-4</v>
      </c>
      <c r="G1686" s="169">
        <f t="shared" si="1120"/>
        <v>1.3042839998418064E-2</v>
      </c>
      <c r="H1686" s="169">
        <f t="shared" si="1120"/>
        <v>3.5872546340064848E-4</v>
      </c>
      <c r="I1686" s="169">
        <f t="shared" si="1120"/>
        <v>3.2354494960569013E-4</v>
      </c>
      <c r="J1686" s="169">
        <f t="shared" si="1120"/>
        <v>7.1620526822010533E-2</v>
      </c>
      <c r="K1686" s="169">
        <f t="shared" si="1120"/>
        <v>5.4929491224777359E-3</v>
      </c>
      <c r="L1686" s="169">
        <f t="shared" si="1120"/>
        <v>4.7404229339795961E-3</v>
      </c>
      <c r="M1686" s="169">
        <f t="shared" si="1120"/>
        <v>9.2266357379867971E-3</v>
      </c>
      <c r="N1686" s="169">
        <f t="shared" si="1120"/>
        <v>1.2438377198943282E-2</v>
      </c>
      <c r="O1686" s="169">
        <f t="shared" si="1120"/>
        <v>0.10514803010304735</v>
      </c>
      <c r="P1686" s="171">
        <f t="shared" si="1117"/>
        <v>1.0000000000000002</v>
      </c>
      <c r="Q1686" s="496">
        <f>(P1705/P1704-1)</f>
        <v>-3.6868060809106873E-2</v>
      </c>
      <c r="R1686" s="234"/>
      <c r="S1686" s="234"/>
      <c r="T1686" s="75"/>
      <c r="U1686" s="79">
        <v>2</v>
      </c>
    </row>
    <row r="1687" spans="1:21" s="57" customFormat="1" ht="15.75" hidden="1" customHeight="1" thickBot="1">
      <c r="A1687" s="57" t="s">
        <v>46</v>
      </c>
      <c r="B1687" s="69"/>
      <c r="C1687" s="233" t="s">
        <v>470</v>
      </c>
      <c r="D1687" s="168">
        <f t="shared" si="1118"/>
        <v>0.8703984155487825</v>
      </c>
      <c r="E1687" s="169">
        <f t="shared" si="1120"/>
        <v>2.630979903773941E-3</v>
      </c>
      <c r="F1687" s="169">
        <f t="shared" si="1120"/>
        <v>2.3836252271194829E-2</v>
      </c>
      <c r="G1687" s="169">
        <f t="shared" si="1120"/>
        <v>1.2205354681090883E-2</v>
      </c>
      <c r="H1687" s="169">
        <f t="shared" si="1120"/>
        <v>0</v>
      </c>
      <c r="I1687" s="169">
        <f t="shared" si="1120"/>
        <v>3.882768187738956E-2</v>
      </c>
      <c r="J1687" s="169">
        <f t="shared" si="1120"/>
        <v>4.4662510056146555E-3</v>
      </c>
      <c r="K1687" s="169">
        <f t="shared" si="1120"/>
        <v>7.0210023358976874E-3</v>
      </c>
      <c r="L1687" s="169">
        <f t="shared" si="1120"/>
        <v>3.3711194844970024E-2</v>
      </c>
      <c r="M1687" s="169">
        <f t="shared" si="1120"/>
        <v>1.420615239827442E-3</v>
      </c>
      <c r="N1687" s="169">
        <f t="shared" si="1120"/>
        <v>5.3826725348179935E-3</v>
      </c>
      <c r="O1687" s="169">
        <f t="shared" si="1120"/>
        <v>9.9579756640503944E-5</v>
      </c>
      <c r="P1687" s="171">
        <f t="shared" si="1117"/>
        <v>0.99999999999999989</v>
      </c>
      <c r="Q1687" s="496">
        <f t="shared" ref="Q1687:Q1692" si="1121">(P1706/P1705-1)</f>
        <v>-0.12219239699365259</v>
      </c>
      <c r="R1687" s="234"/>
      <c r="S1687" s="234"/>
      <c r="T1687" s="75"/>
      <c r="U1687" s="79">
        <v>2</v>
      </c>
    </row>
    <row r="1688" spans="1:21" s="57" customFormat="1" ht="15.75" hidden="1" customHeight="1" thickBot="1">
      <c r="A1688" s="57" t="s">
        <v>46</v>
      </c>
      <c r="B1688" s="69"/>
      <c r="C1688" s="233" t="s">
        <v>591</v>
      </c>
      <c r="D1688" s="168">
        <f t="shared" si="1118"/>
        <v>0.82714632738088933</v>
      </c>
      <c r="E1688" s="169">
        <f t="shared" ref="E1688:O1688" si="1122">E1707/$P1707</f>
        <v>4.8184184328070798E-3</v>
      </c>
      <c r="F1688" s="169">
        <f t="shared" si="1122"/>
        <v>7.5710777064587568E-3</v>
      </c>
      <c r="G1688" s="169">
        <f t="shared" si="1122"/>
        <v>9.6634350434885455E-2</v>
      </c>
      <c r="H1688" s="169">
        <f t="shared" si="1122"/>
        <v>2.0210849119337584E-3</v>
      </c>
      <c r="I1688" s="169">
        <f t="shared" si="1122"/>
        <v>9.0197587562777413E-4</v>
      </c>
      <c r="J1688" s="169">
        <f t="shared" si="1122"/>
        <v>1.7627313610770231E-3</v>
      </c>
      <c r="K1688" s="169">
        <f t="shared" si="1122"/>
        <v>4.7386044622696791E-4</v>
      </c>
      <c r="L1688" s="169">
        <f t="shared" si="1122"/>
        <v>5.9197579116416323E-3</v>
      </c>
      <c r="M1688" s="169">
        <f t="shared" si="1122"/>
        <v>7.3300430114713886E-3</v>
      </c>
      <c r="N1688" s="169">
        <f t="shared" si="1122"/>
        <v>4.5407871155963675E-2</v>
      </c>
      <c r="O1688" s="169">
        <f t="shared" si="1122"/>
        <v>1.2501371017206391E-5</v>
      </c>
      <c r="P1688" s="171">
        <f t="shared" si="1117"/>
        <v>1.0000000000000002</v>
      </c>
      <c r="Q1688" s="497">
        <f t="shared" si="1121"/>
        <v>0.378737641933377</v>
      </c>
      <c r="R1688" s="234"/>
      <c r="S1688" s="234"/>
      <c r="T1688" s="75"/>
      <c r="U1688" s="79">
        <v>2</v>
      </c>
    </row>
    <row r="1689" spans="1:21" s="57" customFormat="1" ht="15.75" hidden="1" customHeight="1" thickBot="1">
      <c r="A1689" s="57" t="s">
        <v>46</v>
      </c>
      <c r="B1689" s="69"/>
      <c r="C1689" s="233" t="s">
        <v>666</v>
      </c>
      <c r="D1689" s="168">
        <f t="shared" si="1118"/>
        <v>0.61711454567631552</v>
      </c>
      <c r="E1689" s="169">
        <f t="shared" ref="E1689:O1689" si="1123">E1708/$P1708</f>
        <v>5.0389374112057288E-2</v>
      </c>
      <c r="F1689" s="169">
        <f t="shared" si="1123"/>
        <v>2.2094599286462454E-2</v>
      </c>
      <c r="G1689" s="169">
        <f t="shared" si="1123"/>
        <v>6.7705462826240695E-2</v>
      </c>
      <c r="H1689" s="169">
        <f t="shared" si="1123"/>
        <v>0.11825375375238108</v>
      </c>
      <c r="I1689" s="169">
        <f t="shared" si="1123"/>
        <v>1.6611616706230705E-2</v>
      </c>
      <c r="J1689" s="169">
        <f t="shared" si="1123"/>
        <v>2.5862034088833346E-2</v>
      </c>
      <c r="K1689" s="169">
        <f t="shared" si="1123"/>
        <v>3.8290501460530924E-2</v>
      </c>
      <c r="L1689" s="169">
        <f t="shared" si="1123"/>
        <v>2.1763217252003385E-2</v>
      </c>
      <c r="M1689" s="169">
        <f t="shared" si="1123"/>
        <v>7.9900326206262338E-3</v>
      </c>
      <c r="N1689" s="169">
        <f t="shared" si="1123"/>
        <v>4.0513003277852221E-4</v>
      </c>
      <c r="O1689" s="169">
        <f t="shared" si="1123"/>
        <v>1.3519732185539845E-2</v>
      </c>
      <c r="P1689" s="171">
        <f t="shared" si="1117"/>
        <v>0.99999999999999989</v>
      </c>
      <c r="Q1689" s="497">
        <f t="shared" si="1121"/>
        <v>-0.19046257247132548</v>
      </c>
      <c r="R1689" s="234"/>
      <c r="S1689" s="234"/>
      <c r="T1689" s="477"/>
      <c r="U1689" s="79">
        <v>2</v>
      </c>
    </row>
    <row r="1690" spans="1:21" s="57" customFormat="1" ht="15.75" hidden="1" customHeight="1" thickBot="1">
      <c r="A1690" s="57" t="s">
        <v>46</v>
      </c>
      <c r="B1690" s="516"/>
      <c r="C1690" s="244" t="s">
        <v>792</v>
      </c>
      <c r="D1690" s="173">
        <f t="shared" si="1118"/>
        <v>0.71787831869842189</v>
      </c>
      <c r="E1690" s="218">
        <f t="shared" ref="E1690:O1690" si="1124">E1709/$P1709</f>
        <v>6.0625618668159166E-2</v>
      </c>
      <c r="F1690" s="218">
        <f t="shared" si="1124"/>
        <v>7.0058843323151671E-3</v>
      </c>
      <c r="G1690" s="218">
        <f t="shared" si="1124"/>
        <v>2.3712303298153901E-2</v>
      </c>
      <c r="H1690" s="218">
        <f t="shared" si="1124"/>
        <v>1.8971707243981749E-2</v>
      </c>
      <c r="I1690" s="218">
        <f t="shared" si="1124"/>
        <v>1.7157593425649522E-3</v>
      </c>
      <c r="J1690" s="218">
        <f t="shared" si="1124"/>
        <v>7.1880529137615112E-2</v>
      </c>
      <c r="K1690" s="218">
        <f t="shared" si="1124"/>
        <v>2.2102296001752265E-2</v>
      </c>
      <c r="L1690" s="218">
        <f t="shared" si="1124"/>
        <v>3.4623077814315617E-2</v>
      </c>
      <c r="M1690" s="218">
        <f t="shared" si="1124"/>
        <v>4.6317182687382875E-4</v>
      </c>
      <c r="N1690" s="218">
        <f t="shared" si="1124"/>
        <v>2.6604037744978222E-3</v>
      </c>
      <c r="O1690" s="218">
        <f t="shared" si="1124"/>
        <v>3.8360929861348508E-2</v>
      </c>
      <c r="P1690" s="514">
        <f t="shared" si="1117"/>
        <v>1</v>
      </c>
      <c r="Q1690" s="550">
        <f t="shared" si="1121"/>
        <v>0.42732226561864861</v>
      </c>
      <c r="R1690" s="234"/>
      <c r="S1690" s="234"/>
      <c r="T1690" s="75"/>
      <c r="U1690" s="79">
        <v>2</v>
      </c>
    </row>
    <row r="1691" spans="1:21" s="57" customFormat="1" ht="15.75" hidden="1" customHeight="1" thickBot="1">
      <c r="A1691" s="57" t="s">
        <v>46</v>
      </c>
      <c r="B1691" s="516"/>
      <c r="C1691" s="244" t="s">
        <v>876</v>
      </c>
      <c r="D1691" s="219">
        <f t="shared" si="1118"/>
        <v>0.86736720699799896</v>
      </c>
      <c r="E1691" s="220">
        <f t="shared" ref="E1691:O1692" si="1125">E1710/$P1710</f>
        <v>3.4424728243354977E-2</v>
      </c>
      <c r="F1691" s="220">
        <f t="shared" si="1125"/>
        <v>1.1908686247604107E-2</v>
      </c>
      <c r="G1691" s="220">
        <f t="shared" si="1125"/>
        <v>1.4666880177406714E-5</v>
      </c>
      <c r="H1691" s="220">
        <f t="shared" si="1125"/>
        <v>6.2518580326035605E-2</v>
      </c>
      <c r="I1691" s="220">
        <f t="shared" si="1125"/>
        <v>5.7893740556257157E-3</v>
      </c>
      <c r="J1691" s="220">
        <f t="shared" si="1125"/>
        <v>2.3036019787463875E-3</v>
      </c>
      <c r="K1691" s="220">
        <f t="shared" si="1125"/>
        <v>7.4906041543326748E-3</v>
      </c>
      <c r="L1691" s="220">
        <f t="shared" si="1125"/>
        <v>6.631332978969031E-3</v>
      </c>
      <c r="M1691" s="220">
        <f t="shared" si="1125"/>
        <v>1.414913041805252E-3</v>
      </c>
      <c r="N1691" s="220">
        <f t="shared" si="1125"/>
        <v>0</v>
      </c>
      <c r="O1691" s="220">
        <f t="shared" si="1125"/>
        <v>1.3630509534985481E-4</v>
      </c>
      <c r="P1691" s="460">
        <f>SUM(D1691:O1691)</f>
        <v>1</v>
      </c>
      <c r="Q1691" s="551">
        <f t="shared" si="1121"/>
        <v>-0.57664272942780459</v>
      </c>
      <c r="R1691" s="234"/>
      <c r="S1691" s="234"/>
      <c r="T1691" s="75"/>
      <c r="U1691" s="79">
        <v>2</v>
      </c>
    </row>
    <row r="1692" spans="1:21" s="57" customFormat="1" ht="15.6" hidden="1" customHeight="1" thickBot="1">
      <c r="A1692" s="57" t="s">
        <v>951</v>
      </c>
      <c r="B1692" s="516"/>
      <c r="C1692" s="244" t="s">
        <v>977</v>
      </c>
      <c r="D1692" s="219">
        <f t="shared" si="1118"/>
        <v>0.73196203714187347</v>
      </c>
      <c r="E1692" s="220">
        <f t="shared" si="1125"/>
        <v>0.10883050463336927</v>
      </c>
      <c r="F1692" s="220">
        <f t="shared" si="1125"/>
        <v>7.8601736779158014E-3</v>
      </c>
      <c r="G1692" s="220">
        <f t="shared" si="1125"/>
        <v>4.4954805046162769E-2</v>
      </c>
      <c r="H1692" s="220">
        <f t="shared" si="1125"/>
        <v>2.8148382159788338E-2</v>
      </c>
      <c r="I1692" s="220">
        <f t="shared" si="1125"/>
        <v>1.0961972669688869E-2</v>
      </c>
      <c r="J1692" s="220">
        <f t="shared" si="1125"/>
        <v>2.2569467216402132E-2</v>
      </c>
      <c r="K1692" s="220">
        <f t="shared" si="1125"/>
        <v>7.9486241571682381E-3</v>
      </c>
      <c r="L1692" s="220">
        <f t="shared" si="1125"/>
        <v>2.8803896211211377E-2</v>
      </c>
      <c r="M1692" s="220">
        <f t="shared" si="1125"/>
        <v>7.8637484203369339E-3</v>
      </c>
      <c r="N1692" s="220">
        <f t="shared" si="1125"/>
        <v>1.9038271890064543E-4</v>
      </c>
      <c r="O1692" s="220">
        <f t="shared" si="1125"/>
        <v>-9.3994052817847177E-5</v>
      </c>
      <c r="P1692" s="460">
        <f>SUM(D1692:O1692)</f>
        <v>1.0000000000000002</v>
      </c>
      <c r="Q1692" s="551">
        <f t="shared" si="1121"/>
        <v>0.21608045622189453</v>
      </c>
      <c r="R1692" s="234"/>
      <c r="S1692" s="234"/>
      <c r="T1692" s="75"/>
      <c r="U1692" s="79">
        <v>2</v>
      </c>
    </row>
    <row r="1693" spans="1:21" s="57" customFormat="1" ht="15.6" hidden="1" customHeight="1" thickBot="1">
      <c r="A1693" s="57" t="s">
        <v>951</v>
      </c>
      <c r="B1693" s="516"/>
      <c r="C1693" s="244" t="s">
        <v>1122</v>
      </c>
      <c r="D1693" s="219">
        <f t="shared" ref="D1693:O1693" si="1126">D1713/$P1713</f>
        <v>0.5788309373638526</v>
      </c>
      <c r="E1693" s="220">
        <f t="shared" si="1126"/>
        <v>0.11166824947854181</v>
      </c>
      <c r="F1693" s="220">
        <f t="shared" si="1126"/>
        <v>2.9953621710186309E-2</v>
      </c>
      <c r="G1693" s="220">
        <f t="shared" si="1126"/>
        <v>1.9463533067050191E-3</v>
      </c>
      <c r="H1693" s="220">
        <f t="shared" si="1126"/>
        <v>2.0518887878977297E-2</v>
      </c>
      <c r="I1693" s="220">
        <f t="shared" si="1126"/>
        <v>5.6295369107814471E-2</v>
      </c>
      <c r="J1693" s="220">
        <f t="shared" si="1126"/>
        <v>0.10300051254676904</v>
      </c>
      <c r="K1693" s="220">
        <f t="shared" si="1126"/>
        <v>3.8693345873333014E-2</v>
      </c>
      <c r="L1693" s="220">
        <f t="shared" si="1126"/>
        <v>5.4488964376524826E-2</v>
      </c>
      <c r="M1693" s="220">
        <f t="shared" si="1126"/>
        <v>3.7860859617515424E-3</v>
      </c>
      <c r="N1693" s="220">
        <f t="shared" si="1126"/>
        <v>1.659528719079873E-4</v>
      </c>
      <c r="O1693" s="220">
        <f t="shared" si="1126"/>
        <v>6.5171952363621375E-4</v>
      </c>
      <c r="P1693" s="460">
        <f>SUM(D1693:O1693)</f>
        <v>1.0000000000000002</v>
      </c>
      <c r="Q1693" s="551">
        <f>(P1713/P1711-1)</f>
        <v>0.45659763329574821</v>
      </c>
      <c r="R1693" s="234"/>
      <c r="S1693" s="234"/>
      <c r="T1693" s="75"/>
      <c r="U1693" s="79">
        <v>2</v>
      </c>
    </row>
    <row r="1694" spans="1:21" s="57" customFormat="1" ht="15.6" customHeight="1" thickBot="1">
      <c r="A1694" s="57" t="s">
        <v>1603</v>
      </c>
      <c r="B1694" s="516">
        <f>+B1676+1</f>
        <v>325</v>
      </c>
      <c r="C1694" s="244" t="s">
        <v>1613</v>
      </c>
      <c r="D1694" s="219">
        <f t="shared" ref="D1694:D1700" si="1127">D1714/$P1714</f>
        <v>0.53431031708649257</v>
      </c>
      <c r="E1694" s="220">
        <f t="shared" ref="E1694:O1694" si="1128">E1714/$P1714</f>
        <v>0.15107530931312416</v>
      </c>
      <c r="F1694" s="220">
        <f t="shared" si="1128"/>
        <v>1.4995989381311848E-2</v>
      </c>
      <c r="G1694" s="220">
        <f t="shared" si="1128"/>
        <v>3.3227444247148123E-2</v>
      </c>
      <c r="H1694" s="220">
        <f t="shared" si="1128"/>
        <v>1.7184927359695245E-2</v>
      </c>
      <c r="I1694" s="220">
        <f t="shared" si="1128"/>
        <v>4.6039737228627961E-2</v>
      </c>
      <c r="J1694" s="220">
        <f t="shared" si="1128"/>
        <v>4.67529171928531E-2</v>
      </c>
      <c r="K1694" s="220">
        <f t="shared" si="1128"/>
        <v>5.43125459371528E-3</v>
      </c>
      <c r="L1694" s="220">
        <f t="shared" si="1128"/>
        <v>5.5152867046452001E-3</v>
      </c>
      <c r="M1694" s="220">
        <f t="shared" si="1128"/>
        <v>4.2183455641151647E-2</v>
      </c>
      <c r="N1694" s="220">
        <f t="shared" si="1128"/>
        <v>6.10557844962226E-2</v>
      </c>
      <c r="O1694" s="220">
        <f t="shared" si="1128"/>
        <v>4.2227576755012312E-2</v>
      </c>
      <c r="P1694" s="460">
        <f t="shared" ref="P1694:P1703" si="1129">SUM(D1694:O1694)</f>
        <v>1</v>
      </c>
      <c r="Q1694" s="551">
        <f>(P1714/P1713-1)</f>
        <v>-0.40450217863345661</v>
      </c>
      <c r="R1694" s="234"/>
      <c r="S1694" s="234"/>
      <c r="T1694" s="75"/>
      <c r="U1694" s="79">
        <v>1</v>
      </c>
    </row>
    <row r="1695" spans="1:21" s="57" customFormat="1" ht="15.6" customHeight="1" thickBot="1">
      <c r="A1695" s="57" t="s">
        <v>1604</v>
      </c>
      <c r="B1695" s="516">
        <f>+B1694+1</f>
        <v>326</v>
      </c>
      <c r="C1695" s="244" t="s">
        <v>1614</v>
      </c>
      <c r="D1695" s="347">
        <f t="shared" si="1127"/>
        <v>0.50996335830872408</v>
      </c>
      <c r="E1695" s="264">
        <f t="shared" ref="E1695:O1695" si="1130">E1715/$P1715</f>
        <v>0.12916613970413701</v>
      </c>
      <c r="F1695" s="264">
        <f t="shared" si="1130"/>
        <v>8.6281292634477036E-2</v>
      </c>
      <c r="G1695" s="264">
        <f t="shared" si="1130"/>
        <v>1.2929548840321095E-2</v>
      </c>
      <c r="H1695" s="264">
        <f t="shared" si="1130"/>
        <v>3.4460499748535003E-2</v>
      </c>
      <c r="I1695" s="264">
        <f t="shared" si="1130"/>
        <v>1.7068205689030364E-2</v>
      </c>
      <c r="J1695" s="264">
        <f t="shared" si="1130"/>
        <v>2.58399292211124E-2</v>
      </c>
      <c r="K1695" s="264">
        <f t="shared" si="1130"/>
        <v>6.7407989572983371E-2</v>
      </c>
      <c r="L1695" s="264">
        <f t="shared" si="1130"/>
        <v>1.7012594389047762E-2</v>
      </c>
      <c r="M1695" s="264">
        <f t="shared" si="1130"/>
        <v>6.8740762350789006E-2</v>
      </c>
      <c r="N1695" s="264">
        <f t="shared" si="1130"/>
        <v>1.5767043176752953E-3</v>
      </c>
      <c r="O1695" s="264">
        <f t="shared" si="1130"/>
        <v>2.9552975223167573E-2</v>
      </c>
      <c r="P1695" s="552">
        <f t="shared" si="1129"/>
        <v>1</v>
      </c>
      <c r="Q1695" s="553">
        <f t="shared" ref="Q1695:Q1703" si="1131">(P1715/P1714-1)</f>
        <v>0.84326869919928393</v>
      </c>
      <c r="R1695" s="234"/>
      <c r="S1695" s="234"/>
      <c r="T1695" s="75"/>
      <c r="U1695" s="79">
        <v>1</v>
      </c>
    </row>
    <row r="1696" spans="1:21" s="57" customFormat="1" ht="15.6" customHeight="1" thickBot="1">
      <c r="A1696" s="57" t="s">
        <v>1605</v>
      </c>
      <c r="B1696" s="516">
        <f>+B1695+1</f>
        <v>327</v>
      </c>
      <c r="C1696" s="233" t="s">
        <v>1615</v>
      </c>
      <c r="D1696" s="175">
        <f t="shared" si="1127"/>
        <v>0.47815498045981342</v>
      </c>
      <c r="E1696" s="176">
        <f t="shared" ref="E1696:O1696" si="1132">E1716/$P1716</f>
        <v>0.11853090389910929</v>
      </c>
      <c r="F1696" s="176">
        <f t="shared" si="1132"/>
        <v>1.630536633496419E-2</v>
      </c>
      <c r="G1696" s="176">
        <f t="shared" si="1132"/>
        <v>1.5166251824785919E-3</v>
      </c>
      <c r="H1696" s="176">
        <f t="shared" si="1132"/>
        <v>0.27823863986175951</v>
      </c>
      <c r="I1696" s="176">
        <f t="shared" si="1132"/>
        <v>5.5555964932852081E-3</v>
      </c>
      <c r="J1696" s="176">
        <f t="shared" si="1132"/>
        <v>1.1122472455083878E-2</v>
      </c>
      <c r="K1696" s="176">
        <f t="shared" si="1132"/>
        <v>1.6164947152794756E-4</v>
      </c>
      <c r="L1696" s="176">
        <f t="shared" si="1132"/>
        <v>1.6486637197896093E-3</v>
      </c>
      <c r="M1696" s="176">
        <f t="shared" si="1132"/>
        <v>8.5810390323550256E-2</v>
      </c>
      <c r="N1696" s="176">
        <f t="shared" si="1132"/>
        <v>2.6808375810037396E-3</v>
      </c>
      <c r="O1696" s="176">
        <f t="shared" si="1132"/>
        <v>2.7387421763435581E-4</v>
      </c>
      <c r="P1696" s="229">
        <f t="shared" si="1129"/>
        <v>1</v>
      </c>
      <c r="Q1696" s="498">
        <f t="shared" si="1131"/>
        <v>-5.5470377653976555E-2</v>
      </c>
      <c r="R1696" s="234"/>
      <c r="S1696" s="234"/>
      <c r="T1696" s="75"/>
      <c r="U1696" s="79">
        <v>1</v>
      </c>
    </row>
    <row r="1697" spans="1:21" s="57" customFormat="1" ht="15.6" customHeight="1" thickBot="1">
      <c r="A1697" s="57" t="s">
        <v>1606</v>
      </c>
      <c r="B1697" s="516">
        <f>+B1696+1</f>
        <v>328</v>
      </c>
      <c r="C1697" s="233" t="s">
        <v>1616</v>
      </c>
      <c r="D1697" s="175">
        <f t="shared" si="1127"/>
        <v>0.76612936884539684</v>
      </c>
      <c r="E1697" s="176">
        <f t="shared" ref="E1697:O1697" si="1133">E1717/$P1717</f>
        <v>4.1728579990527891E-2</v>
      </c>
      <c r="F1697" s="176">
        <f t="shared" si="1133"/>
        <v>3.3716671808258006E-2</v>
      </c>
      <c r="G1697" s="176">
        <f t="shared" si="1133"/>
        <v>0</v>
      </c>
      <c r="H1697" s="176">
        <f t="shared" si="1133"/>
        <v>1.8447101056717288E-2</v>
      </c>
      <c r="I1697" s="176">
        <f t="shared" si="1133"/>
        <v>0</v>
      </c>
      <c r="J1697" s="176">
        <f t="shared" si="1133"/>
        <v>8.6111518994248635E-5</v>
      </c>
      <c r="K1697" s="176">
        <f t="shared" si="1133"/>
        <v>9.6704230263366443E-4</v>
      </c>
      <c r="L1697" s="176">
        <f t="shared" si="1133"/>
        <v>2.2307942401354607E-5</v>
      </c>
      <c r="M1697" s="176">
        <f t="shared" si="1133"/>
        <v>1.4545297213701961E-2</v>
      </c>
      <c r="N1697" s="176">
        <f t="shared" si="1133"/>
        <v>0.13181584576686159</v>
      </c>
      <c r="O1697" s="176">
        <f t="shared" si="1133"/>
        <v>-7.4583264454928739E-3</v>
      </c>
      <c r="P1697" s="164">
        <f t="shared" si="1129"/>
        <v>1.0000000000000002</v>
      </c>
      <c r="Q1697" s="492">
        <f t="shared" si="1131"/>
        <v>-0.20832646885536144</v>
      </c>
      <c r="R1697" s="234"/>
      <c r="S1697" s="234"/>
      <c r="T1697" s="75"/>
      <c r="U1697" s="79">
        <v>1</v>
      </c>
    </row>
    <row r="1698" spans="1:21" s="57" customFormat="1" ht="15.75" customHeight="1" thickBot="1">
      <c r="A1698" s="57" t="s">
        <v>1607</v>
      </c>
      <c r="B1698" s="516">
        <f>+B1697+1</f>
        <v>329</v>
      </c>
      <c r="C1698" s="233" t="s">
        <v>1617</v>
      </c>
      <c r="D1698" s="175">
        <f t="shared" si="1127"/>
        <v>0.78908107487804879</v>
      </c>
      <c r="E1698" s="176">
        <f t="shared" ref="E1698:O1698" si="1134">E1718/$P1718</f>
        <v>4.3902439024390248E-2</v>
      </c>
      <c r="F1698" s="176">
        <f t="shared" si="1134"/>
        <v>1.2195121951219513E-2</v>
      </c>
      <c r="G1698" s="176">
        <f t="shared" si="1134"/>
        <v>4.8780487804878049E-3</v>
      </c>
      <c r="H1698" s="176">
        <f t="shared" si="1134"/>
        <v>6.097560975609756E-2</v>
      </c>
      <c r="I1698" s="176">
        <f t="shared" si="1134"/>
        <v>7.3170731707317069E-3</v>
      </c>
      <c r="J1698" s="176">
        <f t="shared" si="1134"/>
        <v>1.2195121951219513E-2</v>
      </c>
      <c r="K1698" s="176">
        <f t="shared" si="1134"/>
        <v>1.2195121951219513E-2</v>
      </c>
      <c r="L1698" s="176">
        <f t="shared" si="1134"/>
        <v>1.2195121951219513E-2</v>
      </c>
      <c r="M1698" s="176">
        <f t="shared" si="1134"/>
        <v>1.4634146341463414E-2</v>
      </c>
      <c r="N1698" s="176">
        <f t="shared" si="1134"/>
        <v>9.7560975609756097E-3</v>
      </c>
      <c r="O1698" s="176">
        <f t="shared" si="1134"/>
        <v>2.0675022682926859E-2</v>
      </c>
      <c r="P1698" s="164">
        <f t="shared" si="1129"/>
        <v>1.0000000000000002</v>
      </c>
      <c r="Q1698" s="492">
        <f t="shared" si="1131"/>
        <v>0.25335823506289934</v>
      </c>
      <c r="R1698" s="234"/>
      <c r="S1698" s="234"/>
      <c r="T1698" s="75"/>
      <c r="U1698" s="79">
        <v>1</v>
      </c>
    </row>
    <row r="1699" spans="1:21" s="57" customFormat="1" ht="15.75" customHeight="1" thickBot="1">
      <c r="A1699" s="57" t="s">
        <v>1608</v>
      </c>
      <c r="B1699" s="516">
        <f>+B1698+1</f>
        <v>330</v>
      </c>
      <c r="C1699" s="233" t="s">
        <v>1618</v>
      </c>
      <c r="D1699" s="175">
        <f t="shared" si="1127"/>
        <v>0.67804878048780493</v>
      </c>
      <c r="E1699" s="176">
        <f t="shared" ref="E1699:O1699" si="1135">E1719/$P1719</f>
        <v>6.829268292682926E-2</v>
      </c>
      <c r="F1699" s="176">
        <f t="shared" si="1135"/>
        <v>2.1951219512195124E-2</v>
      </c>
      <c r="G1699" s="176">
        <f t="shared" si="1135"/>
        <v>2.4390243902439024E-3</v>
      </c>
      <c r="H1699" s="176">
        <f t="shared" si="1135"/>
        <v>8.7804878048780496E-2</v>
      </c>
      <c r="I1699" s="176">
        <f t="shared" si="1135"/>
        <v>4.8780487804878049E-3</v>
      </c>
      <c r="J1699" s="176">
        <f t="shared" si="1135"/>
        <v>7.3170731707317069E-3</v>
      </c>
      <c r="K1699" s="176">
        <f t="shared" si="1135"/>
        <v>4.8780487804878049E-3</v>
      </c>
      <c r="L1699" s="176">
        <f t="shared" si="1135"/>
        <v>4.8780487804878049E-3</v>
      </c>
      <c r="M1699" s="176">
        <f t="shared" si="1135"/>
        <v>3.9024390243902439E-2</v>
      </c>
      <c r="N1699" s="176">
        <f t="shared" si="1135"/>
        <v>4.878048780487805E-2</v>
      </c>
      <c r="O1699" s="176">
        <f t="shared" si="1135"/>
        <v>3.1707317073170489E-2</v>
      </c>
      <c r="P1699" s="164">
        <f t="shared" si="1129"/>
        <v>0.99999999999999989</v>
      </c>
      <c r="Q1699" s="492">
        <f t="shared" si="1131"/>
        <v>0</v>
      </c>
      <c r="R1699" s="234"/>
      <c r="S1699" s="234"/>
      <c r="T1699" s="75"/>
      <c r="U1699" s="79">
        <v>1</v>
      </c>
    </row>
    <row r="1700" spans="1:21" s="57" customFormat="1" ht="15.75" hidden="1" customHeight="1" thickBot="1">
      <c r="A1700" s="57" t="s">
        <v>1609</v>
      </c>
      <c r="B1700" s="69"/>
      <c r="C1700" s="233" t="s">
        <v>1619</v>
      </c>
      <c r="D1700" s="175" t="e">
        <f t="shared" si="1127"/>
        <v>#DIV/0!</v>
      </c>
      <c r="E1700" s="176" t="e">
        <f t="shared" ref="E1700:O1700" si="1136">E1720/$P1720</f>
        <v>#DIV/0!</v>
      </c>
      <c r="F1700" s="176" t="e">
        <f t="shared" si="1136"/>
        <v>#DIV/0!</v>
      </c>
      <c r="G1700" s="176" t="e">
        <f t="shared" si="1136"/>
        <v>#DIV/0!</v>
      </c>
      <c r="H1700" s="176" t="e">
        <f t="shared" si="1136"/>
        <v>#DIV/0!</v>
      </c>
      <c r="I1700" s="176" t="e">
        <f t="shared" si="1136"/>
        <v>#DIV/0!</v>
      </c>
      <c r="J1700" s="176" t="e">
        <f t="shared" si="1136"/>
        <v>#DIV/0!</v>
      </c>
      <c r="K1700" s="176" t="e">
        <f t="shared" si="1136"/>
        <v>#DIV/0!</v>
      </c>
      <c r="L1700" s="176" t="e">
        <f t="shared" si="1136"/>
        <v>#DIV/0!</v>
      </c>
      <c r="M1700" s="176" t="e">
        <f t="shared" si="1136"/>
        <v>#DIV/0!</v>
      </c>
      <c r="N1700" s="176" t="e">
        <f t="shared" si="1136"/>
        <v>#DIV/0!</v>
      </c>
      <c r="O1700" s="176" t="e">
        <f t="shared" si="1136"/>
        <v>#DIV/0!</v>
      </c>
      <c r="P1700" s="164" t="e">
        <f t="shared" si="1129"/>
        <v>#DIV/0!</v>
      </c>
      <c r="Q1700" s="492">
        <f t="shared" si="1131"/>
        <v>-1</v>
      </c>
      <c r="R1700" s="234"/>
      <c r="S1700" s="234"/>
      <c r="T1700" s="75"/>
      <c r="U1700" s="79">
        <v>2</v>
      </c>
    </row>
    <row r="1701" spans="1:21" s="57" customFormat="1" ht="15.75" hidden="1" customHeight="1" thickBot="1">
      <c r="A1701" s="57" t="s">
        <v>1610</v>
      </c>
      <c r="B1701" s="69"/>
      <c r="C1701" s="233" t="s">
        <v>1620</v>
      </c>
      <c r="D1701" s="175" t="e">
        <f t="shared" ref="D1701:O1703" si="1137">D1721/$P1721</f>
        <v>#DIV/0!</v>
      </c>
      <c r="E1701" s="176" t="e">
        <f t="shared" si="1137"/>
        <v>#DIV/0!</v>
      </c>
      <c r="F1701" s="176" t="e">
        <f t="shared" si="1137"/>
        <v>#DIV/0!</v>
      </c>
      <c r="G1701" s="176" t="e">
        <f t="shared" si="1137"/>
        <v>#DIV/0!</v>
      </c>
      <c r="H1701" s="176" t="e">
        <f t="shared" si="1137"/>
        <v>#DIV/0!</v>
      </c>
      <c r="I1701" s="176" t="e">
        <f t="shared" si="1137"/>
        <v>#DIV/0!</v>
      </c>
      <c r="J1701" s="176" t="e">
        <f t="shared" si="1137"/>
        <v>#DIV/0!</v>
      </c>
      <c r="K1701" s="176" t="e">
        <f t="shared" si="1137"/>
        <v>#DIV/0!</v>
      </c>
      <c r="L1701" s="176" t="e">
        <f t="shared" si="1137"/>
        <v>#DIV/0!</v>
      </c>
      <c r="M1701" s="176" t="e">
        <f t="shared" si="1137"/>
        <v>#DIV/0!</v>
      </c>
      <c r="N1701" s="176" t="e">
        <f t="shared" si="1137"/>
        <v>#DIV/0!</v>
      </c>
      <c r="O1701" s="176" t="e">
        <f t="shared" si="1137"/>
        <v>#DIV/0!</v>
      </c>
      <c r="P1701" s="164" t="e">
        <f t="shared" si="1129"/>
        <v>#DIV/0!</v>
      </c>
      <c r="Q1701" s="492" t="e">
        <f t="shared" si="1131"/>
        <v>#DIV/0!</v>
      </c>
      <c r="R1701" s="234"/>
      <c r="S1701" s="234"/>
      <c r="T1701" s="75"/>
      <c r="U1701" s="79">
        <v>2</v>
      </c>
    </row>
    <row r="1702" spans="1:21" s="57" customFormat="1" ht="15.75" hidden="1" customHeight="1" thickBot="1">
      <c r="A1702" s="57" t="s">
        <v>1611</v>
      </c>
      <c r="B1702" s="69"/>
      <c r="C1702" s="233" t="s">
        <v>1621</v>
      </c>
      <c r="D1702" s="175" t="e">
        <f t="shared" si="1137"/>
        <v>#DIV/0!</v>
      </c>
      <c r="E1702" s="176" t="e">
        <f t="shared" si="1137"/>
        <v>#DIV/0!</v>
      </c>
      <c r="F1702" s="176" t="e">
        <f t="shared" si="1137"/>
        <v>#DIV/0!</v>
      </c>
      <c r="G1702" s="176" t="e">
        <f t="shared" si="1137"/>
        <v>#DIV/0!</v>
      </c>
      <c r="H1702" s="176" t="e">
        <f t="shared" si="1137"/>
        <v>#DIV/0!</v>
      </c>
      <c r="I1702" s="176" t="e">
        <f t="shared" si="1137"/>
        <v>#DIV/0!</v>
      </c>
      <c r="J1702" s="176" t="e">
        <f t="shared" si="1137"/>
        <v>#DIV/0!</v>
      </c>
      <c r="K1702" s="176" t="e">
        <f t="shared" si="1137"/>
        <v>#DIV/0!</v>
      </c>
      <c r="L1702" s="176" t="e">
        <f t="shared" si="1137"/>
        <v>#DIV/0!</v>
      </c>
      <c r="M1702" s="176" t="e">
        <f t="shared" si="1137"/>
        <v>#DIV/0!</v>
      </c>
      <c r="N1702" s="176" t="e">
        <f t="shared" si="1137"/>
        <v>#DIV/0!</v>
      </c>
      <c r="O1702" s="176" t="e">
        <f t="shared" si="1137"/>
        <v>#DIV/0!</v>
      </c>
      <c r="P1702" s="164" t="e">
        <f t="shared" si="1129"/>
        <v>#DIV/0!</v>
      </c>
      <c r="Q1702" s="492" t="e">
        <f t="shared" si="1131"/>
        <v>#DIV/0!</v>
      </c>
      <c r="R1702" s="234"/>
      <c r="S1702" s="234"/>
      <c r="T1702" s="75"/>
      <c r="U1702" s="79">
        <v>2</v>
      </c>
    </row>
    <row r="1703" spans="1:21" s="57" customFormat="1" ht="15.75" hidden="1" customHeight="1" thickBot="1">
      <c r="A1703" s="57" t="s">
        <v>1612</v>
      </c>
      <c r="B1703" s="69"/>
      <c r="C1703" s="233" t="s">
        <v>1622</v>
      </c>
      <c r="D1703" s="175" t="e">
        <f t="shared" si="1137"/>
        <v>#DIV/0!</v>
      </c>
      <c r="E1703" s="176" t="e">
        <f t="shared" si="1137"/>
        <v>#DIV/0!</v>
      </c>
      <c r="F1703" s="176" t="e">
        <f t="shared" si="1137"/>
        <v>#DIV/0!</v>
      </c>
      <c r="G1703" s="176" t="e">
        <f t="shared" si="1137"/>
        <v>#DIV/0!</v>
      </c>
      <c r="H1703" s="176" t="e">
        <f t="shared" si="1137"/>
        <v>#DIV/0!</v>
      </c>
      <c r="I1703" s="176" t="e">
        <f t="shared" si="1137"/>
        <v>#DIV/0!</v>
      </c>
      <c r="J1703" s="176" t="e">
        <f t="shared" si="1137"/>
        <v>#DIV/0!</v>
      </c>
      <c r="K1703" s="176" t="e">
        <f t="shared" si="1137"/>
        <v>#DIV/0!</v>
      </c>
      <c r="L1703" s="176" t="e">
        <f t="shared" si="1137"/>
        <v>#DIV/0!</v>
      </c>
      <c r="M1703" s="176" t="e">
        <f t="shared" si="1137"/>
        <v>#DIV/0!</v>
      </c>
      <c r="N1703" s="176" t="e">
        <f t="shared" si="1137"/>
        <v>#DIV/0!</v>
      </c>
      <c r="O1703" s="176" t="e">
        <f t="shared" si="1137"/>
        <v>#DIV/0!</v>
      </c>
      <c r="P1703" s="164" t="e">
        <f t="shared" si="1129"/>
        <v>#DIV/0!</v>
      </c>
      <c r="Q1703" s="492" t="e">
        <f t="shared" si="1131"/>
        <v>#DIV/0!</v>
      </c>
      <c r="R1703" s="234"/>
      <c r="S1703" s="234"/>
      <c r="T1703" s="75"/>
      <c r="U1703" s="79">
        <v>2</v>
      </c>
    </row>
    <row r="1704" spans="1:21" s="57" customFormat="1" ht="15.75" hidden="1" customHeight="1" thickBot="1">
      <c r="A1704" s="57" t="s">
        <v>46</v>
      </c>
      <c r="B1704" s="69"/>
      <c r="C1704" s="236" t="s">
        <v>223</v>
      </c>
      <c r="D1704" s="245">
        <v>28.548835</v>
      </c>
      <c r="E1704" s="246">
        <v>1.7167589999999997</v>
      </c>
      <c r="F1704" s="246">
        <v>0.59458400000000111</v>
      </c>
      <c r="G1704" s="246">
        <v>1.1984910000000006</v>
      </c>
      <c r="H1704" s="246">
        <v>1.2069880000000026</v>
      </c>
      <c r="I1704" s="246">
        <v>8.6505000000002497E-2</v>
      </c>
      <c r="J1704" s="246">
        <v>0.93725799999999992</v>
      </c>
      <c r="K1704" s="246">
        <v>1.054200000000094E-2</v>
      </c>
      <c r="L1704" s="246">
        <v>1.3772200000000012</v>
      </c>
      <c r="M1704" s="246">
        <v>0.67396399999999801</v>
      </c>
      <c r="N1704" s="246">
        <v>2.0122250000000008</v>
      </c>
      <c r="O1704" s="197">
        <v>1.0953900000000019</v>
      </c>
      <c r="P1704" s="181">
        <f t="shared" si="1117"/>
        <v>39.45876100000001</v>
      </c>
      <c r="Q1704" s="198"/>
      <c r="R1704" s="161"/>
      <c r="S1704" s="161"/>
      <c r="T1704" s="75"/>
      <c r="U1704" s="79">
        <v>2</v>
      </c>
    </row>
    <row r="1705" spans="1:21" s="57" customFormat="1" ht="15.75" hidden="1" customHeight="1" thickBot="1">
      <c r="A1705" s="57" t="s">
        <v>46</v>
      </c>
      <c r="B1705" s="69"/>
      <c r="C1705" s="233" t="s">
        <v>224</v>
      </c>
      <c r="D1705" s="182">
        <v>28.840264000000001</v>
      </c>
      <c r="E1705" s="183">
        <v>0.69188300000000003</v>
      </c>
      <c r="F1705" s="183">
        <v>2.0060000000000001E-2</v>
      </c>
      <c r="G1705" s="183">
        <v>0.49568000000000001</v>
      </c>
      <c r="H1705" s="183">
        <v>1.3632999999999999E-2</v>
      </c>
      <c r="I1705" s="183">
        <v>1.2296E-2</v>
      </c>
      <c r="J1705" s="183">
        <v>2.7218659999999999</v>
      </c>
      <c r="K1705" s="183">
        <v>0.208754</v>
      </c>
      <c r="L1705" s="183">
        <v>0.18015500000000001</v>
      </c>
      <c r="M1705" s="183">
        <v>0.35064899999999999</v>
      </c>
      <c r="N1705" s="183">
        <v>0.47270800000000002</v>
      </c>
      <c r="O1705" s="184">
        <v>3.9960450000000001</v>
      </c>
      <c r="P1705" s="185">
        <f t="shared" si="1117"/>
        <v>38.003992999999994</v>
      </c>
      <c r="Q1705" s="502"/>
      <c r="R1705" s="186"/>
      <c r="S1705" s="186"/>
      <c r="T1705" s="103"/>
      <c r="U1705" s="79">
        <v>2</v>
      </c>
    </row>
    <row r="1706" spans="1:21" s="57" customFormat="1" ht="15.75" hidden="1" customHeight="1" thickBot="1">
      <c r="A1706" s="57" t="s">
        <v>46</v>
      </c>
      <c r="B1706" s="69"/>
      <c r="C1706" s="233" t="s">
        <v>470</v>
      </c>
      <c r="D1706" s="182">
        <v>29.036660000000001</v>
      </c>
      <c r="E1706" s="183">
        <v>8.7770000000000001E-2</v>
      </c>
      <c r="F1706" s="183">
        <v>0.79518200000000006</v>
      </c>
      <c r="G1706" s="183">
        <v>0.40717300000000001</v>
      </c>
      <c r="H1706" s="183">
        <v>0</v>
      </c>
      <c r="I1706" s="183">
        <v>1.295299</v>
      </c>
      <c r="J1706" s="183">
        <v>0.14899499999999999</v>
      </c>
      <c r="K1706" s="183">
        <v>0.23422200000000001</v>
      </c>
      <c r="L1706" s="183">
        <v>1.1246119999999999</v>
      </c>
      <c r="M1706" s="183">
        <v>4.7391999999999997E-2</v>
      </c>
      <c r="N1706" s="183">
        <v>0.179567</v>
      </c>
      <c r="O1706" s="184">
        <v>3.3219999999999999E-3</v>
      </c>
      <c r="P1706" s="185">
        <f t="shared" si="1117"/>
        <v>33.360194</v>
      </c>
      <c r="Q1706" s="503"/>
      <c r="R1706" s="187"/>
      <c r="S1706" s="187"/>
      <c r="T1706" s="105">
        <f t="shared" ref="T1706:T1711" si="1138">R1706-S1706</f>
        <v>0</v>
      </c>
      <c r="U1706" s="79">
        <v>2</v>
      </c>
    </row>
    <row r="1707" spans="1:21" s="57" customFormat="1" ht="15.75" hidden="1" customHeight="1" thickBot="1">
      <c r="A1707" s="57" t="s">
        <v>46</v>
      </c>
      <c r="B1707" s="69"/>
      <c r="C1707" s="233" t="s">
        <v>591</v>
      </c>
      <c r="D1707" s="182">
        <v>38.044558279999997</v>
      </c>
      <c r="E1707" s="183">
        <v>0.22162293999999999</v>
      </c>
      <c r="F1707" s="183">
        <v>0.34823137999999998</v>
      </c>
      <c r="G1707" s="183">
        <v>4.4446926199999996</v>
      </c>
      <c r="H1707" s="183">
        <v>9.2959710000000001E-2</v>
      </c>
      <c r="I1707" s="183">
        <v>4.1486339999999997E-2</v>
      </c>
      <c r="J1707" s="183">
        <v>8.1076750000000003E-2</v>
      </c>
      <c r="K1707" s="183">
        <v>2.1795189999999999E-2</v>
      </c>
      <c r="L1707" s="183">
        <v>0.27227899999999999</v>
      </c>
      <c r="M1707" s="183">
        <v>0.33714499999999997</v>
      </c>
      <c r="N1707" s="183">
        <v>2.088533</v>
      </c>
      <c r="O1707" s="184">
        <v>5.7499999999999999E-4</v>
      </c>
      <c r="P1707" s="185">
        <f t="shared" si="1117"/>
        <v>45.994955209999993</v>
      </c>
      <c r="Q1707" s="503"/>
      <c r="R1707" s="187"/>
      <c r="S1707" s="187"/>
      <c r="T1707" s="105">
        <f t="shared" si="1138"/>
        <v>0</v>
      </c>
      <c r="U1707" s="79">
        <v>2</v>
      </c>
    </row>
    <row r="1708" spans="1:21" s="57" customFormat="1" ht="15.75" hidden="1" customHeight="1" thickBot="1">
      <c r="A1708" s="57" t="s">
        <v>46</v>
      </c>
      <c r="B1708" s="69"/>
      <c r="C1708" s="233" t="s">
        <v>666</v>
      </c>
      <c r="D1708" s="182">
        <v>22.978036540000002</v>
      </c>
      <c r="E1708" s="183">
        <v>1.87623009</v>
      </c>
      <c r="F1708" s="183">
        <v>0.82268439999999998</v>
      </c>
      <c r="G1708" s="183">
        <v>2.5209883799999999</v>
      </c>
      <c r="H1708" s="183">
        <v>4.4031356800000001</v>
      </c>
      <c r="I1708" s="183">
        <v>0.61852753000000005</v>
      </c>
      <c r="J1708" s="183">
        <v>0.96296347000000004</v>
      </c>
      <c r="K1708" s="183">
        <v>1.42573295</v>
      </c>
      <c r="L1708" s="183">
        <v>0.81034550999999999</v>
      </c>
      <c r="M1708" s="183">
        <v>0.29750597000000001</v>
      </c>
      <c r="N1708" s="183">
        <v>1.508487E-2</v>
      </c>
      <c r="O1708" s="184">
        <v>0.50340233000000001</v>
      </c>
      <c r="P1708" s="185">
        <f t="shared" si="1117"/>
        <v>37.234637720000002</v>
      </c>
      <c r="Q1708" s="503"/>
      <c r="R1708" s="187"/>
      <c r="S1708" s="187"/>
      <c r="T1708" s="105">
        <f t="shared" si="1138"/>
        <v>0</v>
      </c>
      <c r="U1708" s="79">
        <v>2</v>
      </c>
    </row>
    <row r="1709" spans="1:21" s="57" customFormat="1" ht="15.75" hidden="1" customHeight="1" thickBot="1">
      <c r="A1709" s="57" t="s">
        <v>46</v>
      </c>
      <c r="B1709" s="69"/>
      <c r="C1709" s="233" t="s">
        <v>792</v>
      </c>
      <c r="D1709" s="189">
        <v>38.152237270000001</v>
      </c>
      <c r="E1709" s="190">
        <v>3.2219986699999978</v>
      </c>
      <c r="F1709" s="190">
        <v>0.37233351999999797</v>
      </c>
      <c r="G1709" s="190">
        <v>1.2602099799999991</v>
      </c>
      <c r="H1709" s="190">
        <v>1.0082670800000031</v>
      </c>
      <c r="I1709" s="190">
        <v>9.1185449999997559E-2</v>
      </c>
      <c r="J1709" s="190">
        <v>3.8201502000000005</v>
      </c>
      <c r="K1709" s="190">
        <v>1.1746448099999967</v>
      </c>
      <c r="L1709" s="190">
        <v>1.8400721200000021</v>
      </c>
      <c r="M1709" s="190">
        <v>2.461565000000121E-2</v>
      </c>
      <c r="N1709" s="190">
        <v>0.14138935999999802</v>
      </c>
      <c r="O1709" s="184">
        <v>2.0387233599999988</v>
      </c>
      <c r="P1709" s="185">
        <f t="shared" si="1117"/>
        <v>53.145827469999993</v>
      </c>
      <c r="Q1709" s="503"/>
      <c r="R1709" s="187"/>
      <c r="S1709" s="187"/>
      <c r="T1709" s="105">
        <f t="shared" si="1138"/>
        <v>0</v>
      </c>
      <c r="U1709" s="79">
        <v>2</v>
      </c>
    </row>
    <row r="1710" spans="1:21" s="57" customFormat="1" ht="15.75" hidden="1" customHeight="1" thickBot="1">
      <c r="A1710" s="57" t="s">
        <v>46</v>
      </c>
      <c r="B1710" s="69"/>
      <c r="C1710" s="233" t="s">
        <v>876</v>
      </c>
      <c r="D1710" s="422">
        <v>19.51547806</v>
      </c>
      <c r="E1710" s="423">
        <v>0.77454510999999826</v>
      </c>
      <c r="F1710" s="423">
        <v>0.26794153999999892</v>
      </c>
      <c r="G1710" s="423">
        <v>3.3000000000171781E-4</v>
      </c>
      <c r="H1710" s="423">
        <v>1.4066475800000013</v>
      </c>
      <c r="I1710" s="423">
        <v>0.13025902000000045</v>
      </c>
      <c r="J1710" s="423">
        <v>5.1830290000001611E-2</v>
      </c>
      <c r="K1710" s="423">
        <v>0.1685361400000005</v>
      </c>
      <c r="L1710" s="423">
        <v>0.14920281999999929</v>
      </c>
      <c r="M1710" s="423">
        <v>3.183508000000046E-2</v>
      </c>
      <c r="N1710" s="423">
        <v>0</v>
      </c>
      <c r="O1710" s="424">
        <v>3.0668200000008028E-3</v>
      </c>
      <c r="P1710" s="425">
        <f>SUM(D1710:O1710)</f>
        <v>22.499672460000003</v>
      </c>
      <c r="Q1710" s="503"/>
      <c r="R1710" s="182"/>
      <c r="S1710" s="191"/>
      <c r="T1710" s="192">
        <f>S1710-R1710</f>
        <v>0</v>
      </c>
      <c r="U1710" s="79">
        <v>2</v>
      </c>
    </row>
    <row r="1711" spans="1:21" s="57" customFormat="1" ht="15.75" hidden="1" customHeight="1" thickBot="1">
      <c r="A1711" s="57" t="s">
        <v>951</v>
      </c>
      <c r="B1711" s="69"/>
      <c r="C1711" s="233" t="s">
        <v>977</v>
      </c>
      <c r="D1711" s="182">
        <v>20.027514830000001</v>
      </c>
      <c r="E1711" s="183">
        <v>2.9777562700000004</v>
      </c>
      <c r="F1711" s="183">
        <v>0.21506545000000088</v>
      </c>
      <c r="G1711" s="183">
        <v>1.2300269399999983</v>
      </c>
      <c r="H1711" s="183">
        <v>0.77017947999999947</v>
      </c>
      <c r="I1711" s="183">
        <v>0.29993504999999843</v>
      </c>
      <c r="J1711" s="183">
        <v>0.61753248999999855</v>
      </c>
      <c r="K1711" s="183">
        <v>0.21748558000000173</v>
      </c>
      <c r="L1711" s="183">
        <v>0.7881152699999987</v>
      </c>
      <c r="M1711" s="183">
        <v>0.21516326000000063</v>
      </c>
      <c r="N1711" s="183">
        <v>5.2091400000016108E-3</v>
      </c>
      <c r="O1711" s="184">
        <v>-2.571809999999175E-3</v>
      </c>
      <c r="P1711" s="185">
        <f>SUM(D1711:O1711)</f>
        <v>27.361411950000001</v>
      </c>
      <c r="Q1711" s="503"/>
      <c r="R1711" s="459">
        <v>32</v>
      </c>
      <c r="S1711" s="459">
        <v>32</v>
      </c>
      <c r="T1711" s="592">
        <f t="shared" si="1138"/>
        <v>0</v>
      </c>
      <c r="U1711" s="79">
        <v>2</v>
      </c>
    </row>
    <row r="1712" spans="1:21" s="57" customFormat="1" ht="15.6" customHeight="1" thickBot="1">
      <c r="A1712" s="57" t="s">
        <v>951</v>
      </c>
      <c r="B1712" s="516">
        <f>+B1699+1</f>
        <v>331</v>
      </c>
      <c r="C1712" s="233" t="s">
        <v>2538</v>
      </c>
      <c r="D1712" s="182">
        <v>21.6</v>
      </c>
      <c r="E1712" s="183">
        <v>4.0999999999999996</v>
      </c>
      <c r="F1712" s="183">
        <v>1.4</v>
      </c>
      <c r="G1712" s="183">
        <v>0.4</v>
      </c>
      <c r="H1712" s="183">
        <v>3.3</v>
      </c>
      <c r="I1712" s="183">
        <v>0.6</v>
      </c>
      <c r="J1712" s="183">
        <v>0.8</v>
      </c>
      <c r="K1712" s="183">
        <v>0.7</v>
      </c>
      <c r="L1712" s="183">
        <v>0.4</v>
      </c>
      <c r="M1712" s="183">
        <v>2.4</v>
      </c>
      <c r="N1712" s="183">
        <v>0.8</v>
      </c>
      <c r="O1712" s="184">
        <f>(R1712)-SUM(D1712:N1712)</f>
        <v>1</v>
      </c>
      <c r="P1712" s="185">
        <f>SUM(D1712:O1712)</f>
        <v>37.5</v>
      </c>
      <c r="Q1712" s="584"/>
      <c r="R1712" s="182">
        <v>37.5</v>
      </c>
      <c r="S1712" s="187">
        <v>37.5</v>
      </c>
      <c r="T1712" s="644">
        <f>R1712-S1712</f>
        <v>0</v>
      </c>
      <c r="U1712" s="79">
        <v>1</v>
      </c>
    </row>
    <row r="1713" spans="1:21" s="57" customFormat="1" ht="15.75" hidden="1" customHeight="1" thickBot="1">
      <c r="A1713" s="57" t="s">
        <v>951</v>
      </c>
      <c r="B1713" s="69"/>
      <c r="C1713" s="233" t="s">
        <v>1122</v>
      </c>
      <c r="D1713" s="182">
        <v>23.069056890000002</v>
      </c>
      <c r="E1713" s="183">
        <v>4.4504898300000022</v>
      </c>
      <c r="F1713" s="183">
        <v>1.1937886499999983</v>
      </c>
      <c r="G1713" s="183">
        <v>7.7571070000001185E-2</v>
      </c>
      <c r="H1713" s="183">
        <v>0.81777140999999887</v>
      </c>
      <c r="I1713" s="183">
        <v>2.2436276100000008</v>
      </c>
      <c r="J1713" s="183">
        <v>4.105040920000004</v>
      </c>
      <c r="K1713" s="183">
        <v>1.5421065800000022</v>
      </c>
      <c r="L1713" s="183">
        <v>2.1716341300000006</v>
      </c>
      <c r="M1713" s="183">
        <v>0.15089282000000281</v>
      </c>
      <c r="N1713" s="183">
        <v>6.6139799999973548E-3</v>
      </c>
      <c r="O1713" s="184">
        <v>2.5973999999997943E-2</v>
      </c>
      <c r="P1713" s="185">
        <f>SUM(D1713:O1713)</f>
        <v>39.854567890000006</v>
      </c>
      <c r="Q1713" s="351"/>
      <c r="R1713" s="595">
        <v>39.200000000000003</v>
      </c>
      <c r="S1713" s="596">
        <v>39.200000000000003</v>
      </c>
      <c r="T1713" s="597">
        <f>R1713-S1713</f>
        <v>0</v>
      </c>
      <c r="U1713" s="79">
        <v>2</v>
      </c>
    </row>
    <row r="1714" spans="1:21" s="57" customFormat="1" ht="15.75" hidden="1" customHeight="1" thickBot="1">
      <c r="A1714" s="57" t="s">
        <v>1603</v>
      </c>
      <c r="B1714" s="516"/>
      <c r="C1714" s="233" t="s">
        <v>1613</v>
      </c>
      <c r="D1714" s="182">
        <v>12.68095151</v>
      </c>
      <c r="E1714" s="183">
        <v>3.5855169000000018</v>
      </c>
      <c r="F1714" s="183">
        <v>0.35590443999999977</v>
      </c>
      <c r="G1714" s="183">
        <v>0.78859718000000001</v>
      </c>
      <c r="H1714" s="183">
        <v>0.40785517999999854</v>
      </c>
      <c r="I1714" s="183">
        <v>1.0926752800000017</v>
      </c>
      <c r="J1714" s="183">
        <v>1.109601399999999</v>
      </c>
      <c r="K1714" s="183">
        <v>0.12890163999999871</v>
      </c>
      <c r="L1714" s="183">
        <v>0.1308959999999999</v>
      </c>
      <c r="M1714" s="183">
        <v>1.0011529599999989</v>
      </c>
      <c r="N1714" s="183">
        <v>1.4490557600000002</v>
      </c>
      <c r="O1714" s="184">
        <v>1.0022000999999996</v>
      </c>
      <c r="P1714" s="185">
        <f t="shared" ref="P1714:P1723" si="1139">SUM(D1714:O1714)</f>
        <v>23.733308349999998</v>
      </c>
      <c r="Q1714" s="351"/>
      <c r="R1714" s="182">
        <v>30</v>
      </c>
      <c r="S1714" s="187">
        <v>30</v>
      </c>
      <c r="T1714" s="481">
        <f t="shared" ref="T1714:T1723" si="1140">R1714-S1714</f>
        <v>0</v>
      </c>
      <c r="U1714" s="79">
        <v>2</v>
      </c>
    </row>
    <row r="1715" spans="1:21" s="57" customFormat="1" ht="15.75" hidden="1" customHeight="1" thickBot="1">
      <c r="A1715" s="57" t="s">
        <v>1604</v>
      </c>
      <c r="B1715" s="516"/>
      <c r="C1715" s="233" t="s">
        <v>1614</v>
      </c>
      <c r="D1715" s="583">
        <v>22.30929789</v>
      </c>
      <c r="E1715" s="301">
        <v>5.6506135999999998</v>
      </c>
      <c r="F1715" s="301">
        <v>3.7745360099999985</v>
      </c>
      <c r="G1715" s="301">
        <v>0.56562721999999965</v>
      </c>
      <c r="H1715" s="301">
        <v>1.5075388099999998</v>
      </c>
      <c r="I1715" s="301">
        <v>0.74668048000000198</v>
      </c>
      <c r="J1715" s="301">
        <v>1.130415880000001</v>
      </c>
      <c r="K1715" s="301">
        <v>2.9488881799999973</v>
      </c>
      <c r="L1715" s="301">
        <v>0.7442476599999992</v>
      </c>
      <c r="M1715" s="301">
        <v>3.0071928099999994</v>
      </c>
      <c r="N1715" s="301">
        <v>6.8975870000002715E-2</v>
      </c>
      <c r="O1715" s="332">
        <v>1.2928500000000014</v>
      </c>
      <c r="P1715" s="333">
        <f t="shared" si="1139"/>
        <v>43.746864410000001</v>
      </c>
      <c r="Q1715" s="557"/>
      <c r="R1715" s="422">
        <v>42.7</v>
      </c>
      <c r="S1715" s="459">
        <v>42.7</v>
      </c>
      <c r="T1715" s="592">
        <f t="shared" si="1140"/>
        <v>0</v>
      </c>
      <c r="U1715" s="79">
        <v>2</v>
      </c>
    </row>
    <row r="1716" spans="1:21" s="57" customFormat="1" ht="15.6" hidden="1" customHeight="1" thickBot="1">
      <c r="A1716" s="57" t="s">
        <v>1605</v>
      </c>
      <c r="B1716" s="516"/>
      <c r="C1716" s="233" t="s">
        <v>1615</v>
      </c>
      <c r="D1716" s="182">
        <v>19.75746388</v>
      </c>
      <c r="E1716" s="183">
        <v>4.8977217599999996</v>
      </c>
      <c r="F1716" s="183">
        <v>0.67374115000000145</v>
      </c>
      <c r="G1716" s="183">
        <v>6.2667269999998609E-2</v>
      </c>
      <c r="H1716" s="183">
        <v>11.496878839999997</v>
      </c>
      <c r="I1716" s="183">
        <v>0.22955841000000277</v>
      </c>
      <c r="J1716" s="183">
        <v>0.45958289000000008</v>
      </c>
      <c r="K1716" s="183">
        <v>6.6793900000021722E-3</v>
      </c>
      <c r="L1716" s="183">
        <v>6.8123129999996479E-2</v>
      </c>
      <c r="M1716" s="183">
        <v>3.5457032899999987</v>
      </c>
      <c r="N1716" s="183">
        <v>0.11077276999999697</v>
      </c>
      <c r="O1716" s="184">
        <v>1.1316540000002817E-2</v>
      </c>
      <c r="P1716" s="185">
        <f t="shared" si="1139"/>
        <v>41.320209319999996</v>
      </c>
      <c r="Q1716" s="584"/>
      <c r="R1716" s="182">
        <v>31.7</v>
      </c>
      <c r="S1716" s="187">
        <v>31.7</v>
      </c>
      <c r="T1716" s="105">
        <f t="shared" si="1140"/>
        <v>0</v>
      </c>
      <c r="U1716" s="79">
        <v>2</v>
      </c>
    </row>
    <row r="1717" spans="1:21" s="57" customFormat="1" ht="15.6" hidden="1" customHeight="1" thickBot="1">
      <c r="A1717" s="57" t="s">
        <v>1606</v>
      </c>
      <c r="B1717" s="516"/>
      <c r="C1717" s="233" t="s">
        <v>1616</v>
      </c>
      <c r="D1717" s="182">
        <v>25.061712799999999</v>
      </c>
      <c r="E1717" s="183">
        <v>1.3650301499999991</v>
      </c>
      <c r="F1717" s="183">
        <v>1.1029436799999992</v>
      </c>
      <c r="G1717" s="183">
        <v>0</v>
      </c>
      <c r="H1717" s="183">
        <v>0.60344371000000052</v>
      </c>
      <c r="I1717" s="183">
        <v>0</v>
      </c>
      <c r="J1717" s="183">
        <v>2.8168899999982955E-3</v>
      </c>
      <c r="K1717" s="183">
        <v>3.1634000000000384E-2</v>
      </c>
      <c r="L1717" s="183">
        <v>7.2974000000058936E-4</v>
      </c>
      <c r="M1717" s="183">
        <v>0.47580745000000135</v>
      </c>
      <c r="N1717" s="183">
        <v>4.3119752400000024</v>
      </c>
      <c r="O1717" s="184">
        <v>-0.24397763999999711</v>
      </c>
      <c r="P1717" s="185">
        <f t="shared" si="1139"/>
        <v>32.712116020000003</v>
      </c>
      <c r="Q1717" s="584"/>
      <c r="R1717" s="182">
        <v>32</v>
      </c>
      <c r="S1717" s="187">
        <v>32</v>
      </c>
      <c r="T1717" s="105">
        <f t="shared" si="1140"/>
        <v>0</v>
      </c>
      <c r="U1717" s="79">
        <v>2</v>
      </c>
    </row>
    <row r="1718" spans="1:21" s="57" customFormat="1" ht="15.75" customHeight="1" thickBot="1">
      <c r="A1718" s="57" t="s">
        <v>1607</v>
      </c>
      <c r="B1718" s="516">
        <f>+B1712+1</f>
        <v>332</v>
      </c>
      <c r="C1718" s="233" t="s">
        <v>1617</v>
      </c>
      <c r="D1718" s="182">
        <v>32.352324070000002</v>
      </c>
      <c r="E1718" s="611">
        <v>1.8</v>
      </c>
      <c r="F1718" s="611">
        <v>0.5</v>
      </c>
      <c r="G1718" s="611">
        <v>0.2</v>
      </c>
      <c r="H1718" s="611">
        <v>2.5</v>
      </c>
      <c r="I1718" s="611">
        <v>0.3</v>
      </c>
      <c r="J1718" s="611">
        <v>0.5</v>
      </c>
      <c r="K1718" s="611">
        <v>0.5</v>
      </c>
      <c r="L1718" s="611">
        <v>0.5</v>
      </c>
      <c r="M1718" s="611">
        <v>0.6</v>
      </c>
      <c r="N1718" s="611">
        <v>0.4</v>
      </c>
      <c r="O1718" s="184">
        <f t="shared" ref="O1718:O1723" si="1141">(R1718)-SUM(D1718:N1718)</f>
        <v>0.84767593000000119</v>
      </c>
      <c r="P1718" s="185">
        <f t="shared" si="1139"/>
        <v>41</v>
      </c>
      <c r="Q1718" s="557"/>
      <c r="R1718" s="648">
        <v>41</v>
      </c>
      <c r="S1718" s="599">
        <v>41</v>
      </c>
      <c r="T1718" s="600">
        <f t="shared" si="1140"/>
        <v>0</v>
      </c>
      <c r="U1718" s="79">
        <v>1</v>
      </c>
    </row>
    <row r="1719" spans="1:21" s="57" customFormat="1" ht="15.75" customHeight="1" thickBot="1">
      <c r="A1719" s="57" t="s">
        <v>1608</v>
      </c>
      <c r="B1719" s="516">
        <f>+B1718+1</f>
        <v>333</v>
      </c>
      <c r="C1719" s="233" t="s">
        <v>1618</v>
      </c>
      <c r="D1719" s="195">
        <v>27.8</v>
      </c>
      <c r="E1719" s="193">
        <v>2.8</v>
      </c>
      <c r="F1719" s="193">
        <v>0.9</v>
      </c>
      <c r="G1719" s="193">
        <v>0.1</v>
      </c>
      <c r="H1719" s="193">
        <v>3.6</v>
      </c>
      <c r="I1719" s="193">
        <v>0.2</v>
      </c>
      <c r="J1719" s="193">
        <v>0.3</v>
      </c>
      <c r="K1719" s="193">
        <v>0.2</v>
      </c>
      <c r="L1719" s="193">
        <v>0.2</v>
      </c>
      <c r="M1719" s="193">
        <v>1.6</v>
      </c>
      <c r="N1719" s="193">
        <v>2</v>
      </c>
      <c r="O1719" s="184">
        <f t="shared" si="1141"/>
        <v>1.2999999999999901</v>
      </c>
      <c r="P1719" s="185">
        <f t="shared" si="1139"/>
        <v>41</v>
      </c>
      <c r="Q1719" s="542"/>
      <c r="R1719" s="199">
        <v>41</v>
      </c>
      <c r="S1719" s="187">
        <v>41</v>
      </c>
      <c r="T1719" s="105">
        <f t="shared" si="1140"/>
        <v>0</v>
      </c>
      <c r="U1719" s="79">
        <v>1</v>
      </c>
    </row>
    <row r="1720" spans="1:21" s="57" customFormat="1" ht="15.75" hidden="1" customHeight="1" thickBot="1">
      <c r="A1720" s="57" t="s">
        <v>1609</v>
      </c>
      <c r="B1720" s="69"/>
      <c r="C1720" s="233" t="s">
        <v>1619</v>
      </c>
      <c r="D1720" s="195"/>
      <c r="E1720" s="193"/>
      <c r="F1720" s="193"/>
      <c r="G1720" s="193"/>
      <c r="H1720" s="193"/>
      <c r="I1720" s="193"/>
      <c r="J1720" s="193"/>
      <c r="K1720" s="193"/>
      <c r="L1720" s="193"/>
      <c r="M1720" s="193"/>
      <c r="N1720" s="193"/>
      <c r="O1720" s="184">
        <f t="shared" si="1141"/>
        <v>0</v>
      </c>
      <c r="P1720" s="185">
        <f t="shared" si="1139"/>
        <v>0</v>
      </c>
      <c r="Q1720" s="503"/>
      <c r="R1720" s="199"/>
      <c r="S1720" s="187"/>
      <c r="T1720" s="105">
        <f t="shared" si="1140"/>
        <v>0</v>
      </c>
      <c r="U1720" s="79">
        <v>2</v>
      </c>
    </row>
    <row r="1721" spans="1:21" s="57" customFormat="1" ht="15.75" hidden="1" customHeight="1" thickBot="1">
      <c r="A1721" s="57" t="s">
        <v>1610</v>
      </c>
      <c r="B1721" s="69"/>
      <c r="C1721" s="233" t="s">
        <v>1620</v>
      </c>
      <c r="D1721" s="195"/>
      <c r="E1721" s="193"/>
      <c r="F1721" s="193"/>
      <c r="G1721" s="193"/>
      <c r="H1721" s="193"/>
      <c r="I1721" s="193"/>
      <c r="J1721" s="193"/>
      <c r="K1721" s="193"/>
      <c r="L1721" s="193"/>
      <c r="M1721" s="193"/>
      <c r="N1721" s="193"/>
      <c r="O1721" s="184">
        <f t="shared" si="1141"/>
        <v>0</v>
      </c>
      <c r="P1721" s="185">
        <f t="shared" si="1139"/>
        <v>0</v>
      </c>
      <c r="Q1721" s="503"/>
      <c r="R1721" s="199"/>
      <c r="S1721" s="187"/>
      <c r="T1721" s="105">
        <f t="shared" si="1140"/>
        <v>0</v>
      </c>
      <c r="U1721" s="79">
        <v>2</v>
      </c>
    </row>
    <row r="1722" spans="1:21" s="57" customFormat="1" ht="15.75" hidden="1" customHeight="1" thickBot="1">
      <c r="A1722" s="57" t="s">
        <v>1611</v>
      </c>
      <c r="B1722" s="69"/>
      <c r="C1722" s="233" t="s">
        <v>1621</v>
      </c>
      <c r="D1722" s="195"/>
      <c r="E1722" s="193"/>
      <c r="F1722" s="193"/>
      <c r="G1722" s="193"/>
      <c r="H1722" s="193"/>
      <c r="I1722" s="193"/>
      <c r="J1722" s="193"/>
      <c r="K1722" s="193"/>
      <c r="L1722" s="193"/>
      <c r="M1722" s="193"/>
      <c r="N1722" s="193"/>
      <c r="O1722" s="184">
        <f t="shared" si="1141"/>
        <v>0</v>
      </c>
      <c r="P1722" s="185">
        <f t="shared" si="1139"/>
        <v>0</v>
      </c>
      <c r="Q1722" s="503"/>
      <c r="R1722" s="199"/>
      <c r="S1722" s="187"/>
      <c r="T1722" s="105">
        <f t="shared" si="1140"/>
        <v>0</v>
      </c>
      <c r="U1722" s="79">
        <v>2</v>
      </c>
    </row>
    <row r="1723" spans="1:21" s="57" customFormat="1" ht="15.75" hidden="1" customHeight="1" thickBot="1">
      <c r="A1723" s="57" t="s">
        <v>1612</v>
      </c>
      <c r="B1723" s="69"/>
      <c r="C1723" s="233" t="s">
        <v>1622</v>
      </c>
      <c r="D1723" s="195"/>
      <c r="E1723" s="193"/>
      <c r="F1723" s="193"/>
      <c r="G1723" s="193"/>
      <c r="H1723" s="193"/>
      <c r="I1723" s="193"/>
      <c r="J1723" s="193"/>
      <c r="K1723" s="193"/>
      <c r="L1723" s="193"/>
      <c r="M1723" s="193"/>
      <c r="N1723" s="193"/>
      <c r="O1723" s="184">
        <f t="shared" si="1141"/>
        <v>0</v>
      </c>
      <c r="P1723" s="185">
        <f t="shared" si="1139"/>
        <v>0</v>
      </c>
      <c r="Q1723" s="503"/>
      <c r="R1723" s="199"/>
      <c r="S1723" s="187"/>
      <c r="T1723" s="105">
        <f t="shared" si="1140"/>
        <v>0</v>
      </c>
      <c r="U1723" s="79">
        <v>2</v>
      </c>
    </row>
    <row r="1724" spans="1:21" s="196" customFormat="1" ht="15.6" customHeight="1" thickBot="1">
      <c r="B1724" s="549"/>
      <c r="C1724" s="468"/>
      <c r="D1724" s="161"/>
      <c r="E1724" s="161"/>
      <c r="F1724" s="161"/>
      <c r="G1724" s="161"/>
      <c r="H1724" s="161"/>
      <c r="I1724" s="161"/>
      <c r="J1724" s="161"/>
      <c r="K1724" s="161"/>
      <c r="L1724" s="161"/>
      <c r="M1724" s="161"/>
      <c r="N1724" s="161"/>
      <c r="O1724" s="197"/>
      <c r="P1724" s="198"/>
      <c r="Q1724" s="198"/>
      <c r="R1724" s="161"/>
      <c r="S1724" s="161"/>
      <c r="T1724" s="75"/>
      <c r="U1724" s="79">
        <v>1</v>
      </c>
    </row>
    <row r="1725" spans="1:21" s="57" customFormat="1" ht="15.75" hidden="1" customHeight="1" thickBot="1">
      <c r="A1725" s="302" t="s">
        <v>47</v>
      </c>
      <c r="B1725" s="69"/>
      <c r="C1725" s="233" t="s">
        <v>225</v>
      </c>
      <c r="D1725" s="218">
        <v>0.16395724155276387</v>
      </c>
      <c r="E1725" s="218">
        <v>4.8828524583055526E-2</v>
      </c>
      <c r="F1725" s="218">
        <v>2.5273097710766915E-2</v>
      </c>
      <c r="G1725" s="218">
        <v>0.12440879287569565</v>
      </c>
      <c r="H1725" s="218">
        <v>3.391813269853839E-2</v>
      </c>
      <c r="I1725" s="218">
        <v>5.8738748454371006E-2</v>
      </c>
      <c r="J1725" s="218">
        <v>0.10204728578253786</v>
      </c>
      <c r="K1725" s="218">
        <v>1.8768549057573143E-2</v>
      </c>
      <c r="L1725" s="218">
        <v>0.12153522764780779</v>
      </c>
      <c r="M1725" s="218">
        <v>0.24083595662611204</v>
      </c>
      <c r="N1725" s="218">
        <v>6.0410268437552254E-2</v>
      </c>
      <c r="O1725" s="218">
        <v>1.278174573225603E-3</v>
      </c>
      <c r="P1725" s="160">
        <f t="shared" ref="P1725:P1752" si="1142">SUM(D1725:O1725)</f>
        <v>1</v>
      </c>
      <c r="Q1725" s="484"/>
      <c r="R1725" s="234"/>
      <c r="S1725" s="234"/>
      <c r="T1725" s="75"/>
      <c r="U1725" s="79">
        <v>2</v>
      </c>
    </row>
    <row r="1726" spans="1:21" s="57" customFormat="1" ht="15.75" hidden="1" customHeight="1" thickBot="1">
      <c r="A1726" s="304" t="s">
        <v>47</v>
      </c>
      <c r="B1726" s="69"/>
      <c r="C1726" s="233" t="s">
        <v>226</v>
      </c>
      <c r="D1726" s="220">
        <v>0.17087513895490317</v>
      </c>
      <c r="E1726" s="220">
        <v>0.11443587089502628</v>
      </c>
      <c r="F1726" s="220">
        <v>5.2027806434104873E-2</v>
      </c>
      <c r="G1726" s="220">
        <v>0.11149350036951136</v>
      </c>
      <c r="H1726" s="220">
        <v>3.7546311681570604E-2</v>
      </c>
      <c r="I1726" s="220">
        <v>0.14183892597482181</v>
      </c>
      <c r="J1726" s="220">
        <v>6.1864304335826251E-2</v>
      </c>
      <c r="K1726" s="220">
        <v>3.5409977081196746E-2</v>
      </c>
      <c r="L1726" s="220">
        <v>6.714679313675069E-2</v>
      </c>
      <c r="M1726" s="220">
        <v>0.1402931451995513</v>
      </c>
      <c r="N1726" s="220">
        <v>2.6187141004582751E-2</v>
      </c>
      <c r="O1726" s="220">
        <v>4.0881084932154192E-2</v>
      </c>
      <c r="P1726" s="164">
        <f t="shared" si="1142"/>
        <v>1</v>
      </c>
      <c r="Q1726" s="484"/>
      <c r="R1726" s="234"/>
      <c r="S1726" s="234"/>
      <c r="T1726" s="75"/>
      <c r="U1726" s="79">
        <v>2</v>
      </c>
    </row>
    <row r="1727" spans="1:21" s="57" customFormat="1" ht="15.75" hidden="1" customHeight="1" thickBot="1">
      <c r="A1727" s="304" t="s">
        <v>47</v>
      </c>
      <c r="B1727" s="69"/>
      <c r="C1727" s="233" t="s">
        <v>227</v>
      </c>
      <c r="D1727" s="235">
        <v>0.18694967681422123</v>
      </c>
      <c r="E1727" s="235">
        <v>0.24244162506729719</v>
      </c>
      <c r="F1727" s="235">
        <v>1.8321657749039578E-2</v>
      </c>
      <c r="G1727" s="235">
        <v>9.4421587209195579E-2</v>
      </c>
      <c r="H1727" s="235">
        <v>0.10875863804664269</v>
      </c>
      <c r="I1727" s="235">
        <v>0.11090250528397452</v>
      </c>
      <c r="J1727" s="235">
        <v>6.8774640984543334E-2</v>
      </c>
      <c r="K1727" s="235">
        <v>1.0149377888457435E-2</v>
      </c>
      <c r="L1727" s="235">
        <v>3.3428397537896261E-2</v>
      </c>
      <c r="M1727" s="235">
        <v>6.4754129643150055E-2</v>
      </c>
      <c r="N1727" s="235">
        <v>3.2220792262360742E-2</v>
      </c>
      <c r="O1727" s="235">
        <v>2.8876971513221338E-2</v>
      </c>
      <c r="P1727" s="167">
        <f t="shared" si="1142"/>
        <v>1</v>
      </c>
      <c r="Q1727" s="484"/>
      <c r="R1727" s="234"/>
      <c r="S1727" s="234"/>
      <c r="T1727" s="75"/>
      <c r="U1727" s="79">
        <v>2</v>
      </c>
    </row>
    <row r="1728" spans="1:21" s="57" customFormat="1" ht="15.75" hidden="1" customHeight="1" thickBot="1">
      <c r="A1728" s="304" t="s">
        <v>47</v>
      </c>
      <c r="B1728" s="69"/>
      <c r="C1728" s="233" t="s">
        <v>228</v>
      </c>
      <c r="D1728" s="168">
        <f t="shared" ref="D1728:D1735" si="1143">D1747/$P1747</f>
        <v>3.8702906647152695E-2</v>
      </c>
      <c r="E1728" s="169">
        <f t="shared" ref="E1728:O1728" si="1144">E1747/$P1747</f>
        <v>1.2717827097366493E-2</v>
      </c>
      <c r="F1728" s="169">
        <f t="shared" si="1144"/>
        <v>1.403987673119639E-2</v>
      </c>
      <c r="G1728" s="169">
        <f t="shared" si="1144"/>
        <v>2.9867231502399453E-2</v>
      </c>
      <c r="H1728" s="169">
        <f t="shared" si="1144"/>
        <v>0.57139531482409156</v>
      </c>
      <c r="I1728" s="169">
        <f t="shared" si="1144"/>
        <v>7.2228352924008756E-3</v>
      </c>
      <c r="J1728" s="169">
        <f t="shared" si="1144"/>
        <v>2.1499773725016179E-2</v>
      </c>
      <c r="K1728" s="169">
        <f t="shared" si="1144"/>
        <v>5.7315613367621759E-3</v>
      </c>
      <c r="L1728" s="169">
        <f t="shared" si="1144"/>
        <v>0.25255561127097964</v>
      </c>
      <c r="M1728" s="169">
        <f t="shared" si="1144"/>
        <v>2.249559692751623E-2</v>
      </c>
      <c r="N1728" s="169">
        <f t="shared" si="1144"/>
        <v>4.4497875836924322E-3</v>
      </c>
      <c r="O1728" s="169">
        <f t="shared" si="1144"/>
        <v>1.932167706142586E-2</v>
      </c>
      <c r="P1728" s="171">
        <f t="shared" si="1142"/>
        <v>1.0000000000000002</v>
      </c>
      <c r="Q1728" s="484"/>
      <c r="R1728" s="234"/>
      <c r="S1728" s="234"/>
      <c r="T1728" s="75"/>
      <c r="U1728" s="79">
        <v>2</v>
      </c>
    </row>
    <row r="1729" spans="1:21" s="57" customFormat="1" ht="15.75" hidden="1" customHeight="1" thickBot="1">
      <c r="A1729" s="304" t="s">
        <v>47</v>
      </c>
      <c r="B1729" s="69"/>
      <c r="C1729" s="236" t="s">
        <v>229</v>
      </c>
      <c r="D1729" s="168">
        <f t="shared" si="1143"/>
        <v>0.30188172752955833</v>
      </c>
      <c r="E1729" s="169">
        <f t="shared" ref="E1729:O1730" si="1145">E1748/$P1748</f>
        <v>5.9099333636987536E-2</v>
      </c>
      <c r="F1729" s="169">
        <f t="shared" si="1145"/>
        <v>7.3501081180228411E-2</v>
      </c>
      <c r="G1729" s="169">
        <f t="shared" si="1145"/>
        <v>0.13949558429135753</v>
      </c>
      <c r="H1729" s="169">
        <f t="shared" si="1145"/>
        <v>7.1570983633423993E-3</v>
      </c>
      <c r="I1729" s="169">
        <f t="shared" si="1145"/>
        <v>3.7236954114327613E-2</v>
      </c>
      <c r="J1729" s="169">
        <f t="shared" si="1145"/>
        <v>0.1255428060181418</v>
      </c>
      <c r="K1729" s="169">
        <f t="shared" si="1145"/>
        <v>3.2203505722820623E-2</v>
      </c>
      <c r="L1729" s="169">
        <f t="shared" si="1145"/>
        <v>1.3174227210287293E-2</v>
      </c>
      <c r="M1729" s="169">
        <f t="shared" si="1145"/>
        <v>0.15635960810517963</v>
      </c>
      <c r="N1729" s="169">
        <f t="shared" si="1145"/>
        <v>1.0859557275056806E-2</v>
      </c>
      <c r="O1729" s="169">
        <f t="shared" si="1145"/>
        <v>4.3488516552711916E-2</v>
      </c>
      <c r="P1729" s="171">
        <f t="shared" si="1142"/>
        <v>0.99999999999999989</v>
      </c>
      <c r="Q1729" s="496">
        <f>(P1748/P1747-1)</f>
        <v>-0.77326491956840981</v>
      </c>
      <c r="R1729" s="234"/>
      <c r="S1729" s="234"/>
      <c r="T1729" s="75"/>
      <c r="U1729" s="79">
        <v>2</v>
      </c>
    </row>
    <row r="1730" spans="1:21" s="57" customFormat="1" ht="15.75" hidden="1" customHeight="1" thickBot="1">
      <c r="A1730" s="304" t="s">
        <v>47</v>
      </c>
      <c r="B1730" s="69"/>
      <c r="C1730" s="233" t="s">
        <v>471</v>
      </c>
      <c r="D1730" s="168">
        <f t="shared" si="1143"/>
        <v>0.28050548860499219</v>
      </c>
      <c r="E1730" s="169">
        <f t="shared" si="1145"/>
        <v>1.7146882749162064E-2</v>
      </c>
      <c r="F1730" s="169">
        <f t="shared" si="1145"/>
        <v>1.6754839535437899E-2</v>
      </c>
      <c r="G1730" s="169">
        <f t="shared" si="1145"/>
        <v>0.23642443061381432</v>
      </c>
      <c r="H1730" s="169">
        <f t="shared" si="1145"/>
        <v>2.5586087694889965E-2</v>
      </c>
      <c r="I1730" s="169">
        <f t="shared" si="1145"/>
        <v>1.3130716104521272E-2</v>
      </c>
      <c r="J1730" s="169">
        <f t="shared" si="1145"/>
        <v>0.1424771407848773</v>
      </c>
      <c r="K1730" s="169">
        <f t="shared" si="1145"/>
        <v>4.001676394471957E-2</v>
      </c>
      <c r="L1730" s="169">
        <f t="shared" si="1145"/>
        <v>3.4674362194859268E-2</v>
      </c>
      <c r="M1730" s="169">
        <f t="shared" si="1145"/>
        <v>9.6711103433851114E-2</v>
      </c>
      <c r="N1730" s="169">
        <f t="shared" si="1145"/>
        <v>6.3511781067668693E-2</v>
      </c>
      <c r="O1730" s="169">
        <f t="shared" si="1145"/>
        <v>3.3060403271206504E-2</v>
      </c>
      <c r="P1730" s="171">
        <f t="shared" si="1142"/>
        <v>1.0000000000000002</v>
      </c>
      <c r="Q1730" s="496">
        <f t="shared" ref="Q1730:Q1735" si="1146">(P1749/P1748-1)</f>
        <v>0.39067019426513161</v>
      </c>
      <c r="R1730" s="234"/>
      <c r="S1730" s="234"/>
      <c r="T1730" s="75"/>
      <c r="U1730" s="79">
        <v>2</v>
      </c>
    </row>
    <row r="1731" spans="1:21" s="57" customFormat="1" ht="15.75" hidden="1" customHeight="1" thickBot="1">
      <c r="A1731" s="304" t="s">
        <v>47</v>
      </c>
      <c r="B1731" s="69"/>
      <c r="C1731" s="233" t="s">
        <v>592</v>
      </c>
      <c r="D1731" s="168">
        <f t="shared" si="1143"/>
        <v>4.0915001163156724E-2</v>
      </c>
      <c r="E1731" s="169">
        <f t="shared" ref="E1731:O1731" si="1147">E1750/$P1750</f>
        <v>4.7878868021500147E-2</v>
      </c>
      <c r="F1731" s="169">
        <f t="shared" si="1147"/>
        <v>2.1863292925048187E-2</v>
      </c>
      <c r="G1731" s="169">
        <f t="shared" si="1147"/>
        <v>0.24924594039781867</v>
      </c>
      <c r="H1731" s="169">
        <f t="shared" si="1147"/>
        <v>0.13266184404800971</v>
      </c>
      <c r="I1731" s="169">
        <f t="shared" si="1147"/>
        <v>6.6390348152082335E-2</v>
      </c>
      <c r="J1731" s="169">
        <f t="shared" si="1147"/>
        <v>0.14426902272918418</v>
      </c>
      <c r="K1731" s="169">
        <f t="shared" si="1147"/>
        <v>0.11414917278752831</v>
      </c>
      <c r="L1731" s="169">
        <f t="shared" si="1147"/>
        <v>9.1972387621119769E-2</v>
      </c>
      <c r="M1731" s="169">
        <f t="shared" si="1147"/>
        <v>3.4175734159738139E-2</v>
      </c>
      <c r="N1731" s="169">
        <f t="shared" si="1147"/>
        <v>2.5636703306011786E-2</v>
      </c>
      <c r="O1731" s="169">
        <f t="shared" si="1147"/>
        <v>3.0841684688801881E-2</v>
      </c>
      <c r="P1731" s="171">
        <f t="shared" si="1142"/>
        <v>0.99999999999999989</v>
      </c>
      <c r="Q1731" s="497">
        <f t="shared" si="1146"/>
        <v>1.334743996041587</v>
      </c>
      <c r="R1731" s="234"/>
      <c r="S1731" s="234"/>
      <c r="T1731" s="75"/>
      <c r="U1731" s="79">
        <v>2</v>
      </c>
    </row>
    <row r="1732" spans="1:21" s="57" customFormat="1" ht="15.75" hidden="1" customHeight="1" thickBot="1">
      <c r="A1732" s="304" t="s">
        <v>47</v>
      </c>
      <c r="B1732" s="69"/>
      <c r="C1732" s="233" t="s">
        <v>667</v>
      </c>
      <c r="D1732" s="168">
        <f t="shared" si="1143"/>
        <v>7.0358254429519332E-2</v>
      </c>
      <c r="E1732" s="169">
        <f t="shared" ref="E1732:O1732" si="1148">E1751/$P1751</f>
        <v>1.4580701613214495E-2</v>
      </c>
      <c r="F1732" s="169">
        <f t="shared" si="1148"/>
        <v>6.9861040142827563E-3</v>
      </c>
      <c r="G1732" s="169">
        <f t="shared" si="1148"/>
        <v>5.3569854842183587E-2</v>
      </c>
      <c r="H1732" s="169">
        <f t="shared" si="1148"/>
        <v>2.1301816940560239E-2</v>
      </c>
      <c r="I1732" s="169">
        <f t="shared" si="1148"/>
        <v>5.6052323302752803E-2</v>
      </c>
      <c r="J1732" s="169">
        <f t="shared" si="1148"/>
        <v>9.4682055314978614E-2</v>
      </c>
      <c r="K1732" s="169">
        <f t="shared" si="1148"/>
        <v>1.2004914342239787E-2</v>
      </c>
      <c r="L1732" s="169">
        <f t="shared" si="1148"/>
        <v>3.4615653672578836E-2</v>
      </c>
      <c r="M1732" s="169">
        <f t="shared" si="1148"/>
        <v>6.1630839055352063E-2</v>
      </c>
      <c r="N1732" s="169">
        <f t="shared" si="1148"/>
        <v>3.1794409090342889E-2</v>
      </c>
      <c r="O1732" s="169">
        <f t="shared" si="1148"/>
        <v>0.54242307338199458</v>
      </c>
      <c r="P1732" s="171">
        <f t="shared" si="1142"/>
        <v>1</v>
      </c>
      <c r="Q1732" s="497">
        <f t="shared" si="1146"/>
        <v>-0.44673809561797384</v>
      </c>
      <c r="R1732" s="234"/>
      <c r="S1732" s="234"/>
      <c r="T1732" s="477"/>
      <c r="U1732" s="79">
        <v>2</v>
      </c>
    </row>
    <row r="1733" spans="1:21" s="57" customFormat="1" ht="15.75" hidden="1" customHeight="1" thickBot="1">
      <c r="A1733" s="304" t="s">
        <v>47</v>
      </c>
      <c r="B1733" s="516"/>
      <c r="C1733" s="244" t="s">
        <v>793</v>
      </c>
      <c r="D1733" s="173">
        <f t="shared" si="1143"/>
        <v>0.12468234733717844</v>
      </c>
      <c r="E1733" s="218">
        <f t="shared" ref="E1733:O1733" si="1149">E1752/$P1752</f>
        <v>7.9462262069253886E-2</v>
      </c>
      <c r="F1733" s="218">
        <f t="shared" si="1149"/>
        <v>4.994565038747048E-2</v>
      </c>
      <c r="G1733" s="218">
        <f t="shared" si="1149"/>
        <v>0.12305330058556742</v>
      </c>
      <c r="H1733" s="218">
        <f t="shared" si="1149"/>
        <v>2.1248775704358895E-2</v>
      </c>
      <c r="I1733" s="218">
        <f t="shared" si="1149"/>
        <v>8.5070018219187166E-2</v>
      </c>
      <c r="J1733" s="218">
        <f t="shared" si="1149"/>
        <v>0.1457496934944516</v>
      </c>
      <c r="K1733" s="218">
        <f t="shared" si="1149"/>
        <v>4.2624546430849605E-2</v>
      </c>
      <c r="L1733" s="218">
        <f t="shared" si="1149"/>
        <v>6.7962070487954745E-2</v>
      </c>
      <c r="M1733" s="218">
        <f t="shared" si="1149"/>
        <v>0.13816219473181432</v>
      </c>
      <c r="N1733" s="218">
        <f t="shared" si="1149"/>
        <v>4.1840631153674236E-2</v>
      </c>
      <c r="O1733" s="218">
        <f t="shared" si="1149"/>
        <v>8.0198509398239221E-2</v>
      </c>
      <c r="P1733" s="514">
        <f t="shared" si="1142"/>
        <v>1</v>
      </c>
      <c r="Q1733" s="550">
        <f t="shared" si="1146"/>
        <v>-0.46634334432475022</v>
      </c>
      <c r="R1733" s="234"/>
      <c r="S1733" s="234"/>
      <c r="T1733" s="75"/>
      <c r="U1733" s="79">
        <v>2</v>
      </c>
    </row>
    <row r="1734" spans="1:21" s="57" customFormat="1" ht="15.75" hidden="1" customHeight="1" thickBot="1">
      <c r="A1734" s="304" t="s">
        <v>47</v>
      </c>
      <c r="B1734" s="516"/>
      <c r="C1734" s="244" t="s">
        <v>877</v>
      </c>
      <c r="D1734" s="219">
        <f t="shared" si="1143"/>
        <v>0.19914370779617374</v>
      </c>
      <c r="E1734" s="220">
        <f t="shared" ref="E1734:O1735" si="1150">E1753/$P1753</f>
        <v>5.2501740529990369E-2</v>
      </c>
      <c r="F1734" s="220">
        <f t="shared" si="1150"/>
        <v>4.7313394657797422E-2</v>
      </c>
      <c r="G1734" s="220">
        <f t="shared" si="1150"/>
        <v>0.13651559340532407</v>
      </c>
      <c r="H1734" s="220">
        <f t="shared" si="1150"/>
        <v>2.5630978929056098E-2</v>
      </c>
      <c r="I1734" s="220">
        <f t="shared" si="1150"/>
        <v>1.8126329438598123E-2</v>
      </c>
      <c r="J1734" s="220">
        <f t="shared" si="1150"/>
        <v>0.11302942281058956</v>
      </c>
      <c r="K1734" s="220">
        <f t="shared" si="1150"/>
        <v>8.0896673682402123E-2</v>
      </c>
      <c r="L1734" s="220">
        <f t="shared" si="1150"/>
        <v>5.0599115677576065E-2</v>
      </c>
      <c r="M1734" s="220">
        <f t="shared" si="1150"/>
        <v>0.19248473152099368</v>
      </c>
      <c r="N1734" s="220">
        <f t="shared" si="1150"/>
        <v>2.8324400772328284E-2</v>
      </c>
      <c r="O1734" s="220">
        <f t="shared" si="1150"/>
        <v>5.5433910779170453E-2</v>
      </c>
      <c r="P1734" s="460">
        <f>SUM(D1734:O1734)</f>
        <v>0.99999999999999989</v>
      </c>
      <c r="Q1734" s="551">
        <f t="shared" si="1146"/>
        <v>6.5673356092630586E-2</v>
      </c>
      <c r="R1734" s="234"/>
      <c r="S1734" s="234"/>
      <c r="T1734" s="75"/>
      <c r="U1734" s="79">
        <v>2</v>
      </c>
    </row>
    <row r="1735" spans="1:21" s="57" customFormat="1" ht="15.6" hidden="1" customHeight="1" thickBot="1">
      <c r="A1735" s="304" t="s">
        <v>950</v>
      </c>
      <c r="B1735" s="516"/>
      <c r="C1735" s="244" t="s">
        <v>978</v>
      </c>
      <c r="D1735" s="219">
        <f t="shared" si="1143"/>
        <v>0.14572407225663311</v>
      </c>
      <c r="E1735" s="220">
        <f t="shared" si="1150"/>
        <v>9.1248092670517797E-2</v>
      </c>
      <c r="F1735" s="220">
        <f t="shared" si="1150"/>
        <v>7.5288726479843998E-2</v>
      </c>
      <c r="G1735" s="220">
        <f t="shared" si="1150"/>
        <v>0.22668842495077737</v>
      </c>
      <c r="H1735" s="220">
        <f t="shared" si="1150"/>
        <v>2.3375557460214677E-2</v>
      </c>
      <c r="I1735" s="220">
        <f t="shared" si="1150"/>
        <v>0.18257921499170518</v>
      </c>
      <c r="J1735" s="220">
        <f t="shared" si="1150"/>
        <v>5.0442717515947026E-2</v>
      </c>
      <c r="K1735" s="220">
        <f t="shared" si="1150"/>
        <v>5.8127277659790255E-2</v>
      </c>
      <c r="L1735" s="220">
        <f t="shared" si="1150"/>
        <v>5.8960150485031039E-2</v>
      </c>
      <c r="M1735" s="220">
        <f t="shared" si="1150"/>
        <v>5.3960075336508741E-2</v>
      </c>
      <c r="N1735" s="220">
        <f t="shared" si="1150"/>
        <v>1.7336436763820746E-2</v>
      </c>
      <c r="O1735" s="220">
        <f t="shared" si="1150"/>
        <v>1.626925342921004E-2</v>
      </c>
      <c r="P1735" s="460">
        <f>SUM(D1735:O1735)</f>
        <v>0.99999999999999989</v>
      </c>
      <c r="Q1735" s="551">
        <f t="shared" si="1146"/>
        <v>6.8280103448747909E-4</v>
      </c>
      <c r="R1735" s="234"/>
      <c r="S1735" s="234"/>
      <c r="T1735" s="75"/>
      <c r="U1735" s="79">
        <v>2</v>
      </c>
    </row>
    <row r="1736" spans="1:21" s="57" customFormat="1" ht="15.6" hidden="1" customHeight="1" thickBot="1">
      <c r="A1736" s="304" t="s">
        <v>950</v>
      </c>
      <c r="B1736" s="516"/>
      <c r="C1736" s="244" t="s">
        <v>1123</v>
      </c>
      <c r="D1736" s="219">
        <f t="shared" ref="D1736:O1736" si="1151">D1756/$P1756</f>
        <v>0.33769724291653885</v>
      </c>
      <c r="E1736" s="220">
        <f t="shared" si="1151"/>
        <v>6.1118269672468244E-2</v>
      </c>
      <c r="F1736" s="220">
        <f t="shared" si="1151"/>
        <v>1.6785412961159877E-2</v>
      </c>
      <c r="G1736" s="220">
        <f t="shared" si="1151"/>
        <v>0.13313591969804259</v>
      </c>
      <c r="H1736" s="220">
        <f t="shared" si="1151"/>
        <v>3.5709239558277713E-2</v>
      </c>
      <c r="I1736" s="220">
        <f t="shared" si="1151"/>
        <v>6.2614580162029865E-2</v>
      </c>
      <c r="J1736" s="220">
        <f t="shared" si="1151"/>
        <v>7.2873868432135849E-2</v>
      </c>
      <c r="K1736" s="220">
        <f t="shared" si="1151"/>
        <v>3.7793503795826189E-2</v>
      </c>
      <c r="L1736" s="220">
        <f t="shared" si="1151"/>
        <v>2.5413887462208202E-2</v>
      </c>
      <c r="M1736" s="220">
        <f t="shared" si="1151"/>
        <v>0.11505953468556394</v>
      </c>
      <c r="N1736" s="220">
        <f t="shared" si="1151"/>
        <v>3.8016148577774342E-2</v>
      </c>
      <c r="O1736" s="220">
        <f t="shared" si="1151"/>
        <v>6.3782392077974343E-2</v>
      </c>
      <c r="P1736" s="460">
        <f>SUM(D1736:O1736)</f>
        <v>1</v>
      </c>
      <c r="Q1736" s="551">
        <f>(P1756/P1754-1)</f>
        <v>-0.24156269036070011</v>
      </c>
      <c r="R1736" s="234"/>
      <c r="S1736" s="234"/>
      <c r="T1736" s="75"/>
      <c r="U1736" s="79">
        <v>2</v>
      </c>
    </row>
    <row r="1737" spans="1:21" s="57" customFormat="1" ht="15.6" customHeight="1" thickBot="1">
      <c r="A1737" s="304" t="s">
        <v>1623</v>
      </c>
      <c r="B1737" s="516">
        <f>+B1719+1</f>
        <v>334</v>
      </c>
      <c r="C1737" s="244" t="s">
        <v>1633</v>
      </c>
      <c r="D1737" s="219">
        <f t="shared" ref="D1737:D1743" si="1152">D1757/$P1757</f>
        <v>8.8893641677263324E-2</v>
      </c>
      <c r="E1737" s="220">
        <f t="shared" ref="E1737:O1737" si="1153">E1757/$P1757</f>
        <v>1.1700717004743693E-2</v>
      </c>
      <c r="F1737" s="220">
        <f t="shared" si="1153"/>
        <v>0.14885341212308315</v>
      </c>
      <c r="G1737" s="220">
        <f t="shared" si="1153"/>
        <v>0.1181712177261045</v>
      </c>
      <c r="H1737" s="220">
        <f t="shared" si="1153"/>
        <v>0.1013211965363187</v>
      </c>
      <c r="I1737" s="220">
        <f t="shared" si="1153"/>
        <v>1.9529068494745526E-2</v>
      </c>
      <c r="J1737" s="220">
        <f t="shared" si="1153"/>
        <v>0.17783327584936598</v>
      </c>
      <c r="K1737" s="220">
        <f t="shared" si="1153"/>
        <v>1.9807733599607705E-2</v>
      </c>
      <c r="L1737" s="220">
        <f t="shared" si="1153"/>
        <v>0.22866341457462094</v>
      </c>
      <c r="M1737" s="220">
        <f t="shared" si="1153"/>
        <v>6.9567636494447874E-2</v>
      </c>
      <c r="N1737" s="220">
        <f t="shared" si="1153"/>
        <v>7.5670184841550988E-3</v>
      </c>
      <c r="O1737" s="220">
        <f t="shared" si="1153"/>
        <v>8.0916674355435009E-3</v>
      </c>
      <c r="P1737" s="460">
        <f t="shared" ref="P1737:P1746" si="1154">SUM(D1737:O1737)</f>
        <v>1</v>
      </c>
      <c r="Q1737" s="551">
        <f>(P1757/P1756-1)</f>
        <v>1.6307573239674329</v>
      </c>
      <c r="R1737" s="234"/>
      <c r="S1737" s="234"/>
      <c r="T1737" s="75"/>
      <c r="U1737" s="79">
        <v>1</v>
      </c>
    </row>
    <row r="1738" spans="1:21" s="57" customFormat="1" ht="15.6" customHeight="1" thickBot="1">
      <c r="A1738" s="304" t="s">
        <v>1624</v>
      </c>
      <c r="B1738" s="516">
        <f>+B1737+1</f>
        <v>335</v>
      </c>
      <c r="C1738" s="244" t="s">
        <v>1634</v>
      </c>
      <c r="D1738" s="347">
        <f t="shared" si="1152"/>
        <v>0.25965596094191318</v>
      </c>
      <c r="E1738" s="264">
        <f t="shared" ref="E1738:O1738" si="1155">E1758/$P1758</f>
        <v>4.0682545241039612E-2</v>
      </c>
      <c r="F1738" s="264">
        <f t="shared" si="1155"/>
        <v>1.288631576633055E-2</v>
      </c>
      <c r="G1738" s="264">
        <f t="shared" si="1155"/>
        <v>0.13012442230128168</v>
      </c>
      <c r="H1738" s="264">
        <f t="shared" si="1155"/>
        <v>0.27136441122241134</v>
      </c>
      <c r="I1738" s="264">
        <f t="shared" si="1155"/>
        <v>7.88390948349071E-2</v>
      </c>
      <c r="J1738" s="264">
        <f t="shared" si="1155"/>
        <v>8.2644079583072488E-2</v>
      </c>
      <c r="K1738" s="264">
        <f t="shared" si="1155"/>
        <v>1.7873119402916252E-2</v>
      </c>
      <c r="L1738" s="264">
        <f t="shared" si="1155"/>
        <v>1.1038804512526486E-2</v>
      </c>
      <c r="M1738" s="264">
        <f t="shared" si="1155"/>
        <v>5.6651344659814321E-2</v>
      </c>
      <c r="N1738" s="264">
        <f t="shared" si="1155"/>
        <v>8.6166683046823671E-3</v>
      </c>
      <c r="O1738" s="264">
        <f t="shared" si="1155"/>
        <v>2.9623233229104602E-2</v>
      </c>
      <c r="P1738" s="552">
        <f t="shared" si="1154"/>
        <v>1</v>
      </c>
      <c r="Q1738" s="553">
        <f t="shared" ref="Q1738:Q1746" si="1156">(P1758/P1757-1)</f>
        <v>-0.28621594766656799</v>
      </c>
      <c r="R1738" s="234"/>
      <c r="S1738" s="234"/>
      <c r="T1738" s="75"/>
      <c r="U1738" s="79">
        <v>1</v>
      </c>
    </row>
    <row r="1739" spans="1:21" s="57" customFormat="1" ht="15.6" customHeight="1" thickBot="1">
      <c r="A1739" s="304" t="s">
        <v>1625</v>
      </c>
      <c r="B1739" s="516">
        <f>+B1738+1</f>
        <v>336</v>
      </c>
      <c r="C1739" s="233" t="s">
        <v>1635</v>
      </c>
      <c r="D1739" s="175">
        <f t="shared" si="1152"/>
        <v>0.14044189117585121</v>
      </c>
      <c r="E1739" s="176">
        <f t="shared" ref="E1739:O1739" si="1157">E1759/$P1759</f>
        <v>4.4021001466279651E-2</v>
      </c>
      <c r="F1739" s="176">
        <f t="shared" si="1157"/>
        <v>5.3997707953892048E-2</v>
      </c>
      <c r="G1739" s="176">
        <f t="shared" si="1157"/>
        <v>0.1016977251239734</v>
      </c>
      <c r="H1739" s="176">
        <f t="shared" si="1157"/>
        <v>9.8313494292261341E-2</v>
      </c>
      <c r="I1739" s="176">
        <f t="shared" si="1157"/>
        <v>2.3466671382404984E-2</v>
      </c>
      <c r="J1739" s="176">
        <f t="shared" si="1157"/>
        <v>8.7148087938350563E-2</v>
      </c>
      <c r="K1739" s="176">
        <f t="shared" si="1157"/>
        <v>0.14607301811381757</v>
      </c>
      <c r="L1739" s="176">
        <f t="shared" si="1157"/>
        <v>3.6435300826709337E-2</v>
      </c>
      <c r="M1739" s="176">
        <f t="shared" si="1157"/>
        <v>6.5863766708708305E-2</v>
      </c>
      <c r="N1739" s="176">
        <f t="shared" si="1157"/>
        <v>6.0255745506584892E-2</v>
      </c>
      <c r="O1739" s="176">
        <f t="shared" si="1157"/>
        <v>0.14228558951116668</v>
      </c>
      <c r="P1739" s="229">
        <f t="shared" si="1154"/>
        <v>0.99999999999999989</v>
      </c>
      <c r="Q1739" s="498">
        <f t="shared" si="1156"/>
        <v>-0.30473624786421816</v>
      </c>
      <c r="R1739" s="234"/>
      <c r="S1739" s="234"/>
      <c r="T1739" s="75"/>
      <c r="U1739" s="79">
        <v>1</v>
      </c>
    </row>
    <row r="1740" spans="1:21" s="57" customFormat="1" ht="15.6" customHeight="1" thickBot="1">
      <c r="A1740" s="304" t="s">
        <v>1626</v>
      </c>
      <c r="B1740" s="516">
        <f>+B1739+1</f>
        <v>337</v>
      </c>
      <c r="C1740" s="233" t="s">
        <v>1636</v>
      </c>
      <c r="D1740" s="175">
        <f t="shared" si="1152"/>
        <v>0.10857463749596069</v>
      </c>
      <c r="E1740" s="176">
        <f t="shared" ref="E1740:O1740" si="1158">E1760/$P1760</f>
        <v>2.4624138662039285E-2</v>
      </c>
      <c r="F1740" s="176">
        <f t="shared" si="1158"/>
        <v>3.8059694584600602E-2</v>
      </c>
      <c r="G1740" s="176">
        <f t="shared" si="1158"/>
        <v>8.691169606007644E-2</v>
      </c>
      <c r="H1740" s="176">
        <f t="shared" si="1158"/>
        <v>7.2943900282828891E-2</v>
      </c>
      <c r="I1740" s="176">
        <f t="shared" si="1158"/>
        <v>3.6019915937677012E-2</v>
      </c>
      <c r="J1740" s="176">
        <f t="shared" si="1158"/>
        <v>9.6167401509781258E-2</v>
      </c>
      <c r="K1740" s="176">
        <f t="shared" si="1158"/>
        <v>0.21953424945573935</v>
      </c>
      <c r="L1740" s="176">
        <f t="shared" si="1158"/>
        <v>6.8268006769633974E-2</v>
      </c>
      <c r="M1740" s="176">
        <f t="shared" si="1158"/>
        <v>0.17520093426896688</v>
      </c>
      <c r="N1740" s="176">
        <f t="shared" si="1158"/>
        <v>5.2439182823356682E-2</v>
      </c>
      <c r="O1740" s="176">
        <f t="shared" si="1158"/>
        <v>2.1256242149338956E-2</v>
      </c>
      <c r="P1740" s="164">
        <f t="shared" si="1154"/>
        <v>1</v>
      </c>
      <c r="Q1740" s="492">
        <f t="shared" si="1156"/>
        <v>-3.5139821367251023E-2</v>
      </c>
      <c r="R1740" s="234"/>
      <c r="S1740" s="234"/>
      <c r="T1740" s="75"/>
      <c r="U1740" s="79">
        <v>1</v>
      </c>
    </row>
    <row r="1741" spans="1:21" s="57" customFormat="1" ht="15.75" customHeight="1" thickBot="1">
      <c r="A1741" s="304" t="s">
        <v>1627</v>
      </c>
      <c r="B1741" s="516">
        <f>+B1740+1</f>
        <v>338</v>
      </c>
      <c r="C1741" s="233" t="s">
        <v>1637</v>
      </c>
      <c r="D1741" s="175">
        <f t="shared" si="1152"/>
        <v>0.12913155333333334</v>
      </c>
      <c r="E1741" s="176">
        <f t="shared" ref="E1741:O1741" si="1159">E1761/$P1761</f>
        <v>3.3333333333333333E-2</v>
      </c>
      <c r="F1741" s="176">
        <f t="shared" si="1159"/>
        <v>3.3333333333333333E-2</v>
      </c>
      <c r="G1741" s="176">
        <f t="shared" si="1159"/>
        <v>9.9999999999999992E-2</v>
      </c>
      <c r="H1741" s="176">
        <f t="shared" si="1159"/>
        <v>9.9999999999999992E-2</v>
      </c>
      <c r="I1741" s="176">
        <f t="shared" si="1159"/>
        <v>3.3333333333333333E-2</v>
      </c>
      <c r="J1741" s="176">
        <f t="shared" si="1159"/>
        <v>9.9999999999999992E-2</v>
      </c>
      <c r="K1741" s="176">
        <f t="shared" si="1159"/>
        <v>0.16666666666666666</v>
      </c>
      <c r="L1741" s="176">
        <f t="shared" si="1159"/>
        <v>6.6666666666666666E-2</v>
      </c>
      <c r="M1741" s="176">
        <f t="shared" si="1159"/>
        <v>9.9999999999999992E-2</v>
      </c>
      <c r="N1741" s="176">
        <f t="shared" si="1159"/>
        <v>6.6666666666666666E-2</v>
      </c>
      <c r="O1741" s="176">
        <f t="shared" si="1159"/>
        <v>7.0868446666666543E-2</v>
      </c>
      <c r="P1741" s="164">
        <f t="shared" si="1154"/>
        <v>0.99999999999999978</v>
      </c>
      <c r="Q1741" s="492">
        <f t="shared" si="1156"/>
        <v>0.11124071882028286</v>
      </c>
      <c r="R1741" s="234"/>
      <c r="S1741" s="234"/>
      <c r="T1741" s="75"/>
      <c r="U1741" s="79">
        <v>1</v>
      </c>
    </row>
    <row r="1742" spans="1:21" s="57" customFormat="1" ht="15.75" customHeight="1" thickBot="1">
      <c r="A1742" s="304" t="s">
        <v>1628</v>
      </c>
      <c r="B1742" s="516">
        <f>+B1741+1</f>
        <v>339</v>
      </c>
      <c r="C1742" s="233" t="s">
        <v>1638</v>
      </c>
      <c r="D1742" s="175">
        <f t="shared" si="1152"/>
        <v>0.13333333333333333</v>
      </c>
      <c r="E1742" s="176">
        <f t="shared" ref="E1742:O1742" si="1160">E1762/$P1762</f>
        <v>3.3333333333333333E-2</v>
      </c>
      <c r="F1742" s="176">
        <f t="shared" si="1160"/>
        <v>3.3333333333333333E-2</v>
      </c>
      <c r="G1742" s="176">
        <f t="shared" si="1160"/>
        <v>9.9999999999999992E-2</v>
      </c>
      <c r="H1742" s="176">
        <f t="shared" si="1160"/>
        <v>9.9999999999999992E-2</v>
      </c>
      <c r="I1742" s="176">
        <f t="shared" si="1160"/>
        <v>3.3333333333333333E-2</v>
      </c>
      <c r="J1742" s="176">
        <f t="shared" si="1160"/>
        <v>9.9999999999999992E-2</v>
      </c>
      <c r="K1742" s="176">
        <f t="shared" si="1160"/>
        <v>0.16666666666666666</v>
      </c>
      <c r="L1742" s="176">
        <f t="shared" si="1160"/>
        <v>6.6666666666666666E-2</v>
      </c>
      <c r="M1742" s="176">
        <f t="shared" si="1160"/>
        <v>9.9999999999999992E-2</v>
      </c>
      <c r="N1742" s="176">
        <f t="shared" si="1160"/>
        <v>6.6666666666666666E-2</v>
      </c>
      <c r="O1742" s="176">
        <f t="shared" si="1160"/>
        <v>6.6666666666666582E-2</v>
      </c>
      <c r="P1742" s="164">
        <f t="shared" si="1154"/>
        <v>0.99999999999999978</v>
      </c>
      <c r="Q1742" s="492">
        <f t="shared" si="1156"/>
        <v>0</v>
      </c>
      <c r="R1742" s="234"/>
      <c r="S1742" s="234"/>
      <c r="T1742" s="75"/>
      <c r="U1742" s="79">
        <v>1</v>
      </c>
    </row>
    <row r="1743" spans="1:21" s="57" customFormat="1" ht="15.75" hidden="1" customHeight="1" thickBot="1">
      <c r="A1743" s="304" t="s">
        <v>1629</v>
      </c>
      <c r="B1743" s="69"/>
      <c r="C1743" s="233" t="s">
        <v>1639</v>
      </c>
      <c r="D1743" s="175" t="e">
        <f t="shared" si="1152"/>
        <v>#DIV/0!</v>
      </c>
      <c r="E1743" s="176" t="e">
        <f t="shared" ref="E1743:O1743" si="1161">E1763/$P1763</f>
        <v>#DIV/0!</v>
      </c>
      <c r="F1743" s="176" t="e">
        <f t="shared" si="1161"/>
        <v>#DIV/0!</v>
      </c>
      <c r="G1743" s="176" t="e">
        <f t="shared" si="1161"/>
        <v>#DIV/0!</v>
      </c>
      <c r="H1743" s="176" t="e">
        <f t="shared" si="1161"/>
        <v>#DIV/0!</v>
      </c>
      <c r="I1743" s="176" t="e">
        <f t="shared" si="1161"/>
        <v>#DIV/0!</v>
      </c>
      <c r="J1743" s="176" t="e">
        <f t="shared" si="1161"/>
        <v>#DIV/0!</v>
      </c>
      <c r="K1743" s="176" t="e">
        <f t="shared" si="1161"/>
        <v>#DIV/0!</v>
      </c>
      <c r="L1743" s="176" t="e">
        <f t="shared" si="1161"/>
        <v>#DIV/0!</v>
      </c>
      <c r="M1743" s="176" t="e">
        <f t="shared" si="1161"/>
        <v>#DIV/0!</v>
      </c>
      <c r="N1743" s="176" t="e">
        <f t="shared" si="1161"/>
        <v>#DIV/0!</v>
      </c>
      <c r="O1743" s="176" t="e">
        <f t="shared" si="1161"/>
        <v>#DIV/0!</v>
      </c>
      <c r="P1743" s="164" t="e">
        <f t="shared" si="1154"/>
        <v>#DIV/0!</v>
      </c>
      <c r="Q1743" s="492">
        <f t="shared" si="1156"/>
        <v>-1</v>
      </c>
      <c r="R1743" s="234"/>
      <c r="S1743" s="234"/>
      <c r="T1743" s="75"/>
      <c r="U1743" s="79">
        <v>2</v>
      </c>
    </row>
    <row r="1744" spans="1:21" s="57" customFormat="1" ht="15.75" hidden="1" customHeight="1" thickBot="1">
      <c r="A1744" s="304" t="s">
        <v>1630</v>
      </c>
      <c r="B1744" s="69"/>
      <c r="C1744" s="233" t="s">
        <v>1640</v>
      </c>
      <c r="D1744" s="175" t="e">
        <f t="shared" ref="D1744:O1746" si="1162">D1764/$P1764</f>
        <v>#DIV/0!</v>
      </c>
      <c r="E1744" s="176" t="e">
        <f t="shared" si="1162"/>
        <v>#DIV/0!</v>
      </c>
      <c r="F1744" s="176" t="e">
        <f t="shared" si="1162"/>
        <v>#DIV/0!</v>
      </c>
      <c r="G1744" s="176" t="e">
        <f t="shared" si="1162"/>
        <v>#DIV/0!</v>
      </c>
      <c r="H1744" s="176" t="e">
        <f t="shared" si="1162"/>
        <v>#DIV/0!</v>
      </c>
      <c r="I1744" s="176" t="e">
        <f t="shared" si="1162"/>
        <v>#DIV/0!</v>
      </c>
      <c r="J1744" s="176" t="e">
        <f t="shared" si="1162"/>
        <v>#DIV/0!</v>
      </c>
      <c r="K1744" s="176" t="e">
        <f t="shared" si="1162"/>
        <v>#DIV/0!</v>
      </c>
      <c r="L1744" s="176" t="e">
        <f t="shared" si="1162"/>
        <v>#DIV/0!</v>
      </c>
      <c r="M1744" s="176" t="e">
        <f t="shared" si="1162"/>
        <v>#DIV/0!</v>
      </c>
      <c r="N1744" s="176" t="e">
        <f t="shared" si="1162"/>
        <v>#DIV/0!</v>
      </c>
      <c r="O1744" s="176" t="e">
        <f t="shared" si="1162"/>
        <v>#DIV/0!</v>
      </c>
      <c r="P1744" s="164" t="e">
        <f t="shared" si="1154"/>
        <v>#DIV/0!</v>
      </c>
      <c r="Q1744" s="492" t="e">
        <f t="shared" si="1156"/>
        <v>#DIV/0!</v>
      </c>
      <c r="R1744" s="234"/>
      <c r="S1744" s="234"/>
      <c r="T1744" s="75"/>
      <c r="U1744" s="79">
        <v>2</v>
      </c>
    </row>
    <row r="1745" spans="1:21" s="57" customFormat="1" ht="15.75" hidden="1" customHeight="1" thickBot="1">
      <c r="A1745" s="304" t="s">
        <v>1631</v>
      </c>
      <c r="B1745" s="69"/>
      <c r="C1745" s="233" t="s">
        <v>1641</v>
      </c>
      <c r="D1745" s="175" t="e">
        <f t="shared" si="1162"/>
        <v>#DIV/0!</v>
      </c>
      <c r="E1745" s="176" t="e">
        <f t="shared" si="1162"/>
        <v>#DIV/0!</v>
      </c>
      <c r="F1745" s="176" t="e">
        <f t="shared" si="1162"/>
        <v>#DIV/0!</v>
      </c>
      <c r="G1745" s="176" t="e">
        <f t="shared" si="1162"/>
        <v>#DIV/0!</v>
      </c>
      <c r="H1745" s="176" t="e">
        <f t="shared" si="1162"/>
        <v>#DIV/0!</v>
      </c>
      <c r="I1745" s="176" t="e">
        <f t="shared" si="1162"/>
        <v>#DIV/0!</v>
      </c>
      <c r="J1745" s="176" t="e">
        <f t="shared" si="1162"/>
        <v>#DIV/0!</v>
      </c>
      <c r="K1745" s="176" t="e">
        <f t="shared" si="1162"/>
        <v>#DIV/0!</v>
      </c>
      <c r="L1745" s="176" t="e">
        <f t="shared" si="1162"/>
        <v>#DIV/0!</v>
      </c>
      <c r="M1745" s="176" t="e">
        <f t="shared" si="1162"/>
        <v>#DIV/0!</v>
      </c>
      <c r="N1745" s="176" t="e">
        <f t="shared" si="1162"/>
        <v>#DIV/0!</v>
      </c>
      <c r="O1745" s="176" t="e">
        <f t="shared" si="1162"/>
        <v>#DIV/0!</v>
      </c>
      <c r="P1745" s="164" t="e">
        <f t="shared" si="1154"/>
        <v>#DIV/0!</v>
      </c>
      <c r="Q1745" s="492" t="e">
        <f t="shared" si="1156"/>
        <v>#DIV/0!</v>
      </c>
      <c r="R1745" s="234"/>
      <c r="S1745" s="234"/>
      <c r="T1745" s="75"/>
      <c r="U1745" s="79">
        <v>2</v>
      </c>
    </row>
    <row r="1746" spans="1:21" s="57" customFormat="1" ht="15.75" hidden="1" customHeight="1" thickBot="1">
      <c r="A1746" s="304" t="s">
        <v>1632</v>
      </c>
      <c r="B1746" s="69"/>
      <c r="C1746" s="233" t="s">
        <v>1642</v>
      </c>
      <c r="D1746" s="175" t="e">
        <f t="shared" si="1162"/>
        <v>#DIV/0!</v>
      </c>
      <c r="E1746" s="176" t="e">
        <f t="shared" si="1162"/>
        <v>#DIV/0!</v>
      </c>
      <c r="F1746" s="176" t="e">
        <f t="shared" si="1162"/>
        <v>#DIV/0!</v>
      </c>
      <c r="G1746" s="176" t="e">
        <f t="shared" si="1162"/>
        <v>#DIV/0!</v>
      </c>
      <c r="H1746" s="176" t="e">
        <f t="shared" si="1162"/>
        <v>#DIV/0!</v>
      </c>
      <c r="I1746" s="176" t="e">
        <f t="shared" si="1162"/>
        <v>#DIV/0!</v>
      </c>
      <c r="J1746" s="176" t="e">
        <f t="shared" si="1162"/>
        <v>#DIV/0!</v>
      </c>
      <c r="K1746" s="176" t="e">
        <f t="shared" si="1162"/>
        <v>#DIV/0!</v>
      </c>
      <c r="L1746" s="176" t="e">
        <f t="shared" si="1162"/>
        <v>#DIV/0!</v>
      </c>
      <c r="M1746" s="176" t="e">
        <f t="shared" si="1162"/>
        <v>#DIV/0!</v>
      </c>
      <c r="N1746" s="176" t="e">
        <f t="shared" si="1162"/>
        <v>#DIV/0!</v>
      </c>
      <c r="O1746" s="176" t="e">
        <f t="shared" si="1162"/>
        <v>#DIV/0!</v>
      </c>
      <c r="P1746" s="164" t="e">
        <f t="shared" si="1154"/>
        <v>#DIV/0!</v>
      </c>
      <c r="Q1746" s="492" t="e">
        <f t="shared" si="1156"/>
        <v>#DIV/0!</v>
      </c>
      <c r="R1746" s="234"/>
      <c r="S1746" s="234"/>
      <c r="T1746" s="75"/>
      <c r="U1746" s="79">
        <v>2</v>
      </c>
    </row>
    <row r="1747" spans="1:21" s="57" customFormat="1" ht="15.75" hidden="1" customHeight="1" thickBot="1">
      <c r="A1747" s="304" t="s">
        <v>47</v>
      </c>
      <c r="B1747" s="69"/>
      <c r="C1747" s="236" t="s">
        <v>228</v>
      </c>
      <c r="D1747" s="245">
        <v>0.47182400000000002</v>
      </c>
      <c r="E1747" s="246">
        <v>0.15504200000000001</v>
      </c>
      <c r="F1747" s="246">
        <v>0.17115899999999995</v>
      </c>
      <c r="G1747" s="246">
        <v>0.36410900000000002</v>
      </c>
      <c r="H1747" s="246">
        <v>6.9658339999999992</v>
      </c>
      <c r="I1747" s="246">
        <v>8.8053000000000381E-2</v>
      </c>
      <c r="J1747" s="246">
        <v>0.2621020000000005</v>
      </c>
      <c r="K1747" s="246">
        <v>6.9872999999999408E-2</v>
      </c>
      <c r="L1747" s="246">
        <v>3.0788849999999996</v>
      </c>
      <c r="M1747" s="246">
        <v>0.27424199999999921</v>
      </c>
      <c r="N1747" s="246">
        <v>5.4247000000000156E-2</v>
      </c>
      <c r="O1747" s="197">
        <v>0.23554900000000067</v>
      </c>
      <c r="P1747" s="181">
        <f t="shared" si="1142"/>
        <v>12.190918999999999</v>
      </c>
      <c r="Q1747" s="198"/>
      <c r="R1747" s="161"/>
      <c r="S1747" s="161"/>
      <c r="T1747" s="75"/>
      <c r="U1747" s="79">
        <v>2</v>
      </c>
    </row>
    <row r="1748" spans="1:21" s="57" customFormat="1" ht="15.75" hidden="1" customHeight="1" thickBot="1">
      <c r="A1748" s="304" t="s">
        <v>47</v>
      </c>
      <c r="B1748" s="69"/>
      <c r="C1748" s="233" t="s">
        <v>229</v>
      </c>
      <c r="D1748" s="182">
        <v>0.83443400000000001</v>
      </c>
      <c r="E1748" s="183">
        <v>0.163357</v>
      </c>
      <c r="F1748" s="183">
        <v>0.20316500000000001</v>
      </c>
      <c r="G1748" s="183">
        <v>0.38558100000000001</v>
      </c>
      <c r="H1748" s="183">
        <v>1.9782999999999999E-2</v>
      </c>
      <c r="I1748" s="183">
        <v>0.102927</v>
      </c>
      <c r="J1748" s="183">
        <v>0.34701399999999999</v>
      </c>
      <c r="K1748" s="183">
        <v>8.9013999999999996E-2</v>
      </c>
      <c r="L1748" s="183">
        <v>3.6415000000000003E-2</v>
      </c>
      <c r="M1748" s="183">
        <v>0.432195</v>
      </c>
      <c r="N1748" s="183">
        <v>3.0016999999999999E-2</v>
      </c>
      <c r="O1748" s="184">
        <v>0.12020699999999999</v>
      </c>
      <c r="P1748" s="185">
        <f t="shared" si="1142"/>
        <v>2.7641090000000004</v>
      </c>
      <c r="Q1748" s="502"/>
      <c r="R1748" s="186"/>
      <c r="S1748" s="186"/>
      <c r="T1748" s="103"/>
      <c r="U1748" s="79">
        <v>2</v>
      </c>
    </row>
    <row r="1749" spans="1:21" s="57" customFormat="1" ht="15.75" hidden="1" customHeight="1" thickBot="1">
      <c r="A1749" s="304" t="s">
        <v>47</v>
      </c>
      <c r="B1749" s="69"/>
      <c r="C1749" s="233" t="s">
        <v>471</v>
      </c>
      <c r="D1749" s="182">
        <v>1.0782529999999999</v>
      </c>
      <c r="E1749" s="183">
        <v>6.5911999999999998E-2</v>
      </c>
      <c r="F1749" s="183">
        <v>6.4405000000000004E-2</v>
      </c>
      <c r="G1749" s="183">
        <v>0.90880700000000003</v>
      </c>
      <c r="H1749" s="183">
        <v>9.8351999999999995E-2</v>
      </c>
      <c r="I1749" s="183">
        <v>5.0473999999999998E-2</v>
      </c>
      <c r="J1749" s="183">
        <v>0.54767699999999997</v>
      </c>
      <c r="K1749" s="183">
        <v>0.15382299999999999</v>
      </c>
      <c r="L1749" s="183">
        <v>0.13328699999999999</v>
      </c>
      <c r="M1749" s="183">
        <v>0.37175399999999997</v>
      </c>
      <c r="N1749" s="183">
        <v>0.24413699999999999</v>
      </c>
      <c r="O1749" s="184">
        <v>0.127083</v>
      </c>
      <c r="P1749" s="185">
        <f t="shared" si="1142"/>
        <v>3.8439639999999993</v>
      </c>
      <c r="Q1749" s="503"/>
      <c r="R1749" s="187"/>
      <c r="S1749" s="187"/>
      <c r="T1749" s="105">
        <f t="shared" ref="T1749:T1754" si="1163">R1749-S1749</f>
        <v>0</v>
      </c>
      <c r="U1749" s="79">
        <v>2</v>
      </c>
    </row>
    <row r="1750" spans="1:21" s="57" customFormat="1" ht="15.75" hidden="1" customHeight="1" thickBot="1">
      <c r="A1750" s="304" t="s">
        <v>47</v>
      </c>
      <c r="B1750" s="69"/>
      <c r="C1750" s="233" t="s">
        <v>592</v>
      </c>
      <c r="D1750" s="182">
        <v>0.36719870999999998</v>
      </c>
      <c r="E1750" s="183">
        <v>0.42969712999999998</v>
      </c>
      <c r="F1750" s="183">
        <v>0.19621588000000001</v>
      </c>
      <c r="G1750" s="183">
        <v>2.2369005300000002</v>
      </c>
      <c r="H1750" s="183">
        <v>1.1905965199999999</v>
      </c>
      <c r="I1750" s="183">
        <v>0.59583158999999997</v>
      </c>
      <c r="J1750" s="183">
        <v>1.29476714</v>
      </c>
      <c r="K1750" s="183">
        <v>1.02445137</v>
      </c>
      <c r="L1750" s="183">
        <v>0.82542199999999999</v>
      </c>
      <c r="M1750" s="183">
        <v>0.30671599999999999</v>
      </c>
      <c r="N1750" s="183">
        <v>0.23008100000000001</v>
      </c>
      <c r="O1750" s="184">
        <v>0.27679399999999998</v>
      </c>
      <c r="P1750" s="185">
        <f t="shared" si="1142"/>
        <v>8.9746718700000017</v>
      </c>
      <c r="Q1750" s="503"/>
      <c r="R1750" s="187"/>
      <c r="S1750" s="187"/>
      <c r="T1750" s="105">
        <f t="shared" si="1163"/>
        <v>0</v>
      </c>
      <c r="U1750" s="79">
        <v>2</v>
      </c>
    </row>
    <row r="1751" spans="1:21" s="57" customFormat="1" ht="15.75" hidden="1" customHeight="1" thickBot="1">
      <c r="A1751" s="304" t="s">
        <v>47</v>
      </c>
      <c r="B1751" s="69"/>
      <c r="C1751" s="233" t="s">
        <v>667</v>
      </c>
      <c r="D1751" s="182">
        <v>0.34935294</v>
      </c>
      <c r="E1751" s="183">
        <v>7.2398199999999996E-2</v>
      </c>
      <c r="F1751" s="183">
        <v>3.4688410000000003E-2</v>
      </c>
      <c r="G1751" s="183">
        <v>0.26599275999999999</v>
      </c>
      <c r="H1751" s="183">
        <v>0.10577085</v>
      </c>
      <c r="I1751" s="183">
        <v>0.27831907</v>
      </c>
      <c r="J1751" s="183">
        <v>0.47012897999999997</v>
      </c>
      <c r="K1751" s="183">
        <v>5.960853E-2</v>
      </c>
      <c r="L1751" s="183">
        <v>0.17187863</v>
      </c>
      <c r="M1751" s="183">
        <v>0.30601832000000001</v>
      </c>
      <c r="N1751" s="183">
        <v>0.15787018</v>
      </c>
      <c r="O1751" s="184">
        <v>2.6933171800000002</v>
      </c>
      <c r="P1751" s="185">
        <f t="shared" si="1142"/>
        <v>4.9653440500000006</v>
      </c>
      <c r="Q1751" s="503"/>
      <c r="R1751" s="187"/>
      <c r="S1751" s="187"/>
      <c r="T1751" s="105">
        <f t="shared" si="1163"/>
        <v>0</v>
      </c>
      <c r="U1751" s="79">
        <v>2</v>
      </c>
    </row>
    <row r="1752" spans="1:21" s="57" customFormat="1" ht="15.75" hidden="1" customHeight="1" thickBot="1">
      <c r="A1752" s="304" t="s">
        <v>47</v>
      </c>
      <c r="B1752" s="69"/>
      <c r="C1752" s="233" t="s">
        <v>793</v>
      </c>
      <c r="D1752" s="189">
        <v>0.33038190000000001</v>
      </c>
      <c r="E1752" s="190">
        <v>0.21055822000000002</v>
      </c>
      <c r="F1752" s="190">
        <v>0.13234542999999999</v>
      </c>
      <c r="G1752" s="190">
        <v>0.32606527000000007</v>
      </c>
      <c r="H1752" s="190">
        <v>5.6304769999999893E-2</v>
      </c>
      <c r="I1752" s="190">
        <v>0.22541758999999995</v>
      </c>
      <c r="J1752" s="190">
        <v>0.38620592000000009</v>
      </c>
      <c r="K1752" s="190">
        <v>0.11294604999999991</v>
      </c>
      <c r="L1752" s="190">
        <v>0.18008514000000009</v>
      </c>
      <c r="M1752" s="190">
        <v>0.36610065000000014</v>
      </c>
      <c r="N1752" s="190">
        <v>0.11086884000000019</v>
      </c>
      <c r="O1752" s="184">
        <v>0.21250912</v>
      </c>
      <c r="P1752" s="185">
        <f t="shared" si="1142"/>
        <v>2.6497889000000003</v>
      </c>
      <c r="Q1752" s="503"/>
      <c r="R1752" s="187"/>
      <c r="S1752" s="187"/>
      <c r="T1752" s="105">
        <f t="shared" si="1163"/>
        <v>0</v>
      </c>
      <c r="U1752" s="79">
        <v>2</v>
      </c>
    </row>
    <row r="1753" spans="1:21" s="57" customFormat="1" ht="15.75" hidden="1" customHeight="1" thickBot="1">
      <c r="A1753" s="304" t="s">
        <v>47</v>
      </c>
      <c r="B1753" s="69"/>
      <c r="C1753" s="233" t="s">
        <v>877</v>
      </c>
      <c r="D1753" s="422">
        <v>0.56234388000000002</v>
      </c>
      <c r="E1753" s="423">
        <v>0.14825491000000002</v>
      </c>
      <c r="F1753" s="423">
        <v>0.13360401</v>
      </c>
      <c r="G1753" s="423">
        <v>0.38549401999999999</v>
      </c>
      <c r="H1753" s="423">
        <v>7.2376999999999914E-2</v>
      </c>
      <c r="I1753" s="423">
        <v>5.1185299999999989E-2</v>
      </c>
      <c r="J1753" s="423">
        <v>0.31917354999999992</v>
      </c>
      <c r="K1753" s="423">
        <v>0.22843678999999995</v>
      </c>
      <c r="L1753" s="423">
        <v>0.14288226000000015</v>
      </c>
      <c r="M1753" s="423">
        <v>0.54354020000000025</v>
      </c>
      <c r="N1753" s="423">
        <v>7.9982709999999901E-2</v>
      </c>
      <c r="O1753" s="424">
        <v>0.1565348000000002</v>
      </c>
      <c r="P1753" s="425">
        <f>SUM(D1753:O1753)</f>
        <v>2.8238094300000003</v>
      </c>
      <c r="Q1753" s="503"/>
      <c r="R1753" s="182"/>
      <c r="S1753" s="191"/>
      <c r="T1753" s="192">
        <f>S1753-R1753</f>
        <v>0</v>
      </c>
      <c r="U1753" s="79">
        <v>2</v>
      </c>
    </row>
    <row r="1754" spans="1:21" s="57" customFormat="1" ht="15.75" hidden="1" customHeight="1" thickBot="1">
      <c r="A1754" s="304" t="s">
        <v>950</v>
      </c>
      <c r="B1754" s="69"/>
      <c r="C1754" s="233" t="s">
        <v>978</v>
      </c>
      <c r="D1754" s="182">
        <v>0.41177797999999999</v>
      </c>
      <c r="E1754" s="183">
        <v>0.25784316000000007</v>
      </c>
      <c r="F1754" s="183">
        <v>0.21274617999999998</v>
      </c>
      <c r="G1754" s="183">
        <v>0.64056199000000003</v>
      </c>
      <c r="H1754" s="183">
        <v>6.6053190000000095E-2</v>
      </c>
      <c r="I1754" s="183">
        <v>0.51592093999999999</v>
      </c>
      <c r="J1754" s="183">
        <v>0.14253787999999989</v>
      </c>
      <c r="K1754" s="183">
        <v>0.16425242999999989</v>
      </c>
      <c r="L1754" s="183">
        <v>0.16660590999999991</v>
      </c>
      <c r="M1754" s="183">
        <v>0.15247701000000013</v>
      </c>
      <c r="N1754" s="183">
        <v>4.8988220000000034E-2</v>
      </c>
      <c r="O1754" s="184">
        <v>4.5972640000000009E-2</v>
      </c>
      <c r="P1754" s="185">
        <f>SUM(D1754:O1754)</f>
        <v>2.8257375300000001</v>
      </c>
      <c r="Q1754" s="503"/>
      <c r="R1754" s="459">
        <v>3</v>
      </c>
      <c r="S1754" s="459">
        <v>3</v>
      </c>
      <c r="T1754" s="592">
        <f t="shared" si="1163"/>
        <v>0</v>
      </c>
      <c r="U1754" s="79">
        <v>2</v>
      </c>
    </row>
    <row r="1755" spans="1:21" s="57" customFormat="1" ht="15.6" customHeight="1" thickBot="1">
      <c r="A1755" s="304" t="s">
        <v>950</v>
      </c>
      <c r="B1755" s="516">
        <f>+B1742+1</f>
        <v>340</v>
      </c>
      <c r="C1755" s="233" t="s">
        <v>2538</v>
      </c>
      <c r="D1755" s="182">
        <v>0.29311733000000001</v>
      </c>
      <c r="E1755" s="183">
        <v>0.3</v>
      </c>
      <c r="F1755" s="183">
        <v>0.2</v>
      </c>
      <c r="G1755" s="183">
        <v>0.5</v>
      </c>
      <c r="H1755" s="183">
        <v>0.1</v>
      </c>
      <c r="I1755" s="183">
        <v>0.2</v>
      </c>
      <c r="J1755" s="183">
        <v>0.3</v>
      </c>
      <c r="K1755" s="183">
        <v>0.3</v>
      </c>
      <c r="L1755" s="183">
        <v>0.2</v>
      </c>
      <c r="M1755" s="183">
        <v>0.4</v>
      </c>
      <c r="N1755" s="183">
        <v>0.1</v>
      </c>
      <c r="O1755" s="184">
        <f>(R1755)-SUM(D1755:N1755)</f>
        <v>0.10688266999999962</v>
      </c>
      <c r="P1755" s="185">
        <f>SUM(D1755:O1755)</f>
        <v>3</v>
      </c>
      <c r="Q1755" s="584"/>
      <c r="R1755" s="182">
        <v>3</v>
      </c>
      <c r="S1755" s="187">
        <v>3</v>
      </c>
      <c r="T1755" s="644">
        <f>R1755-S1755</f>
        <v>0</v>
      </c>
      <c r="U1755" s="79">
        <v>1</v>
      </c>
    </row>
    <row r="1756" spans="1:21" s="57" customFormat="1" ht="15.75" hidden="1" customHeight="1" thickBot="1">
      <c r="A1756" s="304" t="s">
        <v>950</v>
      </c>
      <c r="B1756" s="69"/>
      <c r="C1756" s="233" t="s">
        <v>1123</v>
      </c>
      <c r="D1756" s="182">
        <v>0.72373407999999995</v>
      </c>
      <c r="E1756" s="183">
        <v>0.13098529999999997</v>
      </c>
      <c r="F1756" s="183">
        <v>3.597357000000001E-2</v>
      </c>
      <c r="G1756" s="183">
        <v>0.28532955000000004</v>
      </c>
      <c r="H1756" s="183">
        <v>7.6530070000000006E-2</v>
      </c>
      <c r="I1756" s="183">
        <v>0.13419211000000009</v>
      </c>
      <c r="J1756" s="183">
        <v>0.1561792500000001</v>
      </c>
      <c r="K1756" s="183">
        <v>8.0996950000000068E-2</v>
      </c>
      <c r="L1756" s="183">
        <v>5.4465640000000093E-2</v>
      </c>
      <c r="M1756" s="183">
        <v>0.24658924000000004</v>
      </c>
      <c r="N1756" s="183">
        <v>8.1474110000000044E-2</v>
      </c>
      <c r="O1756" s="184">
        <v>0.13669490000000017</v>
      </c>
      <c r="P1756" s="185">
        <f>SUM(D1756:O1756)</f>
        <v>2.1431447700000006</v>
      </c>
      <c r="Q1756" s="351"/>
      <c r="R1756" s="595">
        <v>2.5</v>
      </c>
      <c r="S1756" s="596">
        <v>2.5</v>
      </c>
      <c r="T1756" s="597">
        <f>R1756-S1756</f>
        <v>0</v>
      </c>
      <c r="U1756" s="79">
        <v>2</v>
      </c>
    </row>
    <row r="1757" spans="1:21" s="57" customFormat="1" ht="15.75" hidden="1" customHeight="1" thickBot="1">
      <c r="A1757" s="304" t="s">
        <v>1623</v>
      </c>
      <c r="B1757" s="516"/>
      <c r="C1757" s="233" t="s">
        <v>1633</v>
      </c>
      <c r="D1757" s="182">
        <v>0.50119069000000005</v>
      </c>
      <c r="E1757" s="183">
        <v>6.5969739999999999E-2</v>
      </c>
      <c r="F1757" s="183">
        <v>0.83924950000000009</v>
      </c>
      <c r="G1757" s="183">
        <v>0.66626041000000003</v>
      </c>
      <c r="H1757" s="183">
        <v>0.57125840999999999</v>
      </c>
      <c r="I1757" s="183">
        <v>0.1101067200000001</v>
      </c>
      <c r="J1757" s="183">
        <v>1.0026406900000002</v>
      </c>
      <c r="K1757" s="183">
        <v>0.11167785999999991</v>
      </c>
      <c r="L1757" s="183">
        <v>1.2892257800000002</v>
      </c>
      <c r="M1757" s="183">
        <v>0.39222886000000035</v>
      </c>
      <c r="N1757" s="183">
        <v>4.2663560000000267E-2</v>
      </c>
      <c r="O1757" s="184">
        <v>4.5621579999999717E-2</v>
      </c>
      <c r="P1757" s="185">
        <f t="shared" ref="P1757:P1766" si="1164">SUM(D1757:O1757)</f>
        <v>5.6380938000000009</v>
      </c>
      <c r="Q1757" s="351"/>
      <c r="R1757" s="182">
        <v>4.0999999999999996</v>
      </c>
      <c r="S1757" s="187">
        <v>4.0999999999999996</v>
      </c>
      <c r="T1757" s="481">
        <f t="shared" ref="T1757:T1766" si="1165">R1757-S1757</f>
        <v>0</v>
      </c>
      <c r="U1757" s="79">
        <v>2</v>
      </c>
    </row>
    <row r="1758" spans="1:21" s="57" customFormat="1" ht="15.75" hidden="1" customHeight="1" thickBot="1">
      <c r="A1758" s="304" t="s">
        <v>1624</v>
      </c>
      <c r="B1758" s="516"/>
      <c r="C1758" s="233" t="s">
        <v>1634</v>
      </c>
      <c r="D1758" s="583">
        <v>1.0449546300000001</v>
      </c>
      <c r="E1758" s="301">
        <v>0.1637220800000001</v>
      </c>
      <c r="F1758" s="301">
        <v>5.1859450000000029E-2</v>
      </c>
      <c r="G1758" s="301">
        <v>0.52367030999999997</v>
      </c>
      <c r="H1758" s="301">
        <v>1.0920738999999997</v>
      </c>
      <c r="I1758" s="301">
        <v>0.31727858999999992</v>
      </c>
      <c r="J1758" s="301">
        <v>0.33259129999999981</v>
      </c>
      <c r="K1758" s="301">
        <v>7.1928250000000027E-2</v>
      </c>
      <c r="L1758" s="301">
        <v>4.442435999999983E-2</v>
      </c>
      <c r="M1758" s="301">
        <v>0.22798661999999981</v>
      </c>
      <c r="N1758" s="301">
        <v>3.4676759999999973E-2</v>
      </c>
      <c r="O1758" s="332">
        <v>0.1192151899999998</v>
      </c>
      <c r="P1758" s="333">
        <f t="shared" si="1164"/>
        <v>4.0243814399999991</v>
      </c>
      <c r="Q1758" s="557"/>
      <c r="R1758" s="422">
        <v>4.5</v>
      </c>
      <c r="S1758" s="459">
        <v>4.5</v>
      </c>
      <c r="T1758" s="592">
        <f t="shared" si="1165"/>
        <v>0</v>
      </c>
      <c r="U1758" s="79">
        <v>2</v>
      </c>
    </row>
    <row r="1759" spans="1:21" s="57" customFormat="1" ht="15.6" hidden="1" customHeight="1" thickBot="1">
      <c r="A1759" s="304" t="s">
        <v>1625</v>
      </c>
      <c r="B1759" s="516"/>
      <c r="C1759" s="233" t="s">
        <v>1635</v>
      </c>
      <c r="D1759" s="182">
        <v>0.39295732999999999</v>
      </c>
      <c r="E1759" s="183">
        <v>0.12317105000000006</v>
      </c>
      <c r="F1759" s="183">
        <v>0.15108593999999997</v>
      </c>
      <c r="G1759" s="183">
        <v>0.28455089999999994</v>
      </c>
      <c r="H1759" s="183">
        <v>0.27508179999999993</v>
      </c>
      <c r="I1759" s="183">
        <v>6.5659899999999993E-2</v>
      </c>
      <c r="J1759" s="183">
        <v>0.24384092000000002</v>
      </c>
      <c r="K1759" s="183">
        <v>0.40871326000000008</v>
      </c>
      <c r="L1759" s="183">
        <v>0.10194621000000015</v>
      </c>
      <c r="M1759" s="183">
        <v>0.18428725000000012</v>
      </c>
      <c r="N1759" s="183">
        <v>0.16859597000000015</v>
      </c>
      <c r="O1759" s="184">
        <v>0.39811600999999985</v>
      </c>
      <c r="P1759" s="185">
        <f t="shared" si="1164"/>
        <v>2.7980065400000003</v>
      </c>
      <c r="Q1759" s="584"/>
      <c r="R1759" s="182">
        <v>3</v>
      </c>
      <c r="S1759" s="187">
        <v>3</v>
      </c>
      <c r="T1759" s="105">
        <f t="shared" si="1165"/>
        <v>0</v>
      </c>
      <c r="U1759" s="79">
        <v>2</v>
      </c>
    </row>
    <row r="1760" spans="1:21" s="57" customFormat="1" ht="15.6" hidden="1" customHeight="1" thickBot="1">
      <c r="A1760" s="304" t="s">
        <v>1626</v>
      </c>
      <c r="B1760" s="516"/>
      <c r="C1760" s="233" t="s">
        <v>1636</v>
      </c>
      <c r="D1760" s="182">
        <v>0.29311733000000001</v>
      </c>
      <c r="E1760" s="183">
        <v>6.6477420000000009E-2</v>
      </c>
      <c r="F1760" s="183">
        <v>0.10274918999999999</v>
      </c>
      <c r="G1760" s="183">
        <v>0.23463421000000009</v>
      </c>
      <c r="H1760" s="183">
        <v>0.19692555999999994</v>
      </c>
      <c r="I1760" s="183">
        <v>9.7242429999999991E-2</v>
      </c>
      <c r="J1760" s="183">
        <v>0.25962169999999996</v>
      </c>
      <c r="K1760" s="183">
        <v>0.59267334000000016</v>
      </c>
      <c r="L1760" s="183">
        <v>0.1843021199999999</v>
      </c>
      <c r="M1760" s="183">
        <v>0.47298734999999992</v>
      </c>
      <c r="N1760" s="183">
        <v>0.14156928000000013</v>
      </c>
      <c r="O1760" s="184">
        <v>5.7385159999999935E-2</v>
      </c>
      <c r="P1760" s="185">
        <f t="shared" si="1164"/>
        <v>2.69968509</v>
      </c>
      <c r="Q1760" s="638"/>
      <c r="R1760" s="182">
        <v>3</v>
      </c>
      <c r="S1760" s="187">
        <v>3</v>
      </c>
      <c r="T1760" s="105">
        <f t="shared" si="1165"/>
        <v>0</v>
      </c>
      <c r="U1760" s="79">
        <v>2</v>
      </c>
    </row>
    <row r="1761" spans="1:21" s="57" customFormat="1" ht="15.75" customHeight="1" thickBot="1">
      <c r="A1761" s="304" t="s">
        <v>1627</v>
      </c>
      <c r="B1761" s="516">
        <f>+B1755+1</f>
        <v>341</v>
      </c>
      <c r="C1761" s="233" t="s">
        <v>1637</v>
      </c>
      <c r="D1761" s="182">
        <v>0.38739466</v>
      </c>
      <c r="E1761" s="193">
        <v>0.1</v>
      </c>
      <c r="F1761" s="193">
        <v>0.1</v>
      </c>
      <c r="G1761" s="193">
        <v>0.3</v>
      </c>
      <c r="H1761" s="193">
        <v>0.3</v>
      </c>
      <c r="I1761" s="193">
        <v>0.1</v>
      </c>
      <c r="J1761" s="193">
        <v>0.3</v>
      </c>
      <c r="K1761" s="193">
        <v>0.5</v>
      </c>
      <c r="L1761" s="193">
        <v>0.2</v>
      </c>
      <c r="M1761" s="193">
        <v>0.3</v>
      </c>
      <c r="N1761" s="193">
        <v>0.2</v>
      </c>
      <c r="O1761" s="184">
        <f t="shared" ref="O1761:O1766" si="1166">(R1761)-SUM(D1761:N1761)</f>
        <v>0.21260533999999964</v>
      </c>
      <c r="P1761" s="185">
        <f t="shared" si="1164"/>
        <v>3</v>
      </c>
      <c r="Q1761" s="557"/>
      <c r="R1761" s="648">
        <v>3</v>
      </c>
      <c r="S1761" s="599">
        <v>3</v>
      </c>
      <c r="T1761" s="600">
        <f t="shared" si="1165"/>
        <v>0</v>
      </c>
      <c r="U1761" s="79">
        <v>1</v>
      </c>
    </row>
    <row r="1762" spans="1:21" s="57" customFormat="1" ht="15.75" customHeight="1" thickBot="1">
      <c r="A1762" s="304" t="s">
        <v>1628</v>
      </c>
      <c r="B1762" s="516">
        <f>+B1761+1</f>
        <v>342</v>
      </c>
      <c r="C1762" s="233" t="s">
        <v>1638</v>
      </c>
      <c r="D1762" s="195">
        <v>0.4</v>
      </c>
      <c r="E1762" s="193">
        <v>0.1</v>
      </c>
      <c r="F1762" s="193">
        <v>0.1</v>
      </c>
      <c r="G1762" s="193">
        <v>0.3</v>
      </c>
      <c r="H1762" s="193">
        <v>0.3</v>
      </c>
      <c r="I1762" s="193">
        <v>0.1</v>
      </c>
      <c r="J1762" s="193">
        <v>0.3</v>
      </c>
      <c r="K1762" s="193">
        <v>0.5</v>
      </c>
      <c r="L1762" s="193">
        <v>0.2</v>
      </c>
      <c r="M1762" s="193">
        <v>0.3</v>
      </c>
      <c r="N1762" s="193">
        <v>0.2</v>
      </c>
      <c r="O1762" s="184">
        <f t="shared" si="1166"/>
        <v>0.19999999999999973</v>
      </c>
      <c r="P1762" s="185">
        <f t="shared" si="1164"/>
        <v>3</v>
      </c>
      <c r="Q1762" s="542"/>
      <c r="R1762" s="199">
        <v>3</v>
      </c>
      <c r="S1762" s="187">
        <v>3</v>
      </c>
      <c r="T1762" s="105">
        <f t="shared" si="1165"/>
        <v>0</v>
      </c>
      <c r="U1762" s="79">
        <v>1</v>
      </c>
    </row>
    <row r="1763" spans="1:21" s="57" customFormat="1" ht="15.75" hidden="1" customHeight="1" thickBot="1">
      <c r="A1763" s="304" t="s">
        <v>1629</v>
      </c>
      <c r="B1763" s="69"/>
      <c r="C1763" s="233" t="s">
        <v>1639</v>
      </c>
      <c r="D1763" s="195"/>
      <c r="E1763" s="193"/>
      <c r="F1763" s="193"/>
      <c r="G1763" s="193"/>
      <c r="H1763" s="193"/>
      <c r="I1763" s="193"/>
      <c r="J1763" s="193"/>
      <c r="K1763" s="193"/>
      <c r="L1763" s="193"/>
      <c r="M1763" s="193"/>
      <c r="N1763" s="193"/>
      <c r="O1763" s="184">
        <f t="shared" si="1166"/>
        <v>0</v>
      </c>
      <c r="P1763" s="185">
        <f t="shared" si="1164"/>
        <v>0</v>
      </c>
      <c r="Q1763" s="503"/>
      <c r="R1763" s="199"/>
      <c r="S1763" s="187"/>
      <c r="T1763" s="105">
        <f t="shared" si="1165"/>
        <v>0</v>
      </c>
      <c r="U1763" s="79">
        <v>2</v>
      </c>
    </row>
    <row r="1764" spans="1:21" s="57" customFormat="1" ht="15.75" hidden="1" customHeight="1" thickBot="1">
      <c r="A1764" s="304" t="s">
        <v>1630</v>
      </c>
      <c r="B1764" s="69"/>
      <c r="C1764" s="233" t="s">
        <v>1640</v>
      </c>
      <c r="D1764" s="195"/>
      <c r="E1764" s="193"/>
      <c r="F1764" s="193"/>
      <c r="G1764" s="193"/>
      <c r="H1764" s="193"/>
      <c r="I1764" s="193"/>
      <c r="J1764" s="193"/>
      <c r="K1764" s="193"/>
      <c r="L1764" s="193"/>
      <c r="M1764" s="193"/>
      <c r="N1764" s="193"/>
      <c r="O1764" s="184">
        <f t="shared" si="1166"/>
        <v>0</v>
      </c>
      <c r="P1764" s="185">
        <f t="shared" si="1164"/>
        <v>0</v>
      </c>
      <c r="Q1764" s="503"/>
      <c r="R1764" s="199"/>
      <c r="S1764" s="187"/>
      <c r="T1764" s="105">
        <f t="shared" si="1165"/>
        <v>0</v>
      </c>
      <c r="U1764" s="79">
        <v>2</v>
      </c>
    </row>
    <row r="1765" spans="1:21" s="57" customFormat="1" ht="15.75" hidden="1" customHeight="1" thickBot="1">
      <c r="A1765" s="304" t="s">
        <v>1631</v>
      </c>
      <c r="B1765" s="69"/>
      <c r="C1765" s="233" t="s">
        <v>1641</v>
      </c>
      <c r="D1765" s="195"/>
      <c r="E1765" s="193"/>
      <c r="F1765" s="193"/>
      <c r="G1765" s="193"/>
      <c r="H1765" s="193"/>
      <c r="I1765" s="193"/>
      <c r="J1765" s="193"/>
      <c r="K1765" s="193"/>
      <c r="L1765" s="193"/>
      <c r="M1765" s="193"/>
      <c r="N1765" s="193"/>
      <c r="O1765" s="184">
        <f t="shared" si="1166"/>
        <v>0</v>
      </c>
      <c r="P1765" s="185">
        <f t="shared" si="1164"/>
        <v>0</v>
      </c>
      <c r="Q1765" s="503"/>
      <c r="R1765" s="199"/>
      <c r="S1765" s="187"/>
      <c r="T1765" s="105">
        <f t="shared" si="1165"/>
        <v>0</v>
      </c>
      <c r="U1765" s="79">
        <v>2</v>
      </c>
    </row>
    <row r="1766" spans="1:21" s="57" customFormat="1" ht="15.75" hidden="1" customHeight="1" thickBot="1">
      <c r="A1766" s="304" t="s">
        <v>1632</v>
      </c>
      <c r="B1766" s="69"/>
      <c r="C1766" s="233" t="s">
        <v>1642</v>
      </c>
      <c r="D1766" s="195"/>
      <c r="E1766" s="193"/>
      <c r="F1766" s="193"/>
      <c r="G1766" s="193"/>
      <c r="H1766" s="193"/>
      <c r="I1766" s="193"/>
      <c r="J1766" s="193"/>
      <c r="K1766" s="193"/>
      <c r="L1766" s="193"/>
      <c r="M1766" s="193"/>
      <c r="N1766" s="193"/>
      <c r="O1766" s="184">
        <f t="shared" si="1166"/>
        <v>0</v>
      </c>
      <c r="P1766" s="185">
        <f t="shared" si="1164"/>
        <v>0</v>
      </c>
      <c r="Q1766" s="503"/>
      <c r="R1766" s="199"/>
      <c r="S1766" s="187"/>
      <c r="T1766" s="105">
        <f t="shared" si="1165"/>
        <v>0</v>
      </c>
      <c r="U1766" s="79">
        <v>2</v>
      </c>
    </row>
    <row r="1767" spans="1:21" s="196" customFormat="1" ht="15.6" customHeight="1" thickBot="1">
      <c r="B1767" s="549"/>
      <c r="C1767" s="468"/>
      <c r="D1767" s="529"/>
      <c r="E1767" s="529"/>
      <c r="F1767" s="529"/>
      <c r="G1767" s="529"/>
      <c r="H1767" s="529"/>
      <c r="I1767" s="529"/>
      <c r="J1767" s="529"/>
      <c r="K1767" s="529"/>
      <c r="L1767" s="529"/>
      <c r="M1767" s="529"/>
      <c r="N1767" s="529"/>
      <c r="O1767" s="529"/>
      <c r="P1767" s="117"/>
      <c r="Q1767" s="198"/>
      <c r="R1767" s="161"/>
      <c r="S1767" s="161"/>
      <c r="T1767" s="75"/>
      <c r="U1767" s="79">
        <v>1</v>
      </c>
    </row>
    <row r="1768" spans="1:21" s="57" customFormat="1" ht="15.75" hidden="1" customHeight="1" thickBot="1">
      <c r="A1768" s="57" t="s">
        <v>48</v>
      </c>
      <c r="B1768" s="69"/>
      <c r="C1768" s="233" t="s">
        <v>230</v>
      </c>
      <c r="D1768" s="218">
        <v>0.13857133909165217</v>
      </c>
      <c r="E1768" s="218">
        <v>7.9779414239545376E-2</v>
      </c>
      <c r="F1768" s="218">
        <v>9.1803813716199723E-2</v>
      </c>
      <c r="G1768" s="218">
        <v>9.2130870788546815E-2</v>
      </c>
      <c r="H1768" s="218">
        <v>8.1943620784496796E-2</v>
      </c>
      <c r="I1768" s="218">
        <v>0.11242262136697538</v>
      </c>
      <c r="J1768" s="218">
        <v>7.0467396235706192E-2</v>
      </c>
      <c r="K1768" s="218">
        <v>5.17011612640568E-2</v>
      </c>
      <c r="L1768" s="218">
        <v>4.7614043455620411E-2</v>
      </c>
      <c r="M1768" s="218">
        <v>7.9314458561972181E-2</v>
      </c>
      <c r="N1768" s="218">
        <v>0.12133081922598325</v>
      </c>
      <c r="O1768" s="218">
        <v>3.2920441269244823E-2</v>
      </c>
      <c r="P1768" s="160">
        <f>SUM(D1768:O1768)</f>
        <v>0.99999999999999989</v>
      </c>
      <c r="Q1768" s="484"/>
      <c r="R1768" s="234"/>
      <c r="S1768" s="234"/>
      <c r="T1768" s="75"/>
      <c r="U1768" s="79">
        <v>2</v>
      </c>
    </row>
    <row r="1769" spans="1:21" s="57" customFormat="1" ht="15.75" hidden="1" customHeight="1" thickBot="1">
      <c r="A1769" s="57" t="s">
        <v>48</v>
      </c>
      <c r="B1769" s="69"/>
      <c r="C1769" s="233" t="s">
        <v>432</v>
      </c>
      <c r="D1769" s="220">
        <v>8.2592646613526721E-2</v>
      </c>
      <c r="E1769" s="220">
        <v>6.9023006678408702E-2</v>
      </c>
      <c r="F1769" s="220">
        <v>0.11800643067160309</v>
      </c>
      <c r="G1769" s="220">
        <v>0.19116637991765009</v>
      </c>
      <c r="H1769" s="220">
        <v>6.0426943374495917E-2</v>
      </c>
      <c r="I1769" s="220">
        <v>9.271245363596152E-2</v>
      </c>
      <c r="J1769" s="220">
        <v>7.8316889246629037E-2</v>
      </c>
      <c r="K1769" s="220">
        <v>6.202287636010588E-2</v>
      </c>
      <c r="L1769" s="220">
        <v>6.3704292766609896E-2</v>
      </c>
      <c r="M1769" s="220">
        <v>5.2995000678520303E-2</v>
      </c>
      <c r="N1769" s="220">
        <v>5.1389658093941644E-2</v>
      </c>
      <c r="O1769" s="220">
        <v>7.7643421962547213E-2</v>
      </c>
      <c r="P1769" s="164">
        <f>SUM(D1769:O1769)</f>
        <v>1</v>
      </c>
      <c r="Q1769" s="484"/>
      <c r="R1769" s="234"/>
      <c r="S1769" s="234"/>
      <c r="T1769" s="75"/>
      <c r="U1769" s="79">
        <v>2</v>
      </c>
    </row>
    <row r="1770" spans="1:21" s="57" customFormat="1" ht="15.75" hidden="1" customHeight="1" thickBot="1">
      <c r="A1770" s="57" t="s">
        <v>48</v>
      </c>
      <c r="B1770" s="69"/>
      <c r="C1770" s="233" t="s">
        <v>433</v>
      </c>
      <c r="D1770" s="235">
        <v>4.8302753522888646E-2</v>
      </c>
      <c r="E1770" s="235">
        <v>6.1247513357867781E-2</v>
      </c>
      <c r="F1770" s="235">
        <v>0.1284525482883434</v>
      </c>
      <c r="G1770" s="235">
        <v>0.11936748606330862</v>
      </c>
      <c r="H1770" s="235">
        <v>7.0547738785889325E-2</v>
      </c>
      <c r="I1770" s="235">
        <v>0.18939775379379126</v>
      </c>
      <c r="J1770" s="235">
        <v>4.044419022248965E-2</v>
      </c>
      <c r="K1770" s="235">
        <v>8.6319175892240169E-2</v>
      </c>
      <c r="L1770" s="235">
        <v>4.6101179370027098E-2</v>
      </c>
      <c r="M1770" s="235">
        <v>5.7760237923054111E-2</v>
      </c>
      <c r="N1770" s="235">
        <v>5.7948208975934397E-2</v>
      </c>
      <c r="O1770" s="235">
        <v>9.4111213804165511E-2</v>
      </c>
      <c r="P1770" s="167">
        <f>SUM(D1770:O1770)</f>
        <v>1</v>
      </c>
      <c r="Q1770" s="484"/>
      <c r="R1770" s="234"/>
      <c r="S1770" s="234"/>
      <c r="T1770" s="75"/>
      <c r="U1770" s="79">
        <v>2</v>
      </c>
    </row>
    <row r="1771" spans="1:21" s="57" customFormat="1" ht="15.75" hidden="1" customHeight="1" thickBot="1">
      <c r="A1771" s="57" t="s">
        <v>48</v>
      </c>
      <c r="B1771" s="69"/>
      <c r="C1771" s="233" t="s">
        <v>434</v>
      </c>
      <c r="D1771" s="168">
        <f t="shared" ref="D1771:D1778" si="1167">D1790/$P1790</f>
        <v>7.5046734306144905E-2</v>
      </c>
      <c r="E1771" s="169">
        <f t="shared" ref="E1771:O1771" si="1168">E1790/$P1790</f>
        <v>6.8862548444543675E-2</v>
      </c>
      <c r="F1771" s="169">
        <f t="shared" si="1168"/>
        <v>7.4944489107257831E-2</v>
      </c>
      <c r="G1771" s="169">
        <f t="shared" si="1168"/>
        <v>7.6840819539348612E-2</v>
      </c>
      <c r="H1771" s="169">
        <f t="shared" si="1168"/>
        <v>0.18846949532909404</v>
      </c>
      <c r="I1771" s="169">
        <f t="shared" si="1168"/>
        <v>9.7544292720871714E-2</v>
      </c>
      <c r="J1771" s="169">
        <f t="shared" si="1168"/>
        <v>0.1354913890324137</v>
      </c>
      <c r="K1771" s="169">
        <f t="shared" si="1168"/>
        <v>5.8117062295525976E-2</v>
      </c>
      <c r="L1771" s="169">
        <f t="shared" si="1168"/>
        <v>4.5081427174108402E-2</v>
      </c>
      <c r="M1771" s="169">
        <f t="shared" si="1168"/>
        <v>2.4128983967067131E-2</v>
      </c>
      <c r="N1771" s="169">
        <f t="shared" si="1168"/>
        <v>0.1237127034906754</v>
      </c>
      <c r="O1771" s="169">
        <f t="shared" si="1168"/>
        <v>3.1760054592948603E-2</v>
      </c>
      <c r="P1771" s="171">
        <f>SUM(D1771:O1771)</f>
        <v>0.99999999999999989</v>
      </c>
      <c r="Q1771" s="484"/>
      <c r="R1771" s="234"/>
      <c r="S1771" s="234"/>
      <c r="T1771" s="75"/>
      <c r="U1771" s="79">
        <v>2</v>
      </c>
    </row>
    <row r="1772" spans="1:21" s="57" customFormat="1" ht="15.75" hidden="1" customHeight="1" thickBot="1">
      <c r="A1772" s="57" t="s">
        <v>48</v>
      </c>
      <c r="B1772" s="69"/>
      <c r="C1772" s="236" t="s">
        <v>435</v>
      </c>
      <c r="D1772" s="168">
        <f t="shared" si="1167"/>
        <v>0.10006655690702984</v>
      </c>
      <c r="E1772" s="169">
        <f t="shared" ref="E1772:O1773" si="1169">E1791/$P1791</f>
        <v>4.3786265034772023E-2</v>
      </c>
      <c r="F1772" s="169">
        <f t="shared" si="1169"/>
        <v>7.4934961364296962E-2</v>
      </c>
      <c r="G1772" s="169">
        <f t="shared" si="1169"/>
        <v>6.4294918681720811E-2</v>
      </c>
      <c r="H1772" s="169">
        <f t="shared" si="1169"/>
        <v>9.2699360405304604E-2</v>
      </c>
      <c r="I1772" s="169">
        <f t="shared" si="1169"/>
        <v>7.5005740009330565E-2</v>
      </c>
      <c r="J1772" s="169">
        <f t="shared" si="1169"/>
        <v>4.8663357778889513E-2</v>
      </c>
      <c r="K1772" s="169">
        <f t="shared" si="1169"/>
        <v>0.1169635844703992</v>
      </c>
      <c r="L1772" s="169">
        <f t="shared" si="1169"/>
        <v>0.10864587240036976</v>
      </c>
      <c r="M1772" s="169">
        <f t="shared" si="1169"/>
        <v>7.9592168451176726E-2</v>
      </c>
      <c r="N1772" s="169">
        <f t="shared" si="1169"/>
        <v>0.11805209064018757</v>
      </c>
      <c r="O1772" s="169">
        <f t="shared" si="1169"/>
        <v>7.7295123856522416E-2</v>
      </c>
      <c r="P1772" s="171">
        <f>SUM(D1772:O1772)</f>
        <v>1.0000000000000002</v>
      </c>
      <c r="Q1772" s="496">
        <f>(P1791/P1790-1)</f>
        <v>-5.8909155616765352E-3</v>
      </c>
      <c r="R1772" s="234"/>
      <c r="S1772" s="234"/>
      <c r="T1772" s="75"/>
      <c r="U1772" s="79">
        <v>2</v>
      </c>
    </row>
    <row r="1773" spans="1:21" s="57" customFormat="1" ht="15.75" hidden="1" customHeight="1" thickBot="1">
      <c r="A1773" s="57" t="s">
        <v>48</v>
      </c>
      <c r="B1773" s="69"/>
      <c r="C1773" s="233" t="s">
        <v>472</v>
      </c>
      <c r="D1773" s="168">
        <f t="shared" si="1167"/>
        <v>8.0856984829732123E-2</v>
      </c>
      <c r="E1773" s="169">
        <f t="shared" si="1169"/>
        <v>5.8699073677412159E-2</v>
      </c>
      <c r="F1773" s="169">
        <f t="shared" si="1169"/>
        <v>6.8532514792818536E-2</v>
      </c>
      <c r="G1773" s="169">
        <f t="shared" si="1169"/>
        <v>8.233544194090299E-2</v>
      </c>
      <c r="H1773" s="169">
        <f t="shared" si="1169"/>
        <v>9.0387368393470252E-2</v>
      </c>
      <c r="I1773" s="169">
        <f t="shared" si="1169"/>
        <v>5.6713647302936238E-2</v>
      </c>
      <c r="J1773" s="169">
        <f t="shared" si="1169"/>
        <v>5.6989924284860986E-2</v>
      </c>
      <c r="K1773" s="169">
        <f t="shared" si="1169"/>
        <v>0.23290705688395663</v>
      </c>
      <c r="L1773" s="169">
        <f t="shared" si="1169"/>
        <v>3.484348883642583E-2</v>
      </c>
      <c r="M1773" s="169">
        <f t="shared" si="1169"/>
        <v>5.8229418124787977E-2</v>
      </c>
      <c r="N1773" s="169">
        <f t="shared" si="1169"/>
        <v>9.4093196005682139E-2</v>
      </c>
      <c r="O1773" s="169">
        <f t="shared" si="1169"/>
        <v>8.5411884927014042E-2</v>
      </c>
      <c r="P1773" s="171">
        <f t="shared" ref="P1773:P1778" si="1170">SUM(D1773:O1773)</f>
        <v>0.99999999999999989</v>
      </c>
      <c r="Q1773" s="496">
        <f t="shared" ref="Q1773:Q1778" si="1171">(P1792/P1791-1)</f>
        <v>0.17790886908049064</v>
      </c>
      <c r="R1773" s="234"/>
      <c r="S1773" s="234"/>
      <c r="T1773" s="75"/>
      <c r="U1773" s="79">
        <v>2</v>
      </c>
    </row>
    <row r="1774" spans="1:21" s="57" customFormat="1" ht="15.75" hidden="1" customHeight="1" thickBot="1">
      <c r="A1774" s="57" t="s">
        <v>48</v>
      </c>
      <c r="B1774" s="69"/>
      <c r="C1774" s="233" t="s">
        <v>593</v>
      </c>
      <c r="D1774" s="168">
        <f t="shared" si="1167"/>
        <v>0.10468771665658241</v>
      </c>
      <c r="E1774" s="169">
        <f t="shared" ref="E1774:O1774" si="1172">E1793/$P1793</f>
        <v>0.1186780376778734</v>
      </c>
      <c r="F1774" s="169">
        <f t="shared" si="1172"/>
        <v>0.11171783394693803</v>
      </c>
      <c r="G1774" s="169">
        <f t="shared" si="1172"/>
        <v>0.12301076224455831</v>
      </c>
      <c r="H1774" s="169">
        <f t="shared" si="1172"/>
        <v>8.7774175815085786E-2</v>
      </c>
      <c r="I1774" s="169">
        <f t="shared" si="1172"/>
        <v>4.6223146464710478E-2</v>
      </c>
      <c r="J1774" s="169">
        <f t="shared" si="1172"/>
        <v>3.802234172215873E-2</v>
      </c>
      <c r="K1774" s="169">
        <f t="shared" si="1172"/>
        <v>5.4960894008918876E-2</v>
      </c>
      <c r="L1774" s="169">
        <f t="shared" si="1172"/>
        <v>6.3807153644166781E-2</v>
      </c>
      <c r="M1774" s="169">
        <f t="shared" si="1172"/>
        <v>0.10466821744739932</v>
      </c>
      <c r="N1774" s="169">
        <f t="shared" si="1172"/>
        <v>4.1491437957047871E-2</v>
      </c>
      <c r="O1774" s="169">
        <f t="shared" si="1172"/>
        <v>0.10495828241456003</v>
      </c>
      <c r="P1774" s="171">
        <f t="shared" si="1170"/>
        <v>1</v>
      </c>
      <c r="Q1774" s="497">
        <f t="shared" si="1171"/>
        <v>-0.25899463066660611</v>
      </c>
      <c r="R1774" s="234"/>
      <c r="S1774" s="234"/>
      <c r="T1774" s="75"/>
      <c r="U1774" s="79">
        <v>2</v>
      </c>
    </row>
    <row r="1775" spans="1:21" s="57" customFormat="1" ht="15.75" hidden="1" customHeight="1" thickBot="1">
      <c r="A1775" s="57" t="s">
        <v>48</v>
      </c>
      <c r="B1775" s="69"/>
      <c r="C1775" s="233" t="s">
        <v>668</v>
      </c>
      <c r="D1775" s="168">
        <f t="shared" si="1167"/>
        <v>4.5201936708393425E-2</v>
      </c>
      <c r="E1775" s="169">
        <f t="shared" ref="E1775:O1775" si="1173">E1794/$P1794</f>
        <v>6.5037124702365876E-2</v>
      </c>
      <c r="F1775" s="169">
        <f t="shared" si="1173"/>
        <v>0.1197003974931817</v>
      </c>
      <c r="G1775" s="169">
        <f t="shared" si="1173"/>
        <v>8.6784126951354457E-2</v>
      </c>
      <c r="H1775" s="169">
        <f t="shared" si="1173"/>
        <v>4.5029791615582668E-2</v>
      </c>
      <c r="I1775" s="169">
        <f t="shared" si="1173"/>
        <v>6.2667609011765602E-2</v>
      </c>
      <c r="J1775" s="169">
        <f t="shared" si="1173"/>
        <v>6.0437553583598772E-2</v>
      </c>
      <c r="K1775" s="169">
        <f t="shared" si="1173"/>
        <v>0.10374930953410305</v>
      </c>
      <c r="L1775" s="169">
        <f t="shared" si="1173"/>
        <v>0.2062693619197084</v>
      </c>
      <c r="M1775" s="169">
        <f t="shared" si="1173"/>
        <v>9.9770093469860169E-2</v>
      </c>
      <c r="N1775" s="169">
        <f t="shared" si="1173"/>
        <v>4.944977141415112E-2</v>
      </c>
      <c r="O1775" s="169">
        <f t="shared" si="1173"/>
        <v>5.5902923595934732E-2</v>
      </c>
      <c r="P1775" s="171">
        <f t="shared" si="1170"/>
        <v>1</v>
      </c>
      <c r="Q1775" s="497">
        <f t="shared" si="1171"/>
        <v>0.66670174974592866</v>
      </c>
      <c r="R1775" s="234"/>
      <c r="S1775" s="234"/>
      <c r="T1775" s="477"/>
      <c r="U1775" s="79">
        <v>2</v>
      </c>
    </row>
    <row r="1776" spans="1:21" s="57" customFormat="1" ht="15.75" hidden="1" customHeight="1" thickBot="1">
      <c r="A1776" s="57" t="s">
        <v>48</v>
      </c>
      <c r="B1776" s="516"/>
      <c r="C1776" s="244" t="s">
        <v>794</v>
      </c>
      <c r="D1776" s="173">
        <f t="shared" si="1167"/>
        <v>6.6431146667857391E-2</v>
      </c>
      <c r="E1776" s="218">
        <f t="shared" ref="E1776:O1776" si="1174">E1795/$P1795</f>
        <v>9.9954293010310072E-2</v>
      </c>
      <c r="F1776" s="218">
        <f t="shared" si="1174"/>
        <v>0.10413334136609993</v>
      </c>
      <c r="G1776" s="218">
        <f t="shared" si="1174"/>
        <v>0.11515294472476864</v>
      </c>
      <c r="H1776" s="218">
        <f t="shared" si="1174"/>
        <v>9.8602344652938628E-2</v>
      </c>
      <c r="I1776" s="218">
        <f t="shared" si="1174"/>
        <v>8.3621106393846026E-2</v>
      </c>
      <c r="J1776" s="218">
        <f t="shared" si="1174"/>
        <v>7.0860138917114707E-2</v>
      </c>
      <c r="K1776" s="218">
        <f t="shared" si="1174"/>
        <v>8.3744560657208034E-2</v>
      </c>
      <c r="L1776" s="218">
        <f t="shared" si="1174"/>
        <v>9.2055671988211588E-2</v>
      </c>
      <c r="M1776" s="218">
        <f t="shared" si="1174"/>
        <v>4.6910474944974793E-2</v>
      </c>
      <c r="N1776" s="218">
        <f t="shared" si="1174"/>
        <v>8.6753496973104083E-2</v>
      </c>
      <c r="O1776" s="218">
        <f t="shared" si="1174"/>
        <v>5.1780479703566119E-2</v>
      </c>
      <c r="P1776" s="514">
        <f t="shared" si="1170"/>
        <v>1</v>
      </c>
      <c r="Q1776" s="550">
        <f t="shared" si="1171"/>
        <v>-0.19189867643359693</v>
      </c>
      <c r="R1776" s="234"/>
      <c r="S1776" s="234"/>
      <c r="T1776" s="75"/>
      <c r="U1776" s="79">
        <v>2</v>
      </c>
    </row>
    <row r="1777" spans="1:21" s="57" customFormat="1" ht="15.75" hidden="1" customHeight="1" thickBot="1">
      <c r="A1777" s="57" t="s">
        <v>48</v>
      </c>
      <c r="B1777" s="516"/>
      <c r="C1777" s="244" t="s">
        <v>878</v>
      </c>
      <c r="D1777" s="219">
        <f t="shared" si="1167"/>
        <v>0.14748568425302197</v>
      </c>
      <c r="E1777" s="220">
        <f t="shared" ref="E1777:O1778" si="1175">E1796/$P1796</f>
        <v>9.1772325808472902E-2</v>
      </c>
      <c r="F1777" s="220">
        <f t="shared" si="1175"/>
        <v>7.25783346686074E-2</v>
      </c>
      <c r="G1777" s="220">
        <f t="shared" si="1175"/>
        <v>6.9692154966498332E-2</v>
      </c>
      <c r="H1777" s="220">
        <f t="shared" si="1175"/>
        <v>6.5670129321779055E-2</v>
      </c>
      <c r="I1777" s="220">
        <f t="shared" si="1175"/>
        <v>0.11725068814447286</v>
      </c>
      <c r="J1777" s="220">
        <f t="shared" si="1175"/>
        <v>5.6372968882578561E-2</v>
      </c>
      <c r="K1777" s="220">
        <f t="shared" si="1175"/>
        <v>0.10644223129164108</v>
      </c>
      <c r="L1777" s="220">
        <f t="shared" si="1175"/>
        <v>5.7239217223289861E-2</v>
      </c>
      <c r="M1777" s="220">
        <f t="shared" si="1175"/>
        <v>6.7223633442658054E-2</v>
      </c>
      <c r="N1777" s="220">
        <f t="shared" si="1175"/>
        <v>7.0494611326024248E-2</v>
      </c>
      <c r="O1777" s="220">
        <f t="shared" si="1175"/>
        <v>7.7778020670955642E-2</v>
      </c>
      <c r="P1777" s="460">
        <f t="shared" si="1170"/>
        <v>0.99999999999999989</v>
      </c>
      <c r="Q1777" s="551">
        <f t="shared" si="1171"/>
        <v>0.28650688133471602</v>
      </c>
      <c r="R1777" s="234"/>
      <c r="S1777" s="234"/>
      <c r="T1777" s="75"/>
      <c r="U1777" s="79">
        <v>2</v>
      </c>
    </row>
    <row r="1778" spans="1:21" s="57" customFormat="1" ht="15.6" hidden="1" customHeight="1" thickBot="1">
      <c r="A1778" s="57" t="s">
        <v>949</v>
      </c>
      <c r="B1778" s="516"/>
      <c r="C1778" s="244" t="s">
        <v>979</v>
      </c>
      <c r="D1778" s="219">
        <f t="shared" si="1167"/>
        <v>5.2823674991440743E-2</v>
      </c>
      <c r="E1778" s="220">
        <f t="shared" si="1175"/>
        <v>0.10942754931253594</v>
      </c>
      <c r="F1778" s="220">
        <f t="shared" si="1175"/>
        <v>6.8834623204894974E-2</v>
      </c>
      <c r="G1778" s="220">
        <f t="shared" si="1175"/>
        <v>0.10857519978444283</v>
      </c>
      <c r="H1778" s="220">
        <f t="shared" si="1175"/>
        <v>6.8044768133735001E-2</v>
      </c>
      <c r="I1778" s="220">
        <f t="shared" si="1175"/>
        <v>5.5986501559821857E-2</v>
      </c>
      <c r="J1778" s="220">
        <f t="shared" si="1175"/>
        <v>7.1717260589470852E-2</v>
      </c>
      <c r="K1778" s="220">
        <f t="shared" si="1175"/>
        <v>6.8279618919311044E-2</v>
      </c>
      <c r="L1778" s="220">
        <f t="shared" si="1175"/>
        <v>4.7404116609985864E-2</v>
      </c>
      <c r="M1778" s="220">
        <f t="shared" si="1175"/>
        <v>0.16583005138158344</v>
      </c>
      <c r="N1778" s="220">
        <f t="shared" si="1175"/>
        <v>0.10067508508515968</v>
      </c>
      <c r="O1778" s="220">
        <f t="shared" si="1175"/>
        <v>8.2401550427617751E-2</v>
      </c>
      <c r="P1778" s="460">
        <f t="shared" si="1170"/>
        <v>1</v>
      </c>
      <c r="Q1778" s="551">
        <f t="shared" si="1171"/>
        <v>-4.2181855211717023E-2</v>
      </c>
      <c r="R1778" s="234"/>
      <c r="S1778" s="234"/>
      <c r="T1778" s="75"/>
      <c r="U1778" s="79">
        <v>2</v>
      </c>
    </row>
    <row r="1779" spans="1:21" s="57" customFormat="1" ht="15.6" hidden="1" customHeight="1" thickBot="1">
      <c r="A1779" s="57" t="s">
        <v>949</v>
      </c>
      <c r="B1779" s="516"/>
      <c r="C1779" s="244" t="s">
        <v>1124</v>
      </c>
      <c r="D1779" s="219">
        <f t="shared" ref="D1779:O1779" si="1176">D1799/$P1799</f>
        <v>8.2754633215619822E-2</v>
      </c>
      <c r="E1779" s="220">
        <f t="shared" si="1176"/>
        <v>0.11317914886841626</v>
      </c>
      <c r="F1779" s="220">
        <f t="shared" si="1176"/>
        <v>7.3333427970876983E-2</v>
      </c>
      <c r="G1779" s="220">
        <f t="shared" si="1176"/>
        <v>9.3767302915827355E-2</v>
      </c>
      <c r="H1779" s="220">
        <f t="shared" si="1176"/>
        <v>0.10368969085348856</v>
      </c>
      <c r="I1779" s="220">
        <f t="shared" si="1176"/>
        <v>7.7493340495026972E-2</v>
      </c>
      <c r="J1779" s="220">
        <f t="shared" si="1176"/>
        <v>5.4136544857092121E-2</v>
      </c>
      <c r="K1779" s="220">
        <f t="shared" si="1176"/>
        <v>6.5068416611818586E-2</v>
      </c>
      <c r="L1779" s="220">
        <f t="shared" si="1176"/>
        <v>8.7803033913766079E-2</v>
      </c>
      <c r="M1779" s="220">
        <f t="shared" si="1176"/>
        <v>0.13833218508217174</v>
      </c>
      <c r="N1779" s="220">
        <f t="shared" si="1176"/>
        <v>6.1530450652268184E-2</v>
      </c>
      <c r="O1779" s="220">
        <f t="shared" si="1176"/>
        <v>4.8911824563627367E-2</v>
      </c>
      <c r="P1779" s="460">
        <f>SUM(D1779:O1779)</f>
        <v>1</v>
      </c>
      <c r="Q1779" s="551">
        <f>(P1799/P1797-1)</f>
        <v>-0.21463070437546017</v>
      </c>
      <c r="R1779" s="234"/>
      <c r="S1779" s="234"/>
      <c r="T1779" s="75"/>
      <c r="U1779" s="79">
        <v>2</v>
      </c>
    </row>
    <row r="1780" spans="1:21" s="57" customFormat="1" ht="15.6" customHeight="1" thickBot="1">
      <c r="A1780" s="57" t="s">
        <v>1643</v>
      </c>
      <c r="B1780" s="516">
        <f>+B1762+1</f>
        <v>343</v>
      </c>
      <c r="C1780" s="244" t="s">
        <v>1652</v>
      </c>
      <c r="D1780" s="219">
        <f t="shared" ref="D1780:D1786" si="1177">D1800/$P1800</f>
        <v>8.6902574752312098E-2</v>
      </c>
      <c r="E1780" s="220">
        <f t="shared" ref="E1780:O1780" si="1178">E1800/$P1800</f>
        <v>0.11583764545429787</v>
      </c>
      <c r="F1780" s="220">
        <f t="shared" si="1178"/>
        <v>9.9431353292464705E-2</v>
      </c>
      <c r="G1780" s="220">
        <f t="shared" si="1178"/>
        <v>0.15206158791561247</v>
      </c>
      <c r="H1780" s="220">
        <f t="shared" si="1178"/>
        <v>7.6863256825307133E-2</v>
      </c>
      <c r="I1780" s="220">
        <f t="shared" si="1178"/>
        <v>8.1304407757883737E-2</v>
      </c>
      <c r="J1780" s="220">
        <f t="shared" si="1178"/>
        <v>5.4249944093311922E-2</v>
      </c>
      <c r="K1780" s="220">
        <f t="shared" si="1178"/>
        <v>0.10262629180506967</v>
      </c>
      <c r="L1780" s="220">
        <f t="shared" si="1178"/>
        <v>4.1712354894811489E-2</v>
      </c>
      <c r="M1780" s="220">
        <f t="shared" si="1178"/>
        <v>6.3340443246880013E-2</v>
      </c>
      <c r="N1780" s="235">
        <f t="shared" si="1178"/>
        <v>8.6139980557125378E-2</v>
      </c>
      <c r="O1780" s="220">
        <f t="shared" si="1178"/>
        <v>3.9530159404923486E-2</v>
      </c>
      <c r="P1780" s="460">
        <f t="shared" ref="P1780:P1789" si="1179">SUM(D1780:O1780)</f>
        <v>1</v>
      </c>
      <c r="Q1780" s="551">
        <f>(P1800/P1799-1)</f>
        <v>-1.8433806925659435E-2</v>
      </c>
      <c r="R1780" s="234"/>
      <c r="S1780" s="234"/>
      <c r="T1780" s="75"/>
      <c r="U1780" s="79">
        <v>1</v>
      </c>
    </row>
    <row r="1781" spans="1:21" s="57" customFormat="1" ht="15.6" customHeight="1" thickBot="1">
      <c r="A1781" s="57" t="s">
        <v>1644</v>
      </c>
      <c r="B1781" s="516">
        <f>+B1780+1</f>
        <v>344</v>
      </c>
      <c r="C1781" s="244" t="s">
        <v>1653</v>
      </c>
      <c r="D1781" s="347">
        <f t="shared" si="1177"/>
        <v>9.1454646326728922E-2</v>
      </c>
      <c r="E1781" s="264">
        <f t="shared" ref="E1781:O1781" si="1180">E1801/$P1801</f>
        <v>7.3764019677388784E-2</v>
      </c>
      <c r="F1781" s="264">
        <f t="shared" si="1180"/>
        <v>9.1083894195339507E-2</v>
      </c>
      <c r="G1781" s="264">
        <f t="shared" si="1180"/>
        <v>7.6550871388368719E-2</v>
      </c>
      <c r="H1781" s="264">
        <f t="shared" si="1180"/>
        <v>4.9746113934266763E-2</v>
      </c>
      <c r="I1781" s="264">
        <f t="shared" si="1180"/>
        <v>6.1782227378261168E-2</v>
      </c>
      <c r="J1781" s="264">
        <f t="shared" si="1180"/>
        <v>4.851603533573684E-2</v>
      </c>
      <c r="K1781" s="264">
        <f t="shared" si="1180"/>
        <v>8.0320655640905805E-2</v>
      </c>
      <c r="L1781" s="264">
        <f t="shared" si="1180"/>
        <v>5.980434317210892E-2</v>
      </c>
      <c r="M1781" s="629">
        <f t="shared" si="1180"/>
        <v>0.10672659454104176</v>
      </c>
      <c r="N1781" s="630">
        <f t="shared" si="1180"/>
        <v>6.1346287327271064E-2</v>
      </c>
      <c r="O1781" s="263">
        <f t="shared" si="1180"/>
        <v>0.19890431108258172</v>
      </c>
      <c r="P1781" s="552">
        <f t="shared" si="1179"/>
        <v>1</v>
      </c>
      <c r="Q1781" s="553">
        <f t="shared" ref="Q1781:Q1789" si="1181">(P1801/P1800-1)</f>
        <v>0.26923612351574544</v>
      </c>
      <c r="R1781" s="234"/>
      <c r="S1781" s="234"/>
      <c r="T1781" s="75"/>
      <c r="U1781" s="79">
        <v>1</v>
      </c>
    </row>
    <row r="1782" spans="1:21" s="57" customFormat="1" ht="15.6" customHeight="1" thickBot="1">
      <c r="A1782" s="57" t="s">
        <v>1645</v>
      </c>
      <c r="B1782" s="516">
        <f>+B1781+1</f>
        <v>345</v>
      </c>
      <c r="C1782" s="233" t="s">
        <v>1654</v>
      </c>
      <c r="D1782" s="175">
        <f t="shared" si="1177"/>
        <v>0.25394675803285721</v>
      </c>
      <c r="E1782" s="176">
        <f t="shared" ref="E1782:O1782" si="1182">E1802/$P1802</f>
        <v>8.6919806134777386E-2</v>
      </c>
      <c r="F1782" s="176">
        <f t="shared" si="1182"/>
        <v>0.10006185608657019</v>
      </c>
      <c r="G1782" s="176">
        <f t="shared" si="1182"/>
        <v>5.3658578804008081E-2</v>
      </c>
      <c r="H1782" s="176">
        <f t="shared" si="1182"/>
        <v>5.3526739026552618E-2</v>
      </c>
      <c r="I1782" s="176">
        <f t="shared" si="1182"/>
        <v>8.250404207095019E-2</v>
      </c>
      <c r="J1782" s="176">
        <f t="shared" si="1182"/>
        <v>7.6965026782344972E-2</v>
      </c>
      <c r="K1782" s="176">
        <f t="shared" si="1182"/>
        <v>7.8275295074570192E-2</v>
      </c>
      <c r="L1782" s="176">
        <f t="shared" si="1182"/>
        <v>6.8809175204494713E-2</v>
      </c>
      <c r="M1782" s="176">
        <f t="shared" si="1182"/>
        <v>7.6964001446779451E-2</v>
      </c>
      <c r="N1782" s="176">
        <f t="shared" si="1182"/>
        <v>4.4309451488912112E-2</v>
      </c>
      <c r="O1782" s="176">
        <f t="shared" si="1182"/>
        <v>2.4059269847182856E-2</v>
      </c>
      <c r="P1782" s="229">
        <f t="shared" si="1179"/>
        <v>0.99999999999999989</v>
      </c>
      <c r="Q1782" s="498">
        <f t="shared" si="1181"/>
        <v>-3.0253747384448193E-2</v>
      </c>
      <c r="R1782" s="234"/>
      <c r="S1782" s="234"/>
      <c r="T1782" s="75"/>
      <c r="U1782" s="79">
        <v>1</v>
      </c>
    </row>
    <row r="1783" spans="1:21" s="57" customFormat="1" ht="15.6" customHeight="1" thickBot="1">
      <c r="A1783" s="57" t="s">
        <v>1646</v>
      </c>
      <c r="B1783" s="516">
        <f>+B1782+1</f>
        <v>346</v>
      </c>
      <c r="C1783" s="233" t="s">
        <v>1655</v>
      </c>
      <c r="D1783" s="175">
        <f t="shared" si="1177"/>
        <v>0.65384014215714648</v>
      </c>
      <c r="E1783" s="176">
        <f t="shared" ref="E1783:O1783" si="1183">E1803/$P1803</f>
        <v>1.831637793894602E-2</v>
      </c>
      <c r="F1783" s="176">
        <f t="shared" si="1183"/>
        <v>4.7402738313080742E-2</v>
      </c>
      <c r="G1783" s="176">
        <f t="shared" si="1183"/>
        <v>3.0968529103312995E-2</v>
      </c>
      <c r="H1783" s="176">
        <f t="shared" si="1183"/>
        <v>2.9317452960844283E-2</v>
      </c>
      <c r="I1783" s="176">
        <f t="shared" si="1183"/>
        <v>5.8893186246425124E-2</v>
      </c>
      <c r="J1783" s="176">
        <f t="shared" si="1183"/>
        <v>3.5451329441118944E-2</v>
      </c>
      <c r="K1783" s="176">
        <f t="shared" si="1183"/>
        <v>3.6836204006588429E-2</v>
      </c>
      <c r="L1783" s="176">
        <f t="shared" si="1183"/>
        <v>2.5620634806166227E-2</v>
      </c>
      <c r="M1783" s="176">
        <f t="shared" si="1183"/>
        <v>3.4663235599189143E-2</v>
      </c>
      <c r="N1783" s="176">
        <f t="shared" si="1183"/>
        <v>8.4481846855936262E-3</v>
      </c>
      <c r="O1783" s="176">
        <f t="shared" si="1183"/>
        <v>2.0241984741588174E-2</v>
      </c>
      <c r="P1783" s="164">
        <f t="shared" si="1179"/>
        <v>1.0000000000000002</v>
      </c>
      <c r="Q1783" s="492">
        <f t="shared" si="1181"/>
        <v>1.3130887840872125</v>
      </c>
      <c r="R1783" s="234"/>
      <c r="S1783" s="234"/>
      <c r="T1783" s="75"/>
      <c r="U1783" s="79">
        <v>1</v>
      </c>
    </row>
    <row r="1784" spans="1:21" s="57" customFormat="1" ht="15.75" customHeight="1" thickBot="1">
      <c r="A1784" s="57" t="s">
        <v>1647</v>
      </c>
      <c r="B1784" s="516">
        <f>+B1783+1</f>
        <v>347</v>
      </c>
      <c r="C1784" s="233" t="s">
        <v>1656</v>
      </c>
      <c r="D1784" s="175">
        <f t="shared" si="1177"/>
        <v>0.55723494835085174</v>
      </c>
      <c r="E1784" s="176">
        <f t="shared" ref="E1784:O1784" si="1184">E1804/$P1804</f>
        <v>4.0231968104385646E-2</v>
      </c>
      <c r="F1784" s="176">
        <f t="shared" si="1184"/>
        <v>4.0231968104385646E-2</v>
      </c>
      <c r="G1784" s="176">
        <f t="shared" si="1184"/>
        <v>4.0231968104385646E-2</v>
      </c>
      <c r="H1784" s="176">
        <f t="shared" si="1184"/>
        <v>4.0231968104385646E-2</v>
      </c>
      <c r="I1784" s="176">
        <f t="shared" si="1184"/>
        <v>4.0231968104385646E-2</v>
      </c>
      <c r="J1784" s="176">
        <f t="shared" si="1184"/>
        <v>4.0231968104385646E-2</v>
      </c>
      <c r="K1784" s="176">
        <f t="shared" si="1184"/>
        <v>4.0231968104385646E-2</v>
      </c>
      <c r="L1784" s="176">
        <f t="shared" si="1184"/>
        <v>4.0231968104385646E-2</v>
      </c>
      <c r="M1784" s="176">
        <f t="shared" si="1184"/>
        <v>4.0231968104385646E-2</v>
      </c>
      <c r="N1784" s="176">
        <f t="shared" si="1184"/>
        <v>4.0231968104385646E-2</v>
      </c>
      <c r="O1784" s="176">
        <f t="shared" si="1184"/>
        <v>4.0445370605291936E-2</v>
      </c>
      <c r="P1784" s="164">
        <f t="shared" si="1179"/>
        <v>1.0000000000000004</v>
      </c>
      <c r="Q1784" s="492">
        <f t="shared" si="1181"/>
        <v>0.20432996410819237</v>
      </c>
      <c r="R1784" s="234"/>
      <c r="S1784" s="234"/>
      <c r="T1784" s="75"/>
      <c r="U1784" s="79">
        <v>1</v>
      </c>
    </row>
    <row r="1785" spans="1:21" s="57" customFormat="1" ht="15.75" customHeight="1" thickBot="1">
      <c r="A1785" s="57" t="s">
        <v>1648</v>
      </c>
      <c r="B1785" s="516">
        <f>+B1784+1</f>
        <v>348</v>
      </c>
      <c r="C1785" s="233" t="s">
        <v>1657</v>
      </c>
      <c r="D1785" s="175">
        <f t="shared" si="1177"/>
        <v>8.3140877598152432E-2</v>
      </c>
      <c r="E1785" s="176">
        <f t="shared" ref="E1785:O1785" si="1185">E1805/$P1805</f>
        <v>8.3140877598152432E-2</v>
      </c>
      <c r="F1785" s="176">
        <f t="shared" si="1185"/>
        <v>8.3140877598152432E-2</v>
      </c>
      <c r="G1785" s="176">
        <f t="shared" si="1185"/>
        <v>8.3140877598152432E-2</v>
      </c>
      <c r="H1785" s="176">
        <f t="shared" si="1185"/>
        <v>8.3140877598152432E-2</v>
      </c>
      <c r="I1785" s="176">
        <f t="shared" si="1185"/>
        <v>8.3140877598152432E-2</v>
      </c>
      <c r="J1785" s="176">
        <f t="shared" si="1185"/>
        <v>8.3140877598152432E-2</v>
      </c>
      <c r="K1785" s="176">
        <f t="shared" si="1185"/>
        <v>8.3140877598152432E-2</v>
      </c>
      <c r="L1785" s="176">
        <f t="shared" si="1185"/>
        <v>8.3140877598152432E-2</v>
      </c>
      <c r="M1785" s="176">
        <f t="shared" si="1185"/>
        <v>8.3140877598152432E-2</v>
      </c>
      <c r="N1785" s="176">
        <f t="shared" si="1185"/>
        <v>8.3140877598152432E-2</v>
      </c>
      <c r="O1785" s="176">
        <f t="shared" si="1185"/>
        <v>8.5450346420323495E-2</v>
      </c>
      <c r="P1785" s="164">
        <f t="shared" si="1179"/>
        <v>1.0000000000000004</v>
      </c>
      <c r="Q1785" s="492">
        <f t="shared" si="1181"/>
        <v>-0.52917723812975703</v>
      </c>
      <c r="R1785" s="234"/>
      <c r="S1785" s="234"/>
      <c r="T1785" s="75"/>
      <c r="U1785" s="79">
        <v>1</v>
      </c>
    </row>
    <row r="1786" spans="1:21" s="57" customFormat="1" ht="15.75" hidden="1" customHeight="1" thickBot="1">
      <c r="A1786" s="57" t="s">
        <v>1649</v>
      </c>
      <c r="B1786" s="69"/>
      <c r="C1786" s="233" t="s">
        <v>1658</v>
      </c>
      <c r="D1786" s="175" t="e">
        <f t="shared" si="1177"/>
        <v>#DIV/0!</v>
      </c>
      <c r="E1786" s="176" t="e">
        <f t="shared" ref="E1786:O1786" si="1186">E1806/$P1806</f>
        <v>#DIV/0!</v>
      </c>
      <c r="F1786" s="176" t="e">
        <f t="shared" si="1186"/>
        <v>#DIV/0!</v>
      </c>
      <c r="G1786" s="176" t="e">
        <f t="shared" si="1186"/>
        <v>#DIV/0!</v>
      </c>
      <c r="H1786" s="176" t="e">
        <f t="shared" si="1186"/>
        <v>#DIV/0!</v>
      </c>
      <c r="I1786" s="176" t="e">
        <f t="shared" si="1186"/>
        <v>#DIV/0!</v>
      </c>
      <c r="J1786" s="176" t="e">
        <f t="shared" si="1186"/>
        <v>#DIV/0!</v>
      </c>
      <c r="K1786" s="176" t="e">
        <f t="shared" si="1186"/>
        <v>#DIV/0!</v>
      </c>
      <c r="L1786" s="176" t="e">
        <f t="shared" si="1186"/>
        <v>#DIV/0!</v>
      </c>
      <c r="M1786" s="176" t="e">
        <f t="shared" si="1186"/>
        <v>#DIV/0!</v>
      </c>
      <c r="N1786" s="176" t="e">
        <f t="shared" si="1186"/>
        <v>#DIV/0!</v>
      </c>
      <c r="O1786" s="176" t="e">
        <f t="shared" si="1186"/>
        <v>#DIV/0!</v>
      </c>
      <c r="P1786" s="164" t="e">
        <f t="shared" si="1179"/>
        <v>#DIV/0!</v>
      </c>
      <c r="Q1786" s="492">
        <f t="shared" si="1181"/>
        <v>-1</v>
      </c>
      <c r="R1786" s="234"/>
      <c r="S1786" s="234"/>
      <c r="T1786" s="75"/>
      <c r="U1786" s="79">
        <v>2</v>
      </c>
    </row>
    <row r="1787" spans="1:21" s="57" customFormat="1" ht="15.75" hidden="1" customHeight="1" thickBot="1">
      <c r="A1787" s="57" t="s">
        <v>1650</v>
      </c>
      <c r="B1787" s="69"/>
      <c r="C1787" s="233" t="s">
        <v>1659</v>
      </c>
      <c r="D1787" s="175" t="e">
        <f t="shared" ref="D1787:O1789" si="1187">D1807/$P1807</f>
        <v>#DIV/0!</v>
      </c>
      <c r="E1787" s="176" t="e">
        <f t="shared" si="1187"/>
        <v>#DIV/0!</v>
      </c>
      <c r="F1787" s="176" t="e">
        <f t="shared" si="1187"/>
        <v>#DIV/0!</v>
      </c>
      <c r="G1787" s="176" t="e">
        <f t="shared" si="1187"/>
        <v>#DIV/0!</v>
      </c>
      <c r="H1787" s="176" t="e">
        <f t="shared" si="1187"/>
        <v>#DIV/0!</v>
      </c>
      <c r="I1787" s="176" t="e">
        <f t="shared" si="1187"/>
        <v>#DIV/0!</v>
      </c>
      <c r="J1787" s="176" t="e">
        <f t="shared" si="1187"/>
        <v>#DIV/0!</v>
      </c>
      <c r="K1787" s="176" t="e">
        <f t="shared" si="1187"/>
        <v>#DIV/0!</v>
      </c>
      <c r="L1787" s="176" t="e">
        <f t="shared" si="1187"/>
        <v>#DIV/0!</v>
      </c>
      <c r="M1787" s="176" t="e">
        <f t="shared" si="1187"/>
        <v>#DIV/0!</v>
      </c>
      <c r="N1787" s="176" t="e">
        <f t="shared" si="1187"/>
        <v>#DIV/0!</v>
      </c>
      <c r="O1787" s="176" t="e">
        <f t="shared" si="1187"/>
        <v>#DIV/0!</v>
      </c>
      <c r="P1787" s="164" t="e">
        <f t="shared" si="1179"/>
        <v>#DIV/0!</v>
      </c>
      <c r="Q1787" s="492" t="e">
        <f t="shared" si="1181"/>
        <v>#DIV/0!</v>
      </c>
      <c r="R1787" s="234"/>
      <c r="S1787" s="234"/>
      <c r="T1787" s="75"/>
      <c r="U1787" s="79">
        <v>2</v>
      </c>
    </row>
    <row r="1788" spans="1:21" s="57" customFormat="1" ht="15.75" hidden="1" customHeight="1" thickBot="1">
      <c r="A1788" s="57" t="s">
        <v>1651</v>
      </c>
      <c r="B1788" s="69"/>
      <c r="C1788" s="233" t="s">
        <v>1660</v>
      </c>
      <c r="D1788" s="175" t="e">
        <f t="shared" si="1187"/>
        <v>#DIV/0!</v>
      </c>
      <c r="E1788" s="176" t="e">
        <f t="shared" si="1187"/>
        <v>#DIV/0!</v>
      </c>
      <c r="F1788" s="176" t="e">
        <f t="shared" si="1187"/>
        <v>#DIV/0!</v>
      </c>
      <c r="G1788" s="176" t="e">
        <f t="shared" si="1187"/>
        <v>#DIV/0!</v>
      </c>
      <c r="H1788" s="176" t="e">
        <f t="shared" si="1187"/>
        <v>#DIV/0!</v>
      </c>
      <c r="I1788" s="176" t="e">
        <f t="shared" si="1187"/>
        <v>#DIV/0!</v>
      </c>
      <c r="J1788" s="176" t="e">
        <f t="shared" si="1187"/>
        <v>#DIV/0!</v>
      </c>
      <c r="K1788" s="176" t="e">
        <f t="shared" si="1187"/>
        <v>#DIV/0!</v>
      </c>
      <c r="L1788" s="176" t="e">
        <f t="shared" si="1187"/>
        <v>#DIV/0!</v>
      </c>
      <c r="M1788" s="176" t="e">
        <f t="shared" si="1187"/>
        <v>#DIV/0!</v>
      </c>
      <c r="N1788" s="176" t="e">
        <f t="shared" si="1187"/>
        <v>#DIV/0!</v>
      </c>
      <c r="O1788" s="176" t="e">
        <f t="shared" si="1187"/>
        <v>#DIV/0!</v>
      </c>
      <c r="P1788" s="164" t="e">
        <f t="shared" si="1179"/>
        <v>#DIV/0!</v>
      </c>
      <c r="Q1788" s="492" t="e">
        <f t="shared" si="1181"/>
        <v>#DIV/0!</v>
      </c>
      <c r="R1788" s="234"/>
      <c r="S1788" s="234"/>
      <c r="T1788" s="75"/>
      <c r="U1788" s="79">
        <v>2</v>
      </c>
    </row>
    <row r="1789" spans="1:21" s="57" customFormat="1" ht="15.75" hidden="1" customHeight="1" thickBot="1">
      <c r="A1789" s="57" t="s">
        <v>1661</v>
      </c>
      <c r="B1789" s="69"/>
      <c r="C1789" s="233" t="s">
        <v>1662</v>
      </c>
      <c r="D1789" s="175" t="e">
        <f t="shared" si="1187"/>
        <v>#DIV/0!</v>
      </c>
      <c r="E1789" s="176" t="e">
        <f t="shared" si="1187"/>
        <v>#DIV/0!</v>
      </c>
      <c r="F1789" s="176" t="e">
        <f t="shared" si="1187"/>
        <v>#DIV/0!</v>
      </c>
      <c r="G1789" s="176" t="e">
        <f t="shared" si="1187"/>
        <v>#DIV/0!</v>
      </c>
      <c r="H1789" s="176" t="e">
        <f t="shared" si="1187"/>
        <v>#DIV/0!</v>
      </c>
      <c r="I1789" s="176" t="e">
        <f t="shared" si="1187"/>
        <v>#DIV/0!</v>
      </c>
      <c r="J1789" s="176" t="e">
        <f t="shared" si="1187"/>
        <v>#DIV/0!</v>
      </c>
      <c r="K1789" s="176" t="e">
        <f t="shared" si="1187"/>
        <v>#DIV/0!</v>
      </c>
      <c r="L1789" s="176" t="e">
        <f t="shared" si="1187"/>
        <v>#DIV/0!</v>
      </c>
      <c r="M1789" s="176" t="e">
        <f t="shared" si="1187"/>
        <v>#DIV/0!</v>
      </c>
      <c r="N1789" s="176" t="e">
        <f t="shared" si="1187"/>
        <v>#DIV/0!</v>
      </c>
      <c r="O1789" s="176" t="e">
        <f t="shared" si="1187"/>
        <v>#DIV/0!</v>
      </c>
      <c r="P1789" s="164" t="e">
        <f t="shared" si="1179"/>
        <v>#DIV/0!</v>
      </c>
      <c r="Q1789" s="492" t="e">
        <f t="shared" si="1181"/>
        <v>#DIV/0!</v>
      </c>
      <c r="R1789" s="234"/>
      <c r="S1789" s="234"/>
      <c r="T1789" s="75"/>
      <c r="U1789" s="79">
        <v>2</v>
      </c>
    </row>
    <row r="1790" spans="1:21" s="57" customFormat="1" ht="15.75" hidden="1" customHeight="1" thickBot="1">
      <c r="A1790" s="57" t="s">
        <v>48</v>
      </c>
      <c r="B1790" s="69"/>
      <c r="C1790" s="236" t="s">
        <v>434</v>
      </c>
      <c r="D1790" s="245">
        <v>5.439584</v>
      </c>
      <c r="E1790" s="246">
        <v>4.9913379999999989</v>
      </c>
      <c r="F1790" s="246">
        <v>5.4321729999999988</v>
      </c>
      <c r="G1790" s="246">
        <v>5.569624000000001</v>
      </c>
      <c r="H1790" s="246">
        <v>13.660762999999996</v>
      </c>
      <c r="I1790" s="246">
        <v>7.0702660000000037</v>
      </c>
      <c r="J1790" s="246">
        <v>9.8207710000000006</v>
      </c>
      <c r="K1790" s="246">
        <v>4.2124769999999998</v>
      </c>
      <c r="L1790" s="246">
        <v>3.2676200000000009</v>
      </c>
      <c r="M1790" s="246">
        <v>1.7489320000000035</v>
      </c>
      <c r="N1790" s="246">
        <v>8.9670210000000026</v>
      </c>
      <c r="O1790" s="197">
        <v>2.3020520000000033</v>
      </c>
      <c r="P1790" s="181">
        <f>SUM(D1790:O1790)</f>
        <v>72.482621000000009</v>
      </c>
      <c r="Q1790" s="198"/>
      <c r="R1790" s="161"/>
      <c r="S1790" s="161"/>
      <c r="T1790" s="75"/>
      <c r="U1790" s="79">
        <v>2</v>
      </c>
    </row>
    <row r="1791" spans="1:21" s="57" customFormat="1" ht="15.75" hidden="1" customHeight="1" thickBot="1">
      <c r="A1791" s="57" t="s">
        <v>48</v>
      </c>
      <c r="B1791" s="69"/>
      <c r="C1791" s="233" t="s">
        <v>435</v>
      </c>
      <c r="D1791" s="182">
        <v>7.2103590000000004</v>
      </c>
      <c r="E1791" s="183">
        <v>3.1550470000000002</v>
      </c>
      <c r="F1791" s="183">
        <v>5.3994859999999996</v>
      </c>
      <c r="G1791" s="183">
        <v>4.6328110000000002</v>
      </c>
      <c r="H1791" s="183">
        <v>6.6795109999999998</v>
      </c>
      <c r="I1791" s="183">
        <v>5.4045860000000001</v>
      </c>
      <c r="J1791" s="183">
        <v>3.5064690000000001</v>
      </c>
      <c r="K1791" s="183">
        <v>8.4278849999999998</v>
      </c>
      <c r="L1791" s="183">
        <v>7.8285470000000004</v>
      </c>
      <c r="M1791" s="183">
        <v>5.7350640000000004</v>
      </c>
      <c r="N1791" s="183">
        <v>8.5063180000000003</v>
      </c>
      <c r="O1791" s="184">
        <v>5.5695490000000003</v>
      </c>
      <c r="P1791" s="185">
        <f>SUM(D1791:O1791)</f>
        <v>72.055632000000003</v>
      </c>
      <c r="Q1791" s="502"/>
      <c r="R1791" s="186"/>
      <c r="S1791" s="186"/>
      <c r="T1791" s="103"/>
      <c r="U1791" s="79">
        <v>2</v>
      </c>
    </row>
    <row r="1792" spans="1:21" s="57" customFormat="1" ht="15.75" hidden="1" customHeight="1" thickBot="1">
      <c r="A1792" s="57" t="s">
        <v>48</v>
      </c>
      <c r="B1792" s="69"/>
      <c r="C1792" s="233" t="s">
        <v>472</v>
      </c>
      <c r="D1792" s="182">
        <v>6.8627339999999997</v>
      </c>
      <c r="E1792" s="183">
        <v>4.9820820000000001</v>
      </c>
      <c r="F1792" s="183">
        <v>5.8166950000000002</v>
      </c>
      <c r="G1792" s="183">
        <v>6.9882179999999998</v>
      </c>
      <c r="H1792" s="183">
        <v>7.6716249999999997</v>
      </c>
      <c r="I1792" s="183">
        <v>4.8135690000000002</v>
      </c>
      <c r="J1792" s="183">
        <v>4.8370179999999996</v>
      </c>
      <c r="K1792" s="183">
        <v>19.767979</v>
      </c>
      <c r="L1792" s="183">
        <v>2.9573399999999999</v>
      </c>
      <c r="M1792" s="183">
        <v>4.9422199999999998</v>
      </c>
      <c r="N1792" s="183">
        <v>7.9861570000000004</v>
      </c>
      <c r="O1792" s="184">
        <v>7.2493309999999997</v>
      </c>
      <c r="P1792" s="185">
        <f t="shared" ref="P1792:P1797" si="1188">SUM(D1792:O1792)</f>
        <v>84.87496800000001</v>
      </c>
      <c r="Q1792" s="503"/>
      <c r="R1792" s="187"/>
      <c r="S1792" s="187"/>
      <c r="T1792" s="105">
        <f t="shared" ref="T1792:T1798" si="1189">R1792-S1792</f>
        <v>0</v>
      </c>
      <c r="U1792" s="79">
        <v>2</v>
      </c>
    </row>
    <row r="1793" spans="1:21" s="57" customFormat="1" ht="15.75" hidden="1" customHeight="1" thickBot="1">
      <c r="A1793" s="57" t="s">
        <v>48</v>
      </c>
      <c r="B1793" s="69"/>
      <c r="C1793" s="233" t="s">
        <v>593</v>
      </c>
      <c r="D1793" s="182">
        <v>6.5841043600000004</v>
      </c>
      <c r="E1793" s="183">
        <v>7.4639949200000002</v>
      </c>
      <c r="F1793" s="183">
        <v>7.0262481699999997</v>
      </c>
      <c r="G1793" s="183">
        <v>7.7364921300000002</v>
      </c>
      <c r="H1793" s="183">
        <v>5.5203642999999998</v>
      </c>
      <c r="I1793" s="183">
        <v>2.9071034299999998</v>
      </c>
      <c r="J1793" s="183">
        <v>2.3913318000000001</v>
      </c>
      <c r="K1793" s="183">
        <v>3.4566449000000001</v>
      </c>
      <c r="L1793" s="183">
        <v>4.0130109999999997</v>
      </c>
      <c r="M1793" s="183">
        <v>6.582878</v>
      </c>
      <c r="N1793" s="183">
        <v>2.6095130000000002</v>
      </c>
      <c r="O1793" s="184">
        <v>6.601121</v>
      </c>
      <c r="P1793" s="185">
        <f t="shared" si="1188"/>
        <v>62.892807009999999</v>
      </c>
      <c r="Q1793" s="503"/>
      <c r="R1793" s="187"/>
      <c r="S1793" s="187"/>
      <c r="T1793" s="105">
        <f t="shared" si="1189"/>
        <v>0</v>
      </c>
      <c r="U1793" s="79">
        <v>2</v>
      </c>
    </row>
    <row r="1794" spans="1:21" s="57" customFormat="1" ht="15.75" hidden="1" customHeight="1" thickBot="1">
      <c r="A1794" s="57" t="s">
        <v>48</v>
      </c>
      <c r="B1794" s="69"/>
      <c r="C1794" s="233" t="s">
        <v>668</v>
      </c>
      <c r="D1794" s="182">
        <v>4.7382275399999996</v>
      </c>
      <c r="E1794" s="183">
        <v>6.8174223899999999</v>
      </c>
      <c r="F1794" s="183">
        <v>12.547420779999999</v>
      </c>
      <c r="G1794" s="183">
        <v>9.0970203999999999</v>
      </c>
      <c r="H1794" s="183">
        <v>4.7201826799999997</v>
      </c>
      <c r="I1794" s="183">
        <v>6.5690413400000001</v>
      </c>
      <c r="J1794" s="183">
        <v>6.3352790099999998</v>
      </c>
      <c r="K1794" s="183">
        <v>10.87537109</v>
      </c>
      <c r="L1794" s="183">
        <v>21.62188708</v>
      </c>
      <c r="M1794" s="183">
        <v>10.458255530000001</v>
      </c>
      <c r="N1794" s="183">
        <v>5.18350066</v>
      </c>
      <c r="O1794" s="184">
        <v>5.8599429900000004</v>
      </c>
      <c r="P1794" s="185">
        <f t="shared" si="1188"/>
        <v>104.82355149</v>
      </c>
      <c r="Q1794" s="503"/>
      <c r="R1794" s="187"/>
      <c r="S1794" s="187"/>
      <c r="T1794" s="105">
        <f t="shared" si="1189"/>
        <v>0</v>
      </c>
      <c r="U1794" s="79">
        <v>2</v>
      </c>
    </row>
    <row r="1795" spans="1:21" s="57" customFormat="1" ht="15.75" hidden="1" customHeight="1" thickBot="1">
      <c r="A1795" s="57" t="s">
        <v>48</v>
      </c>
      <c r="B1795" s="69"/>
      <c r="C1795" s="233" t="s">
        <v>794</v>
      </c>
      <c r="D1795" s="189">
        <v>5.62725294</v>
      </c>
      <c r="E1795" s="190">
        <v>8.4669333200000008</v>
      </c>
      <c r="F1795" s="190">
        <v>8.8209323600000005</v>
      </c>
      <c r="G1795" s="190">
        <v>9.7543814799999993</v>
      </c>
      <c r="H1795" s="190">
        <v>8.3524124099999995</v>
      </c>
      <c r="I1795" s="190">
        <v>7.0833809200000033</v>
      </c>
      <c r="J1795" s="190">
        <v>6.0024242399999963</v>
      </c>
      <c r="K1795" s="190">
        <v>7.0938384900000031</v>
      </c>
      <c r="L1795" s="190">
        <v>7.7978565299999971</v>
      </c>
      <c r="M1795" s="190">
        <v>3.9736948900000044</v>
      </c>
      <c r="N1795" s="190">
        <v>7.3487196199999971</v>
      </c>
      <c r="O1795" s="184">
        <v>4.3862234999999998</v>
      </c>
      <c r="P1795" s="185">
        <f t="shared" si="1188"/>
        <v>84.708050700000001</v>
      </c>
      <c r="Q1795" s="503"/>
      <c r="R1795" s="187"/>
      <c r="S1795" s="187"/>
      <c r="T1795" s="105">
        <f t="shared" si="1189"/>
        <v>0</v>
      </c>
      <c r="U1795" s="79">
        <v>2</v>
      </c>
    </row>
    <row r="1796" spans="1:21" s="57" customFormat="1" ht="15.75" hidden="1" customHeight="1" thickBot="1">
      <c r="A1796" s="57" t="s">
        <v>48</v>
      </c>
      <c r="B1796" s="69"/>
      <c r="C1796" s="233" t="s">
        <v>878</v>
      </c>
      <c r="D1796" s="422">
        <v>16.072619700000001</v>
      </c>
      <c r="E1796" s="423">
        <v>10.001117730000001</v>
      </c>
      <c r="F1796" s="423">
        <v>7.9094047500000002</v>
      </c>
      <c r="G1796" s="423">
        <v>7.5948761300000029</v>
      </c>
      <c r="H1796" s="423">
        <v>7.1565658700000014</v>
      </c>
      <c r="I1796" s="423">
        <v>12.77768571</v>
      </c>
      <c r="J1796" s="423">
        <v>6.1433846600000024</v>
      </c>
      <c r="K1796" s="423">
        <v>11.599807209999994</v>
      </c>
      <c r="L1796" s="423">
        <v>6.2377862299999975</v>
      </c>
      <c r="M1796" s="423">
        <v>7.3258628500000071</v>
      </c>
      <c r="N1796" s="423">
        <v>7.6823258099999947</v>
      </c>
      <c r="O1796" s="424">
        <v>8.4760534800000045</v>
      </c>
      <c r="P1796" s="425">
        <f t="shared" si="1188"/>
        <v>108.97749013000001</v>
      </c>
      <c r="Q1796" s="503"/>
      <c r="R1796" s="182"/>
      <c r="S1796" s="191"/>
      <c r="T1796" s="192">
        <f>S1796-R1796</f>
        <v>0</v>
      </c>
      <c r="U1796" s="79">
        <v>2</v>
      </c>
    </row>
    <row r="1797" spans="1:21" s="57" customFormat="1" ht="15.75" hidden="1" customHeight="1" thickBot="1">
      <c r="A1797" s="57" t="s">
        <v>949</v>
      </c>
      <c r="B1797" s="69"/>
      <c r="C1797" s="233" t="s">
        <v>979</v>
      </c>
      <c r="D1797" s="182">
        <v>5.5137678099999992</v>
      </c>
      <c r="E1797" s="183">
        <v>11.422115160000001</v>
      </c>
      <c r="F1797" s="183">
        <v>7.1850004699999985</v>
      </c>
      <c r="G1797" s="183">
        <v>11.333146389999996</v>
      </c>
      <c r="H1797" s="183">
        <v>7.1025549100000021</v>
      </c>
      <c r="I1797" s="183">
        <v>5.8439055999999994</v>
      </c>
      <c r="J1797" s="183">
        <v>7.4858919400000019</v>
      </c>
      <c r="K1797" s="183">
        <v>7.1270687800000019</v>
      </c>
      <c r="L1797" s="183">
        <v>4.9480709600000026</v>
      </c>
      <c r="M1797" s="183">
        <v>17.309443150000007</v>
      </c>
      <c r="N1797" s="183">
        <v>10.508527540000003</v>
      </c>
      <c r="O1797" s="184">
        <v>8.6011247100000077</v>
      </c>
      <c r="P1797" s="185">
        <f t="shared" si="1188"/>
        <v>104.38061742000002</v>
      </c>
      <c r="Q1797" s="503"/>
      <c r="R1797" s="459">
        <v>97.8</v>
      </c>
      <c r="S1797" s="459">
        <v>97.8</v>
      </c>
      <c r="T1797" s="592">
        <f t="shared" si="1189"/>
        <v>0</v>
      </c>
      <c r="U1797" s="79">
        <v>2</v>
      </c>
    </row>
    <row r="1798" spans="1:21" s="57" customFormat="1" ht="15.6" customHeight="1" thickBot="1">
      <c r="A1798" s="57" t="s">
        <v>949</v>
      </c>
      <c r="B1798" s="516">
        <f>+B1785+1</f>
        <v>349</v>
      </c>
      <c r="C1798" s="233" t="s">
        <v>2538</v>
      </c>
      <c r="D1798" s="182">
        <v>11.5</v>
      </c>
      <c r="E1798" s="183">
        <v>11.5</v>
      </c>
      <c r="F1798" s="183">
        <v>11.5</v>
      </c>
      <c r="G1798" s="183">
        <v>11.5</v>
      </c>
      <c r="H1798" s="183">
        <v>11.5</v>
      </c>
      <c r="I1798" s="183">
        <v>11.5</v>
      </c>
      <c r="J1798" s="183">
        <v>11.5</v>
      </c>
      <c r="K1798" s="183">
        <v>11.5</v>
      </c>
      <c r="L1798" s="183">
        <v>11.5</v>
      </c>
      <c r="M1798" s="183">
        <v>11.5</v>
      </c>
      <c r="N1798" s="183">
        <v>11.5</v>
      </c>
      <c r="O1798" s="184">
        <f>(R1798)-SUM(D1798:N1798)</f>
        <v>12.199999999999989</v>
      </c>
      <c r="P1798" s="185">
        <f>SUM(D1798:O1798)</f>
        <v>138.69999999999999</v>
      </c>
      <c r="Q1798" s="584"/>
      <c r="R1798" s="182">
        <v>138.69999999999999</v>
      </c>
      <c r="S1798" s="646">
        <f>98.8+32.2+7.7</f>
        <v>138.69999999999999</v>
      </c>
      <c r="T1798" s="644">
        <f t="shared" si="1189"/>
        <v>0</v>
      </c>
      <c r="U1798" s="79">
        <v>1</v>
      </c>
    </row>
    <row r="1799" spans="1:21" s="57" customFormat="1" ht="15.75" hidden="1" customHeight="1" thickBot="1">
      <c r="A1799" s="57" t="s">
        <v>949</v>
      </c>
      <c r="B1799" s="69"/>
      <c r="C1799" s="233" t="s">
        <v>1124</v>
      </c>
      <c r="D1799" s="182">
        <v>6.7840040400000001</v>
      </c>
      <c r="E1799" s="183">
        <v>9.2781246599999996</v>
      </c>
      <c r="F1799" s="183">
        <v>6.0116787699999996</v>
      </c>
      <c r="G1799" s="183">
        <v>7.6867933199999996</v>
      </c>
      <c r="H1799" s="183">
        <v>8.5002042099999997</v>
      </c>
      <c r="I1799" s="183">
        <v>6.3526973000000027</v>
      </c>
      <c r="J1799" s="183">
        <v>4.4379695100000021</v>
      </c>
      <c r="K1799" s="183">
        <v>5.3341351899999978</v>
      </c>
      <c r="L1799" s="183">
        <v>7.1978584599999991</v>
      </c>
      <c r="M1799" s="183">
        <v>11.340103459999995</v>
      </c>
      <c r="N1799" s="183">
        <v>5.0441021799999959</v>
      </c>
      <c r="O1799" s="184">
        <v>4.0096608799999984</v>
      </c>
      <c r="P1799" s="185">
        <f>SUM(D1799:O1799)</f>
        <v>81.977331979999988</v>
      </c>
      <c r="Q1799" s="351"/>
      <c r="R1799" s="595">
        <v>93.2</v>
      </c>
      <c r="S1799" s="596">
        <v>93.2</v>
      </c>
      <c r="T1799" s="597">
        <f>R1799-S1799</f>
        <v>0</v>
      </c>
      <c r="U1799" s="79">
        <v>2</v>
      </c>
    </row>
    <row r="1800" spans="1:21" s="57" customFormat="1" ht="15.75" hidden="1" customHeight="1" thickBot="1">
      <c r="A1800" s="57" t="s">
        <v>1643</v>
      </c>
      <c r="B1800" s="516"/>
      <c r="C1800" s="233" t="s">
        <v>1652</v>
      </c>
      <c r="D1800" s="182">
        <v>6.9927180199999999</v>
      </c>
      <c r="E1800" s="183">
        <v>9.321012559999998</v>
      </c>
      <c r="F1800" s="183">
        <v>8.0008609400000026</v>
      </c>
      <c r="G1800" s="183">
        <v>12.235814749999996</v>
      </c>
      <c r="H1800" s="183">
        <v>6.184892480000002</v>
      </c>
      <c r="I1800" s="183">
        <v>6.5422549199999978</v>
      </c>
      <c r="J1800" s="183">
        <v>4.3652856400000033</v>
      </c>
      <c r="K1800" s="183">
        <v>8.2579454299999995</v>
      </c>
      <c r="L1800" s="183">
        <v>3.3564337599999945</v>
      </c>
      <c r="M1800" s="183">
        <v>5.0967633599999971</v>
      </c>
      <c r="N1800" s="183">
        <v>6.9313549799999947</v>
      </c>
      <c r="O1800" s="184">
        <v>3.180840829999994</v>
      </c>
      <c r="P1800" s="185">
        <f t="shared" ref="P1800:P1808" si="1190">SUM(D1800:O1800)</f>
        <v>80.466177669999979</v>
      </c>
      <c r="Q1800" s="351"/>
      <c r="R1800" s="182">
        <v>93</v>
      </c>
      <c r="S1800" s="187">
        <v>93</v>
      </c>
      <c r="T1800" s="481">
        <f t="shared" ref="T1800:T1808" si="1191">R1800-S1800</f>
        <v>0</v>
      </c>
      <c r="U1800" s="79">
        <v>2</v>
      </c>
    </row>
    <row r="1801" spans="1:21" s="57" customFormat="1" ht="15.75" hidden="1" customHeight="1" thickBot="1">
      <c r="A1801" s="57" t="s">
        <v>1644</v>
      </c>
      <c r="B1801" s="516"/>
      <c r="C1801" s="233" t="s">
        <v>1653</v>
      </c>
      <c r="D1801" s="583">
        <v>9.3403160199999995</v>
      </c>
      <c r="E1801" s="301">
        <v>7.5335620699999986</v>
      </c>
      <c r="F1801" s="301">
        <v>9.3024508899999994</v>
      </c>
      <c r="G1801" s="301">
        <v>7.818184849999998</v>
      </c>
      <c r="H1801" s="301">
        <v>5.0805994400000003</v>
      </c>
      <c r="I1801" s="301">
        <v>6.3098546800000008</v>
      </c>
      <c r="J1801" s="301">
        <v>4.9549707999999981</v>
      </c>
      <c r="K1801" s="301">
        <v>8.2031951000000021</v>
      </c>
      <c r="L1801" s="301">
        <v>6.1078522200000052</v>
      </c>
      <c r="M1801" s="301">
        <v>10.900048940000005</v>
      </c>
      <c r="N1801" s="301">
        <v>6.2653318699999971</v>
      </c>
      <c r="O1801" s="332">
        <v>20.31421254</v>
      </c>
      <c r="P1801" s="333">
        <f t="shared" si="1190"/>
        <v>102.13057942</v>
      </c>
      <c r="Q1801" s="557"/>
      <c r="R1801" s="422">
        <v>80.400000000000006</v>
      </c>
      <c r="S1801" s="459">
        <v>80.400000000000006</v>
      </c>
      <c r="T1801" s="592">
        <f t="shared" si="1191"/>
        <v>0</v>
      </c>
      <c r="U1801" s="79">
        <v>2</v>
      </c>
    </row>
    <row r="1802" spans="1:21" s="57" customFormat="1" ht="15.6" hidden="1" customHeight="1" thickBot="1">
      <c r="A1802" s="57" t="s">
        <v>1645</v>
      </c>
      <c r="B1802" s="516"/>
      <c r="C1802" s="233" t="s">
        <v>1654</v>
      </c>
      <c r="D1802" s="182">
        <v>25.151076530000001</v>
      </c>
      <c r="E1802" s="183">
        <v>8.6086024999999999</v>
      </c>
      <c r="F1802" s="183">
        <v>9.9102009399999957</v>
      </c>
      <c r="G1802" s="183">
        <v>5.3143857099999963</v>
      </c>
      <c r="H1802" s="183">
        <v>5.3013282000000004</v>
      </c>
      <c r="I1802" s="183">
        <v>8.17126193</v>
      </c>
      <c r="J1802" s="183">
        <v>7.6226737199999945</v>
      </c>
      <c r="K1802" s="183">
        <v>7.7524436700000052</v>
      </c>
      <c r="L1802" s="183">
        <v>6.8149120900000071</v>
      </c>
      <c r="M1802" s="183">
        <v>7.622572169999998</v>
      </c>
      <c r="N1802" s="183">
        <v>4.3884411599999993</v>
      </c>
      <c r="O1802" s="184">
        <v>2.3828480500000069</v>
      </c>
      <c r="P1802" s="185">
        <f t="shared" si="1190"/>
        <v>99.040746670000004</v>
      </c>
      <c r="Q1802" s="584"/>
      <c r="R1802" s="422">
        <v>97.1</v>
      </c>
      <c r="S1802" s="459">
        <v>97.1</v>
      </c>
      <c r="T1802" s="592">
        <f t="shared" si="1191"/>
        <v>0</v>
      </c>
      <c r="U1802" s="79">
        <v>2</v>
      </c>
    </row>
    <row r="1803" spans="1:21" s="57" customFormat="1" ht="15.6" hidden="1" customHeight="1" thickBot="1">
      <c r="A1803" s="57" t="s">
        <v>1646</v>
      </c>
      <c r="B1803" s="516"/>
      <c r="C1803" s="233" t="s">
        <v>1655</v>
      </c>
      <c r="D1803" s="182">
        <v>149.78826450999998</v>
      </c>
      <c r="E1803" s="183">
        <v>4.1960997600000098</v>
      </c>
      <c r="F1803" s="183">
        <v>10.859495229999991</v>
      </c>
      <c r="G1803" s="183">
        <v>7.0945815800000105</v>
      </c>
      <c r="H1803" s="183">
        <v>6.7163364799999954</v>
      </c>
      <c r="I1803" s="183">
        <v>13.491842410000004</v>
      </c>
      <c r="J1803" s="183">
        <v>8.1215464900000001</v>
      </c>
      <c r="K1803" s="183">
        <v>8.4388074600000014</v>
      </c>
      <c r="L1803" s="183">
        <v>5.8694322599999964</v>
      </c>
      <c r="M1803" s="183">
        <v>7.9410020400000016</v>
      </c>
      <c r="N1803" s="183">
        <v>1.9353949700000044</v>
      </c>
      <c r="O1803" s="184">
        <v>4.6372370999999992</v>
      </c>
      <c r="P1803" s="185">
        <f t="shared" si="1190"/>
        <v>229.09004028999996</v>
      </c>
      <c r="Q1803" s="584"/>
      <c r="R1803" s="182">
        <v>245.5</v>
      </c>
      <c r="S1803" s="646">
        <v>245.5</v>
      </c>
      <c r="T1803" s="644">
        <f t="shared" si="1191"/>
        <v>0</v>
      </c>
      <c r="U1803" s="79">
        <v>2</v>
      </c>
    </row>
    <row r="1804" spans="1:21" s="57" customFormat="1" ht="15.75" customHeight="1" thickBot="1">
      <c r="A1804" s="57" t="s">
        <v>1647</v>
      </c>
      <c r="B1804" s="516">
        <f>+B1798+1</f>
        <v>350</v>
      </c>
      <c r="C1804" s="233" t="s">
        <v>1656</v>
      </c>
      <c r="D1804" s="182">
        <v>153.74112224999999</v>
      </c>
      <c r="E1804" s="611">
        <v>11.1</v>
      </c>
      <c r="F1804" s="611">
        <v>11.1</v>
      </c>
      <c r="G1804" s="611">
        <v>11.1</v>
      </c>
      <c r="H1804" s="611">
        <v>11.1</v>
      </c>
      <c r="I1804" s="611">
        <v>11.1</v>
      </c>
      <c r="J1804" s="611">
        <v>11.1</v>
      </c>
      <c r="K1804" s="611">
        <v>11.1</v>
      </c>
      <c r="L1804" s="611">
        <v>11.1</v>
      </c>
      <c r="M1804" s="611">
        <v>11.1</v>
      </c>
      <c r="N1804" s="611">
        <v>11.1</v>
      </c>
      <c r="O1804" s="184">
        <f t="shared" ref="O1804:O1809" si="1192">(R1804)-SUM(D1804:N1804)</f>
        <v>11.158877750000045</v>
      </c>
      <c r="P1804" s="185">
        <f t="shared" si="1190"/>
        <v>275.89999999999998</v>
      </c>
      <c r="Q1804" s="557"/>
      <c r="R1804" s="648">
        <v>275.89999999999998</v>
      </c>
      <c r="S1804" s="599">
        <v>275.89999999999998</v>
      </c>
      <c r="T1804" s="600">
        <f t="shared" si="1191"/>
        <v>0</v>
      </c>
      <c r="U1804" s="79">
        <v>1</v>
      </c>
    </row>
    <row r="1805" spans="1:21" s="57" customFormat="1" ht="15.75" customHeight="1" thickBot="1">
      <c r="A1805" s="57" t="s">
        <v>1648</v>
      </c>
      <c r="B1805" s="516">
        <f>+B1804+1</f>
        <v>351</v>
      </c>
      <c r="C1805" s="233" t="s">
        <v>1657</v>
      </c>
      <c r="D1805" s="195">
        <v>10.8</v>
      </c>
      <c r="E1805" s="193">
        <v>10.8</v>
      </c>
      <c r="F1805" s="193">
        <v>10.8</v>
      </c>
      <c r="G1805" s="193">
        <v>10.8</v>
      </c>
      <c r="H1805" s="193">
        <v>10.8</v>
      </c>
      <c r="I1805" s="193">
        <v>10.8</v>
      </c>
      <c r="J1805" s="193">
        <v>10.8</v>
      </c>
      <c r="K1805" s="193">
        <v>10.8</v>
      </c>
      <c r="L1805" s="193">
        <v>10.8</v>
      </c>
      <c r="M1805" s="193">
        <v>10.8</v>
      </c>
      <c r="N1805" s="193">
        <v>10.8</v>
      </c>
      <c r="O1805" s="184">
        <f t="shared" si="1192"/>
        <v>11.100000000000023</v>
      </c>
      <c r="P1805" s="185">
        <f t="shared" si="1190"/>
        <v>129.9</v>
      </c>
      <c r="Q1805" s="542"/>
      <c r="R1805" s="199">
        <v>129.9</v>
      </c>
      <c r="S1805" s="187">
        <v>129.9</v>
      </c>
      <c r="T1805" s="105">
        <f t="shared" si="1191"/>
        <v>0</v>
      </c>
      <c r="U1805" s="79">
        <v>1</v>
      </c>
    </row>
    <row r="1806" spans="1:21" s="57" customFormat="1" ht="15.75" hidden="1" customHeight="1" thickBot="1">
      <c r="A1806" s="57" t="s">
        <v>1649</v>
      </c>
      <c r="B1806" s="69"/>
      <c r="C1806" s="233" t="s">
        <v>1658</v>
      </c>
      <c r="D1806" s="195"/>
      <c r="E1806" s="193"/>
      <c r="F1806" s="193"/>
      <c r="G1806" s="193"/>
      <c r="H1806" s="193"/>
      <c r="I1806" s="193"/>
      <c r="J1806" s="193"/>
      <c r="K1806" s="193"/>
      <c r="L1806" s="193"/>
      <c r="M1806" s="193"/>
      <c r="N1806" s="193"/>
      <c r="O1806" s="184">
        <f t="shared" si="1192"/>
        <v>0</v>
      </c>
      <c r="P1806" s="185">
        <f t="shared" si="1190"/>
        <v>0</v>
      </c>
      <c r="Q1806" s="503"/>
      <c r="R1806" s="199"/>
      <c r="S1806" s="187"/>
      <c r="T1806" s="105">
        <f t="shared" si="1191"/>
        <v>0</v>
      </c>
      <c r="U1806" s="79">
        <v>2</v>
      </c>
    </row>
    <row r="1807" spans="1:21" s="57" customFormat="1" ht="15.75" hidden="1" customHeight="1" thickBot="1">
      <c r="A1807" s="57" t="s">
        <v>1650</v>
      </c>
      <c r="B1807" s="69"/>
      <c r="C1807" s="233" t="s">
        <v>1659</v>
      </c>
      <c r="D1807" s="195"/>
      <c r="E1807" s="193"/>
      <c r="F1807" s="193"/>
      <c r="G1807" s="193"/>
      <c r="H1807" s="193"/>
      <c r="I1807" s="193"/>
      <c r="J1807" s="193"/>
      <c r="K1807" s="193"/>
      <c r="L1807" s="193"/>
      <c r="M1807" s="193"/>
      <c r="N1807" s="193"/>
      <c r="O1807" s="184">
        <f t="shared" si="1192"/>
        <v>0</v>
      </c>
      <c r="P1807" s="185">
        <f t="shared" si="1190"/>
        <v>0</v>
      </c>
      <c r="Q1807" s="503"/>
      <c r="R1807" s="199"/>
      <c r="S1807" s="187"/>
      <c r="T1807" s="105">
        <f t="shared" si="1191"/>
        <v>0</v>
      </c>
      <c r="U1807" s="79">
        <v>2</v>
      </c>
    </row>
    <row r="1808" spans="1:21" s="57" customFormat="1" ht="15.75" hidden="1" customHeight="1" thickBot="1">
      <c r="A1808" s="57" t="s">
        <v>1651</v>
      </c>
      <c r="B1808" s="69"/>
      <c r="C1808" s="233" t="s">
        <v>1660</v>
      </c>
      <c r="D1808" s="195"/>
      <c r="E1808" s="193"/>
      <c r="F1808" s="193"/>
      <c r="G1808" s="193"/>
      <c r="H1808" s="193"/>
      <c r="I1808" s="193"/>
      <c r="J1808" s="193"/>
      <c r="K1808" s="193"/>
      <c r="L1808" s="193"/>
      <c r="M1808" s="193"/>
      <c r="N1808" s="193"/>
      <c r="O1808" s="184">
        <f t="shared" si="1192"/>
        <v>0</v>
      </c>
      <c r="P1808" s="185">
        <f t="shared" si="1190"/>
        <v>0</v>
      </c>
      <c r="Q1808" s="503"/>
      <c r="R1808" s="199"/>
      <c r="S1808" s="187"/>
      <c r="T1808" s="105">
        <f t="shared" si="1191"/>
        <v>0</v>
      </c>
      <c r="U1808" s="79">
        <v>2</v>
      </c>
    </row>
    <row r="1809" spans="1:21" s="57" customFormat="1" ht="15.75" hidden="1" customHeight="1" thickBot="1">
      <c r="A1809" s="57" t="s">
        <v>1661</v>
      </c>
      <c r="B1809" s="69"/>
      <c r="C1809" s="233" t="s">
        <v>1662</v>
      </c>
      <c r="D1809" s="195"/>
      <c r="E1809" s="193"/>
      <c r="F1809" s="193"/>
      <c r="G1809" s="193"/>
      <c r="H1809" s="193"/>
      <c r="I1809" s="193"/>
      <c r="J1809" s="193"/>
      <c r="K1809" s="193"/>
      <c r="L1809" s="193"/>
      <c r="M1809" s="193"/>
      <c r="N1809" s="193"/>
      <c r="O1809" s="184">
        <f t="shared" si="1192"/>
        <v>0</v>
      </c>
      <c r="P1809" s="185">
        <f>SUM(D1809:O1809)</f>
        <v>0</v>
      </c>
      <c r="Q1809" s="503"/>
      <c r="R1809" s="199"/>
      <c r="S1809" s="187"/>
      <c r="T1809" s="105">
        <f>R1809-S1809</f>
        <v>0</v>
      </c>
      <c r="U1809" s="79">
        <v>2</v>
      </c>
    </row>
    <row r="1810" spans="1:21" s="196" customFormat="1" ht="15.6" customHeight="1" thickBot="1">
      <c r="B1810" s="549"/>
      <c r="C1810" s="468"/>
      <c r="D1810" s="161"/>
      <c r="E1810" s="161"/>
      <c r="F1810" s="161"/>
      <c r="G1810" s="161"/>
      <c r="H1810" s="161"/>
      <c r="I1810" s="161"/>
      <c r="J1810" s="161"/>
      <c r="K1810" s="161"/>
      <c r="L1810" s="161"/>
      <c r="M1810" s="161"/>
      <c r="N1810" s="161"/>
      <c r="O1810" s="197"/>
      <c r="P1810" s="198"/>
      <c r="Q1810" s="198"/>
      <c r="R1810" s="161"/>
      <c r="S1810" s="161"/>
      <c r="T1810" s="75"/>
      <c r="U1810" s="79">
        <v>1</v>
      </c>
    </row>
    <row r="1811" spans="1:21" s="80" customFormat="1" ht="15.75" hidden="1" customHeight="1" thickBot="1">
      <c r="A1811" s="80" t="s">
        <v>49</v>
      </c>
      <c r="B1811" s="69"/>
      <c r="C1811" s="144" t="s">
        <v>231</v>
      </c>
      <c r="D1811" s="145">
        <v>8.3006796438814631E-2</v>
      </c>
      <c r="E1811" s="145">
        <v>7.4051314217006031E-2</v>
      </c>
      <c r="F1811" s="145">
        <v>9.5562330986475749E-2</v>
      </c>
      <c r="G1811" s="145">
        <v>0.2697751710461096</v>
      </c>
      <c r="H1811" s="145">
        <v>0.11285086850866789</v>
      </c>
      <c r="I1811" s="145">
        <v>5.7952108128778268E-2</v>
      </c>
      <c r="J1811" s="145">
        <v>6.4023935919924349E-2</v>
      </c>
      <c r="K1811" s="145">
        <v>3.3351606296719058E-2</v>
      </c>
      <c r="L1811" s="145">
        <v>5.1160141372537812E-2</v>
      </c>
      <c r="M1811" s="145">
        <v>5.0764597298256699E-2</v>
      </c>
      <c r="N1811" s="145">
        <v>7.4716402177175525E-2</v>
      </c>
      <c r="O1811" s="145">
        <v>3.278472760953445E-2</v>
      </c>
      <c r="P1811" s="89">
        <f>SUM(D1811:O1811)</f>
        <v>1</v>
      </c>
      <c r="Q1811" s="483"/>
      <c r="R1811" s="85"/>
      <c r="S1811" s="85"/>
      <c r="T1811" s="143"/>
      <c r="U1811" s="79">
        <v>2</v>
      </c>
    </row>
    <row r="1812" spans="1:21" s="80" customFormat="1" ht="15.75" hidden="1" customHeight="1" thickBot="1">
      <c r="A1812" s="80" t="s">
        <v>49</v>
      </c>
      <c r="B1812" s="69"/>
      <c r="C1812" s="144" t="s">
        <v>232</v>
      </c>
      <c r="D1812" s="148">
        <v>0.12186706159286126</v>
      </c>
      <c r="E1812" s="148">
        <v>3.3380554255150248E-2</v>
      </c>
      <c r="F1812" s="148">
        <v>5.9658096510274761E-2</v>
      </c>
      <c r="G1812" s="148">
        <v>0.35556649981509048</v>
      </c>
      <c r="H1812" s="148">
        <v>6.5405495157377411E-2</v>
      </c>
      <c r="I1812" s="148">
        <v>5.8253000884698126E-2</v>
      </c>
      <c r="J1812" s="148">
        <v>4.1184956534139616E-2</v>
      </c>
      <c r="K1812" s="148">
        <v>4.4439351599462586E-2</v>
      </c>
      <c r="L1812" s="148">
        <v>6.5015762979455036E-2</v>
      </c>
      <c r="M1812" s="148">
        <v>5.0330927979488696E-2</v>
      </c>
      <c r="N1812" s="148">
        <v>5.285130953457489E-2</v>
      </c>
      <c r="O1812" s="148">
        <v>5.204698315742691E-2</v>
      </c>
      <c r="P1812" s="94">
        <f>SUM(D1812:O1812)</f>
        <v>0.99999999999999978</v>
      </c>
      <c r="Q1812" s="483"/>
      <c r="R1812" s="85"/>
      <c r="S1812" s="85"/>
      <c r="T1812" s="143"/>
      <c r="U1812" s="79">
        <v>2</v>
      </c>
    </row>
    <row r="1813" spans="1:21" s="80" customFormat="1" ht="15.75" hidden="1" customHeight="1" thickBot="1">
      <c r="A1813" s="80" t="s">
        <v>49</v>
      </c>
      <c r="B1813" s="69"/>
      <c r="C1813" s="144" t="s">
        <v>233</v>
      </c>
      <c r="D1813" s="151">
        <v>0.10025637440751628</v>
      </c>
      <c r="E1813" s="151">
        <v>5.8634350035582879E-2</v>
      </c>
      <c r="F1813" s="151">
        <v>9.8332369097177671E-2</v>
      </c>
      <c r="G1813" s="151">
        <v>6.1167567370114584E-2</v>
      </c>
      <c r="H1813" s="151">
        <v>0.2207946203704097</v>
      </c>
      <c r="I1813" s="151">
        <v>0.2335551001776951</v>
      </c>
      <c r="J1813" s="151">
        <v>4.6258108477241239E-2</v>
      </c>
      <c r="K1813" s="151">
        <v>4.865728803663355E-2</v>
      </c>
      <c r="L1813" s="151">
        <v>3.381765958663302E-2</v>
      </c>
      <c r="M1813" s="151">
        <v>2.7215955173178766E-2</v>
      </c>
      <c r="N1813" s="151">
        <v>3.3098725965901583E-2</v>
      </c>
      <c r="O1813" s="151">
        <v>3.8211881301915621E-2</v>
      </c>
      <c r="P1813" s="84">
        <f>SUM(D1813:O1813)</f>
        <v>1</v>
      </c>
      <c r="Q1813" s="483"/>
      <c r="R1813" s="85"/>
      <c r="S1813" s="85"/>
      <c r="T1813" s="143"/>
      <c r="U1813" s="79">
        <v>2</v>
      </c>
    </row>
    <row r="1814" spans="1:21" s="80" customFormat="1" ht="15.75" hidden="1" customHeight="1" thickBot="1">
      <c r="A1814" s="80" t="s">
        <v>49</v>
      </c>
      <c r="B1814" s="69"/>
      <c r="C1814" s="144" t="s">
        <v>234</v>
      </c>
      <c r="D1814" s="126">
        <f t="shared" ref="D1814:D1821" si="1193">D1833/$P1833</f>
        <v>0.15220172073247085</v>
      </c>
      <c r="E1814" s="128">
        <f t="shared" ref="E1814:O1814" si="1194">E1833/$P1833</f>
        <v>4.8242957882413361E-2</v>
      </c>
      <c r="F1814" s="128">
        <f t="shared" si="1194"/>
        <v>0.11665994457717108</v>
      </c>
      <c r="G1814" s="128">
        <f t="shared" si="1194"/>
        <v>9.5806030296685232E-2</v>
      </c>
      <c r="H1814" s="128">
        <f t="shared" si="1194"/>
        <v>0.29553395346500971</v>
      </c>
      <c r="I1814" s="128">
        <f t="shared" si="1194"/>
        <v>6.9596648169731865E-2</v>
      </c>
      <c r="J1814" s="128">
        <f t="shared" si="1194"/>
        <v>3.8595450482593351E-2</v>
      </c>
      <c r="K1814" s="128">
        <f t="shared" si="1194"/>
        <v>3.3703406837209876E-2</v>
      </c>
      <c r="L1814" s="128">
        <f t="shared" si="1194"/>
        <v>4.6635794756637726E-2</v>
      </c>
      <c r="M1814" s="128">
        <f t="shared" si="1194"/>
        <v>2.3021151541623985E-2</v>
      </c>
      <c r="N1814" s="128">
        <f t="shared" si="1194"/>
        <v>4.7414592948585486E-2</v>
      </c>
      <c r="O1814" s="128">
        <f t="shared" si="1194"/>
        <v>3.258834830986751E-2</v>
      </c>
      <c r="P1814" s="130">
        <f>SUM(D1814:O1814)</f>
        <v>1</v>
      </c>
      <c r="Q1814" s="483"/>
      <c r="R1814" s="85"/>
      <c r="S1814" s="85"/>
      <c r="T1814" s="143"/>
      <c r="U1814" s="79">
        <v>2</v>
      </c>
    </row>
    <row r="1815" spans="1:21" s="80" customFormat="1" ht="15.75" hidden="1" customHeight="1" thickBot="1">
      <c r="A1815" s="80" t="s">
        <v>49</v>
      </c>
      <c r="B1815" s="69"/>
      <c r="C1815" s="154" t="s">
        <v>235</v>
      </c>
      <c r="D1815" s="126">
        <f t="shared" si="1193"/>
        <v>0.16156629199776501</v>
      </c>
      <c r="E1815" s="128">
        <f t="shared" ref="E1815:O1816" si="1195">E1834/$P1834</f>
        <v>4.0765096987474929E-2</v>
      </c>
      <c r="F1815" s="128">
        <f t="shared" si="1195"/>
        <v>4.9163965849388397E-2</v>
      </c>
      <c r="G1815" s="128">
        <f t="shared" si="1195"/>
        <v>0.1367938520711641</v>
      </c>
      <c r="H1815" s="128">
        <f t="shared" si="1195"/>
        <v>0.19178962781013348</v>
      </c>
      <c r="I1815" s="128">
        <f t="shared" si="1195"/>
        <v>5.5638605878715428E-2</v>
      </c>
      <c r="J1815" s="128">
        <f t="shared" si="1195"/>
        <v>7.1158301929684975E-2</v>
      </c>
      <c r="K1815" s="128">
        <f t="shared" si="1195"/>
        <v>8.4864962271046743E-2</v>
      </c>
      <c r="L1815" s="128">
        <f t="shared" si="1195"/>
        <v>5.1620030899344277E-2</v>
      </c>
      <c r="M1815" s="128">
        <f t="shared" si="1195"/>
        <v>3.693006740223416E-2</v>
      </c>
      <c r="N1815" s="128">
        <f t="shared" si="1195"/>
        <v>6.5222750978994229E-2</v>
      </c>
      <c r="O1815" s="128">
        <f t="shared" si="1195"/>
        <v>5.4486445924054279E-2</v>
      </c>
      <c r="P1815" s="130">
        <f>SUM(D1815:O1815)</f>
        <v>1.0000000000000002</v>
      </c>
      <c r="Q1815" s="499">
        <f>(P1834/P1833-1)</f>
        <v>-6.1083466735456393E-2</v>
      </c>
      <c r="R1815" s="85"/>
      <c r="S1815" s="85"/>
      <c r="T1815" s="143"/>
      <c r="U1815" s="79">
        <v>2</v>
      </c>
    </row>
    <row r="1816" spans="1:21" s="80" customFormat="1" ht="15.75" hidden="1" customHeight="1" thickBot="1">
      <c r="A1816" s="80" t="s">
        <v>49</v>
      </c>
      <c r="B1816" s="69"/>
      <c r="C1816" s="144" t="s">
        <v>473</v>
      </c>
      <c r="D1816" s="126">
        <f t="shared" si="1193"/>
        <v>0.15243861612856149</v>
      </c>
      <c r="E1816" s="128">
        <f t="shared" si="1195"/>
        <v>3.3150127789637163E-2</v>
      </c>
      <c r="F1816" s="128">
        <f t="shared" si="1195"/>
        <v>3.4865201592791176E-2</v>
      </c>
      <c r="G1816" s="128">
        <f t="shared" si="1195"/>
        <v>5.6271779552944275E-2</v>
      </c>
      <c r="H1816" s="128">
        <f t="shared" si="1195"/>
        <v>0.30283749463165299</v>
      </c>
      <c r="I1816" s="128">
        <f t="shared" si="1195"/>
        <v>0.12921026228840771</v>
      </c>
      <c r="J1816" s="128">
        <f t="shared" si="1195"/>
        <v>3.5727196184283577E-2</v>
      </c>
      <c r="K1816" s="128">
        <f t="shared" si="1195"/>
        <v>7.5043618185781938E-2</v>
      </c>
      <c r="L1816" s="128">
        <f t="shared" si="1195"/>
        <v>2.2641199601698862E-2</v>
      </c>
      <c r="M1816" s="128">
        <f t="shared" si="1195"/>
        <v>4.5702396959808635E-2</v>
      </c>
      <c r="N1816" s="128">
        <f t="shared" si="1195"/>
        <v>7.4798982643546827E-2</v>
      </c>
      <c r="O1816" s="128">
        <f t="shared" si="1195"/>
        <v>3.7313124440885463E-2</v>
      </c>
      <c r="P1816" s="130">
        <f t="shared" ref="P1816:P1821" si="1196">SUM(D1816:O1816)</f>
        <v>1</v>
      </c>
      <c r="Q1816" s="499">
        <f t="shared" ref="Q1816:Q1821" si="1197">(P1835/P1834-1)</f>
        <v>-5.2050431557654653E-2</v>
      </c>
      <c r="R1816" s="85"/>
      <c r="S1816" s="85"/>
      <c r="T1816" s="143"/>
      <c r="U1816" s="79">
        <v>2</v>
      </c>
    </row>
    <row r="1817" spans="1:21" s="80" customFormat="1" ht="15.75" hidden="1" customHeight="1" thickBot="1">
      <c r="A1817" s="80" t="s">
        <v>49</v>
      </c>
      <c r="B1817" s="69"/>
      <c r="C1817" s="144" t="s">
        <v>594</v>
      </c>
      <c r="D1817" s="126">
        <f t="shared" si="1193"/>
        <v>0.14045672047286534</v>
      </c>
      <c r="E1817" s="128">
        <f t="shared" ref="E1817:O1817" si="1198">E1836/$P1836</f>
        <v>6.7494316257493414E-2</v>
      </c>
      <c r="F1817" s="128">
        <f t="shared" si="1198"/>
        <v>5.1714483026496845E-2</v>
      </c>
      <c r="G1817" s="128">
        <f t="shared" si="1198"/>
        <v>0.17798975639094972</v>
      </c>
      <c r="H1817" s="128">
        <f t="shared" si="1198"/>
        <v>9.8474939857816995E-2</v>
      </c>
      <c r="I1817" s="128">
        <f t="shared" si="1198"/>
        <v>5.7223761974168556E-2</v>
      </c>
      <c r="J1817" s="128">
        <f t="shared" si="1198"/>
        <v>8.7689332083979804E-2</v>
      </c>
      <c r="K1817" s="128">
        <f t="shared" si="1198"/>
        <v>3.7132557981177233E-2</v>
      </c>
      <c r="L1817" s="128">
        <f t="shared" si="1198"/>
        <v>3.6592529352141551E-2</v>
      </c>
      <c r="M1817" s="128">
        <f t="shared" si="1198"/>
        <v>6.4031046283666029E-2</v>
      </c>
      <c r="N1817" s="128">
        <f t="shared" si="1198"/>
        <v>0.1143232759915955</v>
      </c>
      <c r="O1817" s="128">
        <f t="shared" si="1198"/>
        <v>6.6877280327649169E-2</v>
      </c>
      <c r="P1817" s="130">
        <f t="shared" si="1196"/>
        <v>1</v>
      </c>
      <c r="Q1817" s="500">
        <f t="shared" si="1197"/>
        <v>0.30719502569758328</v>
      </c>
      <c r="R1817" s="85"/>
      <c r="S1817" s="85"/>
      <c r="T1817" s="143"/>
      <c r="U1817" s="79">
        <v>2</v>
      </c>
    </row>
    <row r="1818" spans="1:21" s="80" customFormat="1" ht="15.75" hidden="1" customHeight="1" thickBot="1">
      <c r="A1818" s="80" t="s">
        <v>49</v>
      </c>
      <c r="B1818" s="69"/>
      <c r="C1818" s="144" t="s">
        <v>669</v>
      </c>
      <c r="D1818" s="126">
        <f t="shared" si="1193"/>
        <v>0.12616037070714192</v>
      </c>
      <c r="E1818" s="128">
        <f t="shared" ref="E1818:O1818" si="1199">E1837/$P1837</f>
        <v>6.8611088562940403E-2</v>
      </c>
      <c r="F1818" s="128">
        <f t="shared" si="1199"/>
        <v>5.7046105296828062E-2</v>
      </c>
      <c r="G1818" s="128">
        <f t="shared" si="1199"/>
        <v>0.18058475105175428</v>
      </c>
      <c r="H1818" s="128">
        <f t="shared" si="1199"/>
        <v>9.721769727372577E-2</v>
      </c>
      <c r="I1818" s="128">
        <f t="shared" si="1199"/>
        <v>5.7664729211080804E-2</v>
      </c>
      <c r="J1818" s="128">
        <f t="shared" si="1199"/>
        <v>4.7929125880651534E-2</v>
      </c>
      <c r="K1818" s="128">
        <f t="shared" si="1199"/>
        <v>0.12982847970231559</v>
      </c>
      <c r="L1818" s="128">
        <f t="shared" si="1199"/>
        <v>0.10473184119035139</v>
      </c>
      <c r="M1818" s="128">
        <f t="shared" si="1199"/>
        <v>5.5564158168909382E-2</v>
      </c>
      <c r="N1818" s="128">
        <f t="shared" si="1199"/>
        <v>3.5297324565244703E-2</v>
      </c>
      <c r="O1818" s="128">
        <f t="shared" si="1199"/>
        <v>3.9364328389056027E-2</v>
      </c>
      <c r="P1818" s="130">
        <f t="shared" si="1196"/>
        <v>0.99999999999999989</v>
      </c>
      <c r="Q1818" s="500">
        <f t="shared" si="1197"/>
        <v>3.4860449666276772E-2</v>
      </c>
      <c r="R1818" s="85"/>
      <c r="S1818" s="85"/>
      <c r="T1818" s="480"/>
      <c r="U1818" s="79">
        <v>2</v>
      </c>
    </row>
    <row r="1819" spans="1:21" s="80" customFormat="1" ht="15.75" hidden="1" customHeight="1" thickBot="1">
      <c r="A1819" s="80" t="s">
        <v>49</v>
      </c>
      <c r="B1819" s="516"/>
      <c r="C1819" s="363" t="s">
        <v>795</v>
      </c>
      <c r="D1819" s="86">
        <f t="shared" si="1193"/>
        <v>0.11300441095434341</v>
      </c>
      <c r="E1819" s="145">
        <f t="shared" ref="E1819:O1819" si="1200">E1838/$P1838</f>
        <v>5.3606038142918033E-2</v>
      </c>
      <c r="F1819" s="145">
        <f t="shared" si="1200"/>
        <v>3.6547224767834556E-2</v>
      </c>
      <c r="G1819" s="145">
        <f t="shared" si="1200"/>
        <v>0.16139686924212149</v>
      </c>
      <c r="H1819" s="145">
        <f t="shared" si="1200"/>
        <v>0.14114108583225551</v>
      </c>
      <c r="I1819" s="145">
        <f t="shared" si="1200"/>
        <v>0.11725632912377996</v>
      </c>
      <c r="J1819" s="145">
        <f t="shared" si="1200"/>
        <v>7.0387640543849758E-2</v>
      </c>
      <c r="K1819" s="145">
        <f t="shared" si="1200"/>
        <v>4.6171301977281559E-2</v>
      </c>
      <c r="L1819" s="145">
        <f t="shared" si="1200"/>
        <v>0.11779819710318283</v>
      </c>
      <c r="M1819" s="145">
        <f t="shared" si="1200"/>
        <v>6.746192955483038E-2</v>
      </c>
      <c r="N1819" s="145">
        <f t="shared" si="1200"/>
        <v>4.2168634731363494E-2</v>
      </c>
      <c r="O1819" s="145">
        <f t="shared" si="1200"/>
        <v>3.3060338026239103E-2</v>
      </c>
      <c r="P1819" s="534">
        <f t="shared" si="1196"/>
        <v>1</v>
      </c>
      <c r="Q1819" s="535">
        <f t="shared" si="1197"/>
        <v>0.12491401858081952</v>
      </c>
      <c r="R1819" s="85"/>
      <c r="S1819" s="85"/>
      <c r="T1819" s="143"/>
      <c r="U1819" s="79">
        <v>2</v>
      </c>
    </row>
    <row r="1820" spans="1:21" s="80" customFormat="1" ht="15.75" hidden="1" customHeight="1" thickBot="1">
      <c r="A1820" s="80" t="s">
        <v>49</v>
      </c>
      <c r="B1820" s="516"/>
      <c r="C1820" s="363" t="s">
        <v>879</v>
      </c>
      <c r="D1820" s="369">
        <f t="shared" si="1193"/>
        <v>0.13407305636903341</v>
      </c>
      <c r="E1820" s="148">
        <f t="shared" ref="E1820:O1821" si="1201">E1839/$P1839</f>
        <v>5.835574162202084E-2</v>
      </c>
      <c r="F1820" s="148">
        <f t="shared" si="1201"/>
        <v>4.0454502721063004E-2</v>
      </c>
      <c r="G1820" s="148">
        <f t="shared" si="1201"/>
        <v>8.9791276575636902E-2</v>
      </c>
      <c r="H1820" s="148">
        <f t="shared" si="1201"/>
        <v>0.12494042555140719</v>
      </c>
      <c r="I1820" s="148">
        <f t="shared" si="1201"/>
        <v>9.6808944156473217E-2</v>
      </c>
      <c r="J1820" s="148">
        <f t="shared" si="1201"/>
        <v>5.5471913367162624E-2</v>
      </c>
      <c r="K1820" s="148">
        <f t="shared" si="1201"/>
        <v>0.12463620945479036</v>
      </c>
      <c r="L1820" s="148">
        <f t="shared" si="1201"/>
        <v>5.7008179298216909E-2</v>
      </c>
      <c r="M1820" s="148">
        <f t="shared" si="1201"/>
        <v>5.8980678837551474E-2</v>
      </c>
      <c r="N1820" s="148">
        <f t="shared" si="1201"/>
        <v>9.2527772298917607E-2</v>
      </c>
      <c r="O1820" s="148">
        <f t="shared" si="1201"/>
        <v>6.6951299747726442E-2</v>
      </c>
      <c r="P1820" s="533">
        <f t="shared" si="1196"/>
        <v>0.99999999999999989</v>
      </c>
      <c r="Q1820" s="536">
        <f t="shared" si="1197"/>
        <v>-0.25694924186962853</v>
      </c>
      <c r="R1820" s="85"/>
      <c r="S1820" s="85"/>
      <c r="T1820" s="143"/>
      <c r="U1820" s="79">
        <v>2</v>
      </c>
    </row>
    <row r="1821" spans="1:21" s="80" customFormat="1" ht="15.6" hidden="1" customHeight="1" thickBot="1">
      <c r="A1821" s="80" t="s">
        <v>948</v>
      </c>
      <c r="B1821" s="516"/>
      <c r="C1821" s="363" t="s">
        <v>980</v>
      </c>
      <c r="D1821" s="369">
        <f t="shared" si="1193"/>
        <v>0.11399820342066276</v>
      </c>
      <c r="E1821" s="148">
        <f t="shared" si="1201"/>
        <v>6.4268737501703171E-2</v>
      </c>
      <c r="F1821" s="148">
        <f t="shared" si="1201"/>
        <v>5.7814708725051414E-2</v>
      </c>
      <c r="G1821" s="148">
        <f t="shared" si="1201"/>
        <v>6.3377225930148426E-2</v>
      </c>
      <c r="H1821" s="148">
        <f t="shared" si="1201"/>
        <v>4.6528479514934523E-2</v>
      </c>
      <c r="I1821" s="148">
        <f t="shared" si="1201"/>
        <v>0.17791126985352465</v>
      </c>
      <c r="J1821" s="148">
        <f t="shared" si="1201"/>
        <v>0.11330734060021737</v>
      </c>
      <c r="K1821" s="148">
        <f t="shared" si="1201"/>
        <v>8.8442538913133834E-2</v>
      </c>
      <c r="L1821" s="148">
        <f t="shared" si="1201"/>
        <v>4.4888944686212157E-2</v>
      </c>
      <c r="M1821" s="148">
        <f t="shared" si="1201"/>
        <v>0.11727381497280912</v>
      </c>
      <c r="N1821" s="148">
        <f t="shared" si="1201"/>
        <v>6.9364339363720967E-2</v>
      </c>
      <c r="O1821" s="148">
        <f t="shared" si="1201"/>
        <v>4.2824396517881586E-2</v>
      </c>
      <c r="P1821" s="533">
        <f t="shared" si="1196"/>
        <v>1</v>
      </c>
      <c r="Q1821" s="536">
        <f t="shared" si="1197"/>
        <v>0.1106540302615644</v>
      </c>
      <c r="R1821" s="85"/>
      <c r="S1821" s="85"/>
      <c r="T1821" s="143"/>
      <c r="U1821" s="79">
        <v>2</v>
      </c>
    </row>
    <row r="1822" spans="1:21" s="80" customFormat="1" ht="15.6" hidden="1" customHeight="1" thickBot="1">
      <c r="A1822" s="80" t="s">
        <v>948</v>
      </c>
      <c r="B1822" s="516"/>
      <c r="C1822" s="363" t="s">
        <v>1125</v>
      </c>
      <c r="D1822" s="369">
        <f t="shared" ref="D1822:O1822" si="1202">D1842/$P1842</f>
        <v>8.8530616958644864E-2</v>
      </c>
      <c r="E1822" s="148">
        <f t="shared" si="1202"/>
        <v>6.7783991646951897E-2</v>
      </c>
      <c r="F1822" s="148">
        <f t="shared" si="1202"/>
        <v>2.7960488459920368E-2</v>
      </c>
      <c r="G1822" s="148">
        <f t="shared" si="1202"/>
        <v>9.3289751012169603E-2</v>
      </c>
      <c r="H1822" s="148">
        <f t="shared" si="1202"/>
        <v>7.0002431824538983E-2</v>
      </c>
      <c r="I1822" s="148">
        <f t="shared" si="1202"/>
        <v>6.3437853146404433E-2</v>
      </c>
      <c r="J1822" s="148">
        <f t="shared" si="1202"/>
        <v>0.22261598705469487</v>
      </c>
      <c r="K1822" s="148">
        <f t="shared" si="1202"/>
        <v>6.0552487699128119E-2</v>
      </c>
      <c r="L1822" s="148">
        <f t="shared" si="1202"/>
        <v>6.8392688290624476E-2</v>
      </c>
      <c r="M1822" s="148">
        <f t="shared" si="1202"/>
        <v>5.5066614314440786E-2</v>
      </c>
      <c r="N1822" s="148">
        <f t="shared" si="1202"/>
        <v>8.4792099395386372E-2</v>
      </c>
      <c r="O1822" s="148">
        <f t="shared" si="1202"/>
        <v>9.7574990197095313E-2</v>
      </c>
      <c r="P1822" s="533">
        <f>SUM(D1822:O1822)</f>
        <v>1.0000000000000002</v>
      </c>
      <c r="Q1822" s="536">
        <f>(P1842/P1840-1)</f>
        <v>8.3119654879143301E-2</v>
      </c>
      <c r="R1822" s="85"/>
      <c r="S1822" s="85"/>
      <c r="T1822" s="143"/>
      <c r="U1822" s="79">
        <v>2</v>
      </c>
    </row>
    <row r="1823" spans="1:21" s="80" customFormat="1" ht="15.6" customHeight="1" thickBot="1">
      <c r="A1823" s="80" t="s">
        <v>1663</v>
      </c>
      <c r="B1823" s="516">
        <f>+B1805+1</f>
        <v>352</v>
      </c>
      <c r="C1823" s="363" t="s">
        <v>1673</v>
      </c>
      <c r="D1823" s="369">
        <f t="shared" ref="D1823:D1829" si="1203">D1843/$P1843</f>
        <v>4.8127244984185913E-2</v>
      </c>
      <c r="E1823" s="148">
        <f t="shared" ref="E1823:O1823" si="1204">E1843/$P1843</f>
        <v>3.5596425838776771E-2</v>
      </c>
      <c r="F1823" s="148">
        <f t="shared" si="1204"/>
        <v>2.6420473202211074E-2</v>
      </c>
      <c r="G1823" s="148">
        <f t="shared" si="1204"/>
        <v>2.5251010575437834E-2</v>
      </c>
      <c r="H1823" s="148">
        <f t="shared" si="1204"/>
        <v>2.4046985821945397E-2</v>
      </c>
      <c r="I1823" s="148">
        <f t="shared" si="1204"/>
        <v>5.2075996999129133E-2</v>
      </c>
      <c r="J1823" s="148">
        <f t="shared" si="1204"/>
        <v>0.10288103002479847</v>
      </c>
      <c r="K1823" s="148">
        <f t="shared" si="1204"/>
        <v>4.8984993616505608E-2</v>
      </c>
      <c r="L1823" s="148">
        <f t="shared" si="1204"/>
        <v>1.8941720668105528E-2</v>
      </c>
      <c r="M1823" s="148">
        <f t="shared" si="1204"/>
        <v>0.59248071700504334</v>
      </c>
      <c r="N1823" s="148">
        <f t="shared" si="1204"/>
        <v>1.1069638554657618E-2</v>
      </c>
      <c r="O1823" s="148">
        <f t="shared" si="1204"/>
        <v>1.4123762709203206E-2</v>
      </c>
      <c r="P1823" s="533">
        <f t="shared" ref="P1823:P1832" si="1205">SUM(D1823:O1823)</f>
        <v>0.99999999999999978</v>
      </c>
      <c r="Q1823" s="536">
        <f>(P1843/P1842-1)</f>
        <v>1.3084340174490583</v>
      </c>
      <c r="R1823" s="85"/>
      <c r="S1823" s="85"/>
      <c r="T1823" s="143"/>
      <c r="U1823" s="79">
        <v>1</v>
      </c>
    </row>
    <row r="1824" spans="1:21" s="80" customFormat="1" ht="15.6" customHeight="1" thickBot="1">
      <c r="A1824" s="80" t="s">
        <v>1664</v>
      </c>
      <c r="B1824" s="516">
        <f>+B1823+1</f>
        <v>353</v>
      </c>
      <c r="C1824" s="363" t="s">
        <v>1674</v>
      </c>
      <c r="D1824" s="370">
        <f t="shared" si="1203"/>
        <v>0.10948327847400699</v>
      </c>
      <c r="E1824" s="253">
        <f t="shared" ref="E1824:O1824" si="1206">E1844/$P1844</f>
        <v>6.0755974089451867E-2</v>
      </c>
      <c r="F1824" s="253">
        <f t="shared" si="1206"/>
        <v>8.206774359037565E-2</v>
      </c>
      <c r="G1824" s="253">
        <f t="shared" si="1206"/>
        <v>6.0574681863572705E-2</v>
      </c>
      <c r="H1824" s="253">
        <f t="shared" si="1206"/>
        <v>7.4957292400241127E-2</v>
      </c>
      <c r="I1824" s="253">
        <f t="shared" si="1206"/>
        <v>9.7948740406638091E-2</v>
      </c>
      <c r="J1824" s="253">
        <f t="shared" si="1206"/>
        <v>0.25757921378628545</v>
      </c>
      <c r="K1824" s="253">
        <f t="shared" si="1206"/>
        <v>6.3654103966819642E-2</v>
      </c>
      <c r="L1824" s="253">
        <f t="shared" si="1206"/>
        <v>3.7408916411090787E-2</v>
      </c>
      <c r="M1824" s="253">
        <f t="shared" si="1206"/>
        <v>4.9718999299117425E-2</v>
      </c>
      <c r="N1824" s="253">
        <f t="shared" si="1206"/>
        <v>4.3672658551605792E-2</v>
      </c>
      <c r="O1824" s="253">
        <f t="shared" si="1206"/>
        <v>6.2178397160794451E-2</v>
      </c>
      <c r="P1824" s="537">
        <f t="shared" si="1205"/>
        <v>0.99999999999999989</v>
      </c>
      <c r="Q1824" s="538">
        <f t="shared" ref="Q1824:Q1832" si="1207">(P1844/P1843-1)</f>
        <v>-0.41761078466683521</v>
      </c>
      <c r="R1824" s="85"/>
      <c r="S1824" s="85"/>
      <c r="T1824" s="143"/>
      <c r="U1824" s="79">
        <v>1</v>
      </c>
    </row>
    <row r="1825" spans="1:21" s="80" customFormat="1" ht="15.6" customHeight="1" thickBot="1">
      <c r="A1825" s="80" t="s">
        <v>1665</v>
      </c>
      <c r="B1825" s="516">
        <f>+B1824+1</f>
        <v>354</v>
      </c>
      <c r="C1825" s="144" t="s">
        <v>1675</v>
      </c>
      <c r="D1825" s="91">
        <f t="shared" si="1203"/>
        <v>6.2630768384010715E-2</v>
      </c>
      <c r="E1825" s="92">
        <f t="shared" ref="E1825:O1825" si="1208">E1845/$P1845</f>
        <v>1.9400352435334871E-2</v>
      </c>
      <c r="F1825" s="92">
        <f t="shared" si="1208"/>
        <v>2.6950405671540743E-2</v>
      </c>
      <c r="G1825" s="92">
        <f t="shared" si="1208"/>
        <v>1.5457980665030702E-2</v>
      </c>
      <c r="H1825" s="92">
        <f t="shared" si="1208"/>
        <v>3.3662647365948768E-2</v>
      </c>
      <c r="I1825" s="92">
        <f t="shared" si="1208"/>
        <v>9.3123725547171202E-2</v>
      </c>
      <c r="J1825" s="92">
        <f t="shared" si="1208"/>
        <v>6.4770367241637317E-2</v>
      </c>
      <c r="K1825" s="92">
        <f t="shared" si="1208"/>
        <v>1.4494822524160905E-2</v>
      </c>
      <c r="L1825" s="92">
        <f t="shared" si="1208"/>
        <v>1.5001609972516049E-2</v>
      </c>
      <c r="M1825" s="92">
        <f t="shared" si="1208"/>
        <v>0.62061557196717776</v>
      </c>
      <c r="N1825" s="92">
        <f t="shared" si="1208"/>
        <v>2.0029335227249409E-2</v>
      </c>
      <c r="O1825" s="92">
        <f t="shared" si="1208"/>
        <v>1.3862412998221637E-2</v>
      </c>
      <c r="P1825" s="420">
        <f t="shared" si="1205"/>
        <v>1</v>
      </c>
      <c r="Q1825" s="501">
        <f t="shared" si="1207"/>
        <v>0.87113684354483767</v>
      </c>
      <c r="R1825" s="85"/>
      <c r="S1825" s="85"/>
      <c r="T1825" s="143"/>
      <c r="U1825" s="79">
        <v>1</v>
      </c>
    </row>
    <row r="1826" spans="1:21" s="80" customFormat="1" ht="15.6" customHeight="1" thickBot="1">
      <c r="A1826" s="80" t="s">
        <v>1666</v>
      </c>
      <c r="B1826" s="516">
        <f>+B1825+1</f>
        <v>355</v>
      </c>
      <c r="C1826" s="144" t="s">
        <v>1676</v>
      </c>
      <c r="D1826" s="91">
        <f t="shared" si="1203"/>
        <v>0.33661283575344908</v>
      </c>
      <c r="E1826" s="92">
        <f t="shared" ref="E1826:O1826" si="1209">E1846/$P1846</f>
        <v>2.8388029819245549E-2</v>
      </c>
      <c r="F1826" s="92">
        <f t="shared" si="1209"/>
        <v>3.1111838446373205E-2</v>
      </c>
      <c r="G1826" s="92">
        <f t="shared" si="1209"/>
        <v>4.3419334137597292E-2</v>
      </c>
      <c r="H1826" s="92">
        <f t="shared" si="1209"/>
        <v>9.4167015435540596E-2</v>
      </c>
      <c r="I1826" s="92">
        <f t="shared" si="1209"/>
        <v>0.19572991634524484</v>
      </c>
      <c r="J1826" s="92">
        <f t="shared" si="1209"/>
        <v>0.10979234633554373</v>
      </c>
      <c r="K1826" s="92">
        <f t="shared" si="1209"/>
        <v>3.3590540032485891E-2</v>
      </c>
      <c r="L1826" s="92">
        <f t="shared" si="1209"/>
        <v>3.0368215794081211E-2</v>
      </c>
      <c r="M1826" s="92">
        <f t="shared" si="1209"/>
        <v>3.5796425717828664E-2</v>
      </c>
      <c r="N1826" s="92">
        <f t="shared" si="1209"/>
        <v>3.8193932324060674E-2</v>
      </c>
      <c r="O1826" s="92">
        <f t="shared" si="1209"/>
        <v>2.2829569858549299E-2</v>
      </c>
      <c r="P1826" s="94">
        <f t="shared" si="1205"/>
        <v>1</v>
      </c>
      <c r="Q1826" s="494">
        <f t="shared" si="1207"/>
        <v>-0.42925658480188444</v>
      </c>
      <c r="R1826" s="85"/>
      <c r="S1826" s="85"/>
      <c r="T1826" s="143"/>
      <c r="U1826" s="79">
        <v>1</v>
      </c>
    </row>
    <row r="1827" spans="1:21" s="80" customFormat="1" ht="15.75" customHeight="1" thickBot="1">
      <c r="A1827" s="80" t="s">
        <v>1667</v>
      </c>
      <c r="B1827" s="516">
        <f>+B1826+1</f>
        <v>356</v>
      </c>
      <c r="C1827" s="144" t="s">
        <v>1677</v>
      </c>
      <c r="D1827" s="91">
        <f t="shared" si="1203"/>
        <v>0.34779620588046783</v>
      </c>
      <c r="E1827" s="92">
        <f t="shared" ref="E1827:O1827" si="1210">E1847/$P1847</f>
        <v>3.477006889921487E-2</v>
      </c>
      <c r="F1827" s="92">
        <f t="shared" si="1210"/>
        <v>3.6692837686268222E-2</v>
      </c>
      <c r="G1827" s="92">
        <f t="shared" si="1210"/>
        <v>3.8455375741067138E-2</v>
      </c>
      <c r="H1827" s="92">
        <f t="shared" si="1210"/>
        <v>6.1368370453452968E-2</v>
      </c>
      <c r="I1827" s="92">
        <f t="shared" si="1210"/>
        <v>0.10078513058804678</v>
      </c>
      <c r="J1827" s="92">
        <f t="shared" si="1210"/>
        <v>0.1087966672007691</v>
      </c>
      <c r="K1827" s="92">
        <f t="shared" si="1210"/>
        <v>3.4609838166960422E-2</v>
      </c>
      <c r="L1827" s="92">
        <f t="shared" si="1210"/>
        <v>3.1244992789617048E-2</v>
      </c>
      <c r="M1827" s="92">
        <f t="shared" si="1210"/>
        <v>0.13892004486460502</v>
      </c>
      <c r="N1827" s="92">
        <f t="shared" si="1210"/>
        <v>3.605191475725044E-2</v>
      </c>
      <c r="O1827" s="92">
        <f t="shared" si="1210"/>
        <v>3.0508552972280133E-2</v>
      </c>
      <c r="P1827" s="94">
        <f t="shared" si="1205"/>
        <v>1</v>
      </c>
      <c r="Q1827" s="494">
        <f t="shared" si="1207"/>
        <v>0.10087317992585354</v>
      </c>
      <c r="R1827" s="85"/>
      <c r="S1827" s="85"/>
      <c r="T1827" s="143"/>
      <c r="U1827" s="79">
        <v>1</v>
      </c>
    </row>
    <row r="1828" spans="1:21" s="80" customFormat="1" ht="15.75" customHeight="1" thickBot="1">
      <c r="A1828" s="80" t="s">
        <v>1668</v>
      </c>
      <c r="B1828" s="516">
        <f>+B1827+1</f>
        <v>357</v>
      </c>
      <c r="C1828" s="144" t="s">
        <v>1678</v>
      </c>
      <c r="D1828" s="91">
        <f t="shared" si="1203"/>
        <v>0.11055590256089944</v>
      </c>
      <c r="E1828" s="92">
        <f t="shared" ref="E1828:O1828" si="1211">E1848/$P1848</f>
        <v>4.788673745575682E-2</v>
      </c>
      <c r="F1828" s="92">
        <f t="shared" si="1211"/>
        <v>4.9552363106391842E-2</v>
      </c>
      <c r="G1828" s="92">
        <f t="shared" si="1211"/>
        <v>5.0801582344368108E-2</v>
      </c>
      <c r="H1828" s="92">
        <f t="shared" si="1211"/>
        <v>8.4946908182386024E-2</v>
      </c>
      <c r="I1828" s="92">
        <f t="shared" si="1211"/>
        <v>0.13741411617738913</v>
      </c>
      <c r="J1828" s="92">
        <f t="shared" si="1211"/>
        <v>0.14844888611284615</v>
      </c>
      <c r="K1828" s="92">
        <f t="shared" si="1211"/>
        <v>4.5180095773474913E-2</v>
      </c>
      <c r="L1828" s="92">
        <f t="shared" si="1211"/>
        <v>4.0391422027899228E-2</v>
      </c>
      <c r="M1828" s="92">
        <f t="shared" si="1211"/>
        <v>0.19258796585467414</v>
      </c>
      <c r="N1828" s="92">
        <f t="shared" si="1211"/>
        <v>5.1009785550697483E-2</v>
      </c>
      <c r="O1828" s="92">
        <f t="shared" si="1211"/>
        <v>4.1224234853216746E-2</v>
      </c>
      <c r="P1828" s="94">
        <f t="shared" si="1205"/>
        <v>1</v>
      </c>
      <c r="Q1828" s="494">
        <f t="shared" si="1207"/>
        <v>-0.23041179298189407</v>
      </c>
      <c r="R1828" s="85"/>
      <c r="S1828" s="85"/>
      <c r="T1828" s="143"/>
      <c r="U1828" s="79">
        <v>1</v>
      </c>
    </row>
    <row r="1829" spans="1:21" s="80" customFormat="1" ht="15.75" hidden="1" customHeight="1" thickBot="1">
      <c r="A1829" s="80" t="s">
        <v>1669</v>
      </c>
      <c r="B1829" s="69"/>
      <c r="C1829" s="144" t="s">
        <v>1679</v>
      </c>
      <c r="D1829" s="91" t="e">
        <f t="shared" si="1203"/>
        <v>#DIV/0!</v>
      </c>
      <c r="E1829" s="92" t="e">
        <f t="shared" ref="E1829:O1829" si="1212">E1849/$P1849</f>
        <v>#DIV/0!</v>
      </c>
      <c r="F1829" s="92" t="e">
        <f t="shared" si="1212"/>
        <v>#DIV/0!</v>
      </c>
      <c r="G1829" s="92" t="e">
        <f t="shared" si="1212"/>
        <v>#DIV/0!</v>
      </c>
      <c r="H1829" s="92" t="e">
        <f t="shared" si="1212"/>
        <v>#DIV/0!</v>
      </c>
      <c r="I1829" s="92" t="e">
        <f t="shared" si="1212"/>
        <v>#DIV/0!</v>
      </c>
      <c r="J1829" s="92" t="e">
        <f t="shared" si="1212"/>
        <v>#DIV/0!</v>
      </c>
      <c r="K1829" s="92" t="e">
        <f t="shared" si="1212"/>
        <v>#DIV/0!</v>
      </c>
      <c r="L1829" s="92" t="e">
        <f t="shared" si="1212"/>
        <v>#DIV/0!</v>
      </c>
      <c r="M1829" s="92" t="e">
        <f t="shared" si="1212"/>
        <v>#DIV/0!</v>
      </c>
      <c r="N1829" s="92" t="e">
        <f t="shared" si="1212"/>
        <v>#DIV/0!</v>
      </c>
      <c r="O1829" s="92" t="e">
        <f t="shared" si="1212"/>
        <v>#DIV/0!</v>
      </c>
      <c r="P1829" s="94" t="e">
        <f t="shared" si="1205"/>
        <v>#DIV/0!</v>
      </c>
      <c r="Q1829" s="494">
        <f t="shared" si="1207"/>
        <v>-1</v>
      </c>
      <c r="R1829" s="85"/>
      <c r="S1829" s="85"/>
      <c r="T1829" s="143"/>
      <c r="U1829" s="79">
        <v>2</v>
      </c>
    </row>
    <row r="1830" spans="1:21" s="80" customFormat="1" ht="15.75" hidden="1" customHeight="1" thickBot="1">
      <c r="A1830" s="80" t="s">
        <v>1670</v>
      </c>
      <c r="B1830" s="69"/>
      <c r="C1830" s="144" t="s">
        <v>1680</v>
      </c>
      <c r="D1830" s="91" t="e">
        <f t="shared" ref="D1830:O1832" si="1213">D1850/$P1850</f>
        <v>#DIV/0!</v>
      </c>
      <c r="E1830" s="92" t="e">
        <f t="shared" si="1213"/>
        <v>#DIV/0!</v>
      </c>
      <c r="F1830" s="92" t="e">
        <f t="shared" si="1213"/>
        <v>#DIV/0!</v>
      </c>
      <c r="G1830" s="92" t="e">
        <f t="shared" si="1213"/>
        <v>#DIV/0!</v>
      </c>
      <c r="H1830" s="92" t="e">
        <f t="shared" si="1213"/>
        <v>#DIV/0!</v>
      </c>
      <c r="I1830" s="92" t="e">
        <f t="shared" si="1213"/>
        <v>#DIV/0!</v>
      </c>
      <c r="J1830" s="92" t="e">
        <f t="shared" si="1213"/>
        <v>#DIV/0!</v>
      </c>
      <c r="K1830" s="92" t="e">
        <f t="shared" si="1213"/>
        <v>#DIV/0!</v>
      </c>
      <c r="L1830" s="92" t="e">
        <f t="shared" si="1213"/>
        <v>#DIV/0!</v>
      </c>
      <c r="M1830" s="92" t="e">
        <f t="shared" si="1213"/>
        <v>#DIV/0!</v>
      </c>
      <c r="N1830" s="92" t="e">
        <f t="shared" si="1213"/>
        <v>#DIV/0!</v>
      </c>
      <c r="O1830" s="92" t="e">
        <f t="shared" si="1213"/>
        <v>#DIV/0!</v>
      </c>
      <c r="P1830" s="94" t="e">
        <f t="shared" si="1205"/>
        <v>#DIV/0!</v>
      </c>
      <c r="Q1830" s="494" t="e">
        <f t="shared" si="1207"/>
        <v>#DIV/0!</v>
      </c>
      <c r="R1830" s="85"/>
      <c r="S1830" s="85"/>
      <c r="T1830" s="143"/>
      <c r="U1830" s="79">
        <v>2</v>
      </c>
    </row>
    <row r="1831" spans="1:21" s="80" customFormat="1" ht="15.75" hidden="1" customHeight="1" thickBot="1">
      <c r="A1831" s="80" t="s">
        <v>1671</v>
      </c>
      <c r="B1831" s="69"/>
      <c r="C1831" s="144" t="s">
        <v>1681</v>
      </c>
      <c r="D1831" s="91" t="e">
        <f t="shared" si="1213"/>
        <v>#DIV/0!</v>
      </c>
      <c r="E1831" s="92" t="e">
        <f t="shared" si="1213"/>
        <v>#DIV/0!</v>
      </c>
      <c r="F1831" s="92" t="e">
        <f t="shared" si="1213"/>
        <v>#DIV/0!</v>
      </c>
      <c r="G1831" s="92" t="e">
        <f t="shared" si="1213"/>
        <v>#DIV/0!</v>
      </c>
      <c r="H1831" s="92" t="e">
        <f t="shared" si="1213"/>
        <v>#DIV/0!</v>
      </c>
      <c r="I1831" s="92" t="e">
        <f t="shared" si="1213"/>
        <v>#DIV/0!</v>
      </c>
      <c r="J1831" s="92" t="e">
        <f t="shared" si="1213"/>
        <v>#DIV/0!</v>
      </c>
      <c r="K1831" s="92" t="e">
        <f t="shared" si="1213"/>
        <v>#DIV/0!</v>
      </c>
      <c r="L1831" s="92" t="e">
        <f t="shared" si="1213"/>
        <v>#DIV/0!</v>
      </c>
      <c r="M1831" s="92" t="e">
        <f t="shared" si="1213"/>
        <v>#DIV/0!</v>
      </c>
      <c r="N1831" s="92" t="e">
        <f t="shared" si="1213"/>
        <v>#DIV/0!</v>
      </c>
      <c r="O1831" s="92" t="e">
        <f t="shared" si="1213"/>
        <v>#DIV/0!</v>
      </c>
      <c r="P1831" s="94" t="e">
        <f t="shared" si="1205"/>
        <v>#DIV/0!</v>
      </c>
      <c r="Q1831" s="494" t="e">
        <f t="shared" si="1207"/>
        <v>#DIV/0!</v>
      </c>
      <c r="R1831" s="85"/>
      <c r="S1831" s="85"/>
      <c r="T1831" s="143"/>
      <c r="U1831" s="79">
        <v>2</v>
      </c>
    </row>
    <row r="1832" spans="1:21" s="80" customFormat="1" ht="15.75" hidden="1" customHeight="1" thickBot="1">
      <c r="A1832" s="80" t="s">
        <v>1672</v>
      </c>
      <c r="B1832" s="69"/>
      <c r="C1832" s="144" t="s">
        <v>1682</v>
      </c>
      <c r="D1832" s="91" t="e">
        <f t="shared" si="1213"/>
        <v>#DIV/0!</v>
      </c>
      <c r="E1832" s="92" t="e">
        <f t="shared" si="1213"/>
        <v>#DIV/0!</v>
      </c>
      <c r="F1832" s="92" t="e">
        <f t="shared" si="1213"/>
        <v>#DIV/0!</v>
      </c>
      <c r="G1832" s="92" t="e">
        <f t="shared" si="1213"/>
        <v>#DIV/0!</v>
      </c>
      <c r="H1832" s="92" t="e">
        <f t="shared" si="1213"/>
        <v>#DIV/0!</v>
      </c>
      <c r="I1832" s="92" t="e">
        <f t="shared" si="1213"/>
        <v>#DIV/0!</v>
      </c>
      <c r="J1832" s="92" t="e">
        <f t="shared" si="1213"/>
        <v>#DIV/0!</v>
      </c>
      <c r="K1832" s="92" t="e">
        <f t="shared" si="1213"/>
        <v>#DIV/0!</v>
      </c>
      <c r="L1832" s="92" t="e">
        <f t="shared" si="1213"/>
        <v>#DIV/0!</v>
      </c>
      <c r="M1832" s="92" t="e">
        <f t="shared" si="1213"/>
        <v>#DIV/0!</v>
      </c>
      <c r="N1832" s="92" t="e">
        <f t="shared" si="1213"/>
        <v>#DIV/0!</v>
      </c>
      <c r="O1832" s="92" t="e">
        <f t="shared" si="1213"/>
        <v>#DIV/0!</v>
      </c>
      <c r="P1832" s="94" t="e">
        <f t="shared" si="1205"/>
        <v>#DIV/0!</v>
      </c>
      <c r="Q1832" s="494" t="e">
        <f t="shared" si="1207"/>
        <v>#DIV/0!</v>
      </c>
      <c r="R1832" s="85"/>
      <c r="S1832" s="85"/>
      <c r="T1832" s="143"/>
      <c r="U1832" s="79">
        <v>2</v>
      </c>
    </row>
    <row r="1833" spans="1:21" s="80" customFormat="1" ht="15.75" hidden="1" customHeight="1" thickBot="1">
      <c r="A1833" s="80" t="s">
        <v>49</v>
      </c>
      <c r="B1833" s="69"/>
      <c r="C1833" s="154" t="s">
        <v>234</v>
      </c>
      <c r="D1833" s="336">
        <f t="shared" ref="D1833:P1833" si="1214">D1661+D1704+D1747+D1790</f>
        <v>49.639999000000003</v>
      </c>
      <c r="E1833" s="337">
        <f t="shared" si="1214"/>
        <v>15.734252999999999</v>
      </c>
      <c r="F1833" s="337">
        <f t="shared" si="1214"/>
        <v>38.048186999999999</v>
      </c>
      <c r="G1833" s="337">
        <f t="shared" si="1214"/>
        <v>31.246764000000006</v>
      </c>
      <c r="H1833" s="337">
        <f t="shared" si="1214"/>
        <v>96.387248999999997</v>
      </c>
      <c r="I1833" s="337">
        <f t="shared" si="1214"/>
        <v>22.69867600000002</v>
      </c>
      <c r="J1833" s="337">
        <f t="shared" si="1214"/>
        <v>12.587755999999994</v>
      </c>
      <c r="K1833" s="337">
        <f t="shared" si="1214"/>
        <v>10.992234999999999</v>
      </c>
      <c r="L1833" s="337">
        <f t="shared" si="1214"/>
        <v>15.210082999999997</v>
      </c>
      <c r="M1833" s="337">
        <f t="shared" si="1214"/>
        <v>7.5082590000000149</v>
      </c>
      <c r="N1833" s="337">
        <f t="shared" si="1214"/>
        <v>15.464084999999994</v>
      </c>
      <c r="O1833" s="337">
        <f t="shared" si="1214"/>
        <v>10.628563000000016</v>
      </c>
      <c r="P1833" s="338">
        <f t="shared" si="1214"/>
        <v>326.14610900000002</v>
      </c>
      <c r="Q1833" s="117"/>
      <c r="R1833" s="203"/>
      <c r="S1833" s="203"/>
      <c r="T1833" s="143"/>
      <c r="U1833" s="79">
        <v>2</v>
      </c>
    </row>
    <row r="1834" spans="1:21" s="80" customFormat="1" ht="15.75" hidden="1" customHeight="1" thickBot="1">
      <c r="A1834" s="80" t="s">
        <v>49</v>
      </c>
      <c r="B1834" s="69"/>
      <c r="C1834" s="144" t="s">
        <v>235</v>
      </c>
      <c r="D1834" s="258">
        <f t="shared" ref="D1834:O1834" si="1215">D1662+D1705+D1748+D1791</f>
        <v>49.475471999999996</v>
      </c>
      <c r="E1834" s="259">
        <f t="shared" si="1215"/>
        <v>12.48325</v>
      </c>
      <c r="F1834" s="259">
        <f t="shared" si="1215"/>
        <v>15.055185</v>
      </c>
      <c r="G1834" s="259">
        <f t="shared" si="1215"/>
        <v>41.889556999999996</v>
      </c>
      <c r="H1834" s="259">
        <f t="shared" si="1215"/>
        <v>58.730581999999991</v>
      </c>
      <c r="I1834" s="259">
        <f t="shared" si="1215"/>
        <v>17.037875</v>
      </c>
      <c r="J1834" s="259">
        <f t="shared" si="1215"/>
        <v>21.790378</v>
      </c>
      <c r="K1834" s="259">
        <f t="shared" si="1215"/>
        <v>25.987685999999997</v>
      </c>
      <c r="L1834" s="259">
        <f t="shared" si="1215"/>
        <v>15.807290999999999</v>
      </c>
      <c r="M1834" s="259">
        <f t="shared" si="1215"/>
        <v>11.308872000000001</v>
      </c>
      <c r="N1834" s="259">
        <f t="shared" si="1215"/>
        <v>19.972770000000004</v>
      </c>
      <c r="O1834" s="259">
        <f t="shared" si="1215"/>
        <v>16.685056000000003</v>
      </c>
      <c r="P1834" s="101">
        <f t="shared" ref="P1834:P1839" si="1216">SUM(D1834:O1834)</f>
        <v>306.223974</v>
      </c>
      <c r="Q1834" s="507"/>
      <c r="R1834" s="260"/>
      <c r="S1834" s="260"/>
      <c r="T1834" s="156"/>
      <c r="U1834" s="79">
        <v>2</v>
      </c>
    </row>
    <row r="1835" spans="1:21" s="80" customFormat="1" ht="15.75" hidden="1" customHeight="1" thickBot="1">
      <c r="A1835" s="80" t="s">
        <v>49</v>
      </c>
      <c r="B1835" s="69"/>
      <c r="C1835" s="144" t="s">
        <v>473</v>
      </c>
      <c r="D1835" s="258">
        <f t="shared" ref="D1835:O1835" si="1217">D1663+D1706+D1749+D1792</f>
        <v>44.250625999999997</v>
      </c>
      <c r="E1835" s="259">
        <f t="shared" si="1217"/>
        <v>9.6229809999999993</v>
      </c>
      <c r="F1835" s="259">
        <f t="shared" si="1217"/>
        <v>10.120841</v>
      </c>
      <c r="G1835" s="259">
        <f t="shared" si="1217"/>
        <v>16.334847</v>
      </c>
      <c r="H1835" s="259">
        <f t="shared" si="1217"/>
        <v>87.909147000000004</v>
      </c>
      <c r="I1835" s="259">
        <f t="shared" si="1217"/>
        <v>37.507786000000003</v>
      </c>
      <c r="J1835" s="259">
        <f t="shared" si="1217"/>
        <v>10.371065</v>
      </c>
      <c r="K1835" s="259">
        <f t="shared" si="1217"/>
        <v>21.784027999999999</v>
      </c>
      <c r="L1835" s="259">
        <f t="shared" si="1217"/>
        <v>6.5723979999999997</v>
      </c>
      <c r="M1835" s="259">
        <f t="shared" si="1217"/>
        <v>13.266715000000001</v>
      </c>
      <c r="N1835" s="259">
        <f t="shared" si="1217"/>
        <v>21.713014000000001</v>
      </c>
      <c r="O1835" s="259">
        <f t="shared" si="1217"/>
        <v>10.831436</v>
      </c>
      <c r="P1835" s="101">
        <f t="shared" si="1216"/>
        <v>290.28488399999998</v>
      </c>
      <c r="Q1835" s="508"/>
      <c r="R1835" s="259">
        <f t="shared" ref="R1835:S1852" si="1218">R1663+R1706+R1749+R1792</f>
        <v>0</v>
      </c>
      <c r="S1835" s="259">
        <f t="shared" si="1218"/>
        <v>0</v>
      </c>
      <c r="T1835" s="142">
        <f t="shared" ref="T1835:T1840" si="1219">R1835-S1835</f>
        <v>0</v>
      </c>
      <c r="U1835" s="79">
        <v>2</v>
      </c>
    </row>
    <row r="1836" spans="1:21" s="80" customFormat="1" ht="15.75" hidden="1" customHeight="1" thickBot="1">
      <c r="A1836" s="80" t="s">
        <v>49</v>
      </c>
      <c r="B1836" s="69"/>
      <c r="C1836" s="144" t="s">
        <v>594</v>
      </c>
      <c r="D1836" s="258">
        <f t="shared" ref="D1836:O1836" si="1220">D1664+D1707+D1750+D1793</f>
        <v>53.297560569999987</v>
      </c>
      <c r="E1836" s="259">
        <f t="shared" si="1220"/>
        <v>25.611322810000001</v>
      </c>
      <c r="F1836" s="259">
        <f t="shared" si="1220"/>
        <v>19.623523760000001</v>
      </c>
      <c r="G1836" s="259">
        <f t="shared" si="1220"/>
        <v>67.539807209999992</v>
      </c>
      <c r="H1836" s="259">
        <f t="shared" si="1220"/>
        <v>37.367197909999994</v>
      </c>
      <c r="I1836" s="259">
        <f t="shared" si="1220"/>
        <v>21.714068999999999</v>
      </c>
      <c r="J1836" s="259">
        <f t="shared" si="1220"/>
        <v>33.274502440000006</v>
      </c>
      <c r="K1836" s="259">
        <f t="shared" si="1220"/>
        <v>14.0902817</v>
      </c>
      <c r="L1836" s="259">
        <f t="shared" si="1220"/>
        <v>13.885362999999998</v>
      </c>
      <c r="M1836" s="259">
        <f t="shared" si="1220"/>
        <v>24.297154000000003</v>
      </c>
      <c r="N1836" s="259">
        <f t="shared" si="1220"/>
        <v>43.380990999999995</v>
      </c>
      <c r="O1836" s="259">
        <f t="shared" si="1220"/>
        <v>25.377182999999999</v>
      </c>
      <c r="P1836" s="101">
        <f t="shared" si="1216"/>
        <v>379.45895639999992</v>
      </c>
      <c r="Q1836" s="508"/>
      <c r="R1836" s="259">
        <f t="shared" si="1218"/>
        <v>0</v>
      </c>
      <c r="S1836" s="259">
        <f t="shared" si="1218"/>
        <v>0</v>
      </c>
      <c r="T1836" s="142">
        <f t="shared" si="1219"/>
        <v>0</v>
      </c>
      <c r="U1836" s="79">
        <v>2</v>
      </c>
    </row>
    <row r="1837" spans="1:21" s="80" customFormat="1" ht="15.75" hidden="1" customHeight="1" thickBot="1">
      <c r="A1837" s="80" t="s">
        <v>49</v>
      </c>
      <c r="B1837" s="69"/>
      <c r="C1837" s="144" t="s">
        <v>669</v>
      </c>
      <c r="D1837" s="258">
        <f t="shared" ref="D1837:O1837" si="1221">D1665+D1708+D1751+D1794</f>
        <v>49.541545850000006</v>
      </c>
      <c r="E1837" s="259">
        <f t="shared" si="1221"/>
        <v>26.942687079999999</v>
      </c>
      <c r="F1837" s="259">
        <f t="shared" si="1221"/>
        <v>22.401267730000001</v>
      </c>
      <c r="G1837" s="259">
        <f t="shared" si="1221"/>
        <v>70.913296099999997</v>
      </c>
      <c r="H1837" s="259">
        <f t="shared" si="1221"/>
        <v>38.176132330000002</v>
      </c>
      <c r="I1837" s="259">
        <f t="shared" si="1221"/>
        <v>22.644193340000001</v>
      </c>
      <c r="J1837" s="259">
        <f t="shared" si="1221"/>
        <v>18.821147830000001</v>
      </c>
      <c r="K1837" s="259">
        <f t="shared" si="1221"/>
        <v>50.981964809999994</v>
      </c>
      <c r="L1837" s="259">
        <f t="shared" si="1221"/>
        <v>41.126839459999999</v>
      </c>
      <c r="M1837" s="259">
        <f t="shared" si="1221"/>
        <v>21.81932626</v>
      </c>
      <c r="N1837" s="259">
        <f t="shared" si="1221"/>
        <v>13.860802830000001</v>
      </c>
      <c r="O1837" s="259">
        <f t="shared" si="1221"/>
        <v>15.457862630000001</v>
      </c>
      <c r="P1837" s="101">
        <f t="shared" si="1216"/>
        <v>392.68706625000004</v>
      </c>
      <c r="Q1837" s="508"/>
      <c r="R1837" s="259">
        <f t="shared" si="1218"/>
        <v>0</v>
      </c>
      <c r="S1837" s="259">
        <f t="shared" si="1218"/>
        <v>0</v>
      </c>
      <c r="T1837" s="142">
        <f t="shared" si="1219"/>
        <v>0</v>
      </c>
      <c r="U1837" s="79">
        <v>2</v>
      </c>
    </row>
    <row r="1838" spans="1:21" s="80" customFormat="1" ht="15.75" hidden="1" customHeight="1" thickBot="1">
      <c r="A1838" s="80" t="s">
        <v>49</v>
      </c>
      <c r="B1838" s="69"/>
      <c r="C1838" s="144" t="s">
        <v>795</v>
      </c>
      <c r="D1838" s="258">
        <f t="shared" ref="D1838:O1838" si="1222">D1666+D1709+D1752+D1795</f>
        <v>49.918476479999995</v>
      </c>
      <c r="E1838" s="259">
        <f t="shared" si="1222"/>
        <v>23.679887639999997</v>
      </c>
      <c r="F1838" s="259">
        <f t="shared" si="1222"/>
        <v>16.144341309999998</v>
      </c>
      <c r="G1838" s="259">
        <f t="shared" si="1222"/>
        <v>71.295321600000008</v>
      </c>
      <c r="H1838" s="259">
        <f t="shared" si="1222"/>
        <v>62.347548330000002</v>
      </c>
      <c r="I1838" s="259">
        <f t="shared" si="1222"/>
        <v>51.796715350000014</v>
      </c>
      <c r="J1838" s="259">
        <f t="shared" si="1222"/>
        <v>31.092979020000008</v>
      </c>
      <c r="K1838" s="259">
        <f t="shared" si="1222"/>
        <v>20.395673340000009</v>
      </c>
      <c r="L1838" s="259">
        <f t="shared" si="1222"/>
        <v>52.036079670000014</v>
      </c>
      <c r="M1838" s="259">
        <f t="shared" si="1222"/>
        <v>29.800577830000016</v>
      </c>
      <c r="N1838" s="259">
        <f t="shared" si="1222"/>
        <v>18.627538369999996</v>
      </c>
      <c r="O1838" s="259">
        <f t="shared" si="1222"/>
        <v>14.60404680000002</v>
      </c>
      <c r="P1838" s="101">
        <f t="shared" si="1216"/>
        <v>441.73918574000004</v>
      </c>
      <c r="Q1838" s="508"/>
      <c r="R1838" s="259">
        <f t="shared" si="1218"/>
        <v>0</v>
      </c>
      <c r="S1838" s="259">
        <f t="shared" si="1218"/>
        <v>0</v>
      </c>
      <c r="T1838" s="142">
        <f t="shared" si="1219"/>
        <v>0</v>
      </c>
      <c r="U1838" s="79">
        <v>2</v>
      </c>
    </row>
    <row r="1839" spans="1:21" s="80" customFormat="1" ht="15.75" hidden="1" customHeight="1" thickBot="1">
      <c r="A1839" s="80" t="s">
        <v>49</v>
      </c>
      <c r="B1839" s="69"/>
      <c r="C1839" s="144" t="s">
        <v>879</v>
      </c>
      <c r="D1839" s="362">
        <f t="shared" ref="D1839:O1839" si="1223">D1667+D1710+D1753+D1796</f>
        <v>44.007420969999998</v>
      </c>
      <c r="E1839" s="438">
        <f t="shared" si="1223"/>
        <v>19.154375659999999</v>
      </c>
      <c r="F1839" s="438">
        <f t="shared" si="1223"/>
        <v>13.278569009999998</v>
      </c>
      <c r="G1839" s="438">
        <f t="shared" si="1223"/>
        <v>29.472607060000005</v>
      </c>
      <c r="H1839" s="438">
        <f t="shared" si="1223"/>
        <v>41.009775210000008</v>
      </c>
      <c r="I1839" s="438">
        <f t="shared" si="1223"/>
        <v>31.776048630000009</v>
      </c>
      <c r="J1839" s="438">
        <f t="shared" si="1223"/>
        <v>18.207803340000005</v>
      </c>
      <c r="K1839" s="438">
        <f t="shared" si="1223"/>
        <v>40.909920950000014</v>
      </c>
      <c r="L1839" s="438">
        <f t="shared" si="1223"/>
        <v>18.712059029999999</v>
      </c>
      <c r="M1839" s="438">
        <f t="shared" si="1223"/>
        <v>19.359501699999996</v>
      </c>
      <c r="N1839" s="438">
        <f t="shared" si="1223"/>
        <v>30.370819739999991</v>
      </c>
      <c r="O1839" s="438">
        <f t="shared" si="1223"/>
        <v>21.97573556</v>
      </c>
      <c r="P1839" s="107">
        <f t="shared" si="1216"/>
        <v>328.23463686000002</v>
      </c>
      <c r="Q1839" s="508"/>
      <c r="R1839" s="258">
        <f t="shared" si="1218"/>
        <v>0</v>
      </c>
      <c r="S1839" s="259">
        <f t="shared" si="1218"/>
        <v>0</v>
      </c>
      <c r="T1839" s="111">
        <f>S1839-R1839</f>
        <v>0</v>
      </c>
      <c r="U1839" s="79">
        <v>2</v>
      </c>
    </row>
    <row r="1840" spans="1:21" s="80" customFormat="1" ht="15.75" hidden="1" customHeight="1" thickBot="1">
      <c r="A1840" s="80" t="s">
        <v>948</v>
      </c>
      <c r="B1840" s="69"/>
      <c r="C1840" s="144" t="s">
        <v>980</v>
      </c>
      <c r="D1840" s="258">
        <f t="shared" ref="D1840:O1840" si="1224">D1668+D1711+D1754+D1797</f>
        <v>41.558628989999995</v>
      </c>
      <c r="E1840" s="259">
        <f t="shared" si="1224"/>
        <v>23.42949746</v>
      </c>
      <c r="F1840" s="259">
        <f t="shared" si="1224"/>
        <v>21.076648209999998</v>
      </c>
      <c r="G1840" s="259">
        <f t="shared" si="1224"/>
        <v>23.104492349999994</v>
      </c>
      <c r="H1840" s="259">
        <f t="shared" si="1224"/>
        <v>16.962195540000003</v>
      </c>
      <c r="I1840" s="259">
        <f t="shared" si="1224"/>
        <v>64.858464739999988</v>
      </c>
      <c r="J1840" s="259">
        <f t="shared" si="1224"/>
        <v>41.306771410000003</v>
      </c>
      <c r="K1840" s="259">
        <f t="shared" si="1224"/>
        <v>32.242180590000018</v>
      </c>
      <c r="L1840" s="259">
        <f t="shared" si="1224"/>
        <v>16.36449472000001</v>
      </c>
      <c r="M1840" s="259">
        <f t="shared" si="1224"/>
        <v>42.752769960000002</v>
      </c>
      <c r="N1840" s="259">
        <f t="shared" si="1224"/>
        <v>25.287125220000007</v>
      </c>
      <c r="O1840" s="259">
        <f t="shared" si="1224"/>
        <v>15.611853110000018</v>
      </c>
      <c r="P1840" s="101">
        <f>SUM(D1840:O1840)</f>
        <v>364.55512230000005</v>
      </c>
      <c r="Q1840" s="508"/>
      <c r="R1840" s="438">
        <f t="shared" si="1218"/>
        <v>355.8</v>
      </c>
      <c r="S1840" s="438">
        <f t="shared" si="1218"/>
        <v>355.8</v>
      </c>
      <c r="T1840" s="591">
        <f t="shared" si="1219"/>
        <v>0</v>
      </c>
      <c r="U1840" s="79">
        <v>2</v>
      </c>
    </row>
    <row r="1841" spans="1:21" s="80" customFormat="1" ht="15.6" customHeight="1" thickBot="1">
      <c r="A1841" s="80" t="s">
        <v>948</v>
      </c>
      <c r="B1841" s="516">
        <f>+B1828+1</f>
        <v>358</v>
      </c>
      <c r="C1841" s="144" t="s">
        <v>2538</v>
      </c>
      <c r="D1841" s="258">
        <f t="shared" ref="D1841:O1842" si="1225">D1669+D1712+D1755+D1798</f>
        <v>48.793117330000001</v>
      </c>
      <c r="E1841" s="259">
        <f t="shared" si="1225"/>
        <v>31.7</v>
      </c>
      <c r="F1841" s="259">
        <f t="shared" si="1225"/>
        <v>25.2</v>
      </c>
      <c r="G1841" s="259">
        <f t="shared" si="1225"/>
        <v>44.5</v>
      </c>
      <c r="H1841" s="259">
        <f t="shared" si="1225"/>
        <v>48.6</v>
      </c>
      <c r="I1841" s="259">
        <f t="shared" si="1225"/>
        <v>62.900000000000006</v>
      </c>
      <c r="J1841" s="259">
        <f t="shared" si="1225"/>
        <v>73.8</v>
      </c>
      <c r="K1841" s="259">
        <f t="shared" si="1225"/>
        <v>51.9</v>
      </c>
      <c r="L1841" s="259">
        <f t="shared" si="1225"/>
        <v>33.5</v>
      </c>
      <c r="M1841" s="259">
        <f t="shared" si="1225"/>
        <v>39.599999999999994</v>
      </c>
      <c r="N1841" s="259">
        <f t="shared" si="1225"/>
        <v>47.6</v>
      </c>
      <c r="O1841" s="259">
        <f t="shared" si="1225"/>
        <v>41.106882670000005</v>
      </c>
      <c r="P1841" s="101">
        <f>SUM(D1841:O1841)</f>
        <v>549.20000000000005</v>
      </c>
      <c r="Q1841" s="351"/>
      <c r="R1841" s="258">
        <f t="shared" si="1218"/>
        <v>549.20000000000005</v>
      </c>
      <c r="S1841" s="259">
        <f t="shared" si="1218"/>
        <v>549.20000000000005</v>
      </c>
      <c r="T1841" s="142">
        <f>R1841-S1841</f>
        <v>0</v>
      </c>
      <c r="U1841" s="79">
        <v>1</v>
      </c>
    </row>
    <row r="1842" spans="1:21" s="80" customFormat="1" ht="15.75" hidden="1" customHeight="1" thickBot="1">
      <c r="A1842" s="80" t="s">
        <v>948</v>
      </c>
      <c r="B1842" s="69"/>
      <c r="C1842" s="144" t="s">
        <v>1125</v>
      </c>
      <c r="D1842" s="258">
        <f t="shared" si="1225"/>
        <v>34.956917730000001</v>
      </c>
      <c r="E1842" s="259">
        <f t="shared" si="1225"/>
        <v>26.76497127</v>
      </c>
      <c r="F1842" s="259">
        <f t="shared" si="1225"/>
        <v>11.040389509999997</v>
      </c>
      <c r="G1842" s="259">
        <f t="shared" si="1225"/>
        <v>36.836094260000003</v>
      </c>
      <c r="H1842" s="259">
        <f t="shared" si="1225"/>
        <v>27.6409375</v>
      </c>
      <c r="I1842" s="259">
        <f t="shared" si="1225"/>
        <v>25.048868850000002</v>
      </c>
      <c r="J1842" s="259">
        <f t="shared" si="1225"/>
        <v>87.901440339999994</v>
      </c>
      <c r="K1842" s="259">
        <f t="shared" si="1225"/>
        <v>23.909562629999989</v>
      </c>
      <c r="L1842" s="259">
        <f t="shared" si="1225"/>
        <v>27.005319290000006</v>
      </c>
      <c r="M1842" s="259">
        <f t="shared" si="1225"/>
        <v>21.74342811999999</v>
      </c>
      <c r="N1842" s="259">
        <f t="shared" si="1225"/>
        <v>33.480738580000008</v>
      </c>
      <c r="O1842" s="259">
        <f t="shared" si="1225"/>
        <v>38.528150169999989</v>
      </c>
      <c r="P1842" s="101">
        <f>SUM(D1842:O1842)</f>
        <v>394.85681824999995</v>
      </c>
      <c r="Q1842" s="351"/>
      <c r="R1842" s="256">
        <f t="shared" si="1218"/>
        <v>397.59999999999997</v>
      </c>
      <c r="S1842" s="256">
        <f t="shared" si="1218"/>
        <v>397.59999999999997</v>
      </c>
      <c r="T1842" s="593">
        <f>R1842-S1842</f>
        <v>0</v>
      </c>
      <c r="U1842" s="79">
        <v>2</v>
      </c>
    </row>
    <row r="1843" spans="1:21" s="80" customFormat="1" ht="15.75" hidden="1" customHeight="1" thickBot="1">
      <c r="A1843" s="80" t="s">
        <v>1663</v>
      </c>
      <c r="B1843" s="516"/>
      <c r="C1843" s="144" t="s">
        <v>1673</v>
      </c>
      <c r="D1843" s="258">
        <f t="shared" ref="D1843:O1843" si="1226">D1671+D1714+D1757+D1800</f>
        <v>43.868027659999996</v>
      </c>
      <c r="E1843" s="259">
        <f t="shared" si="1226"/>
        <v>32.446174589999998</v>
      </c>
      <c r="F1843" s="259">
        <f t="shared" si="1226"/>
        <v>24.082285400000007</v>
      </c>
      <c r="G1843" s="259">
        <f t="shared" si="1226"/>
        <v>23.01631914999999</v>
      </c>
      <c r="H1843" s="259">
        <f t="shared" si="1226"/>
        <v>21.918849489999999</v>
      </c>
      <c r="I1843" s="259">
        <f t="shared" si="1226"/>
        <v>47.467318719999987</v>
      </c>
      <c r="J1843" s="259">
        <f t="shared" si="1226"/>
        <v>93.776152620000033</v>
      </c>
      <c r="K1843" s="259">
        <f t="shared" si="1226"/>
        <v>44.649866319999994</v>
      </c>
      <c r="L1843" s="259">
        <f t="shared" si="1226"/>
        <v>17.265395649999981</v>
      </c>
      <c r="M1843" s="259">
        <f t="shared" si="1226"/>
        <v>540.04671345999998</v>
      </c>
      <c r="N1843" s="259">
        <f t="shared" si="1226"/>
        <v>10.089985629999944</v>
      </c>
      <c r="O1843" s="259">
        <f t="shared" si="1226"/>
        <v>12.873822579999967</v>
      </c>
      <c r="P1843" s="101">
        <f t="shared" ref="P1843:P1852" si="1227">SUM(D1843:O1843)</f>
        <v>911.50091126999996</v>
      </c>
      <c r="Q1843" s="351"/>
      <c r="R1843" s="258">
        <f t="shared" si="1218"/>
        <v>983.7</v>
      </c>
      <c r="S1843" s="259">
        <f t="shared" si="1218"/>
        <v>983.7</v>
      </c>
      <c r="T1843" s="479">
        <f t="shared" ref="T1843:T1852" si="1228">R1843-S1843</f>
        <v>0</v>
      </c>
      <c r="U1843" s="79">
        <v>2</v>
      </c>
    </row>
    <row r="1844" spans="1:21" s="80" customFormat="1" ht="15.75" hidden="1" customHeight="1" thickBot="1">
      <c r="A1844" s="80" t="s">
        <v>1664</v>
      </c>
      <c r="B1844" s="516"/>
      <c r="C1844" s="144" t="s">
        <v>1674</v>
      </c>
      <c r="D1844" s="364">
        <f t="shared" ref="D1844:O1844" si="1229">D1672+D1715+D1758+D1801</f>
        <v>58.119012310000002</v>
      </c>
      <c r="E1844" s="448">
        <f t="shared" si="1229"/>
        <v>32.252205589999996</v>
      </c>
      <c r="F1844" s="448">
        <f t="shared" si="1229"/>
        <v>43.565522209999997</v>
      </c>
      <c r="G1844" s="448">
        <f t="shared" si="1229"/>
        <v>32.15596691999999</v>
      </c>
      <c r="H1844" s="448">
        <f t="shared" si="1229"/>
        <v>39.790951279999987</v>
      </c>
      <c r="I1844" s="448">
        <f t="shared" si="1229"/>
        <v>51.995922380000017</v>
      </c>
      <c r="J1844" s="448">
        <f t="shared" si="1229"/>
        <v>136.73548787999999</v>
      </c>
      <c r="K1844" s="448">
        <f t="shared" si="1229"/>
        <v>33.790672909999969</v>
      </c>
      <c r="L1844" s="448">
        <f t="shared" si="1229"/>
        <v>19.858459700000012</v>
      </c>
      <c r="M1844" s="448">
        <f t="shared" si="1229"/>
        <v>26.393246279999982</v>
      </c>
      <c r="N1844" s="448">
        <f t="shared" si="1229"/>
        <v>23.183556569999997</v>
      </c>
      <c r="O1844" s="448">
        <f t="shared" si="1229"/>
        <v>33.007296459999971</v>
      </c>
      <c r="P1844" s="114">
        <f t="shared" si="1227"/>
        <v>530.84830048999993</v>
      </c>
      <c r="Q1844" s="580"/>
      <c r="R1844" s="362">
        <f t="shared" si="1218"/>
        <v>546.20000000000005</v>
      </c>
      <c r="S1844" s="438">
        <f t="shared" si="1218"/>
        <v>546.20000000000005</v>
      </c>
      <c r="T1844" s="591">
        <f t="shared" si="1228"/>
        <v>0</v>
      </c>
      <c r="U1844" s="79">
        <v>2</v>
      </c>
    </row>
    <row r="1845" spans="1:21" s="80" customFormat="1" ht="15.6" hidden="1" customHeight="1" thickBot="1">
      <c r="A1845" s="80" t="s">
        <v>1665</v>
      </c>
      <c r="B1845" s="516"/>
      <c r="C1845" s="144" t="s">
        <v>1675</v>
      </c>
      <c r="D1845" s="258">
        <f t="shared" ref="D1845:O1845" si="1230">D1673+D1716+D1759+D1802</f>
        <v>62.210504240000006</v>
      </c>
      <c r="E1845" s="259">
        <f t="shared" si="1230"/>
        <v>19.27017245</v>
      </c>
      <c r="F1845" s="259">
        <f t="shared" si="1230"/>
        <v>26.769563419999997</v>
      </c>
      <c r="G1845" s="259">
        <f t="shared" si="1230"/>
        <v>15.354254729999994</v>
      </c>
      <c r="H1845" s="259">
        <f t="shared" si="1230"/>
        <v>33.436764719999999</v>
      </c>
      <c r="I1845" s="259">
        <f t="shared" si="1230"/>
        <v>92.498847970000014</v>
      </c>
      <c r="J1845" s="259">
        <f t="shared" si="1230"/>
        <v>64.335745989999992</v>
      </c>
      <c r="K1845" s="259">
        <f t="shared" si="1230"/>
        <v>14.397559560000005</v>
      </c>
      <c r="L1845" s="259">
        <f t="shared" si="1230"/>
        <v>14.900946370000012</v>
      </c>
      <c r="M1845" s="259">
        <f t="shared" si="1230"/>
        <v>616.45112565999989</v>
      </c>
      <c r="N1845" s="259">
        <f t="shared" si="1230"/>
        <v>19.894934650000025</v>
      </c>
      <c r="O1845" s="259">
        <f t="shared" si="1230"/>
        <v>13.769393620000056</v>
      </c>
      <c r="P1845" s="101">
        <f t="shared" si="1227"/>
        <v>993.28981337999994</v>
      </c>
      <c r="Q1845" s="580"/>
      <c r="R1845" s="258">
        <f t="shared" si="1218"/>
        <v>1174.3</v>
      </c>
      <c r="S1845" s="259">
        <f t="shared" si="1218"/>
        <v>1174.3</v>
      </c>
      <c r="T1845" s="142">
        <f t="shared" si="1228"/>
        <v>0</v>
      </c>
      <c r="U1845" s="79">
        <v>2</v>
      </c>
    </row>
    <row r="1846" spans="1:21" s="80" customFormat="1" ht="15.6" hidden="1" customHeight="1" thickBot="1">
      <c r="A1846" s="80" t="s">
        <v>1666</v>
      </c>
      <c r="B1846" s="516"/>
      <c r="C1846" s="144" t="s">
        <v>1676</v>
      </c>
      <c r="D1846" s="258">
        <f t="shared" ref="D1846:O1846" si="1231">D1674+D1717+D1760+D1803</f>
        <v>190.83040137999998</v>
      </c>
      <c r="E1846" s="259">
        <f t="shared" si="1231"/>
        <v>16.09356076000001</v>
      </c>
      <c r="F1846" s="259">
        <f t="shared" si="1231"/>
        <v>17.63772496999999</v>
      </c>
      <c r="G1846" s="259">
        <f t="shared" si="1231"/>
        <v>24.61501191000001</v>
      </c>
      <c r="H1846" s="259">
        <f t="shared" si="1231"/>
        <v>53.384563639999989</v>
      </c>
      <c r="I1846" s="259">
        <f t="shared" si="1231"/>
        <v>110.96195548999998</v>
      </c>
      <c r="J1846" s="259">
        <f t="shared" si="1231"/>
        <v>62.242776549999995</v>
      </c>
      <c r="K1846" s="259">
        <f t="shared" si="1231"/>
        <v>19.042934659999993</v>
      </c>
      <c r="L1846" s="259">
        <f t="shared" si="1231"/>
        <v>17.216155159999992</v>
      </c>
      <c r="M1846" s="259">
        <f t="shared" si="1231"/>
        <v>20.293481300000025</v>
      </c>
      <c r="N1846" s="259">
        <f t="shared" si="1231"/>
        <v>21.652660450000006</v>
      </c>
      <c r="O1846" s="259">
        <f t="shared" si="1231"/>
        <v>12.942394100000012</v>
      </c>
      <c r="P1846" s="101">
        <f t="shared" si="1227"/>
        <v>566.91362036999999</v>
      </c>
      <c r="Q1846" s="542"/>
      <c r="R1846" s="364">
        <f t="shared" si="1218"/>
        <v>611</v>
      </c>
      <c r="S1846" s="448">
        <f t="shared" si="1218"/>
        <v>611</v>
      </c>
      <c r="T1846" s="594">
        <f t="shared" si="1228"/>
        <v>0</v>
      </c>
      <c r="U1846" s="79">
        <v>2</v>
      </c>
    </row>
    <row r="1847" spans="1:21" s="80" customFormat="1" ht="15.75" customHeight="1" thickBot="1">
      <c r="A1847" s="80" t="s">
        <v>1667</v>
      </c>
      <c r="B1847" s="516">
        <f>+B1841+1</f>
        <v>359</v>
      </c>
      <c r="C1847" s="144" t="s">
        <v>1677</v>
      </c>
      <c r="D1847" s="258">
        <f t="shared" ref="D1847:O1847" si="1232">D1675+D1718+D1761+D1804</f>
        <v>217.05961208999997</v>
      </c>
      <c r="E1847" s="259">
        <f t="shared" si="1232"/>
        <v>21.7</v>
      </c>
      <c r="F1847" s="259">
        <f t="shared" si="1232"/>
        <v>22.9</v>
      </c>
      <c r="G1847" s="259">
        <f t="shared" si="1232"/>
        <v>24</v>
      </c>
      <c r="H1847" s="259">
        <f t="shared" si="1232"/>
        <v>38.299999999999997</v>
      </c>
      <c r="I1847" s="259">
        <f t="shared" si="1232"/>
        <v>62.9</v>
      </c>
      <c r="J1847" s="259">
        <f t="shared" si="1232"/>
        <v>67.899999999999991</v>
      </c>
      <c r="K1847" s="259">
        <f t="shared" si="1232"/>
        <v>21.6</v>
      </c>
      <c r="L1847" s="259">
        <f t="shared" si="1232"/>
        <v>19.5</v>
      </c>
      <c r="M1847" s="259">
        <f t="shared" si="1232"/>
        <v>86.699999999999989</v>
      </c>
      <c r="N1847" s="259">
        <f t="shared" si="1232"/>
        <v>22.5</v>
      </c>
      <c r="O1847" s="259">
        <f t="shared" si="1232"/>
        <v>19.040387910000032</v>
      </c>
      <c r="P1847" s="101">
        <f t="shared" si="1227"/>
        <v>624.1</v>
      </c>
      <c r="Q1847" s="580"/>
      <c r="R1847" s="448">
        <f t="shared" si="1218"/>
        <v>624.09999999999991</v>
      </c>
      <c r="S1847" s="448">
        <f t="shared" si="1218"/>
        <v>624.09999999999991</v>
      </c>
      <c r="T1847" s="594">
        <f t="shared" si="1228"/>
        <v>0</v>
      </c>
      <c r="U1847" s="79">
        <v>1</v>
      </c>
    </row>
    <row r="1848" spans="1:21" s="80" customFormat="1" ht="15.75" customHeight="1" thickBot="1">
      <c r="A1848" s="80" t="s">
        <v>1668</v>
      </c>
      <c r="B1848" s="516">
        <f>+B1847+1</f>
        <v>360</v>
      </c>
      <c r="C1848" s="144" t="s">
        <v>1678</v>
      </c>
      <c r="D1848" s="258">
        <f t="shared" ref="D1848:O1848" si="1233">D1676+D1719+D1762+D1805</f>
        <v>53.099999999999994</v>
      </c>
      <c r="E1848" s="259">
        <f t="shared" si="1233"/>
        <v>23</v>
      </c>
      <c r="F1848" s="259">
        <f t="shared" si="1233"/>
        <v>23.8</v>
      </c>
      <c r="G1848" s="259">
        <f t="shared" si="1233"/>
        <v>24.4</v>
      </c>
      <c r="H1848" s="259">
        <f t="shared" si="1233"/>
        <v>40.800000000000004</v>
      </c>
      <c r="I1848" s="259">
        <f t="shared" si="1233"/>
        <v>66</v>
      </c>
      <c r="J1848" s="259">
        <f t="shared" si="1233"/>
        <v>71.3</v>
      </c>
      <c r="K1848" s="259">
        <f t="shared" si="1233"/>
        <v>21.7</v>
      </c>
      <c r="L1848" s="259">
        <f t="shared" si="1233"/>
        <v>19.399999999999999</v>
      </c>
      <c r="M1848" s="259">
        <f t="shared" si="1233"/>
        <v>92.499999999999986</v>
      </c>
      <c r="N1848" s="259">
        <f t="shared" si="1233"/>
        <v>24.5</v>
      </c>
      <c r="O1848" s="259">
        <f t="shared" si="1233"/>
        <v>19.8</v>
      </c>
      <c r="P1848" s="101">
        <f t="shared" si="1227"/>
        <v>480.29999999999995</v>
      </c>
      <c r="Q1848" s="542"/>
      <c r="R1848" s="259">
        <f t="shared" si="1218"/>
        <v>480.29999999999995</v>
      </c>
      <c r="S1848" s="259">
        <f t="shared" si="1218"/>
        <v>480.29999999999995</v>
      </c>
      <c r="T1848" s="142">
        <f t="shared" si="1228"/>
        <v>0</v>
      </c>
      <c r="U1848" s="79">
        <v>1</v>
      </c>
    </row>
    <row r="1849" spans="1:21" s="80" customFormat="1" ht="15.75" hidden="1" customHeight="1" thickBot="1">
      <c r="A1849" s="80" t="s">
        <v>1669</v>
      </c>
      <c r="B1849" s="69"/>
      <c r="C1849" s="144" t="s">
        <v>1679</v>
      </c>
      <c r="D1849" s="258">
        <f t="shared" ref="D1849:O1849" si="1234">D1677+D1720+D1763+D1806</f>
        <v>0</v>
      </c>
      <c r="E1849" s="259">
        <f t="shared" si="1234"/>
        <v>0</v>
      </c>
      <c r="F1849" s="259">
        <f t="shared" si="1234"/>
        <v>0</v>
      </c>
      <c r="G1849" s="259">
        <f t="shared" si="1234"/>
        <v>0</v>
      </c>
      <c r="H1849" s="259">
        <f t="shared" si="1234"/>
        <v>0</v>
      </c>
      <c r="I1849" s="259">
        <f t="shared" si="1234"/>
        <v>0</v>
      </c>
      <c r="J1849" s="259">
        <f t="shared" si="1234"/>
        <v>0</v>
      </c>
      <c r="K1849" s="259">
        <f t="shared" si="1234"/>
        <v>0</v>
      </c>
      <c r="L1849" s="259">
        <f t="shared" si="1234"/>
        <v>0</v>
      </c>
      <c r="M1849" s="259">
        <f t="shared" si="1234"/>
        <v>0</v>
      </c>
      <c r="N1849" s="259">
        <f t="shared" si="1234"/>
        <v>0</v>
      </c>
      <c r="O1849" s="259">
        <f t="shared" si="1234"/>
        <v>0</v>
      </c>
      <c r="P1849" s="101">
        <f t="shared" si="1227"/>
        <v>0</v>
      </c>
      <c r="Q1849" s="508"/>
      <c r="R1849" s="259">
        <f t="shared" si="1218"/>
        <v>0</v>
      </c>
      <c r="S1849" s="259">
        <f t="shared" si="1218"/>
        <v>0</v>
      </c>
      <c r="T1849" s="142">
        <f t="shared" si="1228"/>
        <v>0</v>
      </c>
      <c r="U1849" s="79">
        <v>2</v>
      </c>
    </row>
    <row r="1850" spans="1:21" s="80" customFormat="1" ht="15.75" hidden="1" customHeight="1" thickBot="1">
      <c r="A1850" s="80" t="s">
        <v>1670</v>
      </c>
      <c r="B1850" s="69"/>
      <c r="C1850" s="144" t="s">
        <v>1680</v>
      </c>
      <c r="D1850" s="258">
        <f t="shared" ref="D1850:O1850" si="1235">D1678+D1721+D1764+D1807</f>
        <v>0</v>
      </c>
      <c r="E1850" s="259">
        <f t="shared" si="1235"/>
        <v>0</v>
      </c>
      <c r="F1850" s="259">
        <f t="shared" si="1235"/>
        <v>0</v>
      </c>
      <c r="G1850" s="259">
        <f t="shared" si="1235"/>
        <v>0</v>
      </c>
      <c r="H1850" s="259">
        <f t="shared" si="1235"/>
        <v>0</v>
      </c>
      <c r="I1850" s="259">
        <f t="shared" si="1235"/>
        <v>0</v>
      </c>
      <c r="J1850" s="259">
        <f t="shared" si="1235"/>
        <v>0</v>
      </c>
      <c r="K1850" s="259">
        <f t="shared" si="1235"/>
        <v>0</v>
      </c>
      <c r="L1850" s="259">
        <f t="shared" si="1235"/>
        <v>0</v>
      </c>
      <c r="M1850" s="259">
        <f t="shared" si="1235"/>
        <v>0</v>
      </c>
      <c r="N1850" s="259">
        <f t="shared" si="1235"/>
        <v>0</v>
      </c>
      <c r="O1850" s="259">
        <f t="shared" si="1235"/>
        <v>0</v>
      </c>
      <c r="P1850" s="101">
        <f t="shared" si="1227"/>
        <v>0</v>
      </c>
      <c r="Q1850" s="508"/>
      <c r="R1850" s="259">
        <f t="shared" si="1218"/>
        <v>0</v>
      </c>
      <c r="S1850" s="259">
        <f t="shared" si="1218"/>
        <v>0</v>
      </c>
      <c r="T1850" s="142">
        <f t="shared" si="1228"/>
        <v>0</v>
      </c>
      <c r="U1850" s="79">
        <v>2</v>
      </c>
    </row>
    <row r="1851" spans="1:21" s="80" customFormat="1" ht="15.75" hidden="1" customHeight="1" thickBot="1">
      <c r="A1851" s="80" t="s">
        <v>1671</v>
      </c>
      <c r="B1851" s="69"/>
      <c r="C1851" s="144" t="s">
        <v>1681</v>
      </c>
      <c r="D1851" s="258">
        <f t="shared" ref="D1851:O1851" si="1236">D1679+D1722+D1765+D1808</f>
        <v>0</v>
      </c>
      <c r="E1851" s="259">
        <f t="shared" si="1236"/>
        <v>0</v>
      </c>
      <c r="F1851" s="259">
        <f t="shared" si="1236"/>
        <v>0</v>
      </c>
      <c r="G1851" s="259">
        <f t="shared" si="1236"/>
        <v>0</v>
      </c>
      <c r="H1851" s="259">
        <f t="shared" si="1236"/>
        <v>0</v>
      </c>
      <c r="I1851" s="259">
        <f t="shared" si="1236"/>
        <v>0</v>
      </c>
      <c r="J1851" s="259">
        <f t="shared" si="1236"/>
        <v>0</v>
      </c>
      <c r="K1851" s="259">
        <f t="shared" si="1236"/>
        <v>0</v>
      </c>
      <c r="L1851" s="259">
        <f t="shared" si="1236"/>
        <v>0</v>
      </c>
      <c r="M1851" s="259">
        <f t="shared" si="1236"/>
        <v>0</v>
      </c>
      <c r="N1851" s="259">
        <f t="shared" si="1236"/>
        <v>0</v>
      </c>
      <c r="O1851" s="259">
        <f t="shared" si="1236"/>
        <v>0</v>
      </c>
      <c r="P1851" s="101">
        <f t="shared" si="1227"/>
        <v>0</v>
      </c>
      <c r="Q1851" s="508"/>
      <c r="R1851" s="259">
        <f t="shared" si="1218"/>
        <v>0</v>
      </c>
      <c r="S1851" s="259">
        <f t="shared" si="1218"/>
        <v>0</v>
      </c>
      <c r="T1851" s="142">
        <f t="shared" si="1228"/>
        <v>0</v>
      </c>
      <c r="U1851" s="79">
        <v>2</v>
      </c>
    </row>
    <row r="1852" spans="1:21" s="80" customFormat="1" ht="15.75" hidden="1" customHeight="1" thickBot="1">
      <c r="A1852" s="80" t="s">
        <v>1672</v>
      </c>
      <c r="B1852" s="69"/>
      <c r="C1852" s="144" t="s">
        <v>1682</v>
      </c>
      <c r="D1852" s="258">
        <f t="shared" ref="D1852:O1852" si="1237">D1680+D1723+D1766+D1809</f>
        <v>0</v>
      </c>
      <c r="E1852" s="259">
        <f t="shared" si="1237"/>
        <v>0</v>
      </c>
      <c r="F1852" s="259">
        <f t="shared" si="1237"/>
        <v>0</v>
      </c>
      <c r="G1852" s="259">
        <f t="shared" si="1237"/>
        <v>0</v>
      </c>
      <c r="H1852" s="259">
        <f t="shared" si="1237"/>
        <v>0</v>
      </c>
      <c r="I1852" s="259">
        <f t="shared" si="1237"/>
        <v>0</v>
      </c>
      <c r="J1852" s="259">
        <f t="shared" si="1237"/>
        <v>0</v>
      </c>
      <c r="K1852" s="259">
        <f t="shared" si="1237"/>
        <v>0</v>
      </c>
      <c r="L1852" s="259">
        <f t="shared" si="1237"/>
        <v>0</v>
      </c>
      <c r="M1852" s="259">
        <f t="shared" si="1237"/>
        <v>0</v>
      </c>
      <c r="N1852" s="259">
        <f t="shared" si="1237"/>
        <v>0</v>
      </c>
      <c r="O1852" s="259">
        <f t="shared" si="1237"/>
        <v>0</v>
      </c>
      <c r="P1852" s="101">
        <f t="shared" si="1227"/>
        <v>0</v>
      </c>
      <c r="Q1852" s="508"/>
      <c r="R1852" s="259">
        <f t="shared" si="1218"/>
        <v>0</v>
      </c>
      <c r="S1852" s="259">
        <f t="shared" si="1218"/>
        <v>0</v>
      </c>
      <c r="T1852" s="142">
        <f t="shared" si="1228"/>
        <v>0</v>
      </c>
      <c r="U1852" s="79">
        <v>2</v>
      </c>
    </row>
    <row r="1853" spans="1:21" s="116" customFormat="1" ht="15.6" customHeight="1" thickBot="1">
      <c r="B1853" s="549"/>
      <c r="C1853" s="467"/>
      <c r="D1853" s="161"/>
      <c r="E1853" s="161"/>
      <c r="F1853" s="161"/>
      <c r="G1853" s="161"/>
      <c r="H1853" s="161"/>
      <c r="I1853" s="161"/>
      <c r="J1853" s="161"/>
      <c r="K1853" s="161"/>
      <c r="L1853" s="161"/>
      <c r="M1853" s="161"/>
      <c r="N1853" s="161"/>
      <c r="O1853" s="161"/>
      <c r="P1853" s="161"/>
      <c r="Q1853" s="198"/>
      <c r="R1853" s="161"/>
      <c r="S1853" s="161"/>
      <c r="T1853" s="143"/>
      <c r="U1853" s="79">
        <v>1</v>
      </c>
    </row>
    <row r="1854" spans="1:21" s="57" customFormat="1" ht="15.75" hidden="1" customHeight="1" thickBot="1">
      <c r="A1854" s="302" t="s">
        <v>50</v>
      </c>
      <c r="B1854" s="69"/>
      <c r="C1854" s="233" t="s">
        <v>753</v>
      </c>
      <c r="D1854" s="218">
        <v>1.462716838281171E-3</v>
      </c>
      <c r="E1854" s="218">
        <v>0.10259766009096757</v>
      </c>
      <c r="F1854" s="218">
        <v>7.3880582985894366E-2</v>
      </c>
      <c r="G1854" s="218">
        <v>0.10665243610656289</v>
      </c>
      <c r="H1854" s="218">
        <v>6.7739318369575502E-2</v>
      </c>
      <c r="I1854" s="218">
        <v>7.0449245387201903E-2</v>
      </c>
      <c r="J1854" s="218">
        <v>9.4068965478486741E-2</v>
      </c>
      <c r="K1854" s="218">
        <v>7.838945203076976E-2</v>
      </c>
      <c r="L1854" s="218">
        <v>6.6940976752173698E-2</v>
      </c>
      <c r="M1854" s="218">
        <v>7.9185910646381308E-2</v>
      </c>
      <c r="N1854" s="218">
        <v>0.10607649480779306</v>
      </c>
      <c r="O1854" s="218">
        <v>0.15255624050591202</v>
      </c>
      <c r="P1854" s="160">
        <f>SUM(D1854:O1854)</f>
        <v>0.99999999999999978</v>
      </c>
      <c r="Q1854" s="484"/>
      <c r="R1854" s="234"/>
      <c r="S1854" s="234"/>
      <c r="T1854" s="75"/>
      <c r="U1854" s="79">
        <v>2</v>
      </c>
    </row>
    <row r="1855" spans="1:21" s="57" customFormat="1" ht="15.75" hidden="1" customHeight="1" thickBot="1">
      <c r="A1855" s="304" t="s">
        <v>50</v>
      </c>
      <c r="B1855" s="69"/>
      <c r="C1855" s="233" t="s">
        <v>754</v>
      </c>
      <c r="D1855" s="220">
        <v>4.2489354919817536E-3</v>
      </c>
      <c r="E1855" s="220">
        <v>0.14955867591389443</v>
      </c>
      <c r="F1855" s="220">
        <v>7.2088836505809892E-4</v>
      </c>
      <c r="G1855" s="220">
        <v>0.10528330110046093</v>
      </c>
      <c r="H1855" s="220">
        <v>7.6082889977219598E-2</v>
      </c>
      <c r="I1855" s="220">
        <v>6.3171662791971228E-2</v>
      </c>
      <c r="J1855" s="220">
        <v>7.0007209700516437E-2</v>
      </c>
      <c r="K1855" s="220">
        <v>0.11054465885996587</v>
      </c>
      <c r="L1855" s="220">
        <v>7.6389125016819326E-2</v>
      </c>
      <c r="M1855" s="220">
        <v>0.11965476985455489</v>
      </c>
      <c r="N1855" s="220">
        <v>8.1175414116366196E-2</v>
      </c>
      <c r="O1855" s="220">
        <v>0.14316246881119124</v>
      </c>
      <c r="P1855" s="164">
        <f>SUM(D1855:O1855)</f>
        <v>0.99999999999999989</v>
      </c>
      <c r="Q1855" s="484"/>
      <c r="R1855" s="234"/>
      <c r="S1855" s="234"/>
      <c r="T1855" s="75"/>
      <c r="U1855" s="79">
        <v>2</v>
      </c>
    </row>
    <row r="1856" spans="1:21" s="57" customFormat="1" ht="15.75" hidden="1" customHeight="1" thickBot="1">
      <c r="A1856" s="304" t="s">
        <v>50</v>
      </c>
      <c r="B1856" s="69"/>
      <c r="C1856" s="233" t="s">
        <v>755</v>
      </c>
      <c r="D1856" s="235">
        <v>1.967451920489392E-3</v>
      </c>
      <c r="E1856" s="235">
        <v>3.2161325355274918E-2</v>
      </c>
      <c r="F1856" s="235">
        <v>0.12967021230355957</v>
      </c>
      <c r="G1856" s="235">
        <v>8.9238907866803746E-2</v>
      </c>
      <c r="H1856" s="235">
        <v>8.8224018406794585E-2</v>
      </c>
      <c r="I1856" s="235">
        <v>8.963132358622837E-2</v>
      </c>
      <c r="J1856" s="235">
        <v>9.0237220327199621E-2</v>
      </c>
      <c r="K1856" s="235">
        <v>7.867069504910755E-2</v>
      </c>
      <c r="L1856" s="235">
        <v>7.4796978517194912E-2</v>
      </c>
      <c r="M1856" s="235">
        <v>8.9609126121312388E-2</v>
      </c>
      <c r="N1856" s="235">
        <v>7.9509943572511912E-2</v>
      </c>
      <c r="O1856" s="235">
        <v>0.15628279697352301</v>
      </c>
      <c r="P1856" s="167">
        <f>SUM(D1856:O1856)</f>
        <v>1</v>
      </c>
      <c r="Q1856" s="484"/>
      <c r="R1856" s="234"/>
      <c r="S1856" s="234"/>
      <c r="T1856" s="75"/>
      <c r="U1856" s="79">
        <v>2</v>
      </c>
    </row>
    <row r="1857" spans="1:21" s="57" customFormat="1" ht="15.75" hidden="1" customHeight="1" thickBot="1">
      <c r="A1857" s="304" t="s">
        <v>50</v>
      </c>
      <c r="B1857" s="69"/>
      <c r="C1857" s="233" t="s">
        <v>756</v>
      </c>
      <c r="D1857" s="168">
        <f t="shared" ref="D1857:D1864" si="1238">D1876/$P1876</f>
        <v>5.0513205173857625E-3</v>
      </c>
      <c r="E1857" s="169">
        <f t="shared" ref="E1857:O1857" si="1239">E1876/$P1876</f>
        <v>9.548132369501737E-2</v>
      </c>
      <c r="F1857" s="169">
        <f t="shared" si="1239"/>
        <v>7.7983435821099845E-2</v>
      </c>
      <c r="G1857" s="169">
        <f t="shared" si="1239"/>
        <v>8.9813072909536079E-2</v>
      </c>
      <c r="H1857" s="169">
        <f t="shared" si="1239"/>
        <v>7.1533305168495168E-2</v>
      </c>
      <c r="I1857" s="169">
        <f t="shared" si="1239"/>
        <v>8.2695300585937534E-2</v>
      </c>
      <c r="J1857" s="169">
        <f t="shared" si="1239"/>
        <v>8.712288810736471E-2</v>
      </c>
      <c r="K1857" s="169">
        <f t="shared" si="1239"/>
        <v>8.967992546556916E-2</v>
      </c>
      <c r="L1857" s="169">
        <f t="shared" si="1239"/>
        <v>6.3826358957051091E-2</v>
      </c>
      <c r="M1857" s="169">
        <f t="shared" si="1239"/>
        <v>8.481459702678297E-2</v>
      </c>
      <c r="N1857" s="169">
        <f t="shared" si="1239"/>
        <v>8.6706824701188817E-2</v>
      </c>
      <c r="O1857" s="169">
        <f t="shared" si="1239"/>
        <v>0.1652916470445715</v>
      </c>
      <c r="P1857" s="171">
        <f>SUM(D1857:O1857)</f>
        <v>1</v>
      </c>
      <c r="Q1857" s="484"/>
      <c r="R1857" s="234"/>
      <c r="S1857" s="234"/>
      <c r="T1857" s="75"/>
      <c r="U1857" s="79">
        <v>2</v>
      </c>
    </row>
    <row r="1858" spans="1:21" s="57" customFormat="1" ht="15.75" hidden="1" customHeight="1" thickBot="1">
      <c r="A1858" s="304" t="s">
        <v>50</v>
      </c>
      <c r="B1858" s="69"/>
      <c r="C1858" s="236" t="s">
        <v>757</v>
      </c>
      <c r="D1858" s="168">
        <f t="shared" si="1238"/>
        <v>3.5196942510705076E-3</v>
      </c>
      <c r="E1858" s="169">
        <f t="shared" ref="E1858:O1859" si="1240">E1877/$P1877</f>
        <v>8.5614879274790875E-2</v>
      </c>
      <c r="F1858" s="169">
        <f t="shared" si="1240"/>
        <v>6.441022837787172E-2</v>
      </c>
      <c r="G1858" s="169">
        <f t="shared" si="1240"/>
        <v>0.10693211992255754</v>
      </c>
      <c r="H1858" s="169">
        <f t="shared" si="1240"/>
        <v>8.3137781260462645E-2</v>
      </c>
      <c r="I1858" s="169">
        <f t="shared" si="1240"/>
        <v>7.1680537985617396E-2</v>
      </c>
      <c r="J1858" s="169">
        <f t="shared" si="1240"/>
        <v>8.825907570606617E-2</v>
      </c>
      <c r="K1858" s="169">
        <f t="shared" si="1240"/>
        <v>9.780710885157004E-2</v>
      </c>
      <c r="L1858" s="169">
        <f t="shared" si="1240"/>
        <v>6.0908834674500326E-2</v>
      </c>
      <c r="M1858" s="169">
        <f t="shared" si="1240"/>
        <v>9.4498747857710508E-2</v>
      </c>
      <c r="N1858" s="169">
        <f t="shared" si="1240"/>
        <v>8.3463333296997469E-2</v>
      </c>
      <c r="O1858" s="169">
        <f t="shared" si="1240"/>
        <v>0.15976765854078481</v>
      </c>
      <c r="P1858" s="171">
        <f>SUM(D1858:O1858)</f>
        <v>1.0000000000000002</v>
      </c>
      <c r="Q1858" s="496">
        <f>(P1877/P1876-1)</f>
        <v>-7.5964249732215161E-2</v>
      </c>
      <c r="R1858" s="234"/>
      <c r="S1858" s="234"/>
      <c r="T1858" s="75"/>
      <c r="U1858" s="79">
        <v>2</v>
      </c>
    </row>
    <row r="1859" spans="1:21" s="57" customFormat="1" ht="15.75" hidden="1" customHeight="1" thickBot="1">
      <c r="A1859" s="304" t="s">
        <v>50</v>
      </c>
      <c r="B1859" s="69"/>
      <c r="C1859" s="233" t="s">
        <v>758</v>
      </c>
      <c r="D1859" s="168">
        <f t="shared" si="1238"/>
        <v>7.2921282129892726E-2</v>
      </c>
      <c r="E1859" s="169">
        <f t="shared" si="1240"/>
        <v>2.487737551534704E-2</v>
      </c>
      <c r="F1859" s="169">
        <f t="shared" si="1240"/>
        <v>7.6642141699801797E-2</v>
      </c>
      <c r="G1859" s="169">
        <f t="shared" si="1240"/>
        <v>9.3342661443314892E-2</v>
      </c>
      <c r="H1859" s="169">
        <f t="shared" si="1240"/>
        <v>7.2927150700873883E-2</v>
      </c>
      <c r="I1859" s="169">
        <f t="shared" si="1240"/>
        <v>8.52474788625424E-2</v>
      </c>
      <c r="J1859" s="169">
        <f t="shared" si="1240"/>
        <v>8.4897625166679938E-2</v>
      </c>
      <c r="K1859" s="169">
        <f t="shared" si="1240"/>
        <v>0.10690638508256912</v>
      </c>
      <c r="L1859" s="169">
        <f t="shared" si="1240"/>
        <v>5.1242110557870015E-2</v>
      </c>
      <c r="M1859" s="169">
        <f t="shared" si="1240"/>
        <v>8.1857835386072844E-2</v>
      </c>
      <c r="N1859" s="169">
        <f t="shared" si="1240"/>
        <v>8.8230765283448392E-2</v>
      </c>
      <c r="O1859" s="169">
        <f t="shared" si="1240"/>
        <v>0.16090718817158695</v>
      </c>
      <c r="P1859" s="171">
        <f t="shared" ref="P1859:P1864" si="1241">SUM(D1859:O1859)</f>
        <v>1</v>
      </c>
      <c r="Q1859" s="496">
        <f t="shared" ref="Q1859:Q1864" si="1242">(P1878/P1877-1)</f>
        <v>-6.3060126197448385E-3</v>
      </c>
      <c r="R1859" s="234"/>
      <c r="S1859" s="234"/>
      <c r="T1859" s="75"/>
      <c r="U1859" s="79">
        <v>2</v>
      </c>
    </row>
    <row r="1860" spans="1:21" s="57" customFormat="1" ht="15.75" hidden="1" customHeight="1" thickBot="1">
      <c r="A1860" s="304" t="s">
        <v>50</v>
      </c>
      <c r="B1860" s="69"/>
      <c r="C1860" s="233" t="s">
        <v>759</v>
      </c>
      <c r="D1860" s="168">
        <f t="shared" si="1238"/>
        <v>6.6266017119476481E-2</v>
      </c>
      <c r="E1860" s="169">
        <f t="shared" ref="E1860:O1860" si="1243">E1879/$P1879</f>
        <v>2.055690848972248E-2</v>
      </c>
      <c r="F1860" s="169">
        <f t="shared" si="1243"/>
        <v>8.3194849837216284E-2</v>
      </c>
      <c r="G1860" s="169">
        <f t="shared" si="1243"/>
        <v>0.10117922911441724</v>
      </c>
      <c r="H1860" s="169">
        <f t="shared" si="1243"/>
        <v>7.4034519751901409E-2</v>
      </c>
      <c r="I1860" s="169">
        <f t="shared" si="1243"/>
        <v>8.0449858602701374E-2</v>
      </c>
      <c r="J1860" s="169">
        <f t="shared" si="1243"/>
        <v>8.7158019478827939E-2</v>
      </c>
      <c r="K1860" s="169">
        <f t="shared" si="1243"/>
        <v>0.10750901440499064</v>
      </c>
      <c r="L1860" s="169">
        <f t="shared" si="1243"/>
        <v>5.7276200486404034E-2</v>
      </c>
      <c r="M1860" s="169">
        <f t="shared" si="1243"/>
        <v>6.8040118547907438E-2</v>
      </c>
      <c r="N1860" s="169">
        <f t="shared" si="1243"/>
        <v>9.6981839283757407E-2</v>
      </c>
      <c r="O1860" s="169">
        <f t="shared" si="1243"/>
        <v>0.15735342488267709</v>
      </c>
      <c r="P1860" s="171">
        <f t="shared" si="1241"/>
        <v>0.99999999999999978</v>
      </c>
      <c r="Q1860" s="497">
        <f t="shared" si="1242"/>
        <v>-3.8985899546017833E-2</v>
      </c>
      <c r="R1860" s="234"/>
      <c r="S1860" s="234"/>
      <c r="T1860" s="75"/>
      <c r="U1860" s="79">
        <v>2</v>
      </c>
    </row>
    <row r="1861" spans="1:21" s="57" customFormat="1" ht="15.75" hidden="1" customHeight="1" thickBot="1">
      <c r="A1861" s="304" t="s">
        <v>50</v>
      </c>
      <c r="B1861" s="69"/>
      <c r="C1861" s="244" t="s">
        <v>760</v>
      </c>
      <c r="D1861" s="168">
        <f t="shared" si="1238"/>
        <v>7.2187130912974032E-2</v>
      </c>
      <c r="E1861" s="169">
        <f t="shared" ref="E1861:O1861" si="1244">E1880/$P1880</f>
        <v>2.2434739627204905E-2</v>
      </c>
      <c r="F1861" s="169">
        <f t="shared" si="1244"/>
        <v>7.7936705936463471E-2</v>
      </c>
      <c r="G1861" s="169">
        <f t="shared" si="1244"/>
        <v>9.3447149072307611E-2</v>
      </c>
      <c r="H1861" s="169">
        <f t="shared" si="1244"/>
        <v>7.5814445216795923E-2</v>
      </c>
      <c r="I1861" s="169">
        <f t="shared" si="1244"/>
        <v>7.6106481902763659E-2</v>
      </c>
      <c r="J1861" s="169">
        <f t="shared" si="1244"/>
        <v>0.10156918440800923</v>
      </c>
      <c r="K1861" s="169">
        <f t="shared" si="1244"/>
        <v>9.6725613198741192E-2</v>
      </c>
      <c r="L1861" s="169">
        <f t="shared" si="1244"/>
        <v>3.6150916352465055E-2</v>
      </c>
      <c r="M1861" s="169">
        <f t="shared" si="1244"/>
        <v>0.10168960843613349</v>
      </c>
      <c r="N1861" s="169">
        <f t="shared" si="1244"/>
        <v>8.1313002804718787E-2</v>
      </c>
      <c r="O1861" s="169">
        <f t="shared" si="1244"/>
        <v>0.16462502213142258</v>
      </c>
      <c r="P1861" s="171">
        <f t="shared" si="1241"/>
        <v>0.99999999999999989</v>
      </c>
      <c r="Q1861" s="497">
        <f t="shared" si="1242"/>
        <v>1.6660820646529073E-2</v>
      </c>
      <c r="R1861" s="234"/>
      <c r="S1861" s="234"/>
      <c r="T1861" s="477"/>
      <c r="U1861" s="79">
        <v>2</v>
      </c>
    </row>
    <row r="1862" spans="1:21" s="57" customFormat="1" ht="15.75" hidden="1" customHeight="1" thickBot="1">
      <c r="A1862" s="304" t="s">
        <v>50</v>
      </c>
      <c r="B1862" s="516"/>
      <c r="C1862" s="244" t="s">
        <v>796</v>
      </c>
      <c r="D1862" s="173">
        <f t="shared" si="1238"/>
        <v>6.3908076512235637E-2</v>
      </c>
      <c r="E1862" s="218">
        <f t="shared" ref="E1862:O1862" si="1245">E1881/$P1881</f>
        <v>2.6356373356967579E-2</v>
      </c>
      <c r="F1862" s="218">
        <f t="shared" si="1245"/>
        <v>8.3054827854113347E-2</v>
      </c>
      <c r="G1862" s="218">
        <f t="shared" si="1245"/>
        <v>9.4237481236793444E-2</v>
      </c>
      <c r="H1862" s="218">
        <f t="shared" si="1245"/>
        <v>6.9330081232878399E-2</v>
      </c>
      <c r="I1862" s="218">
        <f t="shared" si="1245"/>
        <v>7.988511378666828E-2</v>
      </c>
      <c r="J1862" s="218">
        <f t="shared" si="1245"/>
        <v>9.1753730886409174E-2</v>
      </c>
      <c r="K1862" s="218">
        <f t="shared" si="1245"/>
        <v>9.1588031426576247E-2</v>
      </c>
      <c r="L1862" s="218">
        <f t="shared" si="1245"/>
        <v>6.3853018647712145E-2</v>
      </c>
      <c r="M1862" s="218">
        <f t="shared" si="1245"/>
        <v>9.7280850003692798E-2</v>
      </c>
      <c r="N1862" s="218">
        <f t="shared" si="1245"/>
        <v>8.0313690449500402E-2</v>
      </c>
      <c r="O1862" s="218">
        <f t="shared" si="1245"/>
        <v>0.15843872460645253</v>
      </c>
      <c r="P1862" s="514">
        <f t="shared" si="1241"/>
        <v>1</v>
      </c>
      <c r="Q1862" s="550">
        <f t="shared" si="1242"/>
        <v>1.5314376981894418E-2</v>
      </c>
      <c r="R1862" s="234"/>
      <c r="S1862" s="234"/>
      <c r="T1862" s="75"/>
      <c r="U1862" s="79">
        <v>2</v>
      </c>
    </row>
    <row r="1863" spans="1:21" s="57" customFormat="1" ht="15.75" hidden="1" customHeight="1" thickBot="1">
      <c r="A1863" s="304" t="s">
        <v>50</v>
      </c>
      <c r="B1863" s="516"/>
      <c r="C1863" s="244" t="s">
        <v>880</v>
      </c>
      <c r="D1863" s="219">
        <f t="shared" si="1238"/>
        <v>2.4019579187011912E-3</v>
      </c>
      <c r="E1863" s="220">
        <f t="shared" ref="E1863:O1864" si="1246">E1882/$P1882</f>
        <v>8.5939509405337997E-2</v>
      </c>
      <c r="F1863" s="220">
        <f t="shared" si="1246"/>
        <v>8.240825852203594E-2</v>
      </c>
      <c r="G1863" s="220">
        <f t="shared" si="1246"/>
        <v>9.0463835512856527E-2</v>
      </c>
      <c r="H1863" s="220">
        <f t="shared" si="1246"/>
        <v>8.1360404742845602E-2</v>
      </c>
      <c r="I1863" s="220">
        <f t="shared" si="1246"/>
        <v>8.5697848324823259E-2</v>
      </c>
      <c r="J1863" s="220">
        <f t="shared" si="1246"/>
        <v>8.4665163248641262E-2</v>
      </c>
      <c r="K1863" s="220">
        <f t="shared" si="1246"/>
        <v>9.3854096944165882E-2</v>
      </c>
      <c r="L1863" s="220">
        <f t="shared" si="1246"/>
        <v>5.5991172325152279E-2</v>
      </c>
      <c r="M1863" s="220">
        <f t="shared" si="1246"/>
        <v>9.2807472568623317E-2</v>
      </c>
      <c r="N1863" s="220">
        <f t="shared" si="1246"/>
        <v>8.5648894351685753E-2</v>
      </c>
      <c r="O1863" s="220">
        <f t="shared" si="1246"/>
        <v>0.15876138613513099</v>
      </c>
      <c r="P1863" s="460">
        <f t="shared" si="1241"/>
        <v>1</v>
      </c>
      <c r="Q1863" s="551">
        <f t="shared" si="1242"/>
        <v>-1.1244276246827667E-2</v>
      </c>
      <c r="R1863" s="234"/>
      <c r="S1863" s="234"/>
      <c r="T1863" s="75"/>
      <c r="U1863" s="79">
        <v>2</v>
      </c>
    </row>
    <row r="1864" spans="1:21" s="57" customFormat="1" ht="15.6" hidden="1" customHeight="1" thickBot="1">
      <c r="A1864" s="304" t="s">
        <v>50</v>
      </c>
      <c r="B1864" s="516"/>
      <c r="C1864" s="244" t="s">
        <v>981</v>
      </c>
      <c r="D1864" s="219">
        <f t="shared" si="1238"/>
        <v>4.0008900390959175E-3</v>
      </c>
      <c r="E1864" s="220">
        <f t="shared" si="1246"/>
        <v>8.2233194651990693E-2</v>
      </c>
      <c r="F1864" s="220">
        <f t="shared" si="1246"/>
        <v>7.7027384952113184E-2</v>
      </c>
      <c r="G1864" s="220">
        <f t="shared" si="1246"/>
        <v>0.10078672690300579</v>
      </c>
      <c r="H1864" s="220">
        <f t="shared" si="1246"/>
        <v>7.4639375293133928E-2</v>
      </c>
      <c r="I1864" s="220">
        <f t="shared" si="1246"/>
        <v>8.1998311881085736E-2</v>
      </c>
      <c r="J1864" s="220">
        <f t="shared" si="1246"/>
        <v>8.9491899719305393E-2</v>
      </c>
      <c r="K1864" s="220">
        <f t="shared" si="1246"/>
        <v>8.4654426189940166E-2</v>
      </c>
      <c r="L1864" s="220">
        <f t="shared" si="1246"/>
        <v>7.4017236993611193E-2</v>
      </c>
      <c r="M1864" s="220">
        <f t="shared" si="1246"/>
        <v>9.4107926727073882E-2</v>
      </c>
      <c r="N1864" s="220">
        <f t="shared" si="1246"/>
        <v>8.5805816866278875E-2</v>
      </c>
      <c r="O1864" s="220">
        <f t="shared" si="1246"/>
        <v>0.15123680978336523</v>
      </c>
      <c r="P1864" s="460">
        <f t="shared" si="1241"/>
        <v>1</v>
      </c>
      <c r="Q1864" s="551">
        <f t="shared" si="1242"/>
        <v>-3.4347562662399911E-2</v>
      </c>
      <c r="R1864" s="234"/>
      <c r="S1864" s="234"/>
      <c r="T1864" s="75"/>
      <c r="U1864" s="79">
        <v>2</v>
      </c>
    </row>
    <row r="1865" spans="1:21" s="57" customFormat="1" ht="15.6" hidden="1" customHeight="1" thickBot="1">
      <c r="A1865" s="304" t="s">
        <v>50</v>
      </c>
      <c r="B1865" s="516"/>
      <c r="C1865" s="244" t="s">
        <v>1126</v>
      </c>
      <c r="D1865" s="219">
        <f t="shared" ref="D1865:O1865" si="1247">D1885/$P1885</f>
        <v>1.5324543515147487E-2</v>
      </c>
      <c r="E1865" s="220">
        <f t="shared" si="1247"/>
        <v>8.3482355223526761E-2</v>
      </c>
      <c r="F1865" s="220">
        <f t="shared" si="1247"/>
        <v>7.7269121274594704E-2</v>
      </c>
      <c r="G1865" s="220">
        <f t="shared" si="1247"/>
        <v>0.10900144574805286</v>
      </c>
      <c r="H1865" s="220">
        <f t="shared" si="1247"/>
        <v>7.2945204071189262E-2</v>
      </c>
      <c r="I1865" s="220">
        <f t="shared" si="1247"/>
        <v>7.6501263375067949E-2</v>
      </c>
      <c r="J1865" s="220">
        <f t="shared" si="1247"/>
        <v>8.433925632728026E-2</v>
      </c>
      <c r="K1865" s="220">
        <f t="shared" si="1247"/>
        <v>8.5292252920287012E-2</v>
      </c>
      <c r="L1865" s="220">
        <f t="shared" si="1247"/>
        <v>6.8406089842551199E-2</v>
      </c>
      <c r="M1865" s="220">
        <f t="shared" si="1247"/>
        <v>9.7918980614658521E-2</v>
      </c>
      <c r="N1865" s="220">
        <f t="shared" si="1247"/>
        <v>7.910144129526793E-2</v>
      </c>
      <c r="O1865" s="220">
        <f t="shared" si="1247"/>
        <v>0.15041804579237605</v>
      </c>
      <c r="P1865" s="460">
        <f>SUM(D1865:O1865)</f>
        <v>1</v>
      </c>
      <c r="Q1865" s="551">
        <f>(P1885/P1883-1)</f>
        <v>-1.8424783764348196E-2</v>
      </c>
      <c r="R1865" s="234"/>
      <c r="S1865" s="234"/>
      <c r="T1865" s="75"/>
      <c r="U1865" s="79">
        <v>2</v>
      </c>
    </row>
    <row r="1866" spans="1:21" s="57" customFormat="1" ht="15.6" customHeight="1" thickBot="1">
      <c r="A1866" s="304" t="s">
        <v>50</v>
      </c>
      <c r="B1866" s="516">
        <f>+B1848+1</f>
        <v>361</v>
      </c>
      <c r="C1866" s="244" t="s">
        <v>1683</v>
      </c>
      <c r="D1866" s="219">
        <f t="shared" ref="D1866:D1872" si="1248">D1886/$P1886</f>
        <v>8.9317120265125765E-3</v>
      </c>
      <c r="E1866" s="220">
        <f t="shared" ref="E1866:O1866" si="1249">E1886/$P1886</f>
        <v>9.1002394979765061E-2</v>
      </c>
      <c r="F1866" s="220">
        <f t="shared" si="1249"/>
        <v>7.5266183749698623E-2</v>
      </c>
      <c r="G1866" s="220">
        <f t="shared" si="1249"/>
        <v>0.10709570970852274</v>
      </c>
      <c r="H1866" s="220">
        <f t="shared" si="1249"/>
        <v>6.1741011359488417E-2</v>
      </c>
      <c r="I1866" s="220">
        <f t="shared" si="1249"/>
        <v>8.5055250971747431E-2</v>
      </c>
      <c r="J1866" s="220">
        <f t="shared" si="1249"/>
        <v>7.4491109374859296E-2</v>
      </c>
      <c r="K1866" s="220">
        <f t="shared" si="1249"/>
        <v>0.10798168062504215</v>
      </c>
      <c r="L1866" s="220">
        <f t="shared" si="1249"/>
        <v>6.9404480434857405E-2</v>
      </c>
      <c r="M1866" s="220">
        <f t="shared" si="1249"/>
        <v>8.5742024088433677E-2</v>
      </c>
      <c r="N1866" s="220">
        <f t="shared" si="1249"/>
        <v>9.8342324300060277E-2</v>
      </c>
      <c r="O1866" s="220">
        <f t="shared" si="1249"/>
        <v>0.13494611838101236</v>
      </c>
      <c r="P1866" s="460">
        <f t="shared" ref="P1866:P1875" si="1250">SUM(D1866:O1866)</f>
        <v>0.99999999999999989</v>
      </c>
      <c r="Q1866" s="551">
        <f>(P1886/P1885-1)</f>
        <v>-4.8090659186813767E-2</v>
      </c>
      <c r="R1866" s="234"/>
      <c r="S1866" s="234"/>
      <c r="T1866" s="75"/>
      <c r="U1866" s="79">
        <v>1</v>
      </c>
    </row>
    <row r="1867" spans="1:21" s="57" customFormat="1" ht="15.6" customHeight="1" thickBot="1">
      <c r="A1867" s="304" t="s">
        <v>50</v>
      </c>
      <c r="B1867" s="516">
        <f>+B1866+1</f>
        <v>362</v>
      </c>
      <c r="C1867" s="244" t="s">
        <v>1684</v>
      </c>
      <c r="D1867" s="347">
        <f t="shared" si="1248"/>
        <v>8.5086760809942683E-3</v>
      </c>
      <c r="E1867" s="264">
        <f t="shared" ref="E1867:O1867" si="1251">E1887/$P1887</f>
        <v>9.9496047751517921E-2</v>
      </c>
      <c r="F1867" s="264">
        <f t="shared" si="1251"/>
        <v>7.6373996015533477E-2</v>
      </c>
      <c r="G1867" s="264">
        <f t="shared" si="1251"/>
        <v>8.9460155752685913E-2</v>
      </c>
      <c r="H1867" s="264">
        <f t="shared" si="1251"/>
        <v>7.1337116893530353E-2</v>
      </c>
      <c r="I1867" s="264">
        <f t="shared" si="1251"/>
        <v>7.6311520553158207E-2</v>
      </c>
      <c r="J1867" s="264">
        <f t="shared" si="1251"/>
        <v>8.9251234652121342E-2</v>
      </c>
      <c r="K1867" s="264">
        <f t="shared" si="1251"/>
        <v>8.5146028570917562E-2</v>
      </c>
      <c r="L1867" s="264">
        <f t="shared" si="1251"/>
        <v>5.7558235018568014E-2</v>
      </c>
      <c r="M1867" s="264">
        <f t="shared" si="1251"/>
        <v>7.1874168059157445E-2</v>
      </c>
      <c r="N1867" s="264">
        <f t="shared" si="1251"/>
        <v>8.0391101540502344E-2</v>
      </c>
      <c r="O1867" s="264">
        <f t="shared" si="1251"/>
        <v>0.19429171911131318</v>
      </c>
      <c r="P1867" s="552">
        <f t="shared" si="1250"/>
        <v>1</v>
      </c>
      <c r="Q1867" s="553">
        <f t="shared" ref="Q1867:Q1875" si="1252">(P1887/P1886-1)</f>
        <v>1.0206938630788587E-2</v>
      </c>
      <c r="R1867" s="234"/>
      <c r="S1867" s="234"/>
      <c r="T1867" s="75"/>
      <c r="U1867" s="79">
        <v>1</v>
      </c>
    </row>
    <row r="1868" spans="1:21" s="57" customFormat="1" ht="15.6" customHeight="1" thickBot="1">
      <c r="A1868" s="304" t="s">
        <v>50</v>
      </c>
      <c r="B1868" s="516">
        <f>+B1867+1</f>
        <v>363</v>
      </c>
      <c r="C1868" s="233" t="s">
        <v>1685</v>
      </c>
      <c r="D1868" s="237">
        <f t="shared" si="1248"/>
        <v>2.228087033987023E-2</v>
      </c>
      <c r="E1868" s="238">
        <f t="shared" ref="E1868:O1868" si="1253">E1888/$P1888</f>
        <v>9.3724470578590499E-2</v>
      </c>
      <c r="F1868" s="238">
        <f t="shared" si="1253"/>
        <v>6.7901840601108626E-2</v>
      </c>
      <c r="G1868" s="238">
        <f t="shared" si="1253"/>
        <v>7.7148018426497336E-2</v>
      </c>
      <c r="H1868" s="238">
        <f t="shared" si="1253"/>
        <v>0.10418836337197186</v>
      </c>
      <c r="I1868" s="238">
        <f t="shared" si="1253"/>
        <v>7.4457629168082171E-2</v>
      </c>
      <c r="J1868" s="238">
        <f t="shared" si="1253"/>
        <v>9.2533849950902664E-2</v>
      </c>
      <c r="K1868" s="238">
        <f t="shared" si="1253"/>
        <v>8.6597125533527788E-2</v>
      </c>
      <c r="L1868" s="238">
        <f t="shared" si="1253"/>
        <v>6.1166072568324001E-2</v>
      </c>
      <c r="M1868" s="238">
        <f t="shared" si="1253"/>
        <v>9.0668655121623545E-2</v>
      </c>
      <c r="N1868" s="238">
        <f t="shared" si="1253"/>
        <v>8.4219748761012778E-2</v>
      </c>
      <c r="O1868" s="238">
        <f t="shared" si="1253"/>
        <v>0.14511335557848851</v>
      </c>
      <c r="P1868" s="329">
        <f t="shared" si="1250"/>
        <v>1</v>
      </c>
      <c r="Q1868" s="498">
        <f t="shared" si="1252"/>
        <v>-1.9602217891493856E-2</v>
      </c>
      <c r="R1868" s="234"/>
      <c r="S1868" s="234"/>
      <c r="T1868" s="75"/>
      <c r="U1868" s="79">
        <v>1</v>
      </c>
    </row>
    <row r="1869" spans="1:21" s="57" customFormat="1" ht="15.6" customHeight="1" thickBot="1">
      <c r="A1869" s="304" t="s">
        <v>50</v>
      </c>
      <c r="B1869" s="516">
        <f>+B1868+1</f>
        <v>364</v>
      </c>
      <c r="C1869" s="233" t="s">
        <v>1686</v>
      </c>
      <c r="D1869" s="237">
        <f t="shared" si="1248"/>
        <v>9.5555499088573574E-3</v>
      </c>
      <c r="E1869" s="238">
        <f t="shared" ref="E1869:O1869" si="1254">E1889/$P1889</f>
        <v>0.10044995568125024</v>
      </c>
      <c r="F1869" s="238">
        <f t="shared" si="1254"/>
        <v>7.1124058125111023E-2</v>
      </c>
      <c r="G1869" s="238">
        <f t="shared" si="1254"/>
        <v>7.8698109617450801E-2</v>
      </c>
      <c r="H1869" s="238">
        <f t="shared" si="1254"/>
        <v>7.835693692903703E-2</v>
      </c>
      <c r="I1869" s="238">
        <f t="shared" si="1254"/>
        <v>9.0862304894012619E-2</v>
      </c>
      <c r="J1869" s="238">
        <f t="shared" si="1254"/>
        <v>0.10016380645164455</v>
      </c>
      <c r="K1869" s="238">
        <f t="shared" si="1254"/>
        <v>9.0392895115137983E-2</v>
      </c>
      <c r="L1869" s="238">
        <f t="shared" si="1254"/>
        <v>5.5557335200622969E-2</v>
      </c>
      <c r="M1869" s="238">
        <f t="shared" si="1254"/>
        <v>9.0729700612156503E-2</v>
      </c>
      <c r="N1869" s="238">
        <f t="shared" si="1254"/>
        <v>9.0719281060505086E-2</v>
      </c>
      <c r="O1869" s="238">
        <f t="shared" si="1254"/>
        <v>0.14339006640421384</v>
      </c>
      <c r="P1869" s="239">
        <f t="shared" si="1250"/>
        <v>1</v>
      </c>
      <c r="Q1869" s="492">
        <f t="shared" si="1252"/>
        <v>-5.0515375223134318E-2</v>
      </c>
      <c r="R1869" s="234"/>
      <c r="S1869" s="234"/>
      <c r="T1869" s="75"/>
      <c r="U1869" s="79">
        <v>1</v>
      </c>
    </row>
    <row r="1870" spans="1:21" s="57" customFormat="1" ht="15.75" customHeight="1" thickBot="1">
      <c r="A1870" s="304" t="s">
        <v>50</v>
      </c>
      <c r="B1870" s="516">
        <f>+B1869+1</f>
        <v>365</v>
      </c>
      <c r="C1870" s="233" t="s">
        <v>1687</v>
      </c>
      <c r="D1870" s="237">
        <f t="shared" si="1248"/>
        <v>1.7871108560794047E-2</v>
      </c>
      <c r="E1870" s="238">
        <f t="shared" ref="E1870:O1870" si="1255">E1890/$P1890</f>
        <v>8.1885856079404462E-2</v>
      </c>
      <c r="F1870" s="238">
        <f t="shared" si="1255"/>
        <v>7.3200992555831276E-2</v>
      </c>
      <c r="G1870" s="238">
        <f t="shared" si="1255"/>
        <v>9.5533498759305224E-2</v>
      </c>
      <c r="H1870" s="238">
        <f t="shared" si="1255"/>
        <v>7.8163771712158811E-2</v>
      </c>
      <c r="I1870" s="238">
        <f t="shared" si="1255"/>
        <v>8.0645161290322592E-2</v>
      </c>
      <c r="J1870" s="238">
        <f t="shared" si="1255"/>
        <v>8.9330024813895792E-2</v>
      </c>
      <c r="K1870" s="238">
        <f t="shared" si="1255"/>
        <v>9.0570719602977676E-2</v>
      </c>
      <c r="L1870" s="238">
        <f t="shared" si="1255"/>
        <v>6.2034739454094295E-2</v>
      </c>
      <c r="M1870" s="238">
        <f t="shared" si="1255"/>
        <v>9.3052109181141443E-2</v>
      </c>
      <c r="N1870" s="238">
        <f t="shared" si="1255"/>
        <v>8.6848635235732011E-2</v>
      </c>
      <c r="O1870" s="238">
        <f t="shared" si="1255"/>
        <v>0.1508633827543423</v>
      </c>
      <c r="P1870" s="239">
        <f t="shared" si="1250"/>
        <v>1</v>
      </c>
      <c r="Q1870" s="492">
        <f t="shared" si="1252"/>
        <v>-3.0101326852262966E-2</v>
      </c>
      <c r="R1870" s="234"/>
      <c r="S1870" s="234"/>
      <c r="T1870" s="75"/>
      <c r="U1870" s="79">
        <v>1</v>
      </c>
    </row>
    <row r="1871" spans="1:21" s="57" customFormat="1" ht="15.75" customHeight="1" thickBot="1">
      <c r="A1871" s="304" t="s">
        <v>50</v>
      </c>
      <c r="B1871" s="516">
        <f>+B1870+1</f>
        <v>366</v>
      </c>
      <c r="C1871" s="233" t="s">
        <v>1688</v>
      </c>
      <c r="D1871" s="237">
        <f t="shared" si="1248"/>
        <v>1.2755102040816325E-2</v>
      </c>
      <c r="E1871" s="238">
        <f t="shared" ref="E1871:O1871" si="1256">E1891/$P1891</f>
        <v>9.3112244897959176E-2</v>
      </c>
      <c r="F1871" s="238">
        <f t="shared" si="1256"/>
        <v>7.3979591836734693E-2</v>
      </c>
      <c r="G1871" s="238">
        <f t="shared" si="1256"/>
        <v>9.5663265306122444E-2</v>
      </c>
      <c r="H1871" s="238">
        <f t="shared" si="1256"/>
        <v>7.7806122448979581E-2</v>
      </c>
      <c r="I1871" s="238">
        <f t="shared" si="1256"/>
        <v>8.0357142857142849E-2</v>
      </c>
      <c r="J1871" s="238">
        <f t="shared" si="1256"/>
        <v>8.9285714285714274E-2</v>
      </c>
      <c r="K1871" s="238">
        <f t="shared" si="1256"/>
        <v>9.0561224489795908E-2</v>
      </c>
      <c r="L1871" s="238">
        <f t="shared" si="1256"/>
        <v>6.25E-2</v>
      </c>
      <c r="M1871" s="238">
        <f t="shared" si="1256"/>
        <v>9.3112244897959176E-2</v>
      </c>
      <c r="N1871" s="238">
        <f t="shared" si="1256"/>
        <v>8.6734693877551006E-2</v>
      </c>
      <c r="O1871" s="238">
        <f t="shared" si="1256"/>
        <v>0.14413265306122464</v>
      </c>
      <c r="P1871" s="239">
        <f t="shared" si="1250"/>
        <v>1</v>
      </c>
      <c r="Q1871" s="492">
        <f t="shared" si="1252"/>
        <v>-2.7295285359801302E-2</v>
      </c>
      <c r="R1871" s="234"/>
      <c r="S1871" s="234"/>
      <c r="T1871" s="75"/>
      <c r="U1871" s="79">
        <v>1</v>
      </c>
    </row>
    <row r="1872" spans="1:21" s="57" customFormat="1" ht="15.75" hidden="1" customHeight="1" thickBot="1">
      <c r="A1872" s="304" t="s">
        <v>50</v>
      </c>
      <c r="B1872" s="69"/>
      <c r="C1872" s="233" t="s">
        <v>1689</v>
      </c>
      <c r="D1872" s="237" t="e">
        <f t="shared" si="1248"/>
        <v>#DIV/0!</v>
      </c>
      <c r="E1872" s="238" t="e">
        <f t="shared" ref="E1872:O1872" si="1257">E1892/$P1892</f>
        <v>#DIV/0!</v>
      </c>
      <c r="F1872" s="238" t="e">
        <f t="shared" si="1257"/>
        <v>#DIV/0!</v>
      </c>
      <c r="G1872" s="238" t="e">
        <f t="shared" si="1257"/>
        <v>#DIV/0!</v>
      </c>
      <c r="H1872" s="238" t="e">
        <f t="shared" si="1257"/>
        <v>#DIV/0!</v>
      </c>
      <c r="I1872" s="238" t="e">
        <f t="shared" si="1257"/>
        <v>#DIV/0!</v>
      </c>
      <c r="J1872" s="238" t="e">
        <f t="shared" si="1257"/>
        <v>#DIV/0!</v>
      </c>
      <c r="K1872" s="238" t="e">
        <f t="shared" si="1257"/>
        <v>#DIV/0!</v>
      </c>
      <c r="L1872" s="238" t="e">
        <f t="shared" si="1257"/>
        <v>#DIV/0!</v>
      </c>
      <c r="M1872" s="238" t="e">
        <f t="shared" si="1257"/>
        <v>#DIV/0!</v>
      </c>
      <c r="N1872" s="238" t="e">
        <f t="shared" si="1257"/>
        <v>#DIV/0!</v>
      </c>
      <c r="O1872" s="238" t="e">
        <f t="shared" si="1257"/>
        <v>#DIV/0!</v>
      </c>
      <c r="P1872" s="239" t="e">
        <f t="shared" si="1250"/>
        <v>#DIV/0!</v>
      </c>
      <c r="Q1872" s="492">
        <f t="shared" si="1252"/>
        <v>-1</v>
      </c>
      <c r="R1872" s="234"/>
      <c r="S1872" s="234"/>
      <c r="T1872" s="75"/>
      <c r="U1872" s="79">
        <v>2</v>
      </c>
    </row>
    <row r="1873" spans="1:21" s="57" customFormat="1" ht="15.75" hidden="1" customHeight="1" thickBot="1">
      <c r="A1873" s="304" t="s">
        <v>50</v>
      </c>
      <c r="B1873" s="69"/>
      <c r="C1873" s="233" t="s">
        <v>1690</v>
      </c>
      <c r="D1873" s="237" t="e">
        <f t="shared" ref="D1873:O1875" si="1258">D1893/$P1893</f>
        <v>#DIV/0!</v>
      </c>
      <c r="E1873" s="238" t="e">
        <f t="shared" si="1258"/>
        <v>#DIV/0!</v>
      </c>
      <c r="F1873" s="238" t="e">
        <f t="shared" si="1258"/>
        <v>#DIV/0!</v>
      </c>
      <c r="G1873" s="238" t="e">
        <f t="shared" si="1258"/>
        <v>#DIV/0!</v>
      </c>
      <c r="H1873" s="238" t="e">
        <f t="shared" si="1258"/>
        <v>#DIV/0!</v>
      </c>
      <c r="I1873" s="238" t="e">
        <f t="shared" si="1258"/>
        <v>#DIV/0!</v>
      </c>
      <c r="J1873" s="238" t="e">
        <f t="shared" si="1258"/>
        <v>#DIV/0!</v>
      </c>
      <c r="K1873" s="238" t="e">
        <f t="shared" si="1258"/>
        <v>#DIV/0!</v>
      </c>
      <c r="L1873" s="238" t="e">
        <f t="shared" si="1258"/>
        <v>#DIV/0!</v>
      </c>
      <c r="M1873" s="238" t="e">
        <f t="shared" si="1258"/>
        <v>#DIV/0!</v>
      </c>
      <c r="N1873" s="238" t="e">
        <f t="shared" si="1258"/>
        <v>#DIV/0!</v>
      </c>
      <c r="O1873" s="238" t="e">
        <f t="shared" si="1258"/>
        <v>#DIV/0!</v>
      </c>
      <c r="P1873" s="239" t="e">
        <f t="shared" si="1250"/>
        <v>#DIV/0!</v>
      </c>
      <c r="Q1873" s="492" t="e">
        <f t="shared" si="1252"/>
        <v>#DIV/0!</v>
      </c>
      <c r="R1873" s="234"/>
      <c r="S1873" s="234"/>
      <c r="T1873" s="75"/>
      <c r="U1873" s="79">
        <v>2</v>
      </c>
    </row>
    <row r="1874" spans="1:21" s="57" customFormat="1" ht="15.75" hidden="1" customHeight="1" thickBot="1">
      <c r="A1874" s="304" t="s">
        <v>50</v>
      </c>
      <c r="B1874" s="69"/>
      <c r="C1874" s="233" t="s">
        <v>1691</v>
      </c>
      <c r="D1874" s="237" t="e">
        <f t="shared" si="1258"/>
        <v>#DIV/0!</v>
      </c>
      <c r="E1874" s="238" t="e">
        <f t="shared" si="1258"/>
        <v>#DIV/0!</v>
      </c>
      <c r="F1874" s="238" t="e">
        <f t="shared" si="1258"/>
        <v>#DIV/0!</v>
      </c>
      <c r="G1874" s="238" t="e">
        <f t="shared" si="1258"/>
        <v>#DIV/0!</v>
      </c>
      <c r="H1874" s="238" t="e">
        <f t="shared" si="1258"/>
        <v>#DIV/0!</v>
      </c>
      <c r="I1874" s="238" t="e">
        <f t="shared" si="1258"/>
        <v>#DIV/0!</v>
      </c>
      <c r="J1874" s="238" t="e">
        <f t="shared" si="1258"/>
        <v>#DIV/0!</v>
      </c>
      <c r="K1874" s="238" t="e">
        <f t="shared" si="1258"/>
        <v>#DIV/0!</v>
      </c>
      <c r="L1874" s="238" t="e">
        <f t="shared" si="1258"/>
        <v>#DIV/0!</v>
      </c>
      <c r="M1874" s="238" t="e">
        <f t="shared" si="1258"/>
        <v>#DIV/0!</v>
      </c>
      <c r="N1874" s="238" t="e">
        <f t="shared" si="1258"/>
        <v>#DIV/0!</v>
      </c>
      <c r="O1874" s="238" t="e">
        <f t="shared" si="1258"/>
        <v>#DIV/0!</v>
      </c>
      <c r="P1874" s="239" t="e">
        <f t="shared" si="1250"/>
        <v>#DIV/0!</v>
      </c>
      <c r="Q1874" s="492" t="e">
        <f t="shared" si="1252"/>
        <v>#DIV/0!</v>
      </c>
      <c r="R1874" s="234"/>
      <c r="S1874" s="234"/>
      <c r="T1874" s="75"/>
      <c r="U1874" s="79">
        <v>2</v>
      </c>
    </row>
    <row r="1875" spans="1:21" s="57" customFormat="1" ht="15.75" hidden="1" customHeight="1" thickBot="1">
      <c r="A1875" s="304" t="s">
        <v>50</v>
      </c>
      <c r="B1875" s="69"/>
      <c r="C1875" s="233" t="s">
        <v>1692</v>
      </c>
      <c r="D1875" s="237" t="e">
        <f t="shared" si="1258"/>
        <v>#DIV/0!</v>
      </c>
      <c r="E1875" s="238" t="e">
        <f t="shared" si="1258"/>
        <v>#DIV/0!</v>
      </c>
      <c r="F1875" s="238" t="e">
        <f t="shared" si="1258"/>
        <v>#DIV/0!</v>
      </c>
      <c r="G1875" s="238" t="e">
        <f t="shared" si="1258"/>
        <v>#DIV/0!</v>
      </c>
      <c r="H1875" s="238" t="e">
        <f t="shared" si="1258"/>
        <v>#DIV/0!</v>
      </c>
      <c r="I1875" s="238" t="e">
        <f t="shared" si="1258"/>
        <v>#DIV/0!</v>
      </c>
      <c r="J1875" s="238" t="e">
        <f t="shared" si="1258"/>
        <v>#DIV/0!</v>
      </c>
      <c r="K1875" s="238" t="e">
        <f t="shared" si="1258"/>
        <v>#DIV/0!</v>
      </c>
      <c r="L1875" s="238" t="e">
        <f t="shared" si="1258"/>
        <v>#DIV/0!</v>
      </c>
      <c r="M1875" s="238" t="e">
        <f t="shared" si="1258"/>
        <v>#DIV/0!</v>
      </c>
      <c r="N1875" s="238" t="e">
        <f t="shared" si="1258"/>
        <v>#DIV/0!</v>
      </c>
      <c r="O1875" s="238" t="e">
        <f t="shared" si="1258"/>
        <v>#DIV/0!</v>
      </c>
      <c r="P1875" s="239" t="e">
        <f t="shared" si="1250"/>
        <v>#DIV/0!</v>
      </c>
      <c r="Q1875" s="492" t="e">
        <f t="shared" si="1252"/>
        <v>#DIV/0!</v>
      </c>
      <c r="R1875" s="234"/>
      <c r="S1875" s="234"/>
      <c r="T1875" s="75"/>
      <c r="U1875" s="79">
        <v>2</v>
      </c>
    </row>
    <row r="1876" spans="1:21" s="57" customFormat="1" ht="15.75" hidden="1" customHeight="1" thickBot="1">
      <c r="A1876" s="304" t="s">
        <v>50</v>
      </c>
      <c r="B1876" s="69"/>
      <c r="C1876" s="236" t="s">
        <v>756</v>
      </c>
      <c r="D1876" s="240">
        <v>0.54933359000000004</v>
      </c>
      <c r="E1876" s="241">
        <v>10.3836409</v>
      </c>
      <c r="F1876" s="241">
        <v>8.4807369900000005</v>
      </c>
      <c r="G1876" s="241">
        <v>9.7672158399999987</v>
      </c>
      <c r="H1876" s="241">
        <v>7.7792821100000005</v>
      </c>
      <c r="I1876" s="241">
        <v>8.993154600000004</v>
      </c>
      <c r="J1876" s="241">
        <v>9.4746569199999939</v>
      </c>
      <c r="K1876" s="241">
        <v>9.7527359899999979</v>
      </c>
      <c r="L1876" s="241">
        <v>6.9411479200000059</v>
      </c>
      <c r="M1876" s="241">
        <v>9.2236291300000062</v>
      </c>
      <c r="N1876" s="241">
        <v>9.4294098199999894</v>
      </c>
      <c r="O1876" s="197">
        <v>17.975547890000001</v>
      </c>
      <c r="P1876" s="242">
        <f>SUM(D1876:O1876)</f>
        <v>108.7504917</v>
      </c>
      <c r="Q1876" s="198"/>
      <c r="R1876" s="234"/>
      <c r="S1876" s="234"/>
      <c r="T1876" s="75"/>
      <c r="U1876" s="79">
        <v>2</v>
      </c>
    </row>
    <row r="1877" spans="1:21" s="57" customFormat="1" ht="15.75" hidden="1" customHeight="1" thickBot="1">
      <c r="A1877" s="304" t="s">
        <v>50</v>
      </c>
      <c r="B1877" s="69"/>
      <c r="C1877" s="233" t="s">
        <v>757</v>
      </c>
      <c r="D1877" s="182">
        <v>0.35369176000000002</v>
      </c>
      <c r="E1877" s="183">
        <v>8.6033828999999997</v>
      </c>
      <c r="F1877" s="183">
        <v>6.4725414800000003</v>
      </c>
      <c r="G1877" s="183">
        <v>10.74553839</v>
      </c>
      <c r="H1877" s="183">
        <v>8.35446095</v>
      </c>
      <c r="I1877" s="183">
        <v>7.20313011</v>
      </c>
      <c r="J1877" s="183">
        <v>8.8690964599999997</v>
      </c>
      <c r="K1877" s="183">
        <v>9.8285720300000001</v>
      </c>
      <c r="L1877" s="183">
        <v>6.1206887300000004</v>
      </c>
      <c r="M1877" s="183">
        <v>9.4961170100000007</v>
      </c>
      <c r="N1877" s="183">
        <v>8.3871754599999999</v>
      </c>
      <c r="O1877" s="184">
        <v>16.054946910000002</v>
      </c>
      <c r="P1877" s="185">
        <f>SUM(D1877:O1877)</f>
        <v>100.48934219</v>
      </c>
      <c r="Q1877" s="502"/>
      <c r="R1877" s="186"/>
      <c r="S1877" s="186"/>
      <c r="T1877" s="103"/>
      <c r="U1877" s="79">
        <v>2</v>
      </c>
    </row>
    <row r="1878" spans="1:21" s="57" customFormat="1" ht="15.75" hidden="1" customHeight="1" thickBot="1">
      <c r="A1878" s="304" t="s">
        <v>50</v>
      </c>
      <c r="B1878" s="69"/>
      <c r="C1878" s="233" t="s">
        <v>758</v>
      </c>
      <c r="D1878" s="182">
        <v>7.2816023999999997</v>
      </c>
      <c r="E1878" s="183">
        <v>2.4841466300000001</v>
      </c>
      <c r="F1878" s="183">
        <v>7.6531512700000004</v>
      </c>
      <c r="G1878" s="183">
        <v>9.3207926099999998</v>
      </c>
      <c r="H1878" s="183">
        <v>7.2821884099999998</v>
      </c>
      <c r="I1878" s="183">
        <v>8.5124428499999993</v>
      </c>
      <c r="J1878" s="183">
        <v>8.4775079800000004</v>
      </c>
      <c r="K1878" s="183">
        <v>10.67520712</v>
      </c>
      <c r="L1878" s="183">
        <v>5.1168145200000001</v>
      </c>
      <c r="M1878" s="183">
        <v>8.1739677799999999</v>
      </c>
      <c r="N1878" s="183">
        <v>8.8103408699999992</v>
      </c>
      <c r="O1878" s="184">
        <v>16.067492690000002</v>
      </c>
      <c r="P1878" s="185">
        <f t="shared" ref="P1878:P1883" si="1259">SUM(D1878:O1878)</f>
        <v>99.855655130000002</v>
      </c>
      <c r="Q1878" s="503"/>
      <c r="R1878" s="187"/>
      <c r="S1878" s="187"/>
      <c r="T1878" s="105">
        <f t="shared" ref="T1878:T1883" si="1260">R1878-S1878</f>
        <v>0</v>
      </c>
      <c r="U1878" s="79">
        <v>2</v>
      </c>
    </row>
    <row r="1879" spans="1:21" s="57" customFormat="1" ht="15.75" hidden="1" customHeight="1" thickBot="1">
      <c r="A1879" s="304" t="s">
        <v>50</v>
      </c>
      <c r="B1879" s="69"/>
      <c r="C1879" s="233" t="s">
        <v>759</v>
      </c>
      <c r="D1879" s="182">
        <v>6.3590654300000002</v>
      </c>
      <c r="E1879" s="183">
        <v>1.97269629</v>
      </c>
      <c r="F1879" s="183">
        <v>7.9836017999999997</v>
      </c>
      <c r="G1879" s="183">
        <v>9.7094312600000006</v>
      </c>
      <c r="H1879" s="183">
        <v>7.1045518599999999</v>
      </c>
      <c r="I1879" s="183">
        <v>7.7201850500000004</v>
      </c>
      <c r="J1879" s="183">
        <v>8.3639182299999995</v>
      </c>
      <c r="K1879" s="183">
        <v>10.3168545</v>
      </c>
      <c r="L1879" s="183">
        <v>5.4963784200000001</v>
      </c>
      <c r="M1879" s="183">
        <v>6.5293129800000003</v>
      </c>
      <c r="N1879" s="183">
        <v>9.3066384299999996</v>
      </c>
      <c r="O1879" s="184">
        <v>15.10005834</v>
      </c>
      <c r="P1879" s="185">
        <f t="shared" si="1259"/>
        <v>95.962692590000017</v>
      </c>
      <c r="Q1879" s="503"/>
      <c r="R1879" s="187"/>
      <c r="S1879" s="187"/>
      <c r="T1879" s="105">
        <f t="shared" si="1260"/>
        <v>0</v>
      </c>
      <c r="U1879" s="79">
        <v>2</v>
      </c>
    </row>
    <row r="1880" spans="1:21" s="57" customFormat="1" ht="15.75" hidden="1" customHeight="1" thickBot="1">
      <c r="A1880" s="304" t="s">
        <v>50</v>
      </c>
      <c r="B1880" s="69"/>
      <c r="C1880" s="233" t="s">
        <v>760</v>
      </c>
      <c r="D1880" s="182">
        <v>7.0426854800000003</v>
      </c>
      <c r="E1880" s="183">
        <v>2.1887670699999999</v>
      </c>
      <c r="F1880" s="183">
        <v>7.6036226999999998</v>
      </c>
      <c r="G1880" s="183">
        <v>9.1168449500000008</v>
      </c>
      <c r="H1880" s="183">
        <v>7.3965717399999997</v>
      </c>
      <c r="I1880" s="183">
        <v>7.4250632799999998</v>
      </c>
      <c r="J1880" s="183">
        <v>9.9092429800000001</v>
      </c>
      <c r="K1880" s="183">
        <v>9.4366968599999996</v>
      </c>
      <c r="L1880" s="183">
        <v>3.52693798</v>
      </c>
      <c r="M1880" s="183">
        <v>9.9209917300000008</v>
      </c>
      <c r="N1880" s="183">
        <v>7.9330193199999997</v>
      </c>
      <c r="O1880" s="184">
        <v>16.061065710000001</v>
      </c>
      <c r="P1880" s="185">
        <f t="shared" si="1259"/>
        <v>97.56150980000001</v>
      </c>
      <c r="Q1880" s="503"/>
      <c r="R1880" s="187"/>
      <c r="S1880" s="187"/>
      <c r="T1880" s="105">
        <f t="shared" si="1260"/>
        <v>0</v>
      </c>
      <c r="U1880" s="79">
        <v>2</v>
      </c>
    </row>
    <row r="1881" spans="1:21" s="57" customFormat="1" ht="15.75" hidden="1" customHeight="1" thickBot="1">
      <c r="A1881" s="304" t="s">
        <v>50</v>
      </c>
      <c r="B1881" s="69"/>
      <c r="C1881" s="233" t="s">
        <v>796</v>
      </c>
      <c r="D1881" s="190">
        <v>6.3304530899999998</v>
      </c>
      <c r="E1881" s="190">
        <v>2.6107464699999996</v>
      </c>
      <c r="F1881" s="190">
        <v>8.2270461000000008</v>
      </c>
      <c r="G1881" s="190">
        <v>9.3347505800000015</v>
      </c>
      <c r="H1881" s="190">
        <v>6.8675330399999979</v>
      </c>
      <c r="I1881" s="190">
        <v>7.9130681600000017</v>
      </c>
      <c r="J1881" s="190">
        <v>9.0887211900000011</v>
      </c>
      <c r="K1881" s="190">
        <v>9.0723077299999986</v>
      </c>
      <c r="L1881" s="190">
        <v>6.3249993000000018</v>
      </c>
      <c r="M1881" s="190">
        <v>9.6362133100000023</v>
      </c>
      <c r="N1881" s="190">
        <v>7.9555210799999969</v>
      </c>
      <c r="O1881" s="184">
        <v>15.694243490000005</v>
      </c>
      <c r="P1881" s="185">
        <f t="shared" si="1259"/>
        <v>99.055603540000007</v>
      </c>
      <c r="Q1881" s="503"/>
      <c r="R1881" s="187"/>
      <c r="S1881" s="187"/>
      <c r="T1881" s="105">
        <f t="shared" si="1260"/>
        <v>0</v>
      </c>
      <c r="U1881" s="79">
        <v>2</v>
      </c>
    </row>
    <row r="1882" spans="1:21" s="57" customFormat="1" ht="15.75" hidden="1" customHeight="1" thickBot="1">
      <c r="A1882" s="304" t="s">
        <v>50</v>
      </c>
      <c r="B1882" s="69"/>
      <c r="C1882" s="233" t="s">
        <v>880</v>
      </c>
      <c r="D1882" s="422">
        <v>0.23525207000000001</v>
      </c>
      <c r="E1882" s="423">
        <v>8.417069810000001</v>
      </c>
      <c r="F1882" s="423">
        <v>8.0712127599999999</v>
      </c>
      <c r="G1882" s="423">
        <v>8.8601904299999994</v>
      </c>
      <c r="H1882" s="423">
        <v>7.9685840799999994</v>
      </c>
      <c r="I1882" s="423">
        <v>8.3934010899999976</v>
      </c>
      <c r="J1882" s="423">
        <v>8.2922580600000018</v>
      </c>
      <c r="K1882" s="423">
        <v>9.1922387199999989</v>
      </c>
      <c r="L1882" s="423">
        <v>5.4838759200000027</v>
      </c>
      <c r="M1882" s="423">
        <v>9.0897304500000047</v>
      </c>
      <c r="N1882" s="423">
        <v>8.3886064499999975</v>
      </c>
      <c r="O1882" s="424">
        <v>15.549375130000001</v>
      </c>
      <c r="P1882" s="425">
        <f t="shared" si="1259"/>
        <v>97.941794970000004</v>
      </c>
      <c r="Q1882" s="503"/>
      <c r="R1882" s="182"/>
      <c r="S1882" s="191"/>
      <c r="T1882" s="192">
        <f>S1882-R1882</f>
        <v>0</v>
      </c>
      <c r="U1882" s="79">
        <v>2</v>
      </c>
    </row>
    <row r="1883" spans="1:21" s="57" customFormat="1" ht="15.75" hidden="1" customHeight="1" thickBot="1">
      <c r="A1883" s="304" t="s">
        <v>50</v>
      </c>
      <c r="B1883" s="69"/>
      <c r="C1883" s="244" t="s">
        <v>981</v>
      </c>
      <c r="D1883" s="182">
        <v>0.37839510999999998</v>
      </c>
      <c r="E1883" s="183">
        <v>7.7774291299999998</v>
      </c>
      <c r="F1883" s="183">
        <v>7.2850754500000008</v>
      </c>
      <c r="G1883" s="183">
        <v>9.5321801500000003</v>
      </c>
      <c r="H1883" s="183">
        <v>7.059222909999999</v>
      </c>
      <c r="I1883" s="183">
        <v>7.755214450000004</v>
      </c>
      <c r="J1883" s="183">
        <v>8.4639409999999984</v>
      </c>
      <c r="K1883" s="183">
        <v>8.0064237200000008</v>
      </c>
      <c r="L1883" s="183">
        <v>7.000382479999999</v>
      </c>
      <c r="M1883" s="183">
        <v>8.9005143699999962</v>
      </c>
      <c r="N1883" s="183">
        <v>8.1153196399999956</v>
      </c>
      <c r="O1883" s="184">
        <v>14.303634620000011</v>
      </c>
      <c r="P1883" s="185">
        <f t="shared" si="1259"/>
        <v>94.577733030000005</v>
      </c>
      <c r="Q1883" s="503"/>
      <c r="R1883" s="459">
        <v>96.8</v>
      </c>
      <c r="S1883" s="459">
        <v>96.8</v>
      </c>
      <c r="T1883" s="592">
        <f t="shared" si="1260"/>
        <v>0</v>
      </c>
      <c r="U1883" s="79">
        <v>2</v>
      </c>
    </row>
    <row r="1884" spans="1:21" s="57" customFormat="1" ht="15.6" customHeight="1" thickBot="1">
      <c r="A1884" s="304" t="s">
        <v>50</v>
      </c>
      <c r="B1884" s="516">
        <f>+B1871+1</f>
        <v>367</v>
      </c>
      <c r="C1884" s="244" t="s">
        <v>2538</v>
      </c>
      <c r="D1884" s="182">
        <v>0.8</v>
      </c>
      <c r="E1884" s="183">
        <v>8</v>
      </c>
      <c r="F1884" s="183">
        <v>6</v>
      </c>
      <c r="G1884" s="183">
        <v>6.4</v>
      </c>
      <c r="H1884" s="183">
        <v>6.3</v>
      </c>
      <c r="I1884" s="183">
        <v>7.4</v>
      </c>
      <c r="J1884" s="183">
        <v>8.3000000000000007</v>
      </c>
      <c r="K1884" s="183">
        <v>7.4</v>
      </c>
      <c r="L1884" s="183">
        <v>5.2</v>
      </c>
      <c r="M1884" s="183">
        <v>7.6</v>
      </c>
      <c r="N1884" s="183">
        <v>7</v>
      </c>
      <c r="O1884" s="184">
        <f>(R1884)-SUM(D1884:N1884)</f>
        <v>11</v>
      </c>
      <c r="P1884" s="185">
        <f>SUM(D1884:O1884)</f>
        <v>81.400000000000006</v>
      </c>
      <c r="Q1884" s="584"/>
      <c r="R1884" s="182">
        <v>81.400000000000006</v>
      </c>
      <c r="S1884" s="187">
        <v>81.400000000000006</v>
      </c>
      <c r="T1884" s="644">
        <f>R1884-S1884</f>
        <v>0</v>
      </c>
      <c r="U1884" s="79">
        <v>1</v>
      </c>
    </row>
    <row r="1885" spans="1:21" s="57" customFormat="1" ht="15.75" hidden="1" customHeight="1" thickBot="1">
      <c r="A1885" s="304" t="s">
        <v>50</v>
      </c>
      <c r="B1885" s="69"/>
      <c r="C1885" s="244" t="s">
        <v>1126</v>
      </c>
      <c r="D1885" s="182">
        <v>1.42265643</v>
      </c>
      <c r="E1885" s="183">
        <v>7.7500976999999995</v>
      </c>
      <c r="F1885" s="183">
        <v>7.1732911400000017</v>
      </c>
      <c r="G1885" s="183">
        <v>10.11916652</v>
      </c>
      <c r="H1885" s="183">
        <v>6.7718796000000019</v>
      </c>
      <c r="I1885" s="183">
        <v>7.1020069299999946</v>
      </c>
      <c r="J1885" s="183">
        <v>7.8296482500000053</v>
      </c>
      <c r="K1885" s="183">
        <v>7.9181198399999957</v>
      </c>
      <c r="L1885" s="183">
        <v>6.3504902100000038</v>
      </c>
      <c r="M1885" s="183">
        <v>9.0903241099999974</v>
      </c>
      <c r="N1885" s="183">
        <v>7.3433948600000036</v>
      </c>
      <c r="O1885" s="184">
        <v>13.964083160000001</v>
      </c>
      <c r="P1885" s="185">
        <f>SUM(D1885:O1885)</f>
        <v>92.835158750000005</v>
      </c>
      <c r="Q1885" s="351"/>
      <c r="R1885" s="595">
        <v>93.1</v>
      </c>
      <c r="S1885" s="596">
        <v>93.1</v>
      </c>
      <c r="T1885" s="597">
        <f>R1885-S1885</f>
        <v>0</v>
      </c>
      <c r="U1885" s="79">
        <v>2</v>
      </c>
    </row>
    <row r="1886" spans="1:21" s="57" customFormat="1" ht="15.75" hidden="1" customHeight="1" thickBot="1">
      <c r="A1886" s="304" t="s">
        <v>50</v>
      </c>
      <c r="B1886" s="516"/>
      <c r="C1886" s="244" t="s">
        <v>1683</v>
      </c>
      <c r="D1886" s="182">
        <v>0.78930124000000002</v>
      </c>
      <c r="E1886" s="183">
        <v>8.0419412299999991</v>
      </c>
      <c r="F1886" s="183">
        <v>6.6513219400000008</v>
      </c>
      <c r="G1886" s="183">
        <v>9.4641179900000001</v>
      </c>
      <c r="H1886" s="183">
        <v>5.4560935999999991</v>
      </c>
      <c r="I1886" s="183">
        <v>7.5163882199999996</v>
      </c>
      <c r="J1886" s="183">
        <v>6.5828281100000012</v>
      </c>
      <c r="K1886" s="183">
        <v>9.5424118199999981</v>
      </c>
      <c r="L1886" s="183">
        <v>6.1333193800000032</v>
      </c>
      <c r="M1886" s="183">
        <v>7.5770788099999962</v>
      </c>
      <c r="N1886" s="183">
        <v>8.6905755900000088</v>
      </c>
      <c r="O1886" s="184">
        <v>11.925276839999995</v>
      </c>
      <c r="P1886" s="185">
        <f t="shared" ref="P1886:P1895" si="1261">SUM(D1886:O1886)</f>
        <v>88.370654770000002</v>
      </c>
      <c r="Q1886" s="351"/>
      <c r="R1886" s="182">
        <v>89.9</v>
      </c>
      <c r="S1886" s="187">
        <v>89.9</v>
      </c>
      <c r="T1886" s="481">
        <f t="shared" ref="T1886:T1895" si="1262">R1886-S1886</f>
        <v>0</v>
      </c>
      <c r="U1886" s="79">
        <v>2</v>
      </c>
    </row>
    <row r="1887" spans="1:21" s="57" customFormat="1" ht="15.75" hidden="1" customHeight="1" thickBot="1">
      <c r="A1887" s="304" t="s">
        <v>50</v>
      </c>
      <c r="B1887" s="516"/>
      <c r="C1887" s="233" t="s">
        <v>1684</v>
      </c>
      <c r="D1887" s="583">
        <v>0.75959204999999996</v>
      </c>
      <c r="E1887" s="301">
        <v>8.88227571</v>
      </c>
      <c r="F1887" s="301">
        <v>6.8181089099999994</v>
      </c>
      <c r="G1887" s="301">
        <v>7.9863450500000006</v>
      </c>
      <c r="H1887" s="301">
        <v>6.368453370000001</v>
      </c>
      <c r="I1887" s="301">
        <v>6.81253156</v>
      </c>
      <c r="J1887" s="301">
        <v>7.9676941099999965</v>
      </c>
      <c r="K1887" s="301">
        <v>7.6012114900000043</v>
      </c>
      <c r="L1887" s="301">
        <v>5.1383760900000013</v>
      </c>
      <c r="M1887" s="301">
        <v>6.4163973499999898</v>
      </c>
      <c r="N1887" s="301">
        <v>7.1767265600000059</v>
      </c>
      <c r="O1887" s="332">
        <v>17.344936369999999</v>
      </c>
      <c r="P1887" s="333">
        <f t="shared" si="1261"/>
        <v>89.272648619999998</v>
      </c>
      <c r="Q1887" s="557"/>
      <c r="R1887" s="422">
        <v>89.9</v>
      </c>
      <c r="S1887" s="459">
        <v>89.9</v>
      </c>
      <c r="T1887" s="592">
        <f t="shared" si="1262"/>
        <v>0</v>
      </c>
      <c r="U1887" s="79">
        <v>2</v>
      </c>
    </row>
    <row r="1888" spans="1:21" s="57" customFormat="1" ht="15.6" hidden="1" customHeight="1" thickBot="1">
      <c r="A1888" s="304" t="s">
        <v>50</v>
      </c>
      <c r="B1888" s="516"/>
      <c r="C1888" s="233" t="s">
        <v>1685</v>
      </c>
      <c r="D1888" s="182">
        <v>1.9500820800000001</v>
      </c>
      <c r="E1888" s="183">
        <v>8.2030193499999999</v>
      </c>
      <c r="F1888" s="183">
        <v>5.94295288</v>
      </c>
      <c r="G1888" s="183">
        <v>6.7522033900000018</v>
      </c>
      <c r="H1888" s="183">
        <v>9.1188475699999998</v>
      </c>
      <c r="I1888" s="183">
        <v>6.5167332399999971</v>
      </c>
      <c r="J1888" s="183">
        <v>8.0988130100000006</v>
      </c>
      <c r="K1888" s="183">
        <v>7.5792148200000042</v>
      </c>
      <c r="L1888" s="183">
        <v>5.3534202299999976</v>
      </c>
      <c r="M1888" s="183">
        <v>7.9355661099999963</v>
      </c>
      <c r="N1888" s="183">
        <v>7.3711403700000062</v>
      </c>
      <c r="O1888" s="184">
        <v>12.700713659999991</v>
      </c>
      <c r="P1888" s="185">
        <f t="shared" si="1261"/>
        <v>87.522706709999994</v>
      </c>
      <c r="Q1888" s="584"/>
      <c r="R1888" s="182">
        <v>88.2</v>
      </c>
      <c r="S1888" s="187">
        <v>88.2</v>
      </c>
      <c r="T1888" s="105">
        <f t="shared" si="1262"/>
        <v>0</v>
      </c>
      <c r="U1888" s="79">
        <v>2</v>
      </c>
    </row>
    <row r="1889" spans="1:21" s="57" customFormat="1" ht="15.6" hidden="1" customHeight="1" thickBot="1">
      <c r="A1889" s="304" t="s">
        <v>50</v>
      </c>
      <c r="B1889" s="516"/>
      <c r="C1889" s="233" t="s">
        <v>1686</v>
      </c>
      <c r="D1889" s="182">
        <v>0.79408018999999996</v>
      </c>
      <c r="E1889" s="183">
        <v>8.3475384099999985</v>
      </c>
      <c r="F1889" s="183">
        <v>5.9105133800000011</v>
      </c>
      <c r="G1889" s="183">
        <v>6.5399281499999997</v>
      </c>
      <c r="H1889" s="183">
        <v>6.5115762000000004</v>
      </c>
      <c r="I1889" s="183">
        <v>7.5507905899999983</v>
      </c>
      <c r="J1889" s="183">
        <v>8.3237589900000017</v>
      </c>
      <c r="K1889" s="183">
        <v>7.5117819499999996</v>
      </c>
      <c r="L1889" s="183">
        <v>4.6168959099999967</v>
      </c>
      <c r="M1889" s="183">
        <v>7.5397709800000001</v>
      </c>
      <c r="N1889" s="183">
        <v>7.5389051000000009</v>
      </c>
      <c r="O1889" s="184">
        <v>11.915924490000009</v>
      </c>
      <c r="P1889" s="185">
        <f t="shared" si="1261"/>
        <v>83.101464340000007</v>
      </c>
      <c r="Q1889" s="584"/>
      <c r="R1889" s="182">
        <v>83.4</v>
      </c>
      <c r="S1889" s="187">
        <v>83.4</v>
      </c>
      <c r="T1889" s="105">
        <f t="shared" si="1262"/>
        <v>0</v>
      </c>
      <c r="U1889" s="79">
        <v>2</v>
      </c>
    </row>
    <row r="1890" spans="1:21" s="57" customFormat="1" ht="15.75" customHeight="1" thickBot="1">
      <c r="A1890" s="304" t="s">
        <v>50</v>
      </c>
      <c r="B1890" s="516">
        <f>+B1884+1</f>
        <v>368</v>
      </c>
      <c r="C1890" s="233" t="s">
        <v>1687</v>
      </c>
      <c r="D1890" s="182">
        <v>1.44041135</v>
      </c>
      <c r="E1890" s="611">
        <v>6.6</v>
      </c>
      <c r="F1890" s="611">
        <v>5.9</v>
      </c>
      <c r="G1890" s="611">
        <v>7.7</v>
      </c>
      <c r="H1890" s="611">
        <v>6.3</v>
      </c>
      <c r="I1890" s="611">
        <v>6.5</v>
      </c>
      <c r="J1890" s="611">
        <v>7.2</v>
      </c>
      <c r="K1890" s="611">
        <v>7.3</v>
      </c>
      <c r="L1890" s="611">
        <v>5</v>
      </c>
      <c r="M1890" s="611">
        <v>7.5</v>
      </c>
      <c r="N1890" s="611">
        <v>7</v>
      </c>
      <c r="O1890" s="184">
        <f t="shared" ref="O1890:O1895" si="1263">(R1890)-SUM(D1890:N1890)</f>
        <v>12.159588649999989</v>
      </c>
      <c r="P1890" s="185">
        <f t="shared" si="1261"/>
        <v>80.599999999999994</v>
      </c>
      <c r="Q1890" s="557"/>
      <c r="R1890" s="648">
        <v>80.599999999999994</v>
      </c>
      <c r="S1890" s="599">
        <v>80.599999999999994</v>
      </c>
      <c r="T1890" s="600">
        <f t="shared" si="1262"/>
        <v>0</v>
      </c>
      <c r="U1890" s="79">
        <v>1</v>
      </c>
    </row>
    <row r="1891" spans="1:21" s="57" customFormat="1" ht="15.75" customHeight="1" thickBot="1">
      <c r="A1891" s="304" t="s">
        <v>50</v>
      </c>
      <c r="B1891" s="516">
        <f>+B1890+1</f>
        <v>369</v>
      </c>
      <c r="C1891" s="233" t="s">
        <v>1688</v>
      </c>
      <c r="D1891" s="195">
        <v>1</v>
      </c>
      <c r="E1891" s="193">
        <v>7.3</v>
      </c>
      <c r="F1891" s="193">
        <v>5.8</v>
      </c>
      <c r="G1891" s="193">
        <v>7.5</v>
      </c>
      <c r="H1891" s="193">
        <v>6.1</v>
      </c>
      <c r="I1891" s="193">
        <v>6.3</v>
      </c>
      <c r="J1891" s="193">
        <v>7</v>
      </c>
      <c r="K1891" s="193">
        <v>7.1</v>
      </c>
      <c r="L1891" s="193">
        <v>4.9000000000000004</v>
      </c>
      <c r="M1891" s="193">
        <v>7.3</v>
      </c>
      <c r="N1891" s="193">
        <v>6.8</v>
      </c>
      <c r="O1891" s="184">
        <f t="shared" si="1263"/>
        <v>11.300000000000011</v>
      </c>
      <c r="P1891" s="185">
        <f t="shared" si="1261"/>
        <v>78.400000000000006</v>
      </c>
      <c r="Q1891" s="542"/>
      <c r="R1891" s="199">
        <v>78.400000000000006</v>
      </c>
      <c r="S1891" s="187">
        <v>78.400000000000006</v>
      </c>
      <c r="T1891" s="105">
        <f t="shared" si="1262"/>
        <v>0</v>
      </c>
      <c r="U1891" s="79">
        <v>1</v>
      </c>
    </row>
    <row r="1892" spans="1:21" s="57" customFormat="1" ht="15.75" hidden="1" customHeight="1" thickBot="1">
      <c r="A1892" s="304" t="s">
        <v>50</v>
      </c>
      <c r="B1892" s="69"/>
      <c r="C1892" s="233" t="s">
        <v>1689</v>
      </c>
      <c r="D1892" s="195"/>
      <c r="E1892" s="193"/>
      <c r="F1892" s="193"/>
      <c r="G1892" s="193"/>
      <c r="H1892" s="193"/>
      <c r="I1892" s="193"/>
      <c r="J1892" s="193"/>
      <c r="K1892" s="193"/>
      <c r="L1892" s="193"/>
      <c r="M1892" s="193"/>
      <c r="N1892" s="193"/>
      <c r="O1892" s="184">
        <f t="shared" si="1263"/>
        <v>0</v>
      </c>
      <c r="P1892" s="185">
        <f t="shared" si="1261"/>
        <v>0</v>
      </c>
      <c r="Q1892" s="503"/>
      <c r="R1892" s="199"/>
      <c r="S1892" s="187"/>
      <c r="T1892" s="105">
        <f t="shared" si="1262"/>
        <v>0</v>
      </c>
      <c r="U1892" s="79">
        <v>2</v>
      </c>
    </row>
    <row r="1893" spans="1:21" s="57" customFormat="1" ht="15.75" hidden="1" customHeight="1" thickBot="1">
      <c r="A1893" s="304" t="s">
        <v>50</v>
      </c>
      <c r="B1893" s="69"/>
      <c r="C1893" s="233" t="s">
        <v>1690</v>
      </c>
      <c r="D1893" s="195"/>
      <c r="E1893" s="193"/>
      <c r="F1893" s="193"/>
      <c r="G1893" s="193"/>
      <c r="H1893" s="193"/>
      <c r="I1893" s="193"/>
      <c r="J1893" s="193"/>
      <c r="K1893" s="193"/>
      <c r="L1893" s="193"/>
      <c r="M1893" s="193"/>
      <c r="N1893" s="193"/>
      <c r="O1893" s="184">
        <f t="shared" si="1263"/>
        <v>0</v>
      </c>
      <c r="P1893" s="185">
        <f t="shared" si="1261"/>
        <v>0</v>
      </c>
      <c r="Q1893" s="503"/>
      <c r="R1893" s="199"/>
      <c r="S1893" s="187"/>
      <c r="T1893" s="105">
        <f t="shared" si="1262"/>
        <v>0</v>
      </c>
      <c r="U1893" s="79">
        <v>2</v>
      </c>
    </row>
    <row r="1894" spans="1:21" s="57" customFormat="1" ht="15.75" hidden="1" customHeight="1" thickBot="1">
      <c r="A1894" s="304" t="s">
        <v>50</v>
      </c>
      <c r="B1894" s="69"/>
      <c r="C1894" s="233" t="s">
        <v>1691</v>
      </c>
      <c r="D1894" s="195"/>
      <c r="E1894" s="193"/>
      <c r="F1894" s="193"/>
      <c r="G1894" s="193"/>
      <c r="H1894" s="193"/>
      <c r="I1894" s="193"/>
      <c r="J1894" s="193"/>
      <c r="K1894" s="193"/>
      <c r="L1894" s="193"/>
      <c r="M1894" s="193"/>
      <c r="N1894" s="193"/>
      <c r="O1894" s="184">
        <f t="shared" si="1263"/>
        <v>0</v>
      </c>
      <c r="P1894" s="185">
        <f t="shared" si="1261"/>
        <v>0</v>
      </c>
      <c r="Q1894" s="503"/>
      <c r="R1894" s="199"/>
      <c r="S1894" s="187"/>
      <c r="T1894" s="105">
        <f t="shared" si="1262"/>
        <v>0</v>
      </c>
      <c r="U1894" s="79">
        <v>2</v>
      </c>
    </row>
    <row r="1895" spans="1:21" s="57" customFormat="1" ht="15.75" hidden="1" customHeight="1" thickBot="1">
      <c r="A1895" s="304" t="s">
        <v>50</v>
      </c>
      <c r="B1895" s="69"/>
      <c r="C1895" s="233" t="s">
        <v>1692</v>
      </c>
      <c r="D1895" s="195"/>
      <c r="E1895" s="193"/>
      <c r="F1895" s="193"/>
      <c r="G1895" s="193"/>
      <c r="H1895" s="193"/>
      <c r="I1895" s="193"/>
      <c r="J1895" s="193"/>
      <c r="K1895" s="193"/>
      <c r="L1895" s="193"/>
      <c r="M1895" s="193"/>
      <c r="N1895" s="193"/>
      <c r="O1895" s="184">
        <f t="shared" si="1263"/>
        <v>0</v>
      </c>
      <c r="P1895" s="185">
        <f t="shared" si="1261"/>
        <v>0</v>
      </c>
      <c r="Q1895" s="503"/>
      <c r="R1895" s="199"/>
      <c r="S1895" s="187"/>
      <c r="T1895" s="105">
        <f t="shared" si="1262"/>
        <v>0</v>
      </c>
      <c r="U1895" s="79">
        <v>2</v>
      </c>
    </row>
    <row r="1896" spans="1:21" s="196" customFormat="1" ht="15.6" customHeight="1" thickBot="1">
      <c r="B1896" s="549"/>
      <c r="C1896" s="468"/>
      <c r="D1896" s="161"/>
      <c r="E1896" s="161"/>
      <c r="F1896" s="161"/>
      <c r="G1896" s="161"/>
      <c r="H1896" s="161"/>
      <c r="I1896" s="161"/>
      <c r="J1896" s="161"/>
      <c r="K1896" s="161"/>
      <c r="L1896" s="161"/>
      <c r="M1896" s="161"/>
      <c r="N1896" s="161"/>
      <c r="O1896" s="197"/>
      <c r="P1896" s="198"/>
      <c r="Q1896" s="198"/>
      <c r="R1896" s="161"/>
      <c r="S1896" s="161"/>
      <c r="T1896" s="75"/>
      <c r="U1896" s="79">
        <v>1</v>
      </c>
    </row>
    <row r="1897" spans="1:21" s="57" customFormat="1" ht="15.75" hidden="1" customHeight="1" thickBot="1">
      <c r="A1897" s="57" t="s">
        <v>51</v>
      </c>
      <c r="B1897" s="69"/>
      <c r="C1897" s="233" t="s">
        <v>236</v>
      </c>
      <c r="D1897" s="273">
        <v>0.10721247506139524</v>
      </c>
      <c r="E1897" s="218">
        <v>0.12613078652155754</v>
      </c>
      <c r="F1897" s="267">
        <v>7.3307094303905918E-2</v>
      </c>
      <c r="G1897" s="273">
        <v>9.7713871864091598E-2</v>
      </c>
      <c r="H1897" s="218">
        <v>8.0765668231202584E-2</v>
      </c>
      <c r="I1897" s="218">
        <v>7.0740900136099613E-2</v>
      </c>
      <c r="J1897" s="273">
        <v>9.0440929239052587E-2</v>
      </c>
      <c r="K1897" s="218">
        <v>6.8830164786427797E-2</v>
      </c>
      <c r="L1897" s="218">
        <v>6.5781252247313238E-2</v>
      </c>
      <c r="M1897" s="273">
        <v>6.9337561137602421E-2</v>
      </c>
      <c r="N1897" s="267">
        <v>7.069936054607856E-2</v>
      </c>
      <c r="O1897" s="218">
        <v>7.9039935925272878E-2</v>
      </c>
      <c r="P1897" s="160">
        <f>SUM(D1897:O1897)</f>
        <v>1</v>
      </c>
      <c r="Q1897" s="484"/>
      <c r="R1897" s="234"/>
      <c r="S1897" s="234"/>
      <c r="T1897" s="75"/>
      <c r="U1897" s="79">
        <v>2</v>
      </c>
    </row>
    <row r="1898" spans="1:21" s="57" customFormat="1" ht="15.75" hidden="1" customHeight="1" thickBot="1">
      <c r="A1898" s="57" t="s">
        <v>51</v>
      </c>
      <c r="B1898" s="69"/>
      <c r="C1898" s="233" t="s">
        <v>237</v>
      </c>
      <c r="D1898" s="274">
        <v>0.10462993578005353</v>
      </c>
      <c r="E1898" s="220">
        <v>0.10993701561524058</v>
      </c>
      <c r="F1898" s="275">
        <v>8.9955327934592252E-2</v>
      </c>
      <c r="G1898" s="220">
        <v>0.10191095488653225</v>
      </c>
      <c r="H1898" s="268">
        <v>5.6365414782499457E-2</v>
      </c>
      <c r="I1898" s="275">
        <v>7.0786157041014833E-2</v>
      </c>
      <c r="J1898" s="268">
        <v>8.6917923263336735E-2</v>
      </c>
      <c r="K1898" s="268">
        <v>6.2326008080777803E-2</v>
      </c>
      <c r="L1898" s="275">
        <v>6.7739809833050085E-2</v>
      </c>
      <c r="M1898" s="220">
        <v>7.506317663553394E-2</v>
      </c>
      <c r="N1898" s="268">
        <v>7.1569675189418605E-2</v>
      </c>
      <c r="O1898" s="275">
        <v>0.10279860095794995</v>
      </c>
      <c r="P1898" s="164">
        <f>SUM(D1898:O1898)</f>
        <v>0.99999999999999989</v>
      </c>
      <c r="Q1898" s="484"/>
      <c r="R1898" s="234"/>
      <c r="S1898" s="234"/>
      <c r="T1898" s="75"/>
      <c r="U1898" s="79">
        <v>2</v>
      </c>
    </row>
    <row r="1899" spans="1:21" s="57" customFormat="1" ht="15.75" hidden="1" customHeight="1" thickBot="1">
      <c r="A1899" s="57" t="s">
        <v>51</v>
      </c>
      <c r="B1899" s="69"/>
      <c r="C1899" s="233" t="s">
        <v>238</v>
      </c>
      <c r="D1899" s="235">
        <v>7.7942559958375249E-2</v>
      </c>
      <c r="E1899" s="235">
        <v>8.3582769329807197E-2</v>
      </c>
      <c r="F1899" s="276">
        <v>7.4722038022626919E-2</v>
      </c>
      <c r="G1899" s="269">
        <v>8.5963938070097584E-2</v>
      </c>
      <c r="H1899" s="235">
        <v>6.2077019408981186E-2</v>
      </c>
      <c r="I1899" s="276">
        <v>9.4667081441227485E-2</v>
      </c>
      <c r="J1899" s="269">
        <v>9.3114239457612075E-2</v>
      </c>
      <c r="K1899" s="269">
        <v>6.241239449932013E-2</v>
      </c>
      <c r="L1899" s="276">
        <v>8.3244640006110121E-2</v>
      </c>
      <c r="M1899" s="235">
        <v>9.4671865878416805E-2</v>
      </c>
      <c r="N1899" s="269">
        <v>8.2538398816111302E-2</v>
      </c>
      <c r="O1899" s="276">
        <v>0.10506305511131389</v>
      </c>
      <c r="P1899" s="167">
        <f>SUM(D1899:O1899)</f>
        <v>0.99999999999999978</v>
      </c>
      <c r="Q1899" s="484"/>
      <c r="R1899" s="234"/>
      <c r="S1899" s="234"/>
      <c r="T1899" s="75"/>
      <c r="U1899" s="79">
        <v>2</v>
      </c>
    </row>
    <row r="1900" spans="1:21" s="57" customFormat="1" ht="15.75" hidden="1" customHeight="1" thickBot="1">
      <c r="A1900" s="57" t="s">
        <v>51</v>
      </c>
      <c r="B1900" s="69"/>
      <c r="C1900" s="233" t="s">
        <v>239</v>
      </c>
      <c r="D1900" s="270">
        <f t="shared" ref="D1900:D1907" si="1264">D1919/$P1919</f>
        <v>7.9277204794383896E-2</v>
      </c>
      <c r="E1900" s="277">
        <f t="shared" ref="E1900:O1900" si="1265">E1919/$P1919</f>
        <v>7.4453508283662984E-2</v>
      </c>
      <c r="F1900" s="169">
        <f t="shared" si="1265"/>
        <v>7.429377469476138E-2</v>
      </c>
      <c r="G1900" s="271">
        <f t="shared" si="1265"/>
        <v>8.6607968450012146E-2</v>
      </c>
      <c r="H1900" s="277">
        <f t="shared" si="1265"/>
        <v>6.8341952927115868E-2</v>
      </c>
      <c r="I1900" s="271">
        <f t="shared" si="1265"/>
        <v>7.9873819811730903E-2</v>
      </c>
      <c r="J1900" s="169">
        <f t="shared" si="1265"/>
        <v>0.10193222172821029</v>
      </c>
      <c r="K1900" s="169">
        <f t="shared" si="1265"/>
        <v>7.0067708456332797E-2</v>
      </c>
      <c r="L1900" s="277">
        <f t="shared" si="1265"/>
        <v>7.6722981657851783E-2</v>
      </c>
      <c r="M1900" s="271">
        <f t="shared" si="1265"/>
        <v>9.6115918167321679E-2</v>
      </c>
      <c r="N1900" s="277">
        <f t="shared" si="1265"/>
        <v>8.7015807682994314E-2</v>
      </c>
      <c r="O1900" s="169">
        <f t="shared" si="1265"/>
        <v>0.10529713334562192</v>
      </c>
      <c r="P1900" s="171">
        <f>SUM(D1900:O1900)</f>
        <v>1</v>
      </c>
      <c r="Q1900" s="484"/>
      <c r="R1900" s="234"/>
      <c r="S1900" s="234"/>
      <c r="T1900" s="75"/>
      <c r="U1900" s="79">
        <v>2</v>
      </c>
    </row>
    <row r="1901" spans="1:21" s="57" customFormat="1" ht="15.75" hidden="1" customHeight="1" thickBot="1">
      <c r="A1901" s="57" t="s">
        <v>51</v>
      </c>
      <c r="B1901" s="69"/>
      <c r="C1901" s="236" t="s">
        <v>240</v>
      </c>
      <c r="D1901" s="270">
        <f t="shared" si="1264"/>
        <v>7.1666725063434258E-2</v>
      </c>
      <c r="E1901" s="277">
        <f t="shared" ref="E1901:O1902" si="1266">E1920/$P1920</f>
        <v>7.818336521692397E-2</v>
      </c>
      <c r="F1901" s="169">
        <f t="shared" si="1266"/>
        <v>7.8567174998120673E-2</v>
      </c>
      <c r="G1901" s="169">
        <f t="shared" si="1266"/>
        <v>7.2749331742578194E-2</v>
      </c>
      <c r="H1901" s="277">
        <f t="shared" si="1266"/>
        <v>6.5694621270505849E-2</v>
      </c>
      <c r="I1901" s="271">
        <f t="shared" si="1266"/>
        <v>8.1927402182123327E-2</v>
      </c>
      <c r="J1901" s="277">
        <f t="shared" si="1266"/>
        <v>9.1358145700005444E-2</v>
      </c>
      <c r="K1901" s="169">
        <f t="shared" si="1266"/>
        <v>6.8843536871647085E-2</v>
      </c>
      <c r="L1901" s="271">
        <f t="shared" si="1266"/>
        <v>8.4106252439977769E-2</v>
      </c>
      <c r="M1901" s="169">
        <f t="shared" si="1266"/>
        <v>9.5386915891306795E-2</v>
      </c>
      <c r="N1901" s="277">
        <f t="shared" si="1266"/>
        <v>9.7120044699344529E-2</v>
      </c>
      <c r="O1901" s="271">
        <f t="shared" si="1266"/>
        <v>0.11439648392403204</v>
      </c>
      <c r="P1901" s="171">
        <f>SUM(D1901:O1901)</f>
        <v>0.99999999999999989</v>
      </c>
      <c r="Q1901" s="496">
        <f>(P1920/P1919-1)</f>
        <v>9.1885821834973402E-2</v>
      </c>
      <c r="R1901" s="234"/>
      <c r="S1901" s="234"/>
      <c r="T1901" s="75"/>
      <c r="U1901" s="79">
        <v>2</v>
      </c>
    </row>
    <row r="1902" spans="1:21" s="57" customFormat="1" ht="15.75" hidden="1" customHeight="1" thickBot="1">
      <c r="A1902" s="57" t="s">
        <v>51</v>
      </c>
      <c r="B1902" s="69"/>
      <c r="C1902" s="233" t="s">
        <v>474</v>
      </c>
      <c r="D1902" s="278">
        <f t="shared" si="1264"/>
        <v>7.1194733602245888E-2</v>
      </c>
      <c r="E1902" s="169">
        <f t="shared" si="1266"/>
        <v>7.3572690268179017E-2</v>
      </c>
      <c r="F1902" s="271">
        <f t="shared" si="1266"/>
        <v>7.3971983475989878E-2</v>
      </c>
      <c r="G1902" s="277">
        <f t="shared" si="1266"/>
        <v>7.2844815443811259E-2</v>
      </c>
      <c r="H1902" s="169">
        <f t="shared" si="1266"/>
        <v>7.6115823553654149E-2</v>
      </c>
      <c r="I1902" s="169">
        <f t="shared" si="1266"/>
        <v>6.8708133754076695E-2</v>
      </c>
      <c r="J1902" s="277">
        <f t="shared" si="1266"/>
        <v>0.11598643747380988</v>
      </c>
      <c r="K1902" s="169">
        <f t="shared" si="1266"/>
        <v>6.4335342372198692E-2</v>
      </c>
      <c r="L1902" s="271">
        <f t="shared" si="1266"/>
        <v>8.4841303480353472E-2</v>
      </c>
      <c r="M1902" s="277">
        <f t="shared" si="1266"/>
        <v>9.496451970309587E-2</v>
      </c>
      <c r="N1902" s="169">
        <f t="shared" si="1266"/>
        <v>9.4343146973159361E-2</v>
      </c>
      <c r="O1902" s="271">
        <f t="shared" si="1266"/>
        <v>0.10912106989942594</v>
      </c>
      <c r="P1902" s="171">
        <f t="shared" ref="P1902:P1907" si="1267">SUM(D1902:O1902)</f>
        <v>1</v>
      </c>
      <c r="Q1902" s="496">
        <f t="shared" ref="Q1902:Q1907" si="1268">(P1921/P1920-1)</f>
        <v>0.30161815100077516</v>
      </c>
      <c r="R1902" s="234"/>
      <c r="S1902" s="234"/>
      <c r="T1902" s="75"/>
      <c r="U1902" s="79">
        <v>2</v>
      </c>
    </row>
    <row r="1903" spans="1:21" s="57" customFormat="1" ht="15.75" hidden="1" customHeight="1" thickBot="1">
      <c r="A1903" s="57" t="s">
        <v>51</v>
      </c>
      <c r="B1903" s="69"/>
      <c r="C1903" s="233" t="s">
        <v>595</v>
      </c>
      <c r="D1903" s="278">
        <f t="shared" si="1264"/>
        <v>8.606193075771526E-2</v>
      </c>
      <c r="E1903" s="217">
        <f t="shared" ref="E1903:O1903" si="1269">E1922/$P1922</f>
        <v>9.5634994136971324E-2</v>
      </c>
      <c r="F1903" s="217">
        <f t="shared" si="1269"/>
        <v>7.6526037616812162E-2</v>
      </c>
      <c r="G1903" s="440">
        <f t="shared" si="1269"/>
        <v>8.5269466956989587E-2</v>
      </c>
      <c r="H1903" s="217">
        <f t="shared" si="1269"/>
        <v>6.7035476156723214E-2</v>
      </c>
      <c r="I1903" s="440">
        <f t="shared" si="1269"/>
        <v>8.7725021400720513E-2</v>
      </c>
      <c r="J1903" s="217">
        <f t="shared" si="1269"/>
        <v>9.5609457299318579E-2</v>
      </c>
      <c r="K1903" s="217">
        <f t="shared" si="1269"/>
        <v>6.6054611705974459E-2</v>
      </c>
      <c r="L1903" s="217">
        <f t="shared" si="1269"/>
        <v>6.8078952609570503E-2</v>
      </c>
      <c r="M1903" s="440">
        <f t="shared" si="1269"/>
        <v>8.3596020300616178E-2</v>
      </c>
      <c r="N1903" s="217">
        <f t="shared" si="1269"/>
        <v>8.6172924400522363E-2</v>
      </c>
      <c r="O1903" s="217">
        <f t="shared" si="1269"/>
        <v>0.10223510665806584</v>
      </c>
      <c r="P1903" s="171">
        <f t="shared" si="1267"/>
        <v>1</v>
      </c>
      <c r="Q1903" s="497">
        <f t="shared" si="1268"/>
        <v>0.10196436305194867</v>
      </c>
      <c r="R1903" s="234"/>
      <c r="S1903" s="234"/>
      <c r="T1903" s="75"/>
      <c r="U1903" s="79">
        <v>2</v>
      </c>
    </row>
    <row r="1904" spans="1:21" s="57" customFormat="1" ht="15.75" hidden="1" customHeight="1" thickBot="1">
      <c r="A1904" s="57" t="s">
        <v>51</v>
      </c>
      <c r="B1904" s="69"/>
      <c r="C1904" s="244" t="s">
        <v>692</v>
      </c>
      <c r="D1904" s="278">
        <f t="shared" si="1264"/>
        <v>7.4798338361241126E-2</v>
      </c>
      <c r="E1904" s="217">
        <f t="shared" ref="E1904:O1904" si="1270">E1923/$P1923</f>
        <v>8.5866125020303233E-2</v>
      </c>
      <c r="F1904" s="440">
        <f t="shared" si="1270"/>
        <v>7.8624766288136499E-2</v>
      </c>
      <c r="G1904" s="217">
        <f t="shared" si="1270"/>
        <v>8.5814444910084928E-2</v>
      </c>
      <c r="H1904" s="217">
        <f t="shared" si="1270"/>
        <v>6.2051138058880274E-2</v>
      </c>
      <c r="I1904" s="440">
        <f t="shared" si="1270"/>
        <v>8.8951638167465943E-2</v>
      </c>
      <c r="J1904" s="217">
        <f t="shared" si="1270"/>
        <v>8.2855237109224808E-2</v>
      </c>
      <c r="K1904" s="217">
        <f t="shared" si="1270"/>
        <v>6.3848677584098706E-2</v>
      </c>
      <c r="L1904" s="440">
        <f t="shared" si="1270"/>
        <v>7.8444202113000058E-2</v>
      </c>
      <c r="M1904" s="217">
        <f t="shared" si="1270"/>
        <v>8.8956799440056411E-2</v>
      </c>
      <c r="N1904" s="217">
        <f t="shared" si="1270"/>
        <v>8.8751378536944606E-2</v>
      </c>
      <c r="O1904" s="440">
        <f t="shared" si="1270"/>
        <v>0.1210372544105633</v>
      </c>
      <c r="P1904" s="171">
        <f t="shared" si="1267"/>
        <v>1</v>
      </c>
      <c r="Q1904" s="497">
        <f t="shared" si="1268"/>
        <v>0.17013156963238418</v>
      </c>
      <c r="R1904" s="234"/>
      <c r="S1904" s="234"/>
      <c r="T1904" s="477"/>
      <c r="U1904" s="79">
        <v>2</v>
      </c>
    </row>
    <row r="1905" spans="1:21" s="57" customFormat="1" ht="15.75" hidden="1" customHeight="1" thickBot="1">
      <c r="A1905" s="57" t="s">
        <v>51</v>
      </c>
      <c r="B1905" s="516"/>
      <c r="C1905" s="244" t="s">
        <v>797</v>
      </c>
      <c r="D1905" s="173">
        <f t="shared" si="1264"/>
        <v>8.4136159988797921E-2</v>
      </c>
      <c r="E1905" s="218">
        <f t="shared" ref="E1905:O1905" si="1271">E1924/$P1924</f>
        <v>7.9453339101761208E-2</v>
      </c>
      <c r="F1905" s="273">
        <f t="shared" si="1271"/>
        <v>7.9236594783118827E-2</v>
      </c>
      <c r="G1905" s="218">
        <f t="shared" si="1271"/>
        <v>8.8291380532914895E-2</v>
      </c>
      <c r="H1905" s="218">
        <f t="shared" si="1271"/>
        <v>6.7506707208415562E-2</v>
      </c>
      <c r="I1905" s="273">
        <f t="shared" si="1271"/>
        <v>8.1911906833631171E-2</v>
      </c>
      <c r="J1905" s="218">
        <f t="shared" si="1271"/>
        <v>9.2896055558731483E-2</v>
      </c>
      <c r="K1905" s="218">
        <f t="shared" si="1271"/>
        <v>7.2871478337936377E-2</v>
      </c>
      <c r="L1905" s="273">
        <f t="shared" si="1271"/>
        <v>7.0813383095050336E-2</v>
      </c>
      <c r="M1905" s="218">
        <f t="shared" si="1271"/>
        <v>8.8190101092323475E-2</v>
      </c>
      <c r="N1905" s="273">
        <f t="shared" si="1271"/>
        <v>8.6364350758813851E-2</v>
      </c>
      <c r="O1905" s="218">
        <f t="shared" si="1271"/>
        <v>0.10832854270850491</v>
      </c>
      <c r="P1905" s="514">
        <f t="shared" si="1267"/>
        <v>1.0000000000000002</v>
      </c>
      <c r="Q1905" s="550">
        <f t="shared" si="1268"/>
        <v>-0.2795016962459439</v>
      </c>
      <c r="R1905" s="234"/>
      <c r="S1905" s="234"/>
      <c r="T1905" s="75"/>
      <c r="U1905" s="79">
        <v>2</v>
      </c>
    </row>
    <row r="1906" spans="1:21" s="57" customFormat="1" ht="15.75" hidden="1" customHeight="1" thickBot="1">
      <c r="A1906" s="57" t="s">
        <v>51</v>
      </c>
      <c r="B1906" s="516"/>
      <c r="C1906" s="244" t="s">
        <v>881</v>
      </c>
      <c r="D1906" s="219">
        <f t="shared" si="1264"/>
        <v>7.7263555393673453E-2</v>
      </c>
      <c r="E1906" s="275">
        <f t="shared" ref="E1906:O1907" si="1272">E1925/$P1925</f>
        <v>8.4017554596019978E-2</v>
      </c>
      <c r="F1906" s="220">
        <f t="shared" si="1272"/>
        <v>8.3255439680529036E-2</v>
      </c>
      <c r="G1906" s="220">
        <f t="shared" si="1272"/>
        <v>7.5213644884795761E-2</v>
      </c>
      <c r="H1906" s="275">
        <f t="shared" si="1272"/>
        <v>7.5384126660117332E-2</v>
      </c>
      <c r="I1906" s="220">
        <f t="shared" si="1272"/>
        <v>8.0869358810650965E-2</v>
      </c>
      <c r="J1906" s="275">
        <f t="shared" si="1272"/>
        <v>8.8999731007135569E-2</v>
      </c>
      <c r="K1906" s="220">
        <f t="shared" si="1272"/>
        <v>6.9411939220568208E-2</v>
      </c>
      <c r="L1906" s="220">
        <f t="shared" si="1272"/>
        <v>8.8486645357505694E-2</v>
      </c>
      <c r="M1906" s="220">
        <f t="shared" si="1272"/>
        <v>7.9990212149028905E-2</v>
      </c>
      <c r="N1906" s="275">
        <f t="shared" si="1272"/>
        <v>8.9985615222592477E-2</v>
      </c>
      <c r="O1906" s="220">
        <f t="shared" si="1272"/>
        <v>0.10712217701738262</v>
      </c>
      <c r="P1906" s="460">
        <f t="shared" si="1267"/>
        <v>1</v>
      </c>
      <c r="Q1906" s="551">
        <f t="shared" si="1268"/>
        <v>6.1335264725786764E-2</v>
      </c>
      <c r="R1906" s="234"/>
      <c r="S1906" s="234"/>
      <c r="T1906" s="75"/>
      <c r="U1906" s="79">
        <v>2</v>
      </c>
    </row>
    <row r="1907" spans="1:21" s="57" customFormat="1" ht="15.6" hidden="1" customHeight="1" thickBot="1">
      <c r="A1907" s="57" t="s">
        <v>51</v>
      </c>
      <c r="B1907" s="516"/>
      <c r="C1907" s="244" t="s">
        <v>982</v>
      </c>
      <c r="D1907" s="219">
        <f t="shared" si="1264"/>
        <v>8.0100654041680777E-2</v>
      </c>
      <c r="E1907" s="275">
        <f t="shared" si="1272"/>
        <v>8.6725962276594445E-2</v>
      </c>
      <c r="F1907" s="220">
        <f t="shared" si="1272"/>
        <v>6.8335833048747852E-2</v>
      </c>
      <c r="G1907" s="275">
        <f t="shared" si="1272"/>
        <v>7.3736133852916663E-2</v>
      </c>
      <c r="H1907" s="220">
        <f t="shared" si="1272"/>
        <v>6.9775629996446334E-2</v>
      </c>
      <c r="I1907" s="220">
        <f t="shared" si="1272"/>
        <v>8.2385777505605939E-2</v>
      </c>
      <c r="J1907" s="275">
        <f t="shared" si="1272"/>
        <v>9.0950366796311258E-2</v>
      </c>
      <c r="K1907" s="220">
        <f t="shared" si="1272"/>
        <v>6.6850415574406949E-2</v>
      </c>
      <c r="L1907" s="220">
        <f t="shared" si="1272"/>
        <v>9.014121995159681E-2</v>
      </c>
      <c r="M1907" s="220">
        <f t="shared" si="1272"/>
        <v>8.904063440063692E-2</v>
      </c>
      <c r="N1907" s="275">
        <f t="shared" si="1272"/>
        <v>9.098807771235197E-2</v>
      </c>
      <c r="O1907" s="220">
        <f t="shared" si="1272"/>
        <v>0.1109692948427041</v>
      </c>
      <c r="P1907" s="460">
        <f t="shared" si="1267"/>
        <v>1</v>
      </c>
      <c r="Q1907" s="551">
        <f t="shared" si="1268"/>
        <v>3.9035046694149589E-2</v>
      </c>
      <c r="R1907" s="234"/>
      <c r="S1907" s="234"/>
      <c r="T1907" s="75"/>
      <c r="U1907" s="79">
        <v>2</v>
      </c>
    </row>
    <row r="1908" spans="1:21" s="57" customFormat="1" ht="15.6" hidden="1" customHeight="1" thickBot="1">
      <c r="A1908" s="57" t="s">
        <v>51</v>
      </c>
      <c r="B1908" s="516"/>
      <c r="C1908" s="244" t="s">
        <v>1127</v>
      </c>
      <c r="D1908" s="462">
        <f t="shared" ref="D1908:O1908" si="1273">D1928/$P1928</f>
        <v>8.5538240300695303E-2</v>
      </c>
      <c r="E1908" s="220">
        <f t="shared" si="1273"/>
        <v>9.3661755933364066E-2</v>
      </c>
      <c r="F1908" s="220">
        <f t="shared" si="1273"/>
        <v>7.6618284527495389E-2</v>
      </c>
      <c r="G1908" s="275">
        <f t="shared" si="1273"/>
        <v>7.7362780515706303E-2</v>
      </c>
      <c r="H1908" s="220">
        <f t="shared" si="1273"/>
        <v>7.5457217698424561E-2</v>
      </c>
      <c r="I1908" s="220">
        <f t="shared" si="1273"/>
        <v>6.8213382726022384E-2</v>
      </c>
      <c r="J1908" s="275">
        <f t="shared" si="1273"/>
        <v>9.6892001177581941E-2</v>
      </c>
      <c r="K1908" s="220">
        <f t="shared" si="1273"/>
        <v>4.9329889073320393E-2</v>
      </c>
      <c r="L1908" s="220">
        <f t="shared" si="1273"/>
        <v>9.5052576779454778E-2</v>
      </c>
      <c r="M1908" s="275">
        <f t="shared" si="1273"/>
        <v>8.5008584661704689E-2</v>
      </c>
      <c r="N1908" s="220">
        <f t="shared" si="1273"/>
        <v>8.9474874302274396E-2</v>
      </c>
      <c r="O1908" s="220">
        <f t="shared" si="1273"/>
        <v>0.1073904123039558</v>
      </c>
      <c r="P1908" s="460">
        <f>SUM(D1908:O1908)</f>
        <v>1</v>
      </c>
      <c r="Q1908" s="551">
        <f>(P1928/P1926-1)</f>
        <v>5.6352608567100448E-2</v>
      </c>
      <c r="R1908" s="234"/>
      <c r="S1908" s="234"/>
      <c r="T1908" s="75"/>
      <c r="U1908" s="79">
        <v>2</v>
      </c>
    </row>
    <row r="1909" spans="1:21" s="57" customFormat="1" ht="15.6" customHeight="1" thickBot="1">
      <c r="A1909" s="57" t="s">
        <v>51</v>
      </c>
      <c r="B1909" s="516">
        <f>+B1891+1</f>
        <v>370</v>
      </c>
      <c r="C1909" s="244" t="s">
        <v>1693</v>
      </c>
      <c r="D1909" s="462">
        <f t="shared" ref="D1909:D1915" si="1274">D1929/$P1929</f>
        <v>8.5346895030176617E-2</v>
      </c>
      <c r="E1909" s="220">
        <f t="shared" ref="E1909:O1909" si="1275">E1929/$P1929</f>
        <v>9.1569438140983214E-2</v>
      </c>
      <c r="F1909" s="220">
        <f t="shared" si="1275"/>
        <v>8.2247266344101636E-2</v>
      </c>
      <c r="G1909" s="275">
        <f t="shared" si="1275"/>
        <v>8.2687383501064554E-2</v>
      </c>
      <c r="H1909" s="220">
        <f t="shared" si="1275"/>
        <v>7.0985212877335474E-2</v>
      </c>
      <c r="I1909" s="275">
        <f t="shared" si="1275"/>
        <v>7.8678120590426934E-2</v>
      </c>
      <c r="J1909" s="220">
        <f t="shared" si="1275"/>
        <v>0.10786845815278238</v>
      </c>
      <c r="K1909" s="220">
        <f t="shared" si="1275"/>
        <v>6.9976712447762809E-2</v>
      </c>
      <c r="L1909" s="275">
        <f t="shared" si="1275"/>
        <v>8.6202166643221251E-2</v>
      </c>
      <c r="M1909" s="220">
        <f t="shared" si="1275"/>
        <v>8.5296485336922384E-2</v>
      </c>
      <c r="N1909" s="220">
        <f t="shared" si="1275"/>
        <v>6.880460306290824E-2</v>
      </c>
      <c r="O1909" s="275">
        <f t="shared" si="1275"/>
        <v>9.0337257872314503E-2</v>
      </c>
      <c r="P1909" s="460">
        <f t="shared" ref="P1909:P1918" si="1276">SUM(D1909:O1909)</f>
        <v>1</v>
      </c>
      <c r="Q1909" s="551">
        <f>(P1929/P1928-1)</f>
        <v>8.423559834244454E-2</v>
      </c>
      <c r="R1909" s="234"/>
      <c r="S1909" s="234"/>
      <c r="T1909" s="75"/>
      <c r="U1909" s="79">
        <v>1</v>
      </c>
    </row>
    <row r="1910" spans="1:21" s="57" customFormat="1" ht="15.6" customHeight="1" thickBot="1">
      <c r="A1910" s="57" t="s">
        <v>51</v>
      </c>
      <c r="B1910" s="516">
        <f>+B1909+1</f>
        <v>371</v>
      </c>
      <c r="C1910" s="244" t="s">
        <v>1694</v>
      </c>
      <c r="D1910" s="347">
        <f t="shared" si="1274"/>
        <v>5.8915329223990627E-2</v>
      </c>
      <c r="E1910" s="264">
        <f t="shared" ref="E1910:O1910" si="1277">E1930/$P1930</f>
        <v>6.6640738360770294E-2</v>
      </c>
      <c r="F1910" s="279">
        <f t="shared" si="1277"/>
        <v>6.8556135471953647E-2</v>
      </c>
      <c r="G1910" s="264">
        <f t="shared" si="1277"/>
        <v>7.6849107669234612E-2</v>
      </c>
      <c r="H1910" s="264">
        <f t="shared" si="1277"/>
        <v>6.3794344132779263E-2</v>
      </c>
      <c r="I1910" s="279">
        <f t="shared" si="1277"/>
        <v>9.0707103907551143E-2</v>
      </c>
      <c r="J1910" s="264">
        <f t="shared" si="1277"/>
        <v>8.7179681630627212E-2</v>
      </c>
      <c r="K1910" s="264">
        <f t="shared" si="1277"/>
        <v>6.9844103485062994E-2</v>
      </c>
      <c r="L1910" s="279">
        <f t="shared" si="1277"/>
        <v>8.7714369294737221E-2</v>
      </c>
      <c r="M1910" s="264">
        <f t="shared" si="1277"/>
        <v>0.10431134323418412</v>
      </c>
      <c r="N1910" s="264">
        <f t="shared" si="1277"/>
        <v>0.1007440396499085</v>
      </c>
      <c r="O1910" s="279">
        <f t="shared" si="1277"/>
        <v>0.12474370393920038</v>
      </c>
      <c r="P1910" s="552">
        <f t="shared" si="1276"/>
        <v>1</v>
      </c>
      <c r="Q1910" s="553">
        <f t="shared" ref="Q1910:Q1918" si="1278">(P1930/P1929-1)</f>
        <v>0.420329509180563</v>
      </c>
      <c r="R1910" s="234"/>
      <c r="S1910" s="234"/>
      <c r="T1910" s="75"/>
      <c r="U1910" s="79">
        <v>1</v>
      </c>
    </row>
    <row r="1911" spans="1:21" s="57" customFormat="1" ht="15.6" customHeight="1" thickBot="1">
      <c r="A1911" s="57" t="s">
        <v>51</v>
      </c>
      <c r="B1911" s="516">
        <f>+B1910+1</f>
        <v>372</v>
      </c>
      <c r="C1911" s="233" t="s">
        <v>1695</v>
      </c>
      <c r="D1911" s="237">
        <f t="shared" si="1274"/>
        <v>7.3301020916708787E-2</v>
      </c>
      <c r="E1911" s="586">
        <f t="shared" ref="E1911:O1911" si="1279">E1931/$P1931</f>
        <v>7.9892846200529666E-2</v>
      </c>
      <c r="F1911" s="624">
        <f t="shared" si="1279"/>
        <v>7.69412708446717E-2</v>
      </c>
      <c r="G1911" s="328">
        <f t="shared" si="1279"/>
        <v>7.4745690627680883E-2</v>
      </c>
      <c r="H1911" s="585">
        <f t="shared" si="1279"/>
        <v>6.9159547026304391E-2</v>
      </c>
      <c r="I1911" s="625">
        <f t="shared" si="1279"/>
        <v>8.7468274117761938E-2</v>
      </c>
      <c r="J1911" s="328">
        <f t="shared" si="1279"/>
        <v>0.10599379048636444</v>
      </c>
      <c r="K1911" s="328">
        <f t="shared" si="1279"/>
        <v>6.4238925624146945E-2</v>
      </c>
      <c r="L1911" s="625">
        <f t="shared" si="1279"/>
        <v>7.5429522936003218E-2</v>
      </c>
      <c r="M1911" s="328">
        <f t="shared" si="1279"/>
        <v>9.6596801928752501E-2</v>
      </c>
      <c r="N1911" s="585">
        <f t="shared" si="1279"/>
        <v>8.5783009105282526E-2</v>
      </c>
      <c r="O1911" s="625">
        <f t="shared" si="1279"/>
        <v>0.11044930018579301</v>
      </c>
      <c r="P1911" s="229">
        <f t="shared" si="1276"/>
        <v>1</v>
      </c>
      <c r="Q1911" s="498">
        <f t="shared" si="1278"/>
        <v>0.31133031128791688</v>
      </c>
      <c r="R1911" s="234"/>
      <c r="S1911" s="234"/>
      <c r="T1911" s="75"/>
      <c r="U1911" s="79">
        <v>1</v>
      </c>
    </row>
    <row r="1912" spans="1:21" s="57" customFormat="1" ht="15.6" customHeight="1" thickBot="1">
      <c r="A1912" s="57" t="s">
        <v>51</v>
      </c>
      <c r="B1912" s="516">
        <f>+B1911+1</f>
        <v>373</v>
      </c>
      <c r="C1912" s="233" t="s">
        <v>1696</v>
      </c>
      <c r="D1912" s="237">
        <f t="shared" si="1274"/>
        <v>9.702791176574227E-2</v>
      </c>
      <c r="E1912" s="626">
        <f t="shared" ref="E1912:O1912" si="1280">E1932/$P1932</f>
        <v>9.595842965790552E-2</v>
      </c>
      <c r="F1912" s="263">
        <f t="shared" si="1280"/>
        <v>0.10478533582725943</v>
      </c>
      <c r="G1912" s="264">
        <f t="shared" si="1280"/>
        <v>7.3453528021574371E-2</v>
      </c>
      <c r="H1912" s="578">
        <f t="shared" si="1280"/>
        <v>7.4817544712781014E-2</v>
      </c>
      <c r="I1912" s="264">
        <f t="shared" si="1280"/>
        <v>7.2688028791106515E-2</v>
      </c>
      <c r="J1912" s="264">
        <f t="shared" si="1280"/>
        <v>7.8098292554973206E-2</v>
      </c>
      <c r="K1912" s="264">
        <f t="shared" si="1280"/>
        <v>6.077224940485005E-2</v>
      </c>
      <c r="L1912" s="578">
        <f t="shared" si="1280"/>
        <v>8.0950356642483345E-2</v>
      </c>
      <c r="M1912" s="264">
        <f t="shared" si="1280"/>
        <v>6.9584156217433413E-2</v>
      </c>
      <c r="N1912" s="264">
        <f t="shared" si="1280"/>
        <v>9.3632963392363919E-2</v>
      </c>
      <c r="O1912" s="264">
        <f t="shared" si="1280"/>
        <v>9.8231203011526921E-2</v>
      </c>
      <c r="P1912" s="164">
        <f t="shared" si="1276"/>
        <v>1</v>
      </c>
      <c r="Q1912" s="492">
        <f t="shared" si="1278"/>
        <v>-0.27872208464281145</v>
      </c>
      <c r="R1912" s="234"/>
      <c r="S1912" s="234"/>
      <c r="T1912" s="75"/>
      <c r="U1912" s="79">
        <v>1</v>
      </c>
    </row>
    <row r="1913" spans="1:21" s="57" customFormat="1" ht="15.75" customHeight="1" thickBot="1">
      <c r="A1913" s="57" t="s">
        <v>51</v>
      </c>
      <c r="B1913" s="516">
        <f>+B1912+1</f>
        <v>374</v>
      </c>
      <c r="C1913" s="233" t="s">
        <v>1697</v>
      </c>
      <c r="D1913" s="237" t="e">
        <f t="shared" si="1274"/>
        <v>#DIV/0!</v>
      </c>
      <c r="E1913" s="626" t="e">
        <f t="shared" ref="E1913:O1913" si="1281">E1933/$P1933</f>
        <v>#DIV/0!</v>
      </c>
      <c r="F1913" s="263" t="e">
        <f t="shared" si="1281"/>
        <v>#DIV/0!</v>
      </c>
      <c r="G1913" s="264" t="e">
        <f t="shared" si="1281"/>
        <v>#DIV/0!</v>
      </c>
      <c r="H1913" s="578" t="e">
        <f t="shared" si="1281"/>
        <v>#DIV/0!</v>
      </c>
      <c r="I1913" s="264" t="e">
        <f t="shared" si="1281"/>
        <v>#DIV/0!</v>
      </c>
      <c r="J1913" s="578" t="e">
        <f t="shared" si="1281"/>
        <v>#DIV/0!</v>
      </c>
      <c r="K1913" s="264" t="e">
        <f t="shared" si="1281"/>
        <v>#DIV/0!</v>
      </c>
      <c r="L1913" s="264" t="e">
        <f t="shared" si="1281"/>
        <v>#DIV/0!</v>
      </c>
      <c r="M1913" s="264" t="e">
        <f t="shared" si="1281"/>
        <v>#DIV/0!</v>
      </c>
      <c r="N1913" s="578" t="e">
        <f t="shared" si="1281"/>
        <v>#DIV/0!</v>
      </c>
      <c r="O1913" s="264" t="e">
        <f t="shared" si="1281"/>
        <v>#DIV/0!</v>
      </c>
      <c r="P1913" s="164" t="e">
        <f t="shared" si="1276"/>
        <v>#DIV/0!</v>
      </c>
      <c r="Q1913" s="492">
        <f t="shared" si="1278"/>
        <v>-1</v>
      </c>
      <c r="R1913" s="234"/>
      <c r="S1913" s="234"/>
      <c r="T1913" s="75"/>
      <c r="U1913" s="79">
        <v>1</v>
      </c>
    </row>
    <row r="1914" spans="1:21" s="57" customFormat="1" ht="15.75" customHeight="1" thickBot="1">
      <c r="A1914" s="57" t="s">
        <v>51</v>
      </c>
      <c r="B1914" s="516">
        <f>+B1913+1</f>
        <v>375</v>
      </c>
      <c r="C1914" s="233" t="s">
        <v>1698</v>
      </c>
      <c r="D1914" s="663" t="e">
        <f t="shared" si="1274"/>
        <v>#DIV/0!</v>
      </c>
      <c r="E1914" s="262" t="e">
        <f t="shared" ref="E1914:O1914" si="1282">E1934/$P1934</f>
        <v>#DIV/0!</v>
      </c>
      <c r="F1914" s="263" t="e">
        <f t="shared" si="1282"/>
        <v>#DIV/0!</v>
      </c>
      <c r="G1914" s="578" t="e">
        <f t="shared" si="1282"/>
        <v>#DIV/0!</v>
      </c>
      <c r="H1914" s="264" t="e">
        <f t="shared" si="1282"/>
        <v>#DIV/0!</v>
      </c>
      <c r="I1914" s="264" t="e">
        <f t="shared" si="1282"/>
        <v>#DIV/0!</v>
      </c>
      <c r="J1914" s="578" t="e">
        <f t="shared" si="1282"/>
        <v>#DIV/0!</v>
      </c>
      <c r="K1914" s="264" t="e">
        <f t="shared" si="1282"/>
        <v>#DIV/0!</v>
      </c>
      <c r="L1914" s="264" t="e">
        <f t="shared" si="1282"/>
        <v>#DIV/0!</v>
      </c>
      <c r="M1914" s="578" t="e">
        <f t="shared" si="1282"/>
        <v>#DIV/0!</v>
      </c>
      <c r="N1914" s="264" t="e">
        <f t="shared" si="1282"/>
        <v>#DIV/0!</v>
      </c>
      <c r="O1914" s="264" t="e">
        <f t="shared" si="1282"/>
        <v>#DIV/0!</v>
      </c>
      <c r="P1914" s="164" t="e">
        <f t="shared" si="1276"/>
        <v>#DIV/0!</v>
      </c>
      <c r="Q1914" s="492" t="e">
        <f t="shared" si="1278"/>
        <v>#DIV/0!</v>
      </c>
      <c r="R1914" s="234"/>
      <c r="S1914" s="234"/>
      <c r="T1914" s="75"/>
      <c r="U1914" s="79">
        <v>1</v>
      </c>
    </row>
    <row r="1915" spans="1:21" s="57" customFormat="1" ht="15.75" hidden="1" customHeight="1" thickBot="1">
      <c r="A1915" s="57" t="s">
        <v>51</v>
      </c>
      <c r="B1915" s="69"/>
      <c r="C1915" s="233" t="s">
        <v>1699</v>
      </c>
      <c r="D1915" s="237" t="e">
        <f t="shared" si="1274"/>
        <v>#DIV/0!</v>
      </c>
      <c r="E1915" s="262" t="e">
        <f t="shared" ref="E1915:O1915" si="1283">E1935/$P1935</f>
        <v>#DIV/0!</v>
      </c>
      <c r="F1915" s="263" t="e">
        <f t="shared" si="1283"/>
        <v>#DIV/0!</v>
      </c>
      <c r="G1915" s="264" t="e">
        <f t="shared" si="1283"/>
        <v>#DIV/0!</v>
      </c>
      <c r="H1915" s="264" t="e">
        <f t="shared" si="1283"/>
        <v>#DIV/0!</v>
      </c>
      <c r="I1915" s="264" t="e">
        <f t="shared" si="1283"/>
        <v>#DIV/0!</v>
      </c>
      <c r="J1915" s="264" t="e">
        <f t="shared" si="1283"/>
        <v>#DIV/0!</v>
      </c>
      <c r="K1915" s="264" t="e">
        <f t="shared" si="1283"/>
        <v>#DIV/0!</v>
      </c>
      <c r="L1915" s="264" t="e">
        <f t="shared" si="1283"/>
        <v>#DIV/0!</v>
      </c>
      <c r="M1915" s="264" t="e">
        <f t="shared" si="1283"/>
        <v>#DIV/0!</v>
      </c>
      <c r="N1915" s="264" t="e">
        <f t="shared" si="1283"/>
        <v>#DIV/0!</v>
      </c>
      <c r="O1915" s="264" t="e">
        <f t="shared" si="1283"/>
        <v>#DIV/0!</v>
      </c>
      <c r="P1915" s="164" t="e">
        <f t="shared" si="1276"/>
        <v>#DIV/0!</v>
      </c>
      <c r="Q1915" s="492" t="e">
        <f t="shared" si="1278"/>
        <v>#DIV/0!</v>
      </c>
      <c r="R1915" s="234"/>
      <c r="S1915" s="234"/>
      <c r="T1915" s="75"/>
      <c r="U1915" s="79">
        <v>2</v>
      </c>
    </row>
    <row r="1916" spans="1:21" s="57" customFormat="1" ht="15.75" hidden="1" customHeight="1" thickBot="1">
      <c r="A1916" s="57" t="s">
        <v>51</v>
      </c>
      <c r="B1916" s="69"/>
      <c r="C1916" s="233" t="s">
        <v>1700</v>
      </c>
      <c r="D1916" s="237" t="e">
        <f t="shared" ref="D1916:O1918" si="1284">D1936/$P1936</f>
        <v>#DIV/0!</v>
      </c>
      <c r="E1916" s="262" t="e">
        <f t="shared" si="1284"/>
        <v>#DIV/0!</v>
      </c>
      <c r="F1916" s="263" t="e">
        <f t="shared" si="1284"/>
        <v>#DIV/0!</v>
      </c>
      <c r="G1916" s="264" t="e">
        <f t="shared" si="1284"/>
        <v>#DIV/0!</v>
      </c>
      <c r="H1916" s="264" t="e">
        <f t="shared" si="1284"/>
        <v>#DIV/0!</v>
      </c>
      <c r="I1916" s="264" t="e">
        <f t="shared" si="1284"/>
        <v>#DIV/0!</v>
      </c>
      <c r="J1916" s="264" t="e">
        <f t="shared" si="1284"/>
        <v>#DIV/0!</v>
      </c>
      <c r="K1916" s="264" t="e">
        <f t="shared" si="1284"/>
        <v>#DIV/0!</v>
      </c>
      <c r="L1916" s="264" t="e">
        <f t="shared" si="1284"/>
        <v>#DIV/0!</v>
      </c>
      <c r="M1916" s="264" t="e">
        <f t="shared" si="1284"/>
        <v>#DIV/0!</v>
      </c>
      <c r="N1916" s="264" t="e">
        <f t="shared" si="1284"/>
        <v>#DIV/0!</v>
      </c>
      <c r="O1916" s="264" t="e">
        <f t="shared" si="1284"/>
        <v>#DIV/0!</v>
      </c>
      <c r="P1916" s="164" t="e">
        <f t="shared" si="1276"/>
        <v>#DIV/0!</v>
      </c>
      <c r="Q1916" s="492" t="e">
        <f t="shared" si="1278"/>
        <v>#DIV/0!</v>
      </c>
      <c r="R1916" s="234"/>
      <c r="S1916" s="234"/>
      <c r="T1916" s="75"/>
      <c r="U1916" s="79">
        <v>2</v>
      </c>
    </row>
    <row r="1917" spans="1:21" s="57" customFormat="1" ht="15.75" hidden="1" customHeight="1" thickBot="1">
      <c r="A1917" s="57" t="s">
        <v>51</v>
      </c>
      <c r="B1917" s="69"/>
      <c r="C1917" s="233" t="s">
        <v>1701</v>
      </c>
      <c r="D1917" s="237" t="e">
        <f t="shared" si="1284"/>
        <v>#DIV/0!</v>
      </c>
      <c r="E1917" s="262" t="e">
        <f t="shared" si="1284"/>
        <v>#DIV/0!</v>
      </c>
      <c r="F1917" s="263" t="e">
        <f t="shared" si="1284"/>
        <v>#DIV/0!</v>
      </c>
      <c r="G1917" s="264" t="e">
        <f t="shared" si="1284"/>
        <v>#DIV/0!</v>
      </c>
      <c r="H1917" s="264" t="e">
        <f t="shared" si="1284"/>
        <v>#DIV/0!</v>
      </c>
      <c r="I1917" s="264" t="e">
        <f t="shared" si="1284"/>
        <v>#DIV/0!</v>
      </c>
      <c r="J1917" s="264" t="e">
        <f t="shared" si="1284"/>
        <v>#DIV/0!</v>
      </c>
      <c r="K1917" s="264" t="e">
        <f t="shared" si="1284"/>
        <v>#DIV/0!</v>
      </c>
      <c r="L1917" s="264" t="e">
        <f t="shared" si="1284"/>
        <v>#DIV/0!</v>
      </c>
      <c r="M1917" s="264" t="e">
        <f t="shared" si="1284"/>
        <v>#DIV/0!</v>
      </c>
      <c r="N1917" s="264" t="e">
        <f t="shared" si="1284"/>
        <v>#DIV/0!</v>
      </c>
      <c r="O1917" s="264" t="e">
        <f t="shared" si="1284"/>
        <v>#DIV/0!</v>
      </c>
      <c r="P1917" s="164" t="e">
        <f t="shared" si="1276"/>
        <v>#DIV/0!</v>
      </c>
      <c r="Q1917" s="492" t="e">
        <f t="shared" si="1278"/>
        <v>#DIV/0!</v>
      </c>
      <c r="R1917" s="234"/>
      <c r="S1917" s="234"/>
      <c r="T1917" s="75"/>
      <c r="U1917" s="79">
        <v>2</v>
      </c>
    </row>
    <row r="1918" spans="1:21" s="57" customFormat="1" ht="15.75" hidden="1" customHeight="1" thickBot="1">
      <c r="A1918" s="57" t="s">
        <v>51</v>
      </c>
      <c r="B1918" s="69"/>
      <c r="C1918" s="233" t="s">
        <v>1702</v>
      </c>
      <c r="D1918" s="237" t="e">
        <f t="shared" si="1284"/>
        <v>#DIV/0!</v>
      </c>
      <c r="E1918" s="262" t="e">
        <f t="shared" si="1284"/>
        <v>#DIV/0!</v>
      </c>
      <c r="F1918" s="263" t="e">
        <f t="shared" si="1284"/>
        <v>#DIV/0!</v>
      </c>
      <c r="G1918" s="264" t="e">
        <f t="shared" si="1284"/>
        <v>#DIV/0!</v>
      </c>
      <c r="H1918" s="264" t="e">
        <f t="shared" si="1284"/>
        <v>#DIV/0!</v>
      </c>
      <c r="I1918" s="264" t="e">
        <f t="shared" si="1284"/>
        <v>#DIV/0!</v>
      </c>
      <c r="J1918" s="264" t="e">
        <f t="shared" si="1284"/>
        <v>#DIV/0!</v>
      </c>
      <c r="K1918" s="264" t="e">
        <f t="shared" si="1284"/>
        <v>#DIV/0!</v>
      </c>
      <c r="L1918" s="264" t="e">
        <f t="shared" si="1284"/>
        <v>#DIV/0!</v>
      </c>
      <c r="M1918" s="264" t="e">
        <f t="shared" si="1284"/>
        <v>#DIV/0!</v>
      </c>
      <c r="N1918" s="264" t="e">
        <f t="shared" si="1284"/>
        <v>#DIV/0!</v>
      </c>
      <c r="O1918" s="264" t="e">
        <f t="shared" si="1284"/>
        <v>#DIV/0!</v>
      </c>
      <c r="P1918" s="164" t="e">
        <f t="shared" si="1276"/>
        <v>#DIV/0!</v>
      </c>
      <c r="Q1918" s="492" t="e">
        <f t="shared" si="1278"/>
        <v>#DIV/0!</v>
      </c>
      <c r="R1918" s="234"/>
      <c r="S1918" s="234"/>
      <c r="T1918" s="75"/>
      <c r="U1918" s="79">
        <v>2</v>
      </c>
    </row>
    <row r="1919" spans="1:21" s="57" customFormat="1" ht="15.75" hidden="1" customHeight="1" thickBot="1">
      <c r="A1919" s="57" t="s">
        <v>51</v>
      </c>
      <c r="B1919" s="69"/>
      <c r="C1919" s="236" t="s">
        <v>239</v>
      </c>
      <c r="D1919" s="240">
        <v>7.3314952</v>
      </c>
      <c r="E1919" s="281">
        <v>6.8854034400000002</v>
      </c>
      <c r="F1919" s="241">
        <v>6.8706314000000006</v>
      </c>
      <c r="G1919" s="241">
        <v>8.0094386100000001</v>
      </c>
      <c r="H1919" s="281">
        <v>6.3202114799999976</v>
      </c>
      <c r="I1919" s="241">
        <v>7.3866696999999979</v>
      </c>
      <c r="J1919" s="241">
        <v>9.42661382</v>
      </c>
      <c r="K1919" s="241">
        <v>6.4798080300000009</v>
      </c>
      <c r="L1919" s="281">
        <v>7.0952825999999973</v>
      </c>
      <c r="M1919" s="241">
        <v>8.8887265200000058</v>
      </c>
      <c r="N1919" s="281">
        <v>8.0471552700000046</v>
      </c>
      <c r="O1919" s="197">
        <v>9.737798269999999</v>
      </c>
      <c r="P1919" s="181">
        <f>SUM(D1919:O1919)</f>
        <v>92.479234340000005</v>
      </c>
      <c r="Q1919" s="198"/>
      <c r="R1919" s="234"/>
      <c r="S1919" s="234"/>
      <c r="T1919" s="75"/>
      <c r="U1919" s="79">
        <v>2</v>
      </c>
    </row>
    <row r="1920" spans="1:21" s="57" customFormat="1" ht="15.75" hidden="1" customHeight="1" thickBot="1">
      <c r="A1920" s="57" t="s">
        <v>51</v>
      </c>
      <c r="B1920" s="69"/>
      <c r="C1920" s="233" t="s">
        <v>240</v>
      </c>
      <c r="D1920" s="182">
        <v>7.2366740399999996</v>
      </c>
      <c r="E1920" s="283">
        <v>7.8947032799999999</v>
      </c>
      <c r="F1920" s="183">
        <v>7.93345915</v>
      </c>
      <c r="G1920" s="183">
        <v>7.3459921599999998</v>
      </c>
      <c r="H1920" s="283">
        <v>6.63363032</v>
      </c>
      <c r="I1920" s="183">
        <v>8.2727640200000003</v>
      </c>
      <c r="J1920" s="283">
        <v>9.2250499900000005</v>
      </c>
      <c r="K1920" s="183">
        <v>6.9515976300000002</v>
      </c>
      <c r="L1920" s="183">
        <v>8.4927772699999995</v>
      </c>
      <c r="M1920" s="183">
        <v>9.6318621699999998</v>
      </c>
      <c r="N1920" s="283">
        <v>9.8068679099999994</v>
      </c>
      <c r="O1920" s="184">
        <f>2.55111757+9.00026928</f>
        <v>11.55138685</v>
      </c>
      <c r="P1920" s="185">
        <f>SUM(D1920:O1920)</f>
        <v>100.97676479</v>
      </c>
      <c r="Q1920" s="502"/>
      <c r="R1920" s="186"/>
      <c r="S1920" s="186"/>
      <c r="T1920" s="103"/>
      <c r="U1920" s="79">
        <v>2</v>
      </c>
    </row>
    <row r="1921" spans="1:21" s="57" customFormat="1" ht="15.75" hidden="1" customHeight="1" thickBot="1">
      <c r="A1921" s="57" t="s">
        <v>51</v>
      </c>
      <c r="B1921" s="69"/>
      <c r="C1921" s="233" t="s">
        <v>474</v>
      </c>
      <c r="D1921" s="284">
        <v>9.3573509399999999</v>
      </c>
      <c r="E1921" s="183">
        <v>9.6698933700000005</v>
      </c>
      <c r="F1921" s="183">
        <v>9.7223737499999991</v>
      </c>
      <c r="G1921" s="283">
        <v>9.5742264600000002</v>
      </c>
      <c r="H1921" s="183">
        <v>10.004145490000001</v>
      </c>
      <c r="I1921" s="183">
        <v>9.0305291899999993</v>
      </c>
      <c r="J1921" s="283">
        <v>15.244467459999999</v>
      </c>
      <c r="K1921" s="183">
        <v>8.45579927</v>
      </c>
      <c r="L1921" s="183">
        <v>11.150963150000001</v>
      </c>
      <c r="M1921" s="283">
        <v>12.48148975</v>
      </c>
      <c r="N1921" s="183">
        <v>12.39982075</v>
      </c>
      <c r="O1921" s="184">
        <v>14.342130300000001</v>
      </c>
      <c r="P1921" s="185">
        <f t="shared" ref="P1921:P1926" si="1285">SUM(D1921:O1921)</f>
        <v>131.43318987999999</v>
      </c>
      <c r="Q1921" s="503"/>
      <c r="R1921" s="187"/>
      <c r="S1921" s="187"/>
      <c r="T1921" s="105">
        <f t="shared" ref="T1921:T1926" si="1286">R1921-S1921</f>
        <v>0</v>
      </c>
      <c r="U1921" s="79">
        <v>2</v>
      </c>
    </row>
    <row r="1922" spans="1:21" s="57" customFormat="1" ht="15.75" hidden="1" customHeight="1" thickBot="1">
      <c r="A1922" s="57" t="s">
        <v>51</v>
      </c>
      <c r="B1922" s="69"/>
      <c r="C1922" s="233" t="s">
        <v>595</v>
      </c>
      <c r="D1922" s="284">
        <v>12.464753180000001</v>
      </c>
      <c r="E1922" s="183">
        <v>13.851264860000001</v>
      </c>
      <c r="F1922" s="183">
        <v>11.083625039999999</v>
      </c>
      <c r="G1922" s="283">
        <v>12.34997693</v>
      </c>
      <c r="H1922" s="183">
        <v>9.7090624999999999</v>
      </c>
      <c r="I1922" s="283">
        <v>12.7056264</v>
      </c>
      <c r="J1922" s="183">
        <v>13.847566240000001</v>
      </c>
      <c r="K1922" s="183">
        <v>9.5669993000000009</v>
      </c>
      <c r="L1922" s="183">
        <v>9.8601940900000002</v>
      </c>
      <c r="M1922" s="283">
        <v>12.1076038</v>
      </c>
      <c r="N1922" s="183">
        <v>12.48082891</v>
      </c>
      <c r="O1922" s="184">
        <v>14.80719012</v>
      </c>
      <c r="P1922" s="185">
        <f t="shared" si="1285"/>
        <v>144.83469137</v>
      </c>
      <c r="Q1922" s="503"/>
      <c r="R1922" s="187"/>
      <c r="S1922" s="187"/>
      <c r="T1922" s="105">
        <f t="shared" si="1286"/>
        <v>0</v>
      </c>
      <c r="U1922" s="79">
        <v>2</v>
      </c>
    </row>
    <row r="1923" spans="1:21" s="57" customFormat="1" ht="15.75" hidden="1" customHeight="1" thickBot="1">
      <c r="A1923" s="57" t="s">
        <v>51</v>
      </c>
      <c r="B1923" s="69"/>
      <c r="C1923" s="233" t="s">
        <v>692</v>
      </c>
      <c r="D1923" s="284">
        <v>12.67649662</v>
      </c>
      <c r="E1923" s="183">
        <v>14.552216899999999</v>
      </c>
      <c r="F1923" s="283">
        <v>13.32498296</v>
      </c>
      <c r="G1923" s="183">
        <v>14.543458380000001</v>
      </c>
      <c r="H1923" s="183">
        <v>10.516156629999999</v>
      </c>
      <c r="I1923" s="283">
        <v>15.07513623</v>
      </c>
      <c r="J1923" s="183">
        <v>14.041944730000001</v>
      </c>
      <c r="K1923" s="183">
        <v>10.820795800000001</v>
      </c>
      <c r="L1923" s="283">
        <v>13.29438173</v>
      </c>
      <c r="M1923" s="183">
        <v>15.07601094</v>
      </c>
      <c r="N1923" s="183">
        <v>15.0411971</v>
      </c>
      <c r="O1923" s="285">
        <v>20.512866729999999</v>
      </c>
      <c r="P1923" s="185">
        <f t="shared" si="1285"/>
        <v>169.47564475000001</v>
      </c>
      <c r="Q1923" s="503"/>
      <c r="R1923" s="187"/>
      <c r="S1923" s="187"/>
      <c r="T1923" s="105">
        <f t="shared" si="1286"/>
        <v>0</v>
      </c>
      <c r="U1923" s="79">
        <v>2</v>
      </c>
    </row>
    <row r="1924" spans="1:21" s="57" customFormat="1" ht="15.75" hidden="1" customHeight="1" thickBot="1">
      <c r="A1924" s="57" t="s">
        <v>51</v>
      </c>
      <c r="B1924" s="69"/>
      <c r="C1924" s="233" t="s">
        <v>797</v>
      </c>
      <c r="D1924" s="190">
        <v>10.273606900000001</v>
      </c>
      <c r="E1924" s="190">
        <v>9.7018020899999975</v>
      </c>
      <c r="F1924" s="287">
        <v>9.6753361099999999</v>
      </c>
      <c r="G1924" s="190">
        <v>10.780988060000002</v>
      </c>
      <c r="H1924" s="190">
        <v>8.2430357300000026</v>
      </c>
      <c r="I1924" s="287">
        <v>10.002010210000002</v>
      </c>
      <c r="J1924" s="190">
        <v>11.34325072</v>
      </c>
      <c r="K1924" s="190">
        <v>8.8981113800000031</v>
      </c>
      <c r="L1924" s="287">
        <v>8.6468037199999941</v>
      </c>
      <c r="M1924" s="190">
        <v>10.768621140000008</v>
      </c>
      <c r="N1924" s="287">
        <v>10.545684399999999</v>
      </c>
      <c r="O1924" s="184">
        <v>13.227664110000006</v>
      </c>
      <c r="P1924" s="185">
        <f t="shared" si="1285"/>
        <v>122.10691457000001</v>
      </c>
      <c r="Q1924" s="503"/>
      <c r="R1924" s="187"/>
      <c r="S1924" s="187"/>
      <c r="T1924" s="105">
        <f t="shared" si="1286"/>
        <v>0</v>
      </c>
      <c r="U1924" s="79">
        <v>2</v>
      </c>
    </row>
    <row r="1925" spans="1:21" s="57" customFormat="1" ht="15.75" hidden="1" customHeight="1" thickBot="1">
      <c r="A1925" s="57" t="s">
        <v>51</v>
      </c>
      <c r="B1925" s="69"/>
      <c r="C1925" s="233" t="s">
        <v>881</v>
      </c>
      <c r="D1925" s="422">
        <v>10.013076659999999</v>
      </c>
      <c r="E1925" s="441">
        <v>10.888370470000002</v>
      </c>
      <c r="F1925" s="422">
        <v>10.789603140000001</v>
      </c>
      <c r="G1925" s="423">
        <v>9.7474156900000004</v>
      </c>
      <c r="H1925" s="442">
        <v>9.7695095099999989</v>
      </c>
      <c r="I1925" s="423">
        <v>10.480375709999997</v>
      </c>
      <c r="J1925" s="442">
        <v>11.534042470000003</v>
      </c>
      <c r="K1925" s="423">
        <v>8.9955356699999953</v>
      </c>
      <c r="L1925" s="423">
        <v>11.467548429999994</v>
      </c>
      <c r="M1925" s="423">
        <v>10.36644149</v>
      </c>
      <c r="N1925" s="442">
        <v>11.661809489999996</v>
      </c>
      <c r="O1925" s="424">
        <v>13.882645770000011</v>
      </c>
      <c r="P1925" s="425">
        <f t="shared" si="1285"/>
        <v>129.5963745</v>
      </c>
      <c r="Q1925" s="503"/>
      <c r="R1925" s="182"/>
      <c r="S1925" s="191"/>
      <c r="T1925" s="192">
        <f>S1925-R1925</f>
        <v>0</v>
      </c>
      <c r="U1925" s="79">
        <v>2</v>
      </c>
    </row>
    <row r="1926" spans="1:21" s="57" customFormat="1" ht="15.75" hidden="1" customHeight="1" thickBot="1">
      <c r="A1926" s="57" t="s">
        <v>51</v>
      </c>
      <c r="B1926" s="69"/>
      <c r="C1926" s="244" t="s">
        <v>982</v>
      </c>
      <c r="D1926" s="182">
        <v>10.78596759</v>
      </c>
      <c r="E1926" s="283">
        <v>11.67809963</v>
      </c>
      <c r="F1926" s="183">
        <v>9.2017735599999995</v>
      </c>
      <c r="G1926" s="283">
        <v>9.9289520099999997</v>
      </c>
      <c r="H1926" s="183">
        <v>9.3956496699999974</v>
      </c>
      <c r="I1926" s="183">
        <v>11.093671290000003</v>
      </c>
      <c r="J1926" s="283">
        <v>12.24693755999999</v>
      </c>
      <c r="K1926" s="183">
        <v>9.0017544100000038</v>
      </c>
      <c r="L1926" s="183">
        <v>12.137981749999994</v>
      </c>
      <c r="M1926" s="183">
        <v>11.989782210000001</v>
      </c>
      <c r="N1926" s="283">
        <v>12.252015529999994</v>
      </c>
      <c r="O1926" s="184">
        <v>14.942589819999995</v>
      </c>
      <c r="P1926" s="185">
        <f t="shared" si="1285"/>
        <v>134.65517502999998</v>
      </c>
      <c r="Q1926" s="503"/>
      <c r="R1926" s="459">
        <v>134.80000000000001</v>
      </c>
      <c r="S1926" s="459">
        <v>134.80000000000001</v>
      </c>
      <c r="T1926" s="592">
        <f t="shared" si="1286"/>
        <v>0</v>
      </c>
      <c r="U1926" s="79">
        <v>2</v>
      </c>
    </row>
    <row r="1927" spans="1:21" s="57" customFormat="1" ht="15.6" customHeight="1" thickBot="1">
      <c r="A1927" s="57" t="s">
        <v>51</v>
      </c>
      <c r="B1927" s="516">
        <f>+B1914+1</f>
        <v>376</v>
      </c>
      <c r="C1927" s="244" t="s">
        <v>2538</v>
      </c>
      <c r="D1927" s="182">
        <v>0</v>
      </c>
      <c r="E1927" s="183">
        <v>0</v>
      </c>
      <c r="F1927" s="183">
        <v>0</v>
      </c>
      <c r="G1927" s="183">
        <v>0</v>
      </c>
      <c r="H1927" s="183">
        <v>0</v>
      </c>
      <c r="I1927" s="183">
        <v>0</v>
      </c>
      <c r="J1927" s="183">
        <v>0</v>
      </c>
      <c r="K1927" s="183">
        <v>0</v>
      </c>
      <c r="L1927" s="183">
        <v>0</v>
      </c>
      <c r="M1927" s="183">
        <v>0</v>
      </c>
      <c r="N1927" s="183">
        <v>0</v>
      </c>
      <c r="O1927" s="184">
        <f>(R1927)-SUM(D1927:N1927)</f>
        <v>0</v>
      </c>
      <c r="P1927" s="185">
        <f>SUM(D1927:O1927)</f>
        <v>0</v>
      </c>
      <c r="Q1927" s="584"/>
      <c r="R1927" s="182">
        <v>0</v>
      </c>
      <c r="S1927" s="187">
        <v>0</v>
      </c>
      <c r="T1927" s="105">
        <f>R1927-S1927</f>
        <v>0</v>
      </c>
      <c r="U1927" s="79">
        <v>1</v>
      </c>
    </row>
    <row r="1928" spans="1:21" s="57" customFormat="1" ht="15.75" hidden="1" customHeight="1" thickBot="1">
      <c r="A1928" s="57" t="s">
        <v>51</v>
      </c>
      <c r="B1928" s="69"/>
      <c r="C1928" s="244" t="s">
        <v>1127</v>
      </c>
      <c r="D1928" s="284">
        <v>12.16724546</v>
      </c>
      <c r="E1928" s="183">
        <v>13.322761500000002</v>
      </c>
      <c r="F1928" s="183">
        <v>10.89844111</v>
      </c>
      <c r="G1928" s="283">
        <v>11.004340710000001</v>
      </c>
      <c r="H1928" s="183">
        <v>10.733287079999997</v>
      </c>
      <c r="I1928" s="183">
        <v>9.702899759999994</v>
      </c>
      <c r="J1928" s="283">
        <v>13.782242389999993</v>
      </c>
      <c r="K1928" s="183">
        <v>7.0168484499999977</v>
      </c>
      <c r="L1928" s="183">
        <v>13.520596510000004</v>
      </c>
      <c r="M1928" s="283">
        <v>12.09190547</v>
      </c>
      <c r="N1928" s="183">
        <v>12.72720545</v>
      </c>
      <c r="O1928" s="184">
        <v>15.275571509999992</v>
      </c>
      <c r="P1928" s="185">
        <f>SUM(D1928:O1928)</f>
        <v>142.24334539999998</v>
      </c>
      <c r="Q1928" s="351"/>
      <c r="R1928" s="595">
        <v>141.4</v>
      </c>
      <c r="S1928" s="596">
        <v>141.4</v>
      </c>
      <c r="T1928" s="597">
        <f>R1928-S1928</f>
        <v>0</v>
      </c>
      <c r="U1928" s="79">
        <v>2</v>
      </c>
    </row>
    <row r="1929" spans="1:21" s="57" customFormat="1" ht="15.75" hidden="1" customHeight="1" thickBot="1">
      <c r="A1929" s="57" t="s">
        <v>51</v>
      </c>
      <c r="B1929" s="516"/>
      <c r="C1929" s="244" t="s">
        <v>1693</v>
      </c>
      <c r="D1929" s="182">
        <v>13.162650380000001</v>
      </c>
      <c r="E1929" s="183">
        <v>14.12232395</v>
      </c>
      <c r="F1929" s="183">
        <v>12.684609220000002</v>
      </c>
      <c r="G1929" s="183">
        <v>12.752486420000004</v>
      </c>
      <c r="H1929" s="183">
        <v>10.94771566</v>
      </c>
      <c r="I1929" s="183">
        <v>12.134156649999994</v>
      </c>
      <c r="J1929" s="183">
        <v>16.636045179999996</v>
      </c>
      <c r="K1929" s="183">
        <v>10.792179379999993</v>
      </c>
      <c r="L1929" s="183">
        <v>13.294554899999994</v>
      </c>
      <c r="M1929" s="183">
        <v>13.154875929999989</v>
      </c>
      <c r="N1929" s="183">
        <v>10.611410460000002</v>
      </c>
      <c r="O1929" s="184">
        <v>13.93229058</v>
      </c>
      <c r="P1929" s="185">
        <f t="shared" ref="P1929:P1938" si="1287">SUM(D1929:O1929)</f>
        <v>154.22529870999998</v>
      </c>
      <c r="Q1929" s="351"/>
      <c r="R1929" s="182">
        <v>154.30000000000001</v>
      </c>
      <c r="S1929" s="187">
        <v>154.30000000000001</v>
      </c>
      <c r="T1929" s="481">
        <f t="shared" ref="T1929:T1938" si="1288">R1929-S1929</f>
        <v>0</v>
      </c>
      <c r="U1929" s="79">
        <v>2</v>
      </c>
    </row>
    <row r="1930" spans="1:21" s="57" customFormat="1" ht="15.75" hidden="1" customHeight="1" thickBot="1">
      <c r="A1930" s="57" t="s">
        <v>51</v>
      </c>
      <c r="B1930" s="516"/>
      <c r="C1930" s="233" t="s">
        <v>1694</v>
      </c>
      <c r="D1930" s="583">
        <v>12.90544663</v>
      </c>
      <c r="E1930" s="301">
        <v>14.597703240000001</v>
      </c>
      <c r="F1930" s="301">
        <v>15.017272399999996</v>
      </c>
      <c r="G1930" s="301">
        <v>16.833854119999998</v>
      </c>
      <c r="H1930" s="301">
        <v>13.974198470000005</v>
      </c>
      <c r="I1930" s="301">
        <v>19.86945849</v>
      </c>
      <c r="J1930" s="301">
        <v>19.096774019999998</v>
      </c>
      <c r="K1930" s="301">
        <v>15.299402749999999</v>
      </c>
      <c r="L1930" s="301">
        <v>19.213897749999987</v>
      </c>
      <c r="M1930" s="301">
        <v>22.849477220000011</v>
      </c>
      <c r="N1930" s="301">
        <v>22.068056719999987</v>
      </c>
      <c r="O1930" s="332">
        <v>27.325201010000001</v>
      </c>
      <c r="P1930" s="333">
        <f t="shared" si="1287"/>
        <v>219.05074281999998</v>
      </c>
      <c r="Q1930" s="557"/>
      <c r="R1930" s="422">
        <v>199.5</v>
      </c>
      <c r="S1930" s="459">
        <v>199.5</v>
      </c>
      <c r="T1930" s="592">
        <f t="shared" si="1288"/>
        <v>0</v>
      </c>
      <c r="U1930" s="79">
        <v>2</v>
      </c>
    </row>
    <row r="1931" spans="1:21" s="57" customFormat="1" ht="15.6" hidden="1" customHeight="1" thickBot="1">
      <c r="A1931" s="57" t="s">
        <v>51</v>
      </c>
      <c r="B1931" s="516"/>
      <c r="C1931" s="233" t="s">
        <v>1695</v>
      </c>
      <c r="D1931" s="182">
        <v>21.055562770000002</v>
      </c>
      <c r="E1931" s="183">
        <v>22.9490506</v>
      </c>
      <c r="F1931" s="183">
        <v>22.101216839999992</v>
      </c>
      <c r="G1931" s="183">
        <v>21.470541080000004</v>
      </c>
      <c r="H1931" s="183">
        <v>19.865933179999999</v>
      </c>
      <c r="I1931" s="183">
        <v>25.125076200000009</v>
      </c>
      <c r="J1931" s="183">
        <v>30.446491479999992</v>
      </c>
      <c r="K1931" s="183">
        <v>18.452495120000009</v>
      </c>
      <c r="L1931" s="183">
        <v>21.666970459999987</v>
      </c>
      <c r="M1931" s="183">
        <v>27.747226449999999</v>
      </c>
      <c r="N1931" s="183">
        <v>24.6409874</v>
      </c>
      <c r="O1931" s="184">
        <v>31.726327190000006</v>
      </c>
      <c r="P1931" s="185">
        <f t="shared" si="1287"/>
        <v>287.24787877</v>
      </c>
      <c r="Q1931" s="584"/>
      <c r="R1931" s="248">
        <v>237.4</v>
      </c>
      <c r="S1931" s="183">
        <v>237.4</v>
      </c>
      <c r="T1931" s="105">
        <f t="shared" si="1288"/>
        <v>0</v>
      </c>
      <c r="U1931" s="79">
        <v>2</v>
      </c>
    </row>
    <row r="1932" spans="1:21" s="57" customFormat="1" ht="15.6" hidden="1" customHeight="1" thickBot="1">
      <c r="A1932" s="57" t="s">
        <v>51</v>
      </c>
      <c r="B1932" s="516"/>
      <c r="C1932" s="233" t="s">
        <v>1696</v>
      </c>
      <c r="D1932" s="182">
        <v>20.10278138</v>
      </c>
      <c r="E1932" s="183">
        <v>19.881200140000001</v>
      </c>
      <c r="F1932" s="183">
        <v>21.710007560000001</v>
      </c>
      <c r="G1932" s="183">
        <v>15.218509689999998</v>
      </c>
      <c r="H1932" s="183">
        <v>15.501114240000007</v>
      </c>
      <c r="I1932" s="183">
        <v>15.059909309999995</v>
      </c>
      <c r="J1932" s="183">
        <v>16.180837789999998</v>
      </c>
      <c r="K1932" s="183">
        <v>12.591131990000008</v>
      </c>
      <c r="L1932" s="183">
        <v>16.771744259999991</v>
      </c>
      <c r="M1932" s="183">
        <v>14.416831760000008</v>
      </c>
      <c r="N1932" s="183">
        <v>19.399397130000011</v>
      </c>
      <c r="O1932" s="184">
        <v>20.352085939999995</v>
      </c>
      <c r="P1932" s="185">
        <f t="shared" si="1287"/>
        <v>207.18555119000001</v>
      </c>
      <c r="Q1932" s="638"/>
      <c r="R1932" s="248">
        <v>195.1</v>
      </c>
      <c r="S1932" s="183">
        <v>195.1</v>
      </c>
      <c r="T1932" s="105">
        <f t="shared" si="1288"/>
        <v>0</v>
      </c>
      <c r="U1932" s="79">
        <v>2</v>
      </c>
    </row>
    <row r="1933" spans="1:21" s="57" customFormat="1" ht="15.75" customHeight="1" thickBot="1">
      <c r="A1933" s="57" t="s">
        <v>51</v>
      </c>
      <c r="B1933" s="516">
        <f>+B1927+1</f>
        <v>377</v>
      </c>
      <c r="C1933" s="233" t="s">
        <v>1697</v>
      </c>
      <c r="D1933" s="182">
        <v>0</v>
      </c>
      <c r="E1933" s="611">
        <v>0</v>
      </c>
      <c r="F1933" s="611">
        <v>0</v>
      </c>
      <c r="G1933" s="611">
        <v>0</v>
      </c>
      <c r="H1933" s="611">
        <v>0</v>
      </c>
      <c r="I1933" s="611">
        <v>0</v>
      </c>
      <c r="J1933" s="611">
        <v>0</v>
      </c>
      <c r="K1933" s="611">
        <v>0</v>
      </c>
      <c r="L1933" s="611">
        <v>0</v>
      </c>
      <c r="M1933" s="611">
        <v>0</v>
      </c>
      <c r="N1933" s="611">
        <v>0</v>
      </c>
      <c r="O1933" s="184">
        <f t="shared" ref="O1933:O1938" si="1289">(R1933)-SUM(D1933:N1933)</f>
        <v>0</v>
      </c>
      <c r="P1933" s="185">
        <f t="shared" si="1287"/>
        <v>0</v>
      </c>
      <c r="Q1933" s="557"/>
      <c r="R1933" s="419">
        <v>0</v>
      </c>
      <c r="S1933" s="187">
        <v>0</v>
      </c>
      <c r="T1933" s="105">
        <f t="shared" si="1288"/>
        <v>0</v>
      </c>
      <c r="U1933" s="79">
        <v>1</v>
      </c>
    </row>
    <row r="1934" spans="1:21" s="57" customFormat="1" ht="15.75" customHeight="1" thickBot="1">
      <c r="A1934" s="57" t="s">
        <v>51</v>
      </c>
      <c r="B1934" s="516">
        <f>+B1933+1</f>
        <v>378</v>
      </c>
      <c r="C1934" s="233" t="s">
        <v>1698</v>
      </c>
      <c r="D1934" s="195">
        <v>0</v>
      </c>
      <c r="E1934" s="193">
        <v>0</v>
      </c>
      <c r="F1934" s="193">
        <v>0</v>
      </c>
      <c r="G1934" s="193">
        <v>0</v>
      </c>
      <c r="H1934" s="193">
        <v>0</v>
      </c>
      <c r="I1934" s="193">
        <v>0</v>
      </c>
      <c r="J1934" s="193">
        <v>0</v>
      </c>
      <c r="K1934" s="193">
        <v>0</v>
      </c>
      <c r="L1934" s="193">
        <v>0</v>
      </c>
      <c r="M1934" s="193">
        <v>0</v>
      </c>
      <c r="N1934" s="193">
        <v>0</v>
      </c>
      <c r="O1934" s="184">
        <f t="shared" si="1289"/>
        <v>0</v>
      </c>
      <c r="P1934" s="185">
        <f t="shared" si="1287"/>
        <v>0</v>
      </c>
      <c r="Q1934" s="557"/>
      <c r="R1934" s="419">
        <v>0</v>
      </c>
      <c r="S1934" s="187">
        <v>0</v>
      </c>
      <c r="T1934" s="105">
        <f t="shared" si="1288"/>
        <v>0</v>
      </c>
      <c r="U1934" s="79">
        <v>1</v>
      </c>
    </row>
    <row r="1935" spans="1:21" s="57" customFormat="1" ht="15.75" hidden="1" customHeight="1" thickBot="1">
      <c r="A1935" s="57" t="s">
        <v>51</v>
      </c>
      <c r="B1935" s="69"/>
      <c r="C1935" s="233" t="s">
        <v>1699</v>
      </c>
      <c r="D1935" s="195"/>
      <c r="E1935" s="193"/>
      <c r="F1935" s="193"/>
      <c r="G1935" s="193"/>
      <c r="H1935" s="193"/>
      <c r="I1935" s="193"/>
      <c r="J1935" s="193"/>
      <c r="K1935" s="193"/>
      <c r="L1935" s="193"/>
      <c r="M1935" s="193"/>
      <c r="N1935" s="193"/>
      <c r="O1935" s="184">
        <f t="shared" si="1289"/>
        <v>0</v>
      </c>
      <c r="P1935" s="185">
        <f t="shared" si="1287"/>
        <v>0</v>
      </c>
      <c r="Q1935" s="503"/>
      <c r="R1935" s="199"/>
      <c r="S1935" s="187"/>
      <c r="T1935" s="105">
        <f t="shared" si="1288"/>
        <v>0</v>
      </c>
      <c r="U1935" s="79">
        <v>2</v>
      </c>
    </row>
    <row r="1936" spans="1:21" s="57" customFormat="1" ht="15.75" hidden="1" customHeight="1" thickBot="1">
      <c r="A1936" s="57" t="s">
        <v>51</v>
      </c>
      <c r="B1936" s="69"/>
      <c r="C1936" s="233" t="s">
        <v>1700</v>
      </c>
      <c r="D1936" s="195"/>
      <c r="E1936" s="193"/>
      <c r="F1936" s="193"/>
      <c r="G1936" s="193"/>
      <c r="H1936" s="193"/>
      <c r="I1936" s="193"/>
      <c r="J1936" s="193"/>
      <c r="K1936" s="193"/>
      <c r="L1936" s="193"/>
      <c r="M1936" s="193"/>
      <c r="N1936" s="193"/>
      <c r="O1936" s="184">
        <f t="shared" si="1289"/>
        <v>0</v>
      </c>
      <c r="P1936" s="185">
        <f t="shared" si="1287"/>
        <v>0</v>
      </c>
      <c r="Q1936" s="503"/>
      <c r="R1936" s="199"/>
      <c r="S1936" s="187"/>
      <c r="T1936" s="105">
        <f t="shared" si="1288"/>
        <v>0</v>
      </c>
      <c r="U1936" s="79">
        <v>2</v>
      </c>
    </row>
    <row r="1937" spans="1:21" s="57" customFormat="1" ht="15.75" hidden="1" customHeight="1" thickBot="1">
      <c r="A1937" s="57" t="s">
        <v>51</v>
      </c>
      <c r="B1937" s="69"/>
      <c r="C1937" s="233" t="s">
        <v>1701</v>
      </c>
      <c r="D1937" s="195"/>
      <c r="E1937" s="193"/>
      <c r="F1937" s="193"/>
      <c r="G1937" s="193"/>
      <c r="H1937" s="193"/>
      <c r="I1937" s="193"/>
      <c r="J1937" s="193"/>
      <c r="K1937" s="193"/>
      <c r="L1937" s="193"/>
      <c r="M1937" s="193"/>
      <c r="N1937" s="193"/>
      <c r="O1937" s="184">
        <f t="shared" si="1289"/>
        <v>0</v>
      </c>
      <c r="P1937" s="185">
        <f t="shared" si="1287"/>
        <v>0</v>
      </c>
      <c r="Q1937" s="503"/>
      <c r="R1937" s="199"/>
      <c r="S1937" s="187"/>
      <c r="T1937" s="105">
        <f t="shared" si="1288"/>
        <v>0</v>
      </c>
      <c r="U1937" s="79">
        <v>2</v>
      </c>
    </row>
    <row r="1938" spans="1:21" s="57" customFormat="1" ht="15.75" hidden="1" customHeight="1" thickBot="1">
      <c r="A1938" s="57" t="s">
        <v>51</v>
      </c>
      <c r="B1938" s="69"/>
      <c r="C1938" s="233" t="s">
        <v>1702</v>
      </c>
      <c r="D1938" s="195"/>
      <c r="E1938" s="193"/>
      <c r="F1938" s="193"/>
      <c r="G1938" s="193"/>
      <c r="H1938" s="193"/>
      <c r="I1938" s="193"/>
      <c r="J1938" s="193"/>
      <c r="K1938" s="193"/>
      <c r="L1938" s="193"/>
      <c r="M1938" s="193"/>
      <c r="N1938" s="193"/>
      <c r="O1938" s="184">
        <f t="shared" si="1289"/>
        <v>0</v>
      </c>
      <c r="P1938" s="185">
        <f t="shared" si="1287"/>
        <v>0</v>
      </c>
      <c r="Q1938" s="503"/>
      <c r="R1938" s="199"/>
      <c r="S1938" s="187"/>
      <c r="T1938" s="105">
        <f t="shared" si="1288"/>
        <v>0</v>
      </c>
      <c r="U1938" s="79">
        <v>2</v>
      </c>
    </row>
    <row r="1939" spans="1:21" s="196" customFormat="1" ht="15.6" customHeight="1" thickBot="1">
      <c r="B1939" s="549"/>
      <c r="C1939" s="468"/>
      <c r="D1939" s="161"/>
      <c r="E1939" s="161"/>
      <c r="F1939" s="161"/>
      <c r="G1939" s="161"/>
      <c r="H1939" s="161"/>
      <c r="I1939" s="161"/>
      <c r="J1939" s="161"/>
      <c r="K1939" s="161"/>
      <c r="L1939" s="161"/>
      <c r="M1939" s="161"/>
      <c r="N1939" s="161"/>
      <c r="O1939" s="197"/>
      <c r="P1939" s="198"/>
      <c r="Q1939" s="198"/>
      <c r="R1939" s="161"/>
      <c r="S1939" s="161"/>
      <c r="T1939" s="75"/>
      <c r="U1939" s="79">
        <v>1</v>
      </c>
    </row>
    <row r="1940" spans="1:21" s="57" customFormat="1" ht="15.75" hidden="1" customHeight="1" thickBot="1">
      <c r="A1940" s="57" t="s">
        <v>52</v>
      </c>
      <c r="B1940" s="69"/>
      <c r="C1940" s="233" t="s">
        <v>241</v>
      </c>
      <c r="D1940" s="218">
        <v>8.5346239035673233E-2</v>
      </c>
      <c r="E1940" s="218">
        <v>8.3207744544478254E-2</v>
      </c>
      <c r="F1940" s="218">
        <v>6.9017139484940301E-2</v>
      </c>
      <c r="G1940" s="218">
        <v>8.63914835487615E-2</v>
      </c>
      <c r="H1940" s="218">
        <v>7.6730889286959869E-2</v>
      </c>
      <c r="I1940" s="218">
        <v>7.6478845825451364E-2</v>
      </c>
      <c r="J1940" s="218">
        <v>8.000118956986195E-2</v>
      </c>
      <c r="K1940" s="218">
        <v>8.6154868808579782E-2</v>
      </c>
      <c r="L1940" s="218">
        <v>8.188111625320707E-2</v>
      </c>
      <c r="M1940" s="218">
        <v>9.2052383033111446E-2</v>
      </c>
      <c r="N1940" s="218">
        <v>8.2845090728765169E-2</v>
      </c>
      <c r="O1940" s="218">
        <v>9.9893009880210076E-2</v>
      </c>
      <c r="P1940" s="160">
        <f>SUM(D1940:O1940)</f>
        <v>1</v>
      </c>
      <c r="Q1940" s="484"/>
      <c r="R1940" s="234"/>
      <c r="S1940" s="234"/>
      <c r="T1940" s="75"/>
      <c r="U1940" s="79">
        <v>2</v>
      </c>
    </row>
    <row r="1941" spans="1:21" s="57" customFormat="1" ht="15.75" hidden="1" customHeight="1" thickBot="1">
      <c r="A1941" s="57" t="s">
        <v>52</v>
      </c>
      <c r="B1941" s="69"/>
      <c r="C1941" s="233" t="s">
        <v>242</v>
      </c>
      <c r="D1941" s="220">
        <v>5.0001156189881282E-2</v>
      </c>
      <c r="E1941" s="220">
        <v>0.12260675836459456</v>
      </c>
      <c r="F1941" s="220">
        <v>7.9994062932103496E-2</v>
      </c>
      <c r="G1941" s="220">
        <v>8.5526984188710811E-2</v>
      </c>
      <c r="H1941" s="220">
        <v>7.4963151159794753E-2</v>
      </c>
      <c r="I1941" s="220">
        <v>7.9873705052634095E-2</v>
      </c>
      <c r="J1941" s="220">
        <v>8.0749467528388186E-2</v>
      </c>
      <c r="K1941" s="220">
        <v>8.5781080346730224E-2</v>
      </c>
      <c r="L1941" s="220">
        <v>8.707647299956997E-2</v>
      </c>
      <c r="M1941" s="220">
        <v>8.049892294496977E-2</v>
      </c>
      <c r="N1941" s="220">
        <v>8.6999658483021186E-2</v>
      </c>
      <c r="O1941" s="220">
        <v>8.5928579809601696E-2</v>
      </c>
      <c r="P1941" s="164">
        <f>SUM(D1941:O1941)</f>
        <v>1</v>
      </c>
      <c r="Q1941" s="484"/>
      <c r="R1941" s="234"/>
      <c r="S1941" s="234"/>
      <c r="T1941" s="75"/>
      <c r="U1941" s="79">
        <v>2</v>
      </c>
    </row>
    <row r="1942" spans="1:21" s="57" customFormat="1" ht="15.75" hidden="1" customHeight="1" thickBot="1">
      <c r="A1942" s="57" t="s">
        <v>52</v>
      </c>
      <c r="B1942" s="69"/>
      <c r="C1942" s="233" t="s">
        <v>243</v>
      </c>
      <c r="D1942" s="235">
        <v>8.3419582282857466E-2</v>
      </c>
      <c r="E1942" s="235">
        <v>8.0065213288739348E-2</v>
      </c>
      <c r="F1942" s="235">
        <v>7.9713182293117871E-2</v>
      </c>
      <c r="G1942" s="235">
        <v>7.899696014788446E-2</v>
      </c>
      <c r="H1942" s="235">
        <v>7.6109805963634813E-2</v>
      </c>
      <c r="I1942" s="235">
        <v>8.2138154583440079E-2</v>
      </c>
      <c r="J1942" s="235">
        <v>7.5265828669125082E-2</v>
      </c>
      <c r="K1942" s="235">
        <v>8.551807052561626E-2</v>
      </c>
      <c r="L1942" s="235">
        <v>9.6483171546655255E-2</v>
      </c>
      <c r="M1942" s="235">
        <v>7.5543875290188425E-2</v>
      </c>
      <c r="N1942" s="235">
        <v>9.7145957264380037E-2</v>
      </c>
      <c r="O1942" s="235">
        <v>8.9600198144360904E-2</v>
      </c>
      <c r="P1942" s="167">
        <f>SUM(D1942:O1942)</f>
        <v>1</v>
      </c>
      <c r="Q1942" s="484"/>
      <c r="R1942" s="234"/>
      <c r="S1942" s="234"/>
      <c r="T1942" s="75"/>
      <c r="U1942" s="79">
        <v>2</v>
      </c>
    </row>
    <row r="1943" spans="1:21" s="57" customFormat="1" ht="15.75" hidden="1" customHeight="1" thickBot="1">
      <c r="A1943" s="57" t="s">
        <v>52</v>
      </c>
      <c r="B1943" s="69"/>
      <c r="C1943" s="233" t="s">
        <v>244</v>
      </c>
      <c r="D1943" s="168">
        <f t="shared" ref="D1943:D1950" si="1290">D1962/$P1962</f>
        <v>7.9597821450512557E-2</v>
      </c>
      <c r="E1943" s="169">
        <f t="shared" ref="E1943:O1943" si="1291">E1962/$P1962</f>
        <v>8.293086718678884E-2</v>
      </c>
      <c r="F1943" s="169">
        <f t="shared" si="1291"/>
        <v>8.3633838133230901E-2</v>
      </c>
      <c r="G1943" s="169">
        <f t="shared" si="1291"/>
        <v>8.4243926387545159E-2</v>
      </c>
      <c r="H1943" s="169">
        <f t="shared" si="1291"/>
        <v>7.622722192435806E-2</v>
      </c>
      <c r="I1943" s="169">
        <f t="shared" si="1291"/>
        <v>8.3399479172768382E-2</v>
      </c>
      <c r="J1943" s="169">
        <f t="shared" si="1291"/>
        <v>5.9583202784091391E-2</v>
      </c>
      <c r="K1943" s="169">
        <f t="shared" si="1291"/>
        <v>9.6015482537713276E-2</v>
      </c>
      <c r="L1943" s="169">
        <f t="shared" si="1291"/>
        <v>8.7605309276688248E-2</v>
      </c>
      <c r="M1943" s="169">
        <f t="shared" si="1291"/>
        <v>8.4178703398757423E-2</v>
      </c>
      <c r="N1943" s="169">
        <f t="shared" si="1291"/>
        <v>9.0045447456688313E-2</v>
      </c>
      <c r="O1943" s="169">
        <f t="shared" si="1291"/>
        <v>9.2538700290857451E-2</v>
      </c>
      <c r="P1943" s="171">
        <f>SUM(D1943:O1943)</f>
        <v>1</v>
      </c>
      <c r="Q1943" s="484"/>
      <c r="R1943" s="234"/>
      <c r="S1943" s="234"/>
      <c r="T1943" s="75"/>
      <c r="U1943" s="79">
        <v>2</v>
      </c>
    </row>
    <row r="1944" spans="1:21" s="57" customFormat="1" ht="15.75" hidden="1" customHeight="1" thickBot="1">
      <c r="A1944" s="57" t="s">
        <v>52</v>
      </c>
      <c r="B1944" s="69"/>
      <c r="C1944" s="236" t="s">
        <v>245</v>
      </c>
      <c r="D1944" s="168">
        <f t="shared" si="1290"/>
        <v>9.0089898060339957E-2</v>
      </c>
      <c r="E1944" s="169">
        <f t="shared" ref="E1944:O1945" si="1292">E1963/$P1963</f>
        <v>8.7503700606449034E-2</v>
      </c>
      <c r="F1944" s="169">
        <f t="shared" si="1292"/>
        <v>8.4213584859114912E-2</v>
      </c>
      <c r="G1944" s="169">
        <f t="shared" si="1292"/>
        <v>3.768529092763119E-2</v>
      </c>
      <c r="H1944" s="169">
        <f t="shared" si="1292"/>
        <v>8.676553569942376E-2</v>
      </c>
      <c r="I1944" s="169">
        <f t="shared" si="1292"/>
        <v>7.5758452515852587E-2</v>
      </c>
      <c r="J1944" s="169">
        <f t="shared" si="1292"/>
        <v>8.4379081138820186E-2</v>
      </c>
      <c r="K1944" s="169">
        <f t="shared" si="1292"/>
        <v>8.1258393138063309E-2</v>
      </c>
      <c r="L1944" s="169">
        <f t="shared" si="1292"/>
        <v>8.8640133135377289E-2</v>
      </c>
      <c r="M1944" s="169">
        <f t="shared" si="1292"/>
        <v>8.8041267518887467E-2</v>
      </c>
      <c r="N1944" s="169">
        <f t="shared" si="1292"/>
        <v>9.9065273776253085E-2</v>
      </c>
      <c r="O1944" s="169">
        <f t="shared" si="1292"/>
        <v>9.6599388623787183E-2</v>
      </c>
      <c r="P1944" s="171">
        <f>SUM(D1944:O1944)</f>
        <v>0.99999999999999978</v>
      </c>
      <c r="Q1944" s="496">
        <f>(P1963/P1962-1)</f>
        <v>-7.9705163224148667E-2</v>
      </c>
      <c r="R1944" s="234"/>
      <c r="S1944" s="234"/>
      <c r="T1944" s="75"/>
      <c r="U1944" s="79">
        <v>2</v>
      </c>
    </row>
    <row r="1945" spans="1:21" s="57" customFormat="1" ht="15.75" hidden="1" customHeight="1" thickBot="1">
      <c r="A1945" s="57" t="s">
        <v>52</v>
      </c>
      <c r="B1945" s="69"/>
      <c r="C1945" s="233" t="s">
        <v>475</v>
      </c>
      <c r="D1945" s="168">
        <f t="shared" si="1290"/>
        <v>8.2698691431550314E-2</v>
      </c>
      <c r="E1945" s="169">
        <f t="shared" si="1292"/>
        <v>7.837262448568659E-2</v>
      </c>
      <c r="F1945" s="169">
        <f t="shared" si="1292"/>
        <v>8.2432857180454941E-2</v>
      </c>
      <c r="G1945" s="169">
        <f t="shared" si="1292"/>
        <v>8.4288488130424333E-2</v>
      </c>
      <c r="H1945" s="169">
        <f t="shared" si="1292"/>
        <v>7.2351097577518703E-2</v>
      </c>
      <c r="I1945" s="169">
        <f t="shared" si="1292"/>
        <v>8.0931847497883111E-2</v>
      </c>
      <c r="J1945" s="169">
        <f t="shared" si="1292"/>
        <v>8.2089836634827398E-2</v>
      </c>
      <c r="K1945" s="169">
        <f t="shared" si="1292"/>
        <v>8.6924243241819646E-2</v>
      </c>
      <c r="L1945" s="169">
        <f t="shared" si="1292"/>
        <v>8.414763115053174E-2</v>
      </c>
      <c r="M1945" s="169">
        <f t="shared" si="1292"/>
        <v>8.3623324534542964E-2</v>
      </c>
      <c r="N1945" s="169">
        <f t="shared" si="1292"/>
        <v>9.1157767661484035E-2</v>
      </c>
      <c r="O1945" s="169">
        <f t="shared" si="1292"/>
        <v>9.0981590473276322E-2</v>
      </c>
      <c r="P1945" s="171">
        <f t="shared" ref="P1945:P1950" si="1293">SUM(D1945:O1945)</f>
        <v>1.0000000000000002</v>
      </c>
      <c r="Q1945" s="496">
        <f t="shared" ref="Q1945:Q1950" si="1294">(P1964/P1963-1)</f>
        <v>6.8059669524557442E-2</v>
      </c>
      <c r="R1945" s="234"/>
      <c r="S1945" s="234"/>
      <c r="T1945" s="75"/>
      <c r="U1945" s="79">
        <v>2</v>
      </c>
    </row>
    <row r="1946" spans="1:21" s="57" customFormat="1" ht="15.75" hidden="1" customHeight="1" thickBot="1">
      <c r="A1946" s="57" t="s">
        <v>52</v>
      </c>
      <c r="B1946" s="69"/>
      <c r="C1946" s="233" t="s">
        <v>596</v>
      </c>
      <c r="D1946" s="168">
        <f t="shared" si="1290"/>
        <v>8.0657200617530858E-2</v>
      </c>
      <c r="E1946" s="169">
        <f t="shared" ref="E1946:O1946" si="1295">E1965/$P1965</f>
        <v>7.6840559361513572E-2</v>
      </c>
      <c r="F1946" s="169">
        <f t="shared" si="1295"/>
        <v>7.8059355878745795E-2</v>
      </c>
      <c r="G1946" s="169">
        <f t="shared" si="1295"/>
        <v>8.4910255990968769E-2</v>
      </c>
      <c r="H1946" s="169">
        <f t="shared" si="1295"/>
        <v>7.7760193691393434E-2</v>
      </c>
      <c r="I1946" s="169">
        <f t="shared" si="1295"/>
        <v>8.0334296046535622E-2</v>
      </c>
      <c r="J1946" s="169">
        <f t="shared" si="1295"/>
        <v>7.9692980101963518E-2</v>
      </c>
      <c r="K1946" s="169">
        <f t="shared" si="1295"/>
        <v>8.4700094013967567E-2</v>
      </c>
      <c r="L1946" s="169">
        <f t="shared" si="1295"/>
        <v>8.9323648122725405E-2</v>
      </c>
      <c r="M1946" s="169">
        <f t="shared" si="1295"/>
        <v>7.814571149633448E-2</v>
      </c>
      <c r="N1946" s="169">
        <f t="shared" si="1295"/>
        <v>9.5929629968126068E-2</v>
      </c>
      <c r="O1946" s="169">
        <f t="shared" si="1295"/>
        <v>9.3646074710194857E-2</v>
      </c>
      <c r="P1946" s="171">
        <f t="shared" si="1293"/>
        <v>0.99999999999999978</v>
      </c>
      <c r="Q1946" s="497">
        <f t="shared" si="1294"/>
        <v>2.9323279694871918E-2</v>
      </c>
      <c r="R1946" s="234"/>
      <c r="S1946" s="234"/>
      <c r="T1946" s="75"/>
      <c r="U1946" s="79">
        <v>2</v>
      </c>
    </row>
    <row r="1947" spans="1:21" s="57" customFormat="1" ht="15.75" hidden="1" customHeight="1" thickBot="1">
      <c r="A1947" s="57" t="s">
        <v>52</v>
      </c>
      <c r="B1947" s="69"/>
      <c r="C1947" s="233" t="s">
        <v>693</v>
      </c>
      <c r="D1947" s="168">
        <f t="shared" si="1290"/>
        <v>8.6876820733724977E-2</v>
      </c>
      <c r="E1947" s="169">
        <f t="shared" ref="E1947:O1947" si="1296">E1966/$P1966</f>
        <v>7.5493542711268208E-2</v>
      </c>
      <c r="F1947" s="169">
        <f t="shared" si="1296"/>
        <v>7.5692738414859961E-2</v>
      </c>
      <c r="G1947" s="169">
        <f t="shared" si="1296"/>
        <v>8.2382368184511029E-2</v>
      </c>
      <c r="H1947" s="169">
        <f t="shared" si="1296"/>
        <v>3.6639478822095346E-2</v>
      </c>
      <c r="I1947" s="169">
        <f t="shared" si="1296"/>
        <v>0.11857883756307698</v>
      </c>
      <c r="J1947" s="169">
        <f t="shared" si="1296"/>
        <v>8.251551379112694E-2</v>
      </c>
      <c r="K1947" s="169">
        <f t="shared" si="1296"/>
        <v>7.8347257243236823E-2</v>
      </c>
      <c r="L1947" s="169">
        <f t="shared" si="1296"/>
        <v>8.9972422231368629E-2</v>
      </c>
      <c r="M1947" s="169">
        <f t="shared" si="1296"/>
        <v>8.0140962694951426E-2</v>
      </c>
      <c r="N1947" s="169">
        <f t="shared" si="1296"/>
        <v>9.5434083255759E-2</v>
      </c>
      <c r="O1947" s="169">
        <f t="shared" si="1296"/>
        <v>9.7925974354020756E-2</v>
      </c>
      <c r="P1947" s="171">
        <f t="shared" si="1293"/>
        <v>1</v>
      </c>
      <c r="Q1947" s="497">
        <f t="shared" si="1294"/>
        <v>6.5525723925791368E-2</v>
      </c>
      <c r="R1947" s="234"/>
      <c r="S1947" s="234"/>
      <c r="T1947" s="477"/>
      <c r="U1947" s="79">
        <v>2</v>
      </c>
    </row>
    <row r="1948" spans="1:21" s="57" customFormat="1" ht="15.75" hidden="1" customHeight="1" thickBot="1">
      <c r="A1948" s="57" t="s">
        <v>52</v>
      </c>
      <c r="B1948" s="516"/>
      <c r="C1948" s="244" t="s">
        <v>798</v>
      </c>
      <c r="D1948" s="173">
        <f t="shared" si="1290"/>
        <v>8.3396870392532407E-2</v>
      </c>
      <c r="E1948" s="218">
        <f t="shared" ref="E1948:O1948" si="1297">E1967/$P1967</f>
        <v>7.9833806597976786E-2</v>
      </c>
      <c r="F1948" s="218">
        <f t="shared" si="1297"/>
        <v>8.2925292258150318E-2</v>
      </c>
      <c r="G1948" s="218">
        <f t="shared" si="1297"/>
        <v>8.0973375162435413E-2</v>
      </c>
      <c r="H1948" s="218">
        <f t="shared" si="1297"/>
        <v>7.7163497873629555E-2</v>
      </c>
      <c r="I1948" s="218">
        <f t="shared" si="1297"/>
        <v>8.4082539654605729E-2</v>
      </c>
      <c r="J1948" s="218">
        <f t="shared" si="1297"/>
        <v>8.3463658590267553E-2</v>
      </c>
      <c r="K1948" s="218">
        <f t="shared" si="1297"/>
        <v>8.1577536234192338E-2</v>
      </c>
      <c r="L1948" s="218">
        <f t="shared" si="1297"/>
        <v>8.7872166380768862E-2</v>
      </c>
      <c r="M1948" s="218">
        <f t="shared" si="1297"/>
        <v>8.7268192895902402E-2</v>
      </c>
      <c r="N1948" s="218">
        <f t="shared" si="1297"/>
        <v>8.4099101267861298E-2</v>
      </c>
      <c r="O1948" s="218">
        <f t="shared" si="1297"/>
        <v>8.7343962691677351E-2</v>
      </c>
      <c r="P1948" s="514">
        <f t="shared" si="1293"/>
        <v>0.99999999999999989</v>
      </c>
      <c r="Q1948" s="550">
        <f t="shared" si="1294"/>
        <v>6.0885734742905706E-2</v>
      </c>
      <c r="R1948" s="234"/>
      <c r="S1948" s="234"/>
      <c r="T1948" s="75"/>
      <c r="U1948" s="79">
        <v>2</v>
      </c>
    </row>
    <row r="1949" spans="1:21" s="57" customFormat="1" ht="15.75" hidden="1" customHeight="1" thickBot="1">
      <c r="A1949" s="57" t="s">
        <v>52</v>
      </c>
      <c r="B1949" s="516"/>
      <c r="C1949" s="244" t="s">
        <v>882</v>
      </c>
      <c r="D1949" s="219">
        <f t="shared" si="1290"/>
        <v>9.0003559259701271E-2</v>
      </c>
      <c r="E1949" s="220">
        <f t="shared" ref="E1949:O1950" si="1298">E1968/$P1968</f>
        <v>7.9888290807477877E-2</v>
      </c>
      <c r="F1949" s="220">
        <f t="shared" si="1298"/>
        <v>8.3790919909675271E-2</v>
      </c>
      <c r="G1949" s="220">
        <f t="shared" si="1298"/>
        <v>7.9518395749375512E-2</v>
      </c>
      <c r="H1949" s="220">
        <f t="shared" si="1298"/>
        <v>7.8792019890850537E-2</v>
      </c>
      <c r="I1949" s="220">
        <f t="shared" si="1298"/>
        <v>8.1686663941557477E-2</v>
      </c>
      <c r="J1949" s="220">
        <f t="shared" si="1298"/>
        <v>8.2034067600343763E-2</v>
      </c>
      <c r="K1949" s="220">
        <f t="shared" si="1298"/>
        <v>8.1948363158749774E-2</v>
      </c>
      <c r="L1949" s="220">
        <f t="shared" si="1298"/>
        <v>8.6610092782215237E-2</v>
      </c>
      <c r="M1949" s="220">
        <f t="shared" si="1298"/>
        <v>7.4250200967731453E-2</v>
      </c>
      <c r="N1949" s="220">
        <f t="shared" si="1298"/>
        <v>9.1923343618773481E-2</v>
      </c>
      <c r="O1949" s="220">
        <f t="shared" si="1298"/>
        <v>8.9554082313548347E-2</v>
      </c>
      <c r="P1949" s="460">
        <f t="shared" si="1293"/>
        <v>1.0000000000000002</v>
      </c>
      <c r="Q1949" s="551">
        <f t="shared" si="1294"/>
        <v>5.5444931599526681E-2</v>
      </c>
      <c r="R1949" s="234"/>
      <c r="S1949" s="234"/>
      <c r="T1949" s="75"/>
      <c r="U1949" s="79">
        <v>2</v>
      </c>
    </row>
    <row r="1950" spans="1:21" s="57" customFormat="1" ht="15.6" hidden="1" customHeight="1" thickBot="1">
      <c r="A1950" s="57" t="s">
        <v>52</v>
      </c>
      <c r="B1950" s="516"/>
      <c r="C1950" s="244" t="s">
        <v>983</v>
      </c>
      <c r="D1950" s="219">
        <f t="shared" si="1290"/>
        <v>9.287154374205113E-2</v>
      </c>
      <c r="E1950" s="220">
        <f t="shared" si="1298"/>
        <v>7.8668332697291427E-2</v>
      </c>
      <c r="F1950" s="220">
        <f t="shared" si="1298"/>
        <v>7.5492261926428064E-2</v>
      </c>
      <c r="G1950" s="220">
        <f t="shared" si="1298"/>
        <v>8.6207359522320268E-2</v>
      </c>
      <c r="H1950" s="220">
        <f t="shared" si="1298"/>
        <v>7.7132058901629233E-2</v>
      </c>
      <c r="I1950" s="220">
        <f t="shared" si="1298"/>
        <v>7.846597654347634E-2</v>
      </c>
      <c r="J1950" s="220">
        <f t="shared" si="1298"/>
        <v>7.827668244942125E-2</v>
      </c>
      <c r="K1950" s="220">
        <f t="shared" si="1298"/>
        <v>8.4579380761085454E-2</v>
      </c>
      <c r="L1950" s="220">
        <f t="shared" si="1298"/>
        <v>8.5663579210834465E-2</v>
      </c>
      <c r="M1950" s="220">
        <f t="shared" si="1298"/>
        <v>7.9578201817851218E-2</v>
      </c>
      <c r="N1950" s="220">
        <f t="shared" si="1298"/>
        <v>9.6089870492099841E-2</v>
      </c>
      <c r="O1950" s="220">
        <f t="shared" si="1298"/>
        <v>8.6974751935511296E-2</v>
      </c>
      <c r="P1950" s="460">
        <f t="shared" si="1293"/>
        <v>1</v>
      </c>
      <c r="Q1950" s="551">
        <f t="shared" si="1294"/>
        <v>2.4930881438204766E-2</v>
      </c>
      <c r="R1950" s="234"/>
      <c r="S1950" s="234"/>
      <c r="T1950" s="75"/>
      <c r="U1950" s="79">
        <v>2</v>
      </c>
    </row>
    <row r="1951" spans="1:21" s="57" customFormat="1" ht="15.6" hidden="1" customHeight="1" thickBot="1">
      <c r="A1951" s="57" t="s">
        <v>52</v>
      </c>
      <c r="B1951" s="516"/>
      <c r="C1951" s="244" t="s">
        <v>1128</v>
      </c>
      <c r="D1951" s="219">
        <f t="shared" ref="D1951:O1951" si="1299">D1971/$P1971</f>
        <v>8.8216814214627196E-2</v>
      </c>
      <c r="E1951" s="220">
        <f t="shared" si="1299"/>
        <v>7.8864147727265549E-2</v>
      </c>
      <c r="F1951" s="220">
        <f t="shared" si="1299"/>
        <v>8.061991403023977E-2</v>
      </c>
      <c r="G1951" s="220">
        <f t="shared" si="1299"/>
        <v>8.1994868645543631E-2</v>
      </c>
      <c r="H1951" s="220">
        <f t="shared" si="1299"/>
        <v>7.6374465894988877E-2</v>
      </c>
      <c r="I1951" s="220">
        <f t="shared" si="1299"/>
        <v>8.6263235340916511E-2</v>
      </c>
      <c r="J1951" s="220">
        <f t="shared" si="1299"/>
        <v>7.5972888083013931E-2</v>
      </c>
      <c r="K1951" s="220">
        <f t="shared" si="1299"/>
        <v>8.8637509189817248E-2</v>
      </c>
      <c r="L1951" s="220">
        <f t="shared" si="1299"/>
        <v>8.6391505871635549E-2</v>
      </c>
      <c r="M1951" s="220">
        <f t="shared" si="1299"/>
        <v>7.6908016380799957E-2</v>
      </c>
      <c r="N1951" s="220">
        <f t="shared" si="1299"/>
        <v>9.1461679083238656E-2</v>
      </c>
      <c r="O1951" s="220">
        <f t="shared" si="1299"/>
        <v>8.8294955537913139E-2</v>
      </c>
      <c r="P1951" s="460">
        <f>SUM(D1951:O1951)</f>
        <v>1</v>
      </c>
      <c r="Q1951" s="551">
        <f>(P1971/P1969-1)</f>
        <v>3.1845811848891348E-2</v>
      </c>
      <c r="R1951" s="234"/>
      <c r="S1951" s="234"/>
      <c r="T1951" s="75"/>
      <c r="U1951" s="79">
        <v>2</v>
      </c>
    </row>
    <row r="1952" spans="1:21" s="57" customFormat="1" ht="15.6" customHeight="1" thickBot="1">
      <c r="A1952" s="57" t="s">
        <v>52</v>
      </c>
      <c r="B1952" s="516">
        <f>+B1934+1</f>
        <v>379</v>
      </c>
      <c r="C1952" s="244" t="s">
        <v>1703</v>
      </c>
      <c r="D1952" s="219">
        <f t="shared" ref="D1952:D1958" si="1300">D1972/$P1972</f>
        <v>9.3992042457035366E-2</v>
      </c>
      <c r="E1952" s="220">
        <f t="shared" ref="E1952:O1952" si="1301">E1972/$P1972</f>
        <v>8.323196350429754E-2</v>
      </c>
      <c r="F1952" s="220">
        <f t="shared" si="1301"/>
        <v>8.5327158128635019E-2</v>
      </c>
      <c r="G1952" s="220">
        <f t="shared" si="1301"/>
        <v>9.2194105555266012E-2</v>
      </c>
      <c r="H1952" s="220">
        <f t="shared" si="1301"/>
        <v>7.5017187513253814E-2</v>
      </c>
      <c r="I1952" s="220">
        <f t="shared" si="1301"/>
        <v>8.8143618741557961E-2</v>
      </c>
      <c r="J1952" s="220">
        <f t="shared" si="1301"/>
        <v>8.6841939201012283E-2</v>
      </c>
      <c r="K1952" s="220">
        <f t="shared" si="1301"/>
        <v>9.1634388328097893E-2</v>
      </c>
      <c r="L1952" s="220">
        <f t="shared" si="1301"/>
        <v>8.7327797227070431E-2</v>
      </c>
      <c r="M1952" s="220">
        <f t="shared" si="1301"/>
        <v>8.5091681854132406E-2</v>
      </c>
      <c r="N1952" s="220">
        <f t="shared" si="1301"/>
        <v>7.9121609202050705E-2</v>
      </c>
      <c r="O1952" s="220">
        <f t="shared" si="1301"/>
        <v>5.2076508287590577E-2</v>
      </c>
      <c r="P1952" s="460">
        <f t="shared" ref="P1952:P1961" si="1302">SUM(D1952:O1952)</f>
        <v>1</v>
      </c>
      <c r="Q1952" s="551">
        <f>(P1972/P1971-1)</f>
        <v>-5.0649495102119246E-2</v>
      </c>
      <c r="R1952" s="234"/>
      <c r="S1952" s="234"/>
      <c r="T1952" s="75"/>
      <c r="U1952" s="79">
        <v>1</v>
      </c>
    </row>
    <row r="1953" spans="1:21" s="57" customFormat="1" ht="15.6" customHeight="1" thickBot="1">
      <c r="A1953" s="57" t="s">
        <v>52</v>
      </c>
      <c r="B1953" s="516">
        <f>+B1952+1</f>
        <v>380</v>
      </c>
      <c r="C1953" s="244" t="s">
        <v>1704</v>
      </c>
      <c r="D1953" s="347">
        <f t="shared" si="1300"/>
        <v>6.07604648939854E-2</v>
      </c>
      <c r="E1953" s="264">
        <f t="shared" ref="E1953:O1953" si="1303">E1973/$P1973</f>
        <v>7.913974493369795E-2</v>
      </c>
      <c r="F1953" s="264">
        <f t="shared" si="1303"/>
        <v>8.094515470946205E-2</v>
      </c>
      <c r="G1953" s="264">
        <f t="shared" si="1303"/>
        <v>8.1305552385458363E-2</v>
      </c>
      <c r="H1953" s="264">
        <f t="shared" si="1303"/>
        <v>7.8579755982499833E-2</v>
      </c>
      <c r="I1953" s="264">
        <f t="shared" si="1303"/>
        <v>8.5250031002770385E-2</v>
      </c>
      <c r="J1953" s="264">
        <f t="shared" si="1303"/>
        <v>8.2946419817827854E-2</v>
      </c>
      <c r="K1953" s="264">
        <f t="shared" si="1303"/>
        <v>8.5000118628895213E-2</v>
      </c>
      <c r="L1953" s="264">
        <f t="shared" si="1303"/>
        <v>8.9067213774788115E-2</v>
      </c>
      <c r="M1953" s="264">
        <f t="shared" si="1303"/>
        <v>8.1367666193228827E-2</v>
      </c>
      <c r="N1953" s="264">
        <f t="shared" si="1303"/>
        <v>9.4023005422094422E-2</v>
      </c>
      <c r="O1953" s="264">
        <f t="shared" si="1303"/>
        <v>0.10161487225529157</v>
      </c>
      <c r="P1953" s="552">
        <f t="shared" si="1302"/>
        <v>1</v>
      </c>
      <c r="Q1953" s="553">
        <f t="shared" ref="Q1953:Q1961" si="1304">(P1973/P1972-1)</f>
        <v>-8.0700042834007557E-2</v>
      </c>
      <c r="R1953" s="234"/>
      <c r="S1953" s="234"/>
      <c r="T1953" s="75"/>
      <c r="U1953" s="79">
        <v>1</v>
      </c>
    </row>
    <row r="1954" spans="1:21" s="57" customFormat="1" ht="15.6" customHeight="1" thickBot="1">
      <c r="A1954" s="57" t="s">
        <v>52</v>
      </c>
      <c r="B1954" s="516">
        <f>+B1953+1</f>
        <v>381</v>
      </c>
      <c r="C1954" s="233" t="s">
        <v>1705</v>
      </c>
      <c r="D1954" s="175">
        <f t="shared" si="1300"/>
        <v>9.0329625597649815E-2</v>
      </c>
      <c r="E1954" s="176">
        <f t="shared" ref="E1954:O1954" si="1305">E1974/$P1974</f>
        <v>7.8781234502951811E-2</v>
      </c>
      <c r="F1954" s="176">
        <f t="shared" si="1305"/>
        <v>8.1764138500823494E-2</v>
      </c>
      <c r="G1954" s="176">
        <f t="shared" si="1305"/>
        <v>8.5308402254147861E-2</v>
      </c>
      <c r="H1954" s="176">
        <f t="shared" si="1305"/>
        <v>7.8982852439901066E-2</v>
      </c>
      <c r="I1954" s="176">
        <f t="shared" si="1305"/>
        <v>7.9885593904320429E-2</v>
      </c>
      <c r="J1954" s="176">
        <f t="shared" si="1305"/>
        <v>7.585057455052395E-2</v>
      </c>
      <c r="K1954" s="176">
        <f t="shared" si="1305"/>
        <v>0</v>
      </c>
      <c r="L1954" s="176">
        <f t="shared" si="1305"/>
        <v>0.16639960254651967</v>
      </c>
      <c r="M1954" s="176">
        <f t="shared" si="1305"/>
        <v>8.4965432613908501E-2</v>
      </c>
      <c r="N1954" s="176">
        <f t="shared" si="1305"/>
        <v>8.8980595910719204E-2</v>
      </c>
      <c r="O1954" s="176">
        <f t="shared" si="1305"/>
        <v>8.8751947178534185E-2</v>
      </c>
      <c r="P1954" s="229">
        <f t="shared" si="1302"/>
        <v>0.99999999999999989</v>
      </c>
      <c r="Q1954" s="498">
        <f t="shared" si="1304"/>
        <v>0.1553054835319323</v>
      </c>
      <c r="R1954" s="234"/>
      <c r="S1954" s="234"/>
      <c r="T1954" s="75"/>
      <c r="U1954" s="79">
        <v>1</v>
      </c>
    </row>
    <row r="1955" spans="1:21" s="57" customFormat="1" ht="15.6" customHeight="1" thickBot="1">
      <c r="A1955" s="57" t="s">
        <v>52</v>
      </c>
      <c r="B1955" s="516">
        <f>+B1954+1</f>
        <v>382</v>
      </c>
      <c r="C1955" s="233" t="s">
        <v>1706</v>
      </c>
      <c r="D1955" s="175">
        <f t="shared" si="1300"/>
        <v>9.7891293210884217E-2</v>
      </c>
      <c r="E1955" s="176">
        <f t="shared" ref="E1955:O1955" si="1306">E1975/$P1975</f>
        <v>7.7199049393529701E-2</v>
      </c>
      <c r="F1955" s="176">
        <f t="shared" si="1306"/>
        <v>7.3579263460224517E-2</v>
      </c>
      <c r="G1955" s="176">
        <f t="shared" si="1306"/>
        <v>8.6472228530288561E-2</v>
      </c>
      <c r="H1955" s="176">
        <f t="shared" si="1306"/>
        <v>7.5682083658494451E-2</v>
      </c>
      <c r="I1955" s="176">
        <f t="shared" si="1306"/>
        <v>9.0284751680275444E-2</v>
      </c>
      <c r="J1955" s="176">
        <f t="shared" si="1306"/>
        <v>8.0827537122081836E-2</v>
      </c>
      <c r="K1955" s="176">
        <f t="shared" si="1306"/>
        <v>1.6484461311998502E-2</v>
      </c>
      <c r="L1955" s="176">
        <f t="shared" si="1306"/>
        <v>0.12935293167350664</v>
      </c>
      <c r="M1955" s="176">
        <f t="shared" si="1306"/>
        <v>8.0098449525008358E-2</v>
      </c>
      <c r="N1955" s="176">
        <f t="shared" si="1306"/>
        <v>9.8000862765070723E-2</v>
      </c>
      <c r="O1955" s="176">
        <f t="shared" si="1306"/>
        <v>9.4127087668637061E-2</v>
      </c>
      <c r="P1955" s="164">
        <f t="shared" si="1302"/>
        <v>0.99999999999999989</v>
      </c>
      <c r="Q1955" s="492">
        <f t="shared" si="1304"/>
        <v>2.1646180229629053E-2</v>
      </c>
      <c r="R1955" s="234"/>
      <c r="S1955" s="234"/>
      <c r="T1955" s="75"/>
      <c r="U1955" s="79">
        <v>1</v>
      </c>
    </row>
    <row r="1956" spans="1:21" s="57" customFormat="1" ht="15.75" customHeight="1" thickBot="1">
      <c r="A1956" s="57" t="s">
        <v>52</v>
      </c>
      <c r="B1956" s="516">
        <f>+B1955+1</f>
        <v>383</v>
      </c>
      <c r="C1956" s="233" t="s">
        <v>1707</v>
      </c>
      <c r="D1956" s="175">
        <f t="shared" si="1300"/>
        <v>9.3416242857142853E-2</v>
      </c>
      <c r="E1956" s="176">
        <f t="shared" ref="E1956:O1956" si="1307">E1976/$P1976</f>
        <v>7.6923076923076927E-2</v>
      </c>
      <c r="F1956" s="176">
        <f t="shared" si="1307"/>
        <v>8.1318681318681321E-2</v>
      </c>
      <c r="G1956" s="176">
        <f t="shared" si="1307"/>
        <v>8.5714285714285715E-2</v>
      </c>
      <c r="H1956" s="176">
        <f t="shared" si="1307"/>
        <v>7.6923076923076927E-2</v>
      </c>
      <c r="I1956" s="176">
        <f t="shared" si="1307"/>
        <v>8.5714285714285715E-2</v>
      </c>
      <c r="J1956" s="176">
        <f t="shared" si="1307"/>
        <v>8.1318681318681321E-2</v>
      </c>
      <c r="K1956" s="176">
        <f t="shared" si="1307"/>
        <v>8.7912087912087919E-2</v>
      </c>
      <c r="L1956" s="176">
        <f t="shared" si="1307"/>
        <v>8.7912087912087919E-2</v>
      </c>
      <c r="M1956" s="176">
        <f t="shared" si="1307"/>
        <v>8.1318681318681321E-2</v>
      </c>
      <c r="N1956" s="176">
        <f t="shared" si="1307"/>
        <v>8.7912087912087919E-2</v>
      </c>
      <c r="O1956" s="176">
        <f t="shared" si="1307"/>
        <v>7.3616724175824114E-2</v>
      </c>
      <c r="P1956" s="164">
        <f t="shared" si="1302"/>
        <v>1</v>
      </c>
      <c r="Q1956" s="492">
        <f t="shared" si="1304"/>
        <v>2.6713906436916846E-2</v>
      </c>
      <c r="R1956" s="234"/>
      <c r="S1956" s="234"/>
      <c r="T1956" s="75"/>
      <c r="U1956" s="79">
        <v>1</v>
      </c>
    </row>
    <row r="1957" spans="1:21" s="57" customFormat="1" ht="15.75" customHeight="1" thickBot="1">
      <c r="A1957" s="57" t="s">
        <v>52</v>
      </c>
      <c r="B1957" s="516">
        <f>+B1956+1</f>
        <v>384</v>
      </c>
      <c r="C1957" s="233" t="s">
        <v>1708</v>
      </c>
      <c r="D1957" s="175">
        <f t="shared" si="1300"/>
        <v>8.0610021786492375E-2</v>
      </c>
      <c r="E1957" s="176">
        <f t="shared" ref="E1957:O1957" si="1308">E1977/$P1977</f>
        <v>8.0610021786492375E-2</v>
      </c>
      <c r="F1957" s="176">
        <f t="shared" si="1308"/>
        <v>8.2788671023965144E-2</v>
      </c>
      <c r="G1957" s="176">
        <f t="shared" si="1308"/>
        <v>8.4967320261437912E-2</v>
      </c>
      <c r="H1957" s="176">
        <f t="shared" si="1308"/>
        <v>7.6252723311546838E-2</v>
      </c>
      <c r="I1957" s="176">
        <f t="shared" si="1308"/>
        <v>8.714596949891068E-2</v>
      </c>
      <c r="J1957" s="176">
        <f t="shared" si="1308"/>
        <v>8.2788671023965144E-2</v>
      </c>
      <c r="K1957" s="176">
        <f t="shared" si="1308"/>
        <v>8.9324618736383435E-2</v>
      </c>
      <c r="L1957" s="176">
        <f t="shared" si="1308"/>
        <v>8.714596949891068E-2</v>
      </c>
      <c r="M1957" s="176">
        <f t="shared" si="1308"/>
        <v>8.0610021786492375E-2</v>
      </c>
      <c r="N1957" s="176">
        <f t="shared" si="1308"/>
        <v>8.714596949891068E-2</v>
      </c>
      <c r="O1957" s="176">
        <f t="shared" si="1308"/>
        <v>8.0610021786492278E-2</v>
      </c>
      <c r="P1957" s="164">
        <f t="shared" si="1302"/>
        <v>0.99999999999999978</v>
      </c>
      <c r="Q1957" s="492">
        <f t="shared" si="1304"/>
        <v>8.79120879120876E-3</v>
      </c>
      <c r="R1957" s="234"/>
      <c r="S1957" s="234"/>
      <c r="T1957" s="75"/>
      <c r="U1957" s="79">
        <v>1</v>
      </c>
    </row>
    <row r="1958" spans="1:21" s="57" customFormat="1" ht="15.75" hidden="1" customHeight="1" thickBot="1">
      <c r="A1958" s="57" t="s">
        <v>52</v>
      </c>
      <c r="B1958" s="69"/>
      <c r="C1958" s="233" t="s">
        <v>1709</v>
      </c>
      <c r="D1958" s="175" t="e">
        <f t="shared" si="1300"/>
        <v>#DIV/0!</v>
      </c>
      <c r="E1958" s="176" t="e">
        <f t="shared" ref="E1958:O1958" si="1309">E1978/$P1978</f>
        <v>#DIV/0!</v>
      </c>
      <c r="F1958" s="176" t="e">
        <f t="shared" si="1309"/>
        <v>#DIV/0!</v>
      </c>
      <c r="G1958" s="176" t="e">
        <f t="shared" si="1309"/>
        <v>#DIV/0!</v>
      </c>
      <c r="H1958" s="176" t="e">
        <f t="shared" si="1309"/>
        <v>#DIV/0!</v>
      </c>
      <c r="I1958" s="176" t="e">
        <f t="shared" si="1309"/>
        <v>#DIV/0!</v>
      </c>
      <c r="J1958" s="176" t="e">
        <f t="shared" si="1309"/>
        <v>#DIV/0!</v>
      </c>
      <c r="K1958" s="176" t="e">
        <f t="shared" si="1309"/>
        <v>#DIV/0!</v>
      </c>
      <c r="L1958" s="176" t="e">
        <f t="shared" si="1309"/>
        <v>#DIV/0!</v>
      </c>
      <c r="M1958" s="176" t="e">
        <f t="shared" si="1309"/>
        <v>#DIV/0!</v>
      </c>
      <c r="N1958" s="176" t="e">
        <f t="shared" si="1309"/>
        <v>#DIV/0!</v>
      </c>
      <c r="O1958" s="176" t="e">
        <f t="shared" si="1309"/>
        <v>#DIV/0!</v>
      </c>
      <c r="P1958" s="164" t="e">
        <f t="shared" si="1302"/>
        <v>#DIV/0!</v>
      </c>
      <c r="Q1958" s="492">
        <f t="shared" si="1304"/>
        <v>-1</v>
      </c>
      <c r="R1958" s="234"/>
      <c r="S1958" s="234"/>
      <c r="T1958" s="75"/>
      <c r="U1958" s="79">
        <v>2</v>
      </c>
    </row>
    <row r="1959" spans="1:21" s="57" customFormat="1" ht="15.75" hidden="1" customHeight="1" thickBot="1">
      <c r="A1959" s="57" t="s">
        <v>52</v>
      </c>
      <c r="B1959" s="69"/>
      <c r="C1959" s="233" t="s">
        <v>1710</v>
      </c>
      <c r="D1959" s="175" t="e">
        <f t="shared" ref="D1959:O1961" si="1310">D1979/$P1979</f>
        <v>#DIV/0!</v>
      </c>
      <c r="E1959" s="176" t="e">
        <f t="shared" si="1310"/>
        <v>#DIV/0!</v>
      </c>
      <c r="F1959" s="176" t="e">
        <f t="shared" si="1310"/>
        <v>#DIV/0!</v>
      </c>
      <c r="G1959" s="176" t="e">
        <f t="shared" si="1310"/>
        <v>#DIV/0!</v>
      </c>
      <c r="H1959" s="176" t="e">
        <f t="shared" si="1310"/>
        <v>#DIV/0!</v>
      </c>
      <c r="I1959" s="176" t="e">
        <f t="shared" si="1310"/>
        <v>#DIV/0!</v>
      </c>
      <c r="J1959" s="176" t="e">
        <f t="shared" si="1310"/>
        <v>#DIV/0!</v>
      </c>
      <c r="K1959" s="176" t="e">
        <f t="shared" si="1310"/>
        <v>#DIV/0!</v>
      </c>
      <c r="L1959" s="176" t="e">
        <f t="shared" si="1310"/>
        <v>#DIV/0!</v>
      </c>
      <c r="M1959" s="176" t="e">
        <f t="shared" si="1310"/>
        <v>#DIV/0!</v>
      </c>
      <c r="N1959" s="176" t="e">
        <f t="shared" si="1310"/>
        <v>#DIV/0!</v>
      </c>
      <c r="O1959" s="176" t="e">
        <f t="shared" si="1310"/>
        <v>#DIV/0!</v>
      </c>
      <c r="P1959" s="164" t="e">
        <f t="shared" si="1302"/>
        <v>#DIV/0!</v>
      </c>
      <c r="Q1959" s="492" t="e">
        <f t="shared" si="1304"/>
        <v>#DIV/0!</v>
      </c>
      <c r="R1959" s="234"/>
      <c r="S1959" s="234"/>
      <c r="T1959" s="75"/>
      <c r="U1959" s="79">
        <v>2</v>
      </c>
    </row>
    <row r="1960" spans="1:21" s="57" customFormat="1" ht="15.75" hidden="1" customHeight="1" thickBot="1">
      <c r="A1960" s="57" t="s">
        <v>52</v>
      </c>
      <c r="B1960" s="69"/>
      <c r="C1960" s="233" t="s">
        <v>1711</v>
      </c>
      <c r="D1960" s="175" t="e">
        <f t="shared" si="1310"/>
        <v>#DIV/0!</v>
      </c>
      <c r="E1960" s="176" t="e">
        <f t="shared" si="1310"/>
        <v>#DIV/0!</v>
      </c>
      <c r="F1960" s="176" t="e">
        <f t="shared" si="1310"/>
        <v>#DIV/0!</v>
      </c>
      <c r="G1960" s="176" t="e">
        <f t="shared" si="1310"/>
        <v>#DIV/0!</v>
      </c>
      <c r="H1960" s="176" t="e">
        <f t="shared" si="1310"/>
        <v>#DIV/0!</v>
      </c>
      <c r="I1960" s="176" t="e">
        <f t="shared" si="1310"/>
        <v>#DIV/0!</v>
      </c>
      <c r="J1960" s="176" t="e">
        <f t="shared" si="1310"/>
        <v>#DIV/0!</v>
      </c>
      <c r="K1960" s="176" t="e">
        <f t="shared" si="1310"/>
        <v>#DIV/0!</v>
      </c>
      <c r="L1960" s="176" t="e">
        <f t="shared" si="1310"/>
        <v>#DIV/0!</v>
      </c>
      <c r="M1960" s="176" t="e">
        <f t="shared" si="1310"/>
        <v>#DIV/0!</v>
      </c>
      <c r="N1960" s="176" t="e">
        <f t="shared" si="1310"/>
        <v>#DIV/0!</v>
      </c>
      <c r="O1960" s="176" t="e">
        <f t="shared" si="1310"/>
        <v>#DIV/0!</v>
      </c>
      <c r="P1960" s="164" t="e">
        <f t="shared" si="1302"/>
        <v>#DIV/0!</v>
      </c>
      <c r="Q1960" s="492" t="e">
        <f t="shared" si="1304"/>
        <v>#DIV/0!</v>
      </c>
      <c r="R1960" s="234"/>
      <c r="S1960" s="234"/>
      <c r="T1960" s="75"/>
      <c r="U1960" s="79">
        <v>2</v>
      </c>
    </row>
    <row r="1961" spans="1:21" s="57" customFormat="1" ht="15.75" hidden="1" customHeight="1" thickBot="1">
      <c r="A1961" s="57" t="s">
        <v>52</v>
      </c>
      <c r="B1961" s="69"/>
      <c r="C1961" s="233" t="s">
        <v>1712</v>
      </c>
      <c r="D1961" s="175" t="e">
        <f t="shared" si="1310"/>
        <v>#DIV/0!</v>
      </c>
      <c r="E1961" s="176" t="e">
        <f t="shared" si="1310"/>
        <v>#DIV/0!</v>
      </c>
      <c r="F1961" s="176" t="e">
        <f t="shared" si="1310"/>
        <v>#DIV/0!</v>
      </c>
      <c r="G1961" s="176" t="e">
        <f t="shared" si="1310"/>
        <v>#DIV/0!</v>
      </c>
      <c r="H1961" s="176" t="e">
        <f t="shared" si="1310"/>
        <v>#DIV/0!</v>
      </c>
      <c r="I1961" s="176" t="e">
        <f t="shared" si="1310"/>
        <v>#DIV/0!</v>
      </c>
      <c r="J1961" s="176" t="e">
        <f t="shared" si="1310"/>
        <v>#DIV/0!</v>
      </c>
      <c r="K1961" s="176" t="e">
        <f t="shared" si="1310"/>
        <v>#DIV/0!</v>
      </c>
      <c r="L1961" s="176" t="e">
        <f t="shared" si="1310"/>
        <v>#DIV/0!</v>
      </c>
      <c r="M1961" s="176" t="e">
        <f t="shared" si="1310"/>
        <v>#DIV/0!</v>
      </c>
      <c r="N1961" s="176" t="e">
        <f t="shared" si="1310"/>
        <v>#DIV/0!</v>
      </c>
      <c r="O1961" s="176" t="e">
        <f t="shared" si="1310"/>
        <v>#DIV/0!</v>
      </c>
      <c r="P1961" s="164" t="e">
        <f t="shared" si="1302"/>
        <v>#DIV/0!</v>
      </c>
      <c r="Q1961" s="492" t="e">
        <f t="shared" si="1304"/>
        <v>#DIV/0!</v>
      </c>
      <c r="R1961" s="234"/>
      <c r="S1961" s="234"/>
      <c r="T1961" s="75"/>
      <c r="U1961" s="79">
        <v>2</v>
      </c>
    </row>
    <row r="1962" spans="1:21" s="57" customFormat="1" ht="15.75" hidden="1" customHeight="1" thickBot="1">
      <c r="A1962" s="57" t="s">
        <v>52</v>
      </c>
      <c r="B1962" s="69"/>
      <c r="C1962" s="236" t="s">
        <v>244</v>
      </c>
      <c r="D1962" s="245">
        <v>2.6824408199999996</v>
      </c>
      <c r="E1962" s="246">
        <v>2.7947642199999994</v>
      </c>
      <c r="F1962" s="246">
        <v>2.81845429</v>
      </c>
      <c r="G1962" s="246">
        <v>2.839014220000001</v>
      </c>
      <c r="H1962" s="246">
        <v>2.5688518599999988</v>
      </c>
      <c r="I1962" s="246">
        <v>2.810556410000002</v>
      </c>
      <c r="J1962" s="246">
        <v>2.007949619999998</v>
      </c>
      <c r="K1962" s="246">
        <v>3.2357148100000011</v>
      </c>
      <c r="L1962" s="246">
        <v>2.9522925800000017</v>
      </c>
      <c r="M1962" s="246">
        <v>2.8368162099999985</v>
      </c>
      <c r="N1962" s="246">
        <v>3.03452506</v>
      </c>
      <c r="O1962" s="197">
        <v>3.1185474999999947</v>
      </c>
      <c r="P1962" s="181">
        <f>SUM(D1962:O1962)</f>
        <v>33.699927599999995</v>
      </c>
      <c r="Q1962" s="198"/>
      <c r="R1962" s="234"/>
      <c r="S1962" s="234"/>
      <c r="T1962" s="75"/>
      <c r="U1962" s="79">
        <v>2</v>
      </c>
    </row>
    <row r="1963" spans="1:21" s="57" customFormat="1" ht="15.75" hidden="1" customHeight="1" thickBot="1">
      <c r="A1963" s="57" t="s">
        <v>52</v>
      </c>
      <c r="B1963" s="69"/>
      <c r="C1963" s="233" t="s">
        <v>245</v>
      </c>
      <c r="D1963" s="182">
        <v>2.79403633</v>
      </c>
      <c r="E1963" s="183">
        <v>2.7138283400000001</v>
      </c>
      <c r="F1963" s="183">
        <v>2.6117891200000001</v>
      </c>
      <c r="G1963" s="183">
        <v>1.16876669</v>
      </c>
      <c r="H1963" s="183">
        <v>2.6909349900000001</v>
      </c>
      <c r="I1963" s="183">
        <v>2.34956275</v>
      </c>
      <c r="J1963" s="183">
        <v>2.6169218000000001</v>
      </c>
      <c r="K1963" s="183">
        <v>2.5201371899999998</v>
      </c>
      <c r="L1963" s="183">
        <v>2.7490735100000001</v>
      </c>
      <c r="M1963" s="183">
        <v>2.7305003700000001</v>
      </c>
      <c r="N1963" s="183">
        <v>3.0723974599999999</v>
      </c>
      <c r="O1963" s="184">
        <v>2.9959208199999998</v>
      </c>
      <c r="P1963" s="185">
        <f>SUM(D1963:O1963)</f>
        <v>31.013869370000002</v>
      </c>
      <c r="Q1963" s="502"/>
      <c r="R1963" s="186"/>
      <c r="S1963" s="186"/>
      <c r="T1963" s="103"/>
      <c r="U1963" s="79">
        <v>2</v>
      </c>
    </row>
    <row r="1964" spans="1:21" s="57" customFormat="1" ht="15.75" hidden="1" customHeight="1" thickBot="1">
      <c r="A1964" s="57" t="s">
        <v>52</v>
      </c>
      <c r="B1964" s="69"/>
      <c r="C1964" s="233" t="s">
        <v>475</v>
      </c>
      <c r="D1964" s="182">
        <v>2.73936629</v>
      </c>
      <c r="E1964" s="183">
        <v>2.5960667800000001</v>
      </c>
      <c r="F1964" s="183">
        <v>2.7305606199999999</v>
      </c>
      <c r="G1964" s="183">
        <v>2.7920277699999998</v>
      </c>
      <c r="H1964" s="183">
        <v>2.3966057300000001</v>
      </c>
      <c r="I1964" s="183">
        <v>2.6808401800000001</v>
      </c>
      <c r="J1964" s="183">
        <v>2.7191981799999998</v>
      </c>
      <c r="K1964" s="183">
        <v>2.87933627</v>
      </c>
      <c r="L1964" s="183">
        <v>2.7873619299999999</v>
      </c>
      <c r="M1964" s="183">
        <v>2.76999445</v>
      </c>
      <c r="N1964" s="183">
        <v>3.01957034</v>
      </c>
      <c r="O1964" s="184">
        <v>3.0137345299999998</v>
      </c>
      <c r="P1964" s="185">
        <f t="shared" ref="P1964:P1969" si="1311">SUM(D1964:O1964)</f>
        <v>33.124663069999997</v>
      </c>
      <c r="Q1964" s="503"/>
      <c r="R1964" s="187"/>
      <c r="S1964" s="187"/>
      <c r="T1964" s="105">
        <f t="shared" ref="T1964:T1969" si="1312">R1964-S1964</f>
        <v>0</v>
      </c>
      <c r="U1964" s="79">
        <v>2</v>
      </c>
    </row>
    <row r="1965" spans="1:21" s="57" customFormat="1" ht="15.75" hidden="1" customHeight="1" thickBot="1">
      <c r="A1965" s="57" t="s">
        <v>52</v>
      </c>
      <c r="B1965" s="69"/>
      <c r="C1965" s="233" t="s">
        <v>596</v>
      </c>
      <c r="D1965" s="182">
        <v>2.7500868500000002</v>
      </c>
      <c r="E1965" s="183">
        <v>2.6199547000000001</v>
      </c>
      <c r="F1965" s="183">
        <v>2.66151077</v>
      </c>
      <c r="G1965" s="183">
        <v>2.8950989699999998</v>
      </c>
      <c r="H1965" s="183">
        <v>2.6513105399999999</v>
      </c>
      <c r="I1965" s="183">
        <v>2.7390770999999998</v>
      </c>
      <c r="J1965" s="183">
        <v>2.7172108000000001</v>
      </c>
      <c r="K1965" s="183">
        <v>2.8879332899999999</v>
      </c>
      <c r="L1965" s="183">
        <v>3.0455779299999999</v>
      </c>
      <c r="M1965" s="183">
        <v>2.6644551500000002</v>
      </c>
      <c r="N1965" s="183">
        <v>3.2708154</v>
      </c>
      <c r="O1965" s="184">
        <v>3.1929553300000002</v>
      </c>
      <c r="P1965" s="185">
        <f t="shared" si="1311"/>
        <v>34.095986830000001</v>
      </c>
      <c r="Q1965" s="503"/>
      <c r="R1965" s="187"/>
      <c r="S1965" s="187"/>
      <c r="T1965" s="105">
        <f t="shared" si="1312"/>
        <v>0</v>
      </c>
      <c r="U1965" s="79">
        <v>2</v>
      </c>
    </row>
    <row r="1966" spans="1:21" s="57" customFormat="1" ht="15.75" hidden="1" customHeight="1" thickBot="1">
      <c r="A1966" s="57" t="s">
        <v>52</v>
      </c>
      <c r="B1966" s="69"/>
      <c r="C1966" s="233" t="s">
        <v>693</v>
      </c>
      <c r="D1966" s="182">
        <v>3.15624802</v>
      </c>
      <c r="E1966" s="183">
        <v>2.7426918100000002</v>
      </c>
      <c r="F1966" s="183">
        <v>2.7499286199999999</v>
      </c>
      <c r="G1966" s="183">
        <v>2.99296388</v>
      </c>
      <c r="H1966" s="183">
        <v>1.3311177999999999</v>
      </c>
      <c r="I1966" s="183">
        <v>4.3079870800000002</v>
      </c>
      <c r="J1966" s="183">
        <v>2.9978010799999999</v>
      </c>
      <c r="K1966" s="183">
        <v>2.8463676900000001</v>
      </c>
      <c r="L1966" s="183">
        <v>3.2687116899999999</v>
      </c>
      <c r="M1966" s="183">
        <v>2.91153328</v>
      </c>
      <c r="N1966" s="183">
        <v>3.4671346600000001</v>
      </c>
      <c r="O1966" s="184">
        <v>3.5576654400000001</v>
      </c>
      <c r="P1966" s="185">
        <f t="shared" si="1311"/>
        <v>36.330151049999998</v>
      </c>
      <c r="Q1966" s="503"/>
      <c r="R1966" s="187"/>
      <c r="S1966" s="187"/>
      <c r="T1966" s="105">
        <f t="shared" si="1312"/>
        <v>0</v>
      </c>
      <c r="U1966" s="79">
        <v>2</v>
      </c>
    </row>
    <row r="1967" spans="1:21" s="57" customFormat="1" ht="15.75" hidden="1" customHeight="1" thickBot="1">
      <c r="A1967" s="57" t="s">
        <v>52</v>
      </c>
      <c r="B1967" s="69"/>
      <c r="C1967" s="233" t="s">
        <v>798</v>
      </c>
      <c r="D1967" s="189">
        <v>3.2142937699999998</v>
      </c>
      <c r="E1967" s="190">
        <v>3.0769656700000003</v>
      </c>
      <c r="F1967" s="190">
        <v>3.1961181400000003</v>
      </c>
      <c r="G1967" s="190">
        <v>3.1208870799999993</v>
      </c>
      <c r="H1967" s="190">
        <v>2.9740462599999997</v>
      </c>
      <c r="I1967" s="190">
        <v>3.2407209300000002</v>
      </c>
      <c r="J1967" s="190">
        <v>3.2168679299999994</v>
      </c>
      <c r="K1967" s="190">
        <v>3.1441727400000019</v>
      </c>
      <c r="L1967" s="190">
        <v>3.3867812499999985</v>
      </c>
      <c r="M1967" s="190">
        <v>3.3635028200000008</v>
      </c>
      <c r="N1967" s="190">
        <v>3.241359249999995</v>
      </c>
      <c r="O1967" s="184">
        <v>3.3664231500000028</v>
      </c>
      <c r="P1967" s="185">
        <f t="shared" si="1311"/>
        <v>38.542138989999998</v>
      </c>
      <c r="Q1967" s="503"/>
      <c r="R1967" s="187"/>
      <c r="S1967" s="187"/>
      <c r="T1967" s="105">
        <f t="shared" si="1312"/>
        <v>0</v>
      </c>
      <c r="U1967" s="79">
        <v>2</v>
      </c>
    </row>
    <row r="1968" spans="1:21" s="57" customFormat="1" ht="15.75" hidden="1" customHeight="1" thickBot="1">
      <c r="A1968" s="57" t="s">
        <v>52</v>
      </c>
      <c r="B1968" s="69"/>
      <c r="C1968" s="233" t="s">
        <v>882</v>
      </c>
      <c r="D1968" s="422">
        <v>3.6612642600000003</v>
      </c>
      <c r="E1968" s="423">
        <v>3.2497841899999997</v>
      </c>
      <c r="F1968" s="423">
        <v>3.4085396500000007</v>
      </c>
      <c r="G1968" s="423">
        <v>3.2347371899999988</v>
      </c>
      <c r="H1968" s="423">
        <v>3.2051888700000024</v>
      </c>
      <c r="I1968" s="423">
        <v>3.3229403999999967</v>
      </c>
      <c r="J1968" s="423">
        <v>3.337072469999999</v>
      </c>
      <c r="K1968" s="423">
        <v>3.3335860900000043</v>
      </c>
      <c r="L1968" s="423">
        <v>3.523221079999999</v>
      </c>
      <c r="M1968" s="423">
        <v>3.0204317399999994</v>
      </c>
      <c r="N1968" s="423">
        <v>3.7393593700000025</v>
      </c>
      <c r="O1968" s="424">
        <v>3.6429799399999965</v>
      </c>
      <c r="P1968" s="425">
        <f t="shared" si="1311"/>
        <v>40.679105249999999</v>
      </c>
      <c r="Q1968" s="503"/>
      <c r="R1968" s="182"/>
      <c r="S1968" s="191"/>
      <c r="T1968" s="192">
        <f>S1968-R1968</f>
        <v>0</v>
      </c>
      <c r="U1968" s="79">
        <v>2</v>
      </c>
    </row>
    <row r="1969" spans="1:21" s="57" customFormat="1" ht="15.75" hidden="1" customHeight="1" thickBot="1">
      <c r="A1969" s="57" t="s">
        <v>52</v>
      </c>
      <c r="B1969" s="69"/>
      <c r="C1969" s="233" t="s">
        <v>983</v>
      </c>
      <c r="D1969" s="182">
        <v>3.8721184600000003</v>
      </c>
      <c r="E1969" s="183">
        <v>3.2799401299999991</v>
      </c>
      <c r="F1969" s="183">
        <v>3.1475193499999996</v>
      </c>
      <c r="G1969" s="183">
        <v>3.5942668200000014</v>
      </c>
      <c r="H1969" s="183">
        <v>3.2158878500000014</v>
      </c>
      <c r="I1969" s="183">
        <v>3.2715032399999977</v>
      </c>
      <c r="J1969" s="183">
        <v>3.2636109500000003</v>
      </c>
      <c r="K1969" s="183">
        <v>3.5263910599999981</v>
      </c>
      <c r="L1969" s="183">
        <v>3.571594840000003</v>
      </c>
      <c r="M1969" s="183">
        <v>3.3178755500000037</v>
      </c>
      <c r="N1969" s="183">
        <v>4.0063010299999959</v>
      </c>
      <c r="O1969" s="184">
        <v>3.6262619199999975</v>
      </c>
      <c r="P1969" s="185">
        <f t="shared" si="1311"/>
        <v>41.693271199999998</v>
      </c>
      <c r="Q1969" s="503"/>
      <c r="R1969" s="459">
        <v>41.2</v>
      </c>
      <c r="S1969" s="459">
        <v>41.2</v>
      </c>
      <c r="T1969" s="592">
        <f t="shared" si="1312"/>
        <v>0</v>
      </c>
      <c r="U1969" s="79">
        <v>2</v>
      </c>
    </row>
    <row r="1970" spans="1:21" s="57" customFormat="1" ht="15.6" customHeight="1" thickBot="1">
      <c r="A1970" s="57" t="s">
        <v>52</v>
      </c>
      <c r="B1970" s="516">
        <f>+B1957+1</f>
        <v>385</v>
      </c>
      <c r="C1970" s="233" t="s">
        <v>2538</v>
      </c>
      <c r="D1970" s="182">
        <v>3.6</v>
      </c>
      <c r="E1970" s="183">
        <v>3.6</v>
      </c>
      <c r="F1970" s="183">
        <v>3.7</v>
      </c>
      <c r="G1970" s="183">
        <v>3.8</v>
      </c>
      <c r="H1970" s="183">
        <v>3.4</v>
      </c>
      <c r="I1970" s="183">
        <v>3.9</v>
      </c>
      <c r="J1970" s="183">
        <v>3.7</v>
      </c>
      <c r="K1970" s="183">
        <v>4</v>
      </c>
      <c r="L1970" s="183">
        <v>3.9</v>
      </c>
      <c r="M1970" s="183">
        <v>3.6</v>
      </c>
      <c r="N1970" s="183">
        <v>4</v>
      </c>
      <c r="O1970" s="184">
        <f>(R1970)-SUM(D1970:N1970)</f>
        <v>3.7000000000000028</v>
      </c>
      <c r="P1970" s="185">
        <f>SUM(D1970:O1970)</f>
        <v>44.9</v>
      </c>
      <c r="Q1970" s="584"/>
      <c r="R1970" s="182">
        <v>44.9</v>
      </c>
      <c r="S1970" s="187">
        <v>44.9</v>
      </c>
      <c r="T1970" s="105">
        <f>R1970-S1970</f>
        <v>0</v>
      </c>
      <c r="U1970" s="79">
        <v>1</v>
      </c>
    </row>
    <row r="1971" spans="1:21" s="57" customFormat="1" ht="15.75" hidden="1" customHeight="1" thickBot="1">
      <c r="A1971" s="57" t="s">
        <v>52</v>
      </c>
      <c r="B1971" s="69"/>
      <c r="C1971" s="233" t="s">
        <v>1128</v>
      </c>
      <c r="D1971" s="182">
        <v>3.7951779700000001</v>
      </c>
      <c r="E1971" s="183">
        <v>3.3928166499999994</v>
      </c>
      <c r="F1971" s="183">
        <v>3.4683515200000006</v>
      </c>
      <c r="G1971" s="183">
        <v>3.52750348</v>
      </c>
      <c r="H1971" s="183">
        <v>3.2857079800000015</v>
      </c>
      <c r="I1971" s="183">
        <v>3.7111329999999967</v>
      </c>
      <c r="J1971" s="183">
        <v>3.2684316899999999</v>
      </c>
      <c r="K1971" s="183">
        <v>3.813276700000003</v>
      </c>
      <c r="L1971" s="183">
        <v>3.7166513299999977</v>
      </c>
      <c r="M1971" s="183">
        <v>3.3086618700000017</v>
      </c>
      <c r="N1971" s="183">
        <v>3.9347753899999987</v>
      </c>
      <c r="O1971" s="184">
        <v>3.7985396899999984</v>
      </c>
      <c r="P1971" s="185">
        <f>SUM(D1971:O1971)</f>
        <v>43.021027269999998</v>
      </c>
      <c r="Q1971" s="351"/>
      <c r="R1971" s="595">
        <v>42.9</v>
      </c>
      <c r="S1971" s="596">
        <v>42.9</v>
      </c>
      <c r="T1971" s="597">
        <f>R1971-S1971</f>
        <v>0</v>
      </c>
      <c r="U1971" s="79">
        <v>2</v>
      </c>
    </row>
    <row r="1972" spans="1:21" s="57" customFormat="1" ht="15.75" hidden="1" customHeight="1" thickBot="1">
      <c r="A1972" s="57" t="s">
        <v>52</v>
      </c>
      <c r="B1972" s="516"/>
      <c r="C1972" s="233" t="s">
        <v>1703</v>
      </c>
      <c r="D1972" s="182">
        <v>3.8388261899999998</v>
      </c>
      <c r="E1972" s="183">
        <v>3.3993626800000003</v>
      </c>
      <c r="F1972" s="183">
        <v>3.4849346900000011</v>
      </c>
      <c r="G1972" s="183">
        <v>3.7653947899999984</v>
      </c>
      <c r="H1972" s="183">
        <v>3.0638545199999996</v>
      </c>
      <c r="I1972" s="183">
        <v>3.5999646700000021</v>
      </c>
      <c r="J1972" s="183">
        <v>3.5468014299999986</v>
      </c>
      <c r="K1972" s="183">
        <v>3.7425348000000014</v>
      </c>
      <c r="L1972" s="183">
        <v>3.5666448600000038</v>
      </c>
      <c r="M1972" s="183">
        <v>3.4753173599999911</v>
      </c>
      <c r="N1972" s="183">
        <v>3.231487450000003</v>
      </c>
      <c r="O1972" s="184">
        <v>2.1269105199999956</v>
      </c>
      <c r="P1972" s="185">
        <f t="shared" ref="P1972:P1981" si="1313">SUM(D1972:O1972)</f>
        <v>40.842033959999995</v>
      </c>
      <c r="Q1972" s="351"/>
      <c r="R1972" s="182">
        <v>42.6</v>
      </c>
      <c r="S1972" s="187">
        <v>42.6</v>
      </c>
      <c r="T1972" s="481">
        <f t="shared" ref="T1972:T1981" si="1314">R1972-S1972</f>
        <v>0</v>
      </c>
      <c r="U1972" s="79">
        <v>2</v>
      </c>
    </row>
    <row r="1973" spans="1:21" s="57" customFormat="1" ht="15.75" hidden="1" customHeight="1" thickBot="1">
      <c r="A1973" s="57" t="s">
        <v>52</v>
      </c>
      <c r="B1973" s="516"/>
      <c r="C1973" s="233" t="s">
        <v>1704</v>
      </c>
      <c r="D1973" s="583">
        <v>2.2813172800000001</v>
      </c>
      <c r="E1973" s="301">
        <v>2.9713872000000001</v>
      </c>
      <c r="F1973" s="301">
        <v>3.0391732600000001</v>
      </c>
      <c r="G1973" s="301">
        <v>3.0527047799999991</v>
      </c>
      <c r="H1973" s="301">
        <v>2.9503618100000004</v>
      </c>
      <c r="I1973" s="301">
        <v>3.2008044899999994</v>
      </c>
      <c r="J1973" s="301">
        <v>3.1143129199999997</v>
      </c>
      <c r="K1973" s="301">
        <v>3.1914212599999985</v>
      </c>
      <c r="L1973" s="301">
        <v>3.3441247400000016</v>
      </c>
      <c r="M1973" s="301">
        <v>3.0550369100000019</v>
      </c>
      <c r="N1973" s="301">
        <v>3.5301952900000018</v>
      </c>
      <c r="O1973" s="332">
        <v>3.8152401299999994</v>
      </c>
      <c r="P1973" s="333">
        <f t="shared" si="1313"/>
        <v>37.546080070000002</v>
      </c>
      <c r="Q1973" s="557"/>
      <c r="R1973" s="422">
        <v>35.9</v>
      </c>
      <c r="S1973" s="459">
        <v>35.9</v>
      </c>
      <c r="T1973" s="592">
        <f t="shared" si="1314"/>
        <v>0</v>
      </c>
      <c r="U1973" s="79">
        <v>2</v>
      </c>
    </row>
    <row r="1974" spans="1:21" s="57" customFormat="1" ht="15.6" hidden="1" customHeight="1" thickBot="1">
      <c r="A1974" s="57" t="s">
        <v>52</v>
      </c>
      <c r="B1974" s="516"/>
      <c r="C1974" s="233" t="s">
        <v>1705</v>
      </c>
      <c r="D1974" s="182">
        <v>3.9182455300000001</v>
      </c>
      <c r="E1974" s="183">
        <v>3.4173087500000001</v>
      </c>
      <c r="F1974" s="183">
        <v>3.5466987499999991</v>
      </c>
      <c r="G1974" s="183">
        <v>3.7004389600000014</v>
      </c>
      <c r="H1974" s="183">
        <v>3.4260543699999992</v>
      </c>
      <c r="I1974" s="183">
        <v>3.46521276</v>
      </c>
      <c r="J1974" s="183">
        <v>3.2901849500000004</v>
      </c>
      <c r="K1974" s="183">
        <v>0</v>
      </c>
      <c r="L1974" s="183">
        <v>7.2179475399999973</v>
      </c>
      <c r="M1974" s="183">
        <v>3.6855619000000033</v>
      </c>
      <c r="N1974" s="183">
        <v>3.8597284099999953</v>
      </c>
      <c r="O1974" s="184">
        <v>3.8498102700000061</v>
      </c>
      <c r="P1974" s="185">
        <f t="shared" si="1313"/>
        <v>43.377192190000002</v>
      </c>
      <c r="Q1974" s="584"/>
      <c r="R1974" s="182">
        <v>43</v>
      </c>
      <c r="S1974" s="183">
        <v>43</v>
      </c>
      <c r="T1974" s="105">
        <f t="shared" si="1314"/>
        <v>0</v>
      </c>
      <c r="U1974" s="79">
        <v>2</v>
      </c>
    </row>
    <row r="1975" spans="1:21" s="57" customFormat="1" ht="15.6" hidden="1" customHeight="1" thickBot="1">
      <c r="A1975" s="57" t="s">
        <v>52</v>
      </c>
      <c r="B1975" s="516"/>
      <c r="C1975" s="233" t="s">
        <v>1706</v>
      </c>
      <c r="D1975" s="182">
        <v>4.3381645199999994</v>
      </c>
      <c r="E1975" s="183">
        <v>3.4211640900000013</v>
      </c>
      <c r="F1975" s="183">
        <v>3.2607491399999979</v>
      </c>
      <c r="G1975" s="183">
        <v>3.8321156200000015</v>
      </c>
      <c r="H1975" s="183">
        <v>3.3539380199999993</v>
      </c>
      <c r="I1975" s="183">
        <v>4.0010719399999992</v>
      </c>
      <c r="J1975" s="183">
        <v>3.5819646700000014</v>
      </c>
      <c r="K1975" s="183">
        <v>0.73052773999999943</v>
      </c>
      <c r="L1975" s="183">
        <v>5.7324229799999999</v>
      </c>
      <c r="M1975" s="183">
        <v>3.5496543200000019</v>
      </c>
      <c r="N1975" s="183">
        <v>4.3430202199999997</v>
      </c>
      <c r="O1975" s="184">
        <v>4.171349450000001</v>
      </c>
      <c r="P1975" s="185">
        <f t="shared" si="1313"/>
        <v>44.316142710000001</v>
      </c>
      <c r="Q1975" s="638"/>
      <c r="R1975" s="182">
        <v>44.6</v>
      </c>
      <c r="S1975" s="187">
        <v>44.6</v>
      </c>
      <c r="T1975" s="105">
        <f t="shared" si="1314"/>
        <v>0</v>
      </c>
      <c r="U1975" s="79">
        <v>2</v>
      </c>
    </row>
    <row r="1976" spans="1:21" s="57" customFormat="1" ht="15.75" customHeight="1" thickBot="1">
      <c r="A1976" s="57" t="s">
        <v>52</v>
      </c>
      <c r="B1976" s="516">
        <f>+B1970+1</f>
        <v>386</v>
      </c>
      <c r="C1976" s="233" t="s">
        <v>1707</v>
      </c>
      <c r="D1976" s="182">
        <v>4.2504390499999998</v>
      </c>
      <c r="E1976" s="611">
        <v>3.5</v>
      </c>
      <c r="F1976" s="611">
        <v>3.7</v>
      </c>
      <c r="G1976" s="611">
        <v>3.9</v>
      </c>
      <c r="H1976" s="611">
        <v>3.5</v>
      </c>
      <c r="I1976" s="611">
        <v>3.9</v>
      </c>
      <c r="J1976" s="611">
        <v>3.7</v>
      </c>
      <c r="K1976" s="611">
        <v>4</v>
      </c>
      <c r="L1976" s="611">
        <v>4</v>
      </c>
      <c r="M1976" s="611">
        <v>3.7</v>
      </c>
      <c r="N1976" s="611">
        <v>4</v>
      </c>
      <c r="O1976" s="184">
        <f t="shared" ref="O1976:O1981" si="1315">(R1976)-SUM(D1976:N1976)</f>
        <v>3.3495609499999972</v>
      </c>
      <c r="P1976" s="185">
        <f t="shared" si="1313"/>
        <v>45.5</v>
      </c>
      <c r="Q1976" s="557"/>
      <c r="R1976" s="648">
        <v>45.5</v>
      </c>
      <c r="S1976" s="599">
        <v>45.5</v>
      </c>
      <c r="T1976" s="600">
        <f t="shared" si="1314"/>
        <v>0</v>
      </c>
      <c r="U1976" s="79">
        <v>1</v>
      </c>
    </row>
    <row r="1977" spans="1:21" s="57" customFormat="1" ht="15.75" customHeight="1" thickBot="1">
      <c r="A1977" s="57" t="s">
        <v>52</v>
      </c>
      <c r="B1977" s="516">
        <f>+B1976+1</f>
        <v>387</v>
      </c>
      <c r="C1977" s="233" t="s">
        <v>1708</v>
      </c>
      <c r="D1977" s="195">
        <v>3.7</v>
      </c>
      <c r="E1977" s="193">
        <v>3.7</v>
      </c>
      <c r="F1977" s="193">
        <v>3.8</v>
      </c>
      <c r="G1977" s="193">
        <v>3.9</v>
      </c>
      <c r="H1977" s="193">
        <v>3.5</v>
      </c>
      <c r="I1977" s="193">
        <v>4</v>
      </c>
      <c r="J1977" s="193">
        <v>3.8</v>
      </c>
      <c r="K1977" s="193">
        <v>4.0999999999999996</v>
      </c>
      <c r="L1977" s="193">
        <v>4</v>
      </c>
      <c r="M1977" s="193">
        <v>3.7</v>
      </c>
      <c r="N1977" s="193">
        <v>4</v>
      </c>
      <c r="O1977" s="184">
        <f t="shared" si="1315"/>
        <v>3.6999999999999957</v>
      </c>
      <c r="P1977" s="185">
        <f t="shared" si="1313"/>
        <v>45.9</v>
      </c>
      <c r="Q1977" s="542"/>
      <c r="R1977" s="199">
        <v>45.9</v>
      </c>
      <c r="S1977" s="187">
        <v>45.9</v>
      </c>
      <c r="T1977" s="105">
        <f t="shared" si="1314"/>
        <v>0</v>
      </c>
      <c r="U1977" s="79">
        <v>1</v>
      </c>
    </row>
    <row r="1978" spans="1:21" s="57" customFormat="1" ht="15.75" hidden="1" customHeight="1" thickBot="1">
      <c r="A1978" s="57" t="s">
        <v>52</v>
      </c>
      <c r="B1978" s="69"/>
      <c r="C1978" s="233" t="s">
        <v>1709</v>
      </c>
      <c r="D1978" s="195"/>
      <c r="E1978" s="193"/>
      <c r="F1978" s="193"/>
      <c r="G1978" s="193"/>
      <c r="H1978" s="193"/>
      <c r="I1978" s="193"/>
      <c r="J1978" s="193"/>
      <c r="K1978" s="193"/>
      <c r="L1978" s="193"/>
      <c r="M1978" s="193"/>
      <c r="N1978" s="193"/>
      <c r="O1978" s="184">
        <f t="shared" si="1315"/>
        <v>0</v>
      </c>
      <c r="P1978" s="185">
        <f t="shared" si="1313"/>
        <v>0</v>
      </c>
      <c r="Q1978" s="503"/>
      <c r="R1978" s="199"/>
      <c r="S1978" s="187"/>
      <c r="T1978" s="105">
        <f t="shared" si="1314"/>
        <v>0</v>
      </c>
      <c r="U1978" s="79">
        <v>2</v>
      </c>
    </row>
    <row r="1979" spans="1:21" s="57" customFormat="1" ht="15.75" hidden="1" customHeight="1" thickBot="1">
      <c r="A1979" s="57" t="s">
        <v>52</v>
      </c>
      <c r="B1979" s="69"/>
      <c r="C1979" s="233" t="s">
        <v>1710</v>
      </c>
      <c r="D1979" s="195"/>
      <c r="E1979" s="193"/>
      <c r="F1979" s="193"/>
      <c r="G1979" s="193"/>
      <c r="H1979" s="193"/>
      <c r="I1979" s="193"/>
      <c r="J1979" s="193"/>
      <c r="K1979" s="193"/>
      <c r="L1979" s="193"/>
      <c r="M1979" s="193"/>
      <c r="N1979" s="193"/>
      <c r="O1979" s="184">
        <f t="shared" si="1315"/>
        <v>0</v>
      </c>
      <c r="P1979" s="185">
        <f t="shared" si="1313"/>
        <v>0</v>
      </c>
      <c r="Q1979" s="503"/>
      <c r="R1979" s="199"/>
      <c r="S1979" s="187"/>
      <c r="T1979" s="105">
        <f t="shared" si="1314"/>
        <v>0</v>
      </c>
      <c r="U1979" s="79">
        <v>2</v>
      </c>
    </row>
    <row r="1980" spans="1:21" s="57" customFormat="1" ht="15.75" hidden="1" customHeight="1" thickBot="1">
      <c r="A1980" s="57" t="s">
        <v>52</v>
      </c>
      <c r="B1980" s="69"/>
      <c r="C1980" s="233" t="s">
        <v>1711</v>
      </c>
      <c r="D1980" s="195"/>
      <c r="E1980" s="193"/>
      <c r="F1980" s="193"/>
      <c r="G1980" s="193"/>
      <c r="H1980" s="193"/>
      <c r="I1980" s="193"/>
      <c r="J1980" s="193"/>
      <c r="K1980" s="193"/>
      <c r="L1980" s="193"/>
      <c r="M1980" s="193"/>
      <c r="N1980" s="193"/>
      <c r="O1980" s="184">
        <f t="shared" si="1315"/>
        <v>0</v>
      </c>
      <c r="P1980" s="185">
        <f t="shared" si="1313"/>
        <v>0</v>
      </c>
      <c r="Q1980" s="503"/>
      <c r="R1980" s="199"/>
      <c r="S1980" s="187"/>
      <c r="T1980" s="105">
        <f t="shared" si="1314"/>
        <v>0</v>
      </c>
      <c r="U1980" s="79">
        <v>2</v>
      </c>
    </row>
    <row r="1981" spans="1:21" s="57" customFormat="1" ht="15.75" hidden="1" customHeight="1" thickBot="1">
      <c r="A1981" s="57" t="s">
        <v>52</v>
      </c>
      <c r="B1981" s="69"/>
      <c r="C1981" s="233" t="s">
        <v>1712</v>
      </c>
      <c r="D1981" s="195"/>
      <c r="E1981" s="193"/>
      <c r="F1981" s="193"/>
      <c r="G1981" s="193"/>
      <c r="H1981" s="193"/>
      <c r="I1981" s="193"/>
      <c r="J1981" s="193"/>
      <c r="K1981" s="193"/>
      <c r="L1981" s="193"/>
      <c r="M1981" s="193"/>
      <c r="N1981" s="193"/>
      <c r="O1981" s="184">
        <f t="shared" si="1315"/>
        <v>0</v>
      </c>
      <c r="P1981" s="185">
        <f t="shared" si="1313"/>
        <v>0</v>
      </c>
      <c r="Q1981" s="503"/>
      <c r="R1981" s="199"/>
      <c r="S1981" s="187"/>
      <c r="T1981" s="105">
        <f t="shared" si="1314"/>
        <v>0</v>
      </c>
      <c r="U1981" s="79">
        <v>2</v>
      </c>
    </row>
    <row r="1982" spans="1:21" s="196" customFormat="1" ht="15.6" customHeight="1" thickBot="1">
      <c r="B1982" s="549"/>
      <c r="C1982" s="468"/>
      <c r="D1982" s="161"/>
      <c r="E1982" s="161"/>
      <c r="F1982" s="161"/>
      <c r="G1982" s="161"/>
      <c r="H1982" s="161"/>
      <c r="I1982" s="161"/>
      <c r="J1982" s="161"/>
      <c r="K1982" s="161"/>
      <c r="L1982" s="161"/>
      <c r="M1982" s="161"/>
      <c r="N1982" s="161"/>
      <c r="O1982" s="161"/>
      <c r="P1982" s="161"/>
      <c r="Q1982" s="198"/>
      <c r="R1982" s="161"/>
      <c r="S1982" s="161"/>
      <c r="T1982" s="75"/>
      <c r="U1982" s="79">
        <v>1</v>
      </c>
    </row>
    <row r="1983" spans="1:21" s="57" customFormat="1" ht="15.75" hidden="1" customHeight="1" thickBot="1">
      <c r="A1983" s="57" t="s">
        <v>53</v>
      </c>
      <c r="B1983" s="69"/>
      <c r="C1983" s="233" t="s">
        <v>246</v>
      </c>
      <c r="D1983" s="218">
        <v>0</v>
      </c>
      <c r="E1983" s="218">
        <v>0.22051729170200224</v>
      </c>
      <c r="F1983" s="218">
        <v>0</v>
      </c>
      <c r="G1983" s="218">
        <v>0.10169646825700793</v>
      </c>
      <c r="H1983" s="218">
        <v>0</v>
      </c>
      <c r="I1983" s="218">
        <v>0</v>
      </c>
      <c r="J1983" s="218">
        <v>0.31301360997890221</v>
      </c>
      <c r="K1983" s="218">
        <v>0</v>
      </c>
      <c r="L1983" s="218">
        <v>0</v>
      </c>
      <c r="M1983" s="218">
        <v>0</v>
      </c>
      <c r="N1983" s="218">
        <v>0.1676218574398971</v>
      </c>
      <c r="O1983" s="218">
        <v>0.19715077262219055</v>
      </c>
      <c r="P1983" s="160">
        <f>SUM(D1983:O1983)</f>
        <v>1</v>
      </c>
      <c r="Q1983" s="484"/>
      <c r="R1983" s="234"/>
      <c r="S1983" s="234"/>
      <c r="T1983" s="75"/>
      <c r="U1983" s="79">
        <v>2</v>
      </c>
    </row>
    <row r="1984" spans="1:21" s="57" customFormat="1" ht="15.75" hidden="1" customHeight="1" thickBot="1">
      <c r="A1984" s="57" t="s">
        <v>53</v>
      </c>
      <c r="B1984" s="69"/>
      <c r="C1984" s="233" t="s">
        <v>247</v>
      </c>
      <c r="D1984" s="220">
        <v>0</v>
      </c>
      <c r="E1984" s="220">
        <v>0.26654742750608496</v>
      </c>
      <c r="F1984" s="220">
        <v>0</v>
      </c>
      <c r="G1984" s="220">
        <v>0.21485222806159732</v>
      </c>
      <c r="H1984" s="220">
        <v>0</v>
      </c>
      <c r="I1984" s="220">
        <v>0</v>
      </c>
      <c r="J1984" s="220">
        <v>0</v>
      </c>
      <c r="K1984" s="220">
        <v>0.31382430486101259</v>
      </c>
      <c r="L1984" s="220">
        <v>0</v>
      </c>
      <c r="M1984" s="220">
        <v>0.20477603957130508</v>
      </c>
      <c r="N1984" s="220">
        <v>0</v>
      </c>
      <c r="O1984" s="220">
        <v>0</v>
      </c>
      <c r="P1984" s="164">
        <f>SUM(D1984:O1984)</f>
        <v>0.99999999999999989</v>
      </c>
      <c r="Q1984" s="484"/>
      <c r="R1984" s="234"/>
      <c r="S1984" s="234"/>
      <c r="T1984" s="75"/>
      <c r="U1984" s="79">
        <v>2</v>
      </c>
    </row>
    <row r="1985" spans="1:21" s="57" customFormat="1" ht="15.75" hidden="1" customHeight="1" thickBot="1">
      <c r="A1985" s="57" t="s">
        <v>53</v>
      </c>
      <c r="B1985" s="69"/>
      <c r="C1985" s="233" t="s">
        <v>248</v>
      </c>
      <c r="D1985" s="235">
        <v>0</v>
      </c>
      <c r="E1985" s="235">
        <v>0.18702779475639777</v>
      </c>
      <c r="F1985" s="235">
        <v>0</v>
      </c>
      <c r="G1985" s="235">
        <v>0</v>
      </c>
      <c r="H1985" s="235">
        <v>0.36846868985037451</v>
      </c>
      <c r="I1985" s="235">
        <v>0</v>
      </c>
      <c r="J1985" s="235">
        <v>0.28455223129866558</v>
      </c>
      <c r="K1985" s="235">
        <v>0</v>
      </c>
      <c r="L1985" s="235">
        <v>0</v>
      </c>
      <c r="M1985" s="235">
        <v>0.15995128409456216</v>
      </c>
      <c r="N1985" s="235">
        <v>0</v>
      </c>
      <c r="O1985" s="235">
        <v>0</v>
      </c>
      <c r="P1985" s="167">
        <f>SUM(D1985:O1985)</f>
        <v>1</v>
      </c>
      <c r="Q1985" s="484"/>
      <c r="R1985" s="234"/>
      <c r="S1985" s="234"/>
      <c r="T1985" s="75"/>
      <c r="U1985" s="79">
        <v>2</v>
      </c>
    </row>
    <row r="1986" spans="1:21" s="57" customFormat="1" ht="15.75" hidden="1" customHeight="1" thickBot="1">
      <c r="A1986" s="57" t="s">
        <v>53</v>
      </c>
      <c r="B1986" s="69"/>
      <c r="C1986" s="233" t="s">
        <v>249</v>
      </c>
      <c r="D1986" s="168">
        <f t="shared" ref="D1986:D1993" si="1316">D2005/$P2005</f>
        <v>0</v>
      </c>
      <c r="E1986" s="169">
        <f t="shared" ref="E1986:O1986" si="1317">E2005/$P2005</f>
        <v>0.19137521209061342</v>
      </c>
      <c r="F1986" s="169">
        <f t="shared" si="1317"/>
        <v>0</v>
      </c>
      <c r="G1986" s="169">
        <f t="shared" si="1317"/>
        <v>0.33102222849681856</v>
      </c>
      <c r="H1986" s="169">
        <f t="shared" si="1317"/>
        <v>0</v>
      </c>
      <c r="I1986" s="169">
        <f t="shared" si="1317"/>
        <v>0</v>
      </c>
      <c r="J1986" s="169">
        <f t="shared" si="1317"/>
        <v>0.33713786994892964</v>
      </c>
      <c r="K1986" s="169">
        <f t="shared" si="1317"/>
        <v>0</v>
      </c>
      <c r="L1986" s="169">
        <f t="shared" si="1317"/>
        <v>0</v>
      </c>
      <c r="M1986" s="169">
        <f t="shared" si="1317"/>
        <v>0.14046468946363838</v>
      </c>
      <c r="N1986" s="169">
        <f t="shared" si="1317"/>
        <v>0</v>
      </c>
      <c r="O1986" s="169">
        <f t="shared" si="1317"/>
        <v>0</v>
      </c>
      <c r="P1986" s="171">
        <f>SUM(D1986:O1986)</f>
        <v>1</v>
      </c>
      <c r="Q1986" s="484"/>
      <c r="R1986" s="234"/>
      <c r="S1986" s="234"/>
      <c r="T1986" s="75"/>
      <c r="U1986" s="79">
        <v>2</v>
      </c>
    </row>
    <row r="1987" spans="1:21" s="57" customFormat="1" ht="15.75" hidden="1" customHeight="1" thickBot="1">
      <c r="A1987" s="57" t="s">
        <v>53</v>
      </c>
      <c r="B1987" s="69"/>
      <c r="C1987" s="236" t="s">
        <v>250</v>
      </c>
      <c r="D1987" s="168">
        <f t="shared" si="1316"/>
        <v>0.30579350520236559</v>
      </c>
      <c r="E1987" s="169">
        <f t="shared" ref="E1987:O1988" si="1318">E2006/$P2006</f>
        <v>0</v>
      </c>
      <c r="F1987" s="169">
        <f t="shared" si="1318"/>
        <v>0</v>
      </c>
      <c r="G1987" s="169">
        <f t="shared" si="1318"/>
        <v>0.23363846199352489</v>
      </c>
      <c r="H1987" s="169">
        <f t="shared" si="1318"/>
        <v>0</v>
      </c>
      <c r="I1987" s="169">
        <f t="shared" si="1318"/>
        <v>0</v>
      </c>
      <c r="J1987" s="169">
        <f t="shared" si="1318"/>
        <v>0.3015057592772083</v>
      </c>
      <c r="K1987" s="169">
        <f t="shared" si="1318"/>
        <v>0</v>
      </c>
      <c r="L1987" s="169">
        <f t="shared" si="1318"/>
        <v>0</v>
      </c>
      <c r="M1987" s="169">
        <f t="shared" si="1318"/>
        <v>0.15906227352690122</v>
      </c>
      <c r="N1987" s="169">
        <f t="shared" si="1318"/>
        <v>0</v>
      </c>
      <c r="O1987" s="169">
        <f t="shared" si="1318"/>
        <v>0</v>
      </c>
      <c r="P1987" s="171">
        <f>SUM(D1987:O1987)</f>
        <v>1</v>
      </c>
      <c r="Q1987" s="496">
        <f>(P2006/P2005-1)</f>
        <v>-3.9646238623148311E-2</v>
      </c>
      <c r="R1987" s="234"/>
      <c r="S1987" s="234"/>
      <c r="T1987" s="75"/>
      <c r="U1987" s="79">
        <v>2</v>
      </c>
    </row>
    <row r="1988" spans="1:21" s="57" customFormat="1" ht="15.75" hidden="1" customHeight="1" thickBot="1">
      <c r="A1988" s="57" t="s">
        <v>53</v>
      </c>
      <c r="B1988" s="69"/>
      <c r="C1988" s="233" t="s">
        <v>476</v>
      </c>
      <c r="D1988" s="168">
        <f t="shared" si="1316"/>
        <v>0.25394440930854562</v>
      </c>
      <c r="E1988" s="169">
        <f t="shared" si="1318"/>
        <v>0</v>
      </c>
      <c r="F1988" s="169">
        <f t="shared" si="1318"/>
        <v>0</v>
      </c>
      <c r="G1988" s="169">
        <f t="shared" si="1318"/>
        <v>0.29157032529493765</v>
      </c>
      <c r="H1988" s="169">
        <f t="shared" si="1318"/>
        <v>0</v>
      </c>
      <c r="I1988" s="169">
        <f t="shared" si="1318"/>
        <v>0</v>
      </c>
      <c r="J1988" s="169">
        <f t="shared" si="1318"/>
        <v>0.30791532092316198</v>
      </c>
      <c r="K1988" s="169">
        <f t="shared" si="1318"/>
        <v>0</v>
      </c>
      <c r="L1988" s="169">
        <f t="shared" si="1318"/>
        <v>0</v>
      </c>
      <c r="M1988" s="169">
        <f t="shared" si="1318"/>
        <v>0.14656994447335459</v>
      </c>
      <c r="N1988" s="169">
        <f t="shared" si="1318"/>
        <v>0</v>
      </c>
      <c r="O1988" s="169">
        <f t="shared" si="1318"/>
        <v>0</v>
      </c>
      <c r="P1988" s="171">
        <f t="shared" ref="P1988:P1993" si="1319">SUM(D1988:O1988)</f>
        <v>0.99999999999999978</v>
      </c>
      <c r="Q1988" s="496">
        <f t="shared" ref="Q1988:Q1993" si="1320">(P2007/P2006-1)</f>
        <v>-2.8990072212893514E-2</v>
      </c>
      <c r="R1988" s="234"/>
      <c r="S1988" s="234"/>
      <c r="T1988" s="75"/>
      <c r="U1988" s="79">
        <v>2</v>
      </c>
    </row>
    <row r="1989" spans="1:21" s="57" customFormat="1" ht="15.75" hidden="1" customHeight="1" thickBot="1">
      <c r="A1989" s="57" t="s">
        <v>53</v>
      </c>
      <c r="B1989" s="69"/>
      <c r="C1989" s="233" t="s">
        <v>597</v>
      </c>
      <c r="D1989" s="168">
        <f t="shared" si="1316"/>
        <v>0.27240452280476768</v>
      </c>
      <c r="E1989" s="169">
        <f t="shared" ref="E1989:O1989" si="1321">E2008/$P2008</f>
        <v>0</v>
      </c>
      <c r="F1989" s="169">
        <f t="shared" si="1321"/>
        <v>0</v>
      </c>
      <c r="G1989" s="169">
        <f t="shared" si="1321"/>
        <v>0.24173574812851195</v>
      </c>
      <c r="H1989" s="169">
        <f t="shared" si="1321"/>
        <v>0</v>
      </c>
      <c r="I1989" s="169">
        <f t="shared" si="1321"/>
        <v>0</v>
      </c>
      <c r="J1989" s="169">
        <f t="shared" si="1321"/>
        <v>0.29205613928318225</v>
      </c>
      <c r="K1989" s="169">
        <f t="shared" si="1321"/>
        <v>0</v>
      </c>
      <c r="L1989" s="169">
        <f t="shared" si="1321"/>
        <v>0</v>
      </c>
      <c r="M1989" s="169">
        <f t="shared" si="1321"/>
        <v>0</v>
      </c>
      <c r="N1989" s="169">
        <f t="shared" si="1321"/>
        <v>0.19380358978353818</v>
      </c>
      <c r="O1989" s="169">
        <f t="shared" si="1321"/>
        <v>0</v>
      </c>
      <c r="P1989" s="171">
        <f t="shared" si="1319"/>
        <v>1</v>
      </c>
      <c r="Q1989" s="497">
        <f t="shared" si="1320"/>
        <v>9.4792533610113194E-2</v>
      </c>
      <c r="R1989" s="234"/>
      <c r="S1989" s="234"/>
      <c r="T1989" s="75"/>
      <c r="U1989" s="79">
        <v>2</v>
      </c>
    </row>
    <row r="1990" spans="1:21" s="57" customFormat="1" ht="15.75" hidden="1" customHeight="1" thickBot="1">
      <c r="A1990" s="57" t="s">
        <v>53</v>
      </c>
      <c r="B1990" s="69"/>
      <c r="C1990" s="233" t="s">
        <v>694</v>
      </c>
      <c r="D1990" s="168">
        <f t="shared" si="1316"/>
        <v>0.23452307557811575</v>
      </c>
      <c r="E1990" s="169">
        <f t="shared" ref="E1990:O1990" si="1322">E2009/$P2009</f>
        <v>0</v>
      </c>
      <c r="F1990" s="169">
        <f t="shared" si="1322"/>
        <v>0</v>
      </c>
      <c r="G1990" s="169">
        <f t="shared" si="1322"/>
        <v>0.32365531265532638</v>
      </c>
      <c r="H1990" s="169">
        <f t="shared" si="1322"/>
        <v>0</v>
      </c>
      <c r="I1990" s="169">
        <f t="shared" si="1322"/>
        <v>0</v>
      </c>
      <c r="J1990" s="169">
        <f t="shared" si="1322"/>
        <v>0.24612993733508928</v>
      </c>
      <c r="K1990" s="169">
        <f t="shared" si="1322"/>
        <v>0</v>
      </c>
      <c r="L1990" s="169">
        <f t="shared" si="1322"/>
        <v>0</v>
      </c>
      <c r="M1990" s="169">
        <f t="shared" si="1322"/>
        <v>0.19569167443146845</v>
      </c>
      <c r="N1990" s="169">
        <f t="shared" si="1322"/>
        <v>0</v>
      </c>
      <c r="O1990" s="169">
        <f t="shared" si="1322"/>
        <v>0</v>
      </c>
      <c r="P1990" s="171">
        <f t="shared" si="1319"/>
        <v>0.99999999999999978</v>
      </c>
      <c r="Q1990" s="497">
        <f t="shared" si="1320"/>
        <v>-9.0278283504542922E-2</v>
      </c>
      <c r="R1990" s="234"/>
      <c r="S1990" s="234"/>
      <c r="T1990" s="477"/>
      <c r="U1990" s="79">
        <v>2</v>
      </c>
    </row>
    <row r="1991" spans="1:21" s="57" customFormat="1" ht="15.75" hidden="1" customHeight="1" thickBot="1">
      <c r="A1991" s="57" t="s">
        <v>53</v>
      </c>
      <c r="B1991" s="516"/>
      <c r="C1991" s="244" t="s">
        <v>799</v>
      </c>
      <c r="D1991" s="173">
        <f t="shared" si="1316"/>
        <v>0.22393152184230983</v>
      </c>
      <c r="E1991" s="218">
        <f t="shared" ref="E1991:O1991" si="1323">E2010/$P2010</f>
        <v>0</v>
      </c>
      <c r="F1991" s="218">
        <f t="shared" si="1323"/>
        <v>0</v>
      </c>
      <c r="G1991" s="218">
        <f t="shared" si="1323"/>
        <v>0.29770035528040478</v>
      </c>
      <c r="H1991" s="218">
        <f t="shared" si="1323"/>
        <v>0</v>
      </c>
      <c r="I1991" s="218">
        <f t="shared" si="1323"/>
        <v>0</v>
      </c>
      <c r="J1991" s="218">
        <f t="shared" si="1323"/>
        <v>0.28102013376509555</v>
      </c>
      <c r="K1991" s="218">
        <f t="shared" si="1323"/>
        <v>0</v>
      </c>
      <c r="L1991" s="218">
        <f t="shared" si="1323"/>
        <v>0</v>
      </c>
      <c r="M1991" s="218">
        <f t="shared" si="1323"/>
        <v>0.19734798911218981</v>
      </c>
      <c r="N1991" s="218">
        <f t="shared" si="1323"/>
        <v>0</v>
      </c>
      <c r="O1991" s="218">
        <f t="shared" si="1323"/>
        <v>0</v>
      </c>
      <c r="P1991" s="514">
        <f t="shared" si="1319"/>
        <v>1</v>
      </c>
      <c r="Q1991" s="550">
        <f t="shared" si="1320"/>
        <v>7.7932003924319426E-2</v>
      </c>
      <c r="R1991" s="234"/>
      <c r="S1991" s="234"/>
      <c r="T1991" s="75"/>
      <c r="U1991" s="79">
        <v>2</v>
      </c>
    </row>
    <row r="1992" spans="1:21" s="57" customFormat="1" ht="15.75" hidden="1" customHeight="1" thickBot="1">
      <c r="A1992" s="57" t="s">
        <v>53</v>
      </c>
      <c r="B1992" s="516"/>
      <c r="C1992" s="244" t="s">
        <v>883</v>
      </c>
      <c r="D1992" s="219">
        <f t="shared" si="1316"/>
        <v>0</v>
      </c>
      <c r="E1992" s="220">
        <f t="shared" ref="E1992:O1993" si="1324">E2011/$P2011</f>
        <v>0.21709094917717614</v>
      </c>
      <c r="F1992" s="220">
        <f t="shared" si="1324"/>
        <v>0</v>
      </c>
      <c r="G1992" s="220">
        <f t="shared" si="1324"/>
        <v>0</v>
      </c>
      <c r="H1992" s="220">
        <f t="shared" si="1324"/>
        <v>0.29979193342610699</v>
      </c>
      <c r="I1992" s="220">
        <f t="shared" si="1324"/>
        <v>0</v>
      </c>
      <c r="J1992" s="220">
        <f t="shared" si="1324"/>
        <v>0</v>
      </c>
      <c r="K1992" s="220">
        <f t="shared" si="1324"/>
        <v>0.28197042490577634</v>
      </c>
      <c r="L1992" s="220">
        <f t="shared" si="1324"/>
        <v>0</v>
      </c>
      <c r="M1992" s="220">
        <f t="shared" si="1324"/>
        <v>0.20114669249094047</v>
      </c>
      <c r="N1992" s="220">
        <f t="shared" si="1324"/>
        <v>0</v>
      </c>
      <c r="O1992" s="220">
        <f t="shared" si="1324"/>
        <v>0</v>
      </c>
      <c r="P1992" s="460">
        <f t="shared" si="1319"/>
        <v>1</v>
      </c>
      <c r="Q1992" s="551">
        <f t="shared" si="1320"/>
        <v>-1.9524973872741325E-2</v>
      </c>
      <c r="R1992" s="234"/>
      <c r="S1992" s="234"/>
      <c r="T1992" s="75"/>
      <c r="U1992" s="79">
        <v>2</v>
      </c>
    </row>
    <row r="1993" spans="1:21" s="57" customFormat="1" ht="15.6" hidden="1" customHeight="1" thickBot="1">
      <c r="A1993" s="57" t="s">
        <v>53</v>
      </c>
      <c r="B1993" s="516"/>
      <c r="C1993" s="244" t="s">
        <v>984</v>
      </c>
      <c r="D1993" s="219">
        <f t="shared" si="1316"/>
        <v>0</v>
      </c>
      <c r="E1993" s="220">
        <f t="shared" si="1324"/>
        <v>0</v>
      </c>
      <c r="F1993" s="220">
        <f t="shared" si="1324"/>
        <v>0</v>
      </c>
      <c r="G1993" s="220">
        <f t="shared" si="1324"/>
        <v>0.26312394966900238</v>
      </c>
      <c r="H1993" s="220">
        <f t="shared" si="1324"/>
        <v>0</v>
      </c>
      <c r="I1993" s="220">
        <f t="shared" si="1324"/>
        <v>0</v>
      </c>
      <c r="J1993" s="220">
        <f t="shared" si="1324"/>
        <v>0.3054818971446373</v>
      </c>
      <c r="K1993" s="220">
        <f t="shared" si="1324"/>
        <v>0</v>
      </c>
      <c r="L1993" s="220">
        <f t="shared" si="1324"/>
        <v>0.21559060202904787</v>
      </c>
      <c r="M1993" s="220">
        <f t="shared" si="1324"/>
        <v>0.21580355115731248</v>
      </c>
      <c r="N1993" s="220">
        <f t="shared" si="1324"/>
        <v>0</v>
      </c>
      <c r="O1993" s="220">
        <f t="shared" si="1324"/>
        <v>0</v>
      </c>
      <c r="P1993" s="460">
        <f t="shared" si="1319"/>
        <v>1</v>
      </c>
      <c r="Q1993" s="551">
        <f t="shared" si="1320"/>
        <v>-6.5087577956406406E-2</v>
      </c>
      <c r="R1993" s="234"/>
      <c r="S1993" s="234"/>
      <c r="T1993" s="75"/>
      <c r="U1993" s="79">
        <v>2</v>
      </c>
    </row>
    <row r="1994" spans="1:21" s="57" customFormat="1" ht="15.6" hidden="1" customHeight="1" thickBot="1">
      <c r="A1994" s="57" t="s">
        <v>53</v>
      </c>
      <c r="B1994" s="516"/>
      <c r="C1994" s="244" t="s">
        <v>1129</v>
      </c>
      <c r="D1994" s="219">
        <f t="shared" ref="D1994:O1994" si="1325">D2014/$P2014</f>
        <v>0.24374994068047612</v>
      </c>
      <c r="E1994" s="220">
        <f t="shared" si="1325"/>
        <v>0</v>
      </c>
      <c r="F1994" s="220">
        <f t="shared" si="1325"/>
        <v>0</v>
      </c>
      <c r="G1994" s="220">
        <f t="shared" si="1325"/>
        <v>0.28669897545644435</v>
      </c>
      <c r="H1994" s="220">
        <f t="shared" si="1325"/>
        <v>0</v>
      </c>
      <c r="I1994" s="220">
        <f t="shared" si="1325"/>
        <v>0</v>
      </c>
      <c r="J1994" s="220">
        <f t="shared" si="1325"/>
        <v>0.3316226007248364</v>
      </c>
      <c r="K1994" s="220">
        <f t="shared" si="1325"/>
        <v>0</v>
      </c>
      <c r="L1994" s="220">
        <f t="shared" si="1325"/>
        <v>0</v>
      </c>
      <c r="M1994" s="220">
        <f t="shared" si="1325"/>
        <v>0.13792848313824316</v>
      </c>
      <c r="N1994" s="220">
        <f t="shared" si="1325"/>
        <v>0</v>
      </c>
      <c r="O1994" s="220">
        <f t="shared" si="1325"/>
        <v>0</v>
      </c>
      <c r="P1994" s="460">
        <f>SUM(D1994:O1994)</f>
        <v>1</v>
      </c>
      <c r="Q1994" s="551">
        <f>(P2014/P2012-1)</f>
        <v>0.12618910273930428</v>
      </c>
      <c r="R1994" s="234"/>
      <c r="S1994" s="234"/>
      <c r="T1994" s="75"/>
      <c r="U1994" s="79">
        <v>2</v>
      </c>
    </row>
    <row r="1995" spans="1:21" s="57" customFormat="1" ht="15.6" customHeight="1" thickBot="1">
      <c r="A1995" s="57" t="s">
        <v>53</v>
      </c>
      <c r="B1995" s="516">
        <f>+B1977+1</f>
        <v>388</v>
      </c>
      <c r="C1995" s="244" t="s">
        <v>1713</v>
      </c>
      <c r="D1995" s="219">
        <f t="shared" ref="D1995:D2001" si="1326">D2015/$P2015</f>
        <v>0</v>
      </c>
      <c r="E1995" s="220">
        <f t="shared" ref="E1995:O1995" si="1327">E2015/$P2015</f>
        <v>0.13821082085400282</v>
      </c>
      <c r="F1995" s="220">
        <f t="shared" si="1327"/>
        <v>0</v>
      </c>
      <c r="G1995" s="220">
        <f t="shared" si="1327"/>
        <v>0.3293725083112522</v>
      </c>
      <c r="H1995" s="220">
        <f t="shared" si="1327"/>
        <v>0</v>
      </c>
      <c r="I1995" s="220">
        <f t="shared" si="1327"/>
        <v>0</v>
      </c>
      <c r="J1995" s="220">
        <f t="shared" si="1327"/>
        <v>0</v>
      </c>
      <c r="K1995" s="220">
        <f t="shared" si="1327"/>
        <v>0.31474419007363713</v>
      </c>
      <c r="L1995" s="220">
        <f t="shared" si="1327"/>
        <v>0</v>
      </c>
      <c r="M1995" s="220">
        <f t="shared" si="1327"/>
        <v>0.21767248076110787</v>
      </c>
      <c r="N1995" s="220">
        <f t="shared" si="1327"/>
        <v>0</v>
      </c>
      <c r="O1995" s="220">
        <f t="shared" si="1327"/>
        <v>0</v>
      </c>
      <c r="P1995" s="460">
        <f t="shared" ref="P1995:P2004" si="1328">SUM(D1995:O1995)</f>
        <v>1</v>
      </c>
      <c r="Q1995" s="551">
        <f>(P2015/P2014-1)</f>
        <v>-0.14732200567441345</v>
      </c>
      <c r="R1995" s="234"/>
      <c r="S1995" s="234"/>
      <c r="T1995" s="75"/>
      <c r="U1995" s="79">
        <v>1</v>
      </c>
    </row>
    <row r="1996" spans="1:21" s="57" customFormat="1" ht="15.6" customHeight="1" thickBot="1">
      <c r="A1996" s="57" t="s">
        <v>53</v>
      </c>
      <c r="B1996" s="516">
        <f>+B1995+1</f>
        <v>389</v>
      </c>
      <c r="C1996" s="244" t="s">
        <v>1714</v>
      </c>
      <c r="D1996" s="347">
        <f t="shared" si="1326"/>
        <v>0</v>
      </c>
      <c r="E1996" s="264">
        <f t="shared" ref="E1996:O1996" si="1329">E2016/$P2016</f>
        <v>0.12427741465932607</v>
      </c>
      <c r="F1996" s="264">
        <f t="shared" si="1329"/>
        <v>0</v>
      </c>
      <c r="G1996" s="264">
        <f t="shared" si="1329"/>
        <v>0.32546846344714886</v>
      </c>
      <c r="H1996" s="264">
        <f t="shared" si="1329"/>
        <v>0</v>
      </c>
      <c r="I1996" s="264">
        <f t="shared" si="1329"/>
        <v>0</v>
      </c>
      <c r="J1996" s="264">
        <f t="shared" si="1329"/>
        <v>0.40653379843353599</v>
      </c>
      <c r="K1996" s="264">
        <f t="shared" si="1329"/>
        <v>0</v>
      </c>
      <c r="L1996" s="264">
        <f t="shared" si="1329"/>
        <v>0</v>
      </c>
      <c r="M1996" s="264">
        <f t="shared" si="1329"/>
        <v>0.14372032345998911</v>
      </c>
      <c r="N1996" s="264">
        <f t="shared" si="1329"/>
        <v>0</v>
      </c>
      <c r="O1996" s="264">
        <f t="shared" si="1329"/>
        <v>0</v>
      </c>
      <c r="P1996" s="552">
        <f t="shared" si="1328"/>
        <v>1</v>
      </c>
      <c r="Q1996" s="553">
        <f t="shared" ref="Q1996:Q2004" si="1330">(P2016/P2015-1)</f>
        <v>-0.11604495788043612</v>
      </c>
      <c r="R1996" s="234"/>
      <c r="S1996" s="234"/>
      <c r="T1996" s="75"/>
      <c r="U1996" s="79">
        <v>1</v>
      </c>
    </row>
    <row r="1997" spans="1:21" s="57" customFormat="1" ht="15.6" customHeight="1" thickBot="1">
      <c r="A1997" s="57" t="s">
        <v>53</v>
      </c>
      <c r="B1997" s="516">
        <f>+B1996+1</f>
        <v>390</v>
      </c>
      <c r="C1997" s="233" t="s">
        <v>1715</v>
      </c>
      <c r="D1997" s="175">
        <f t="shared" si="1326"/>
        <v>0.10296213894445672</v>
      </c>
      <c r="E1997" s="176">
        <f t="shared" ref="E1997:O1997" si="1331">E2017/$P2017</f>
        <v>0</v>
      </c>
      <c r="F1997" s="176">
        <f t="shared" si="1331"/>
        <v>0</v>
      </c>
      <c r="G1997" s="176">
        <f t="shared" si="1331"/>
        <v>0</v>
      </c>
      <c r="H1997" s="176">
        <f t="shared" si="1331"/>
        <v>0.39562459508027686</v>
      </c>
      <c r="I1997" s="176">
        <f t="shared" si="1331"/>
        <v>0</v>
      </c>
      <c r="J1997" s="176">
        <f t="shared" si="1331"/>
        <v>0.30411938360720414</v>
      </c>
      <c r="K1997" s="176">
        <f t="shared" si="1331"/>
        <v>0</v>
      </c>
      <c r="L1997" s="176">
        <f t="shared" si="1331"/>
        <v>0</v>
      </c>
      <c r="M1997" s="176">
        <f t="shared" si="1331"/>
        <v>0.19729388236806228</v>
      </c>
      <c r="N1997" s="176">
        <f t="shared" si="1331"/>
        <v>0</v>
      </c>
      <c r="O1997" s="176">
        <f t="shared" si="1331"/>
        <v>0</v>
      </c>
      <c r="P1997" s="229">
        <f t="shared" si="1328"/>
        <v>1</v>
      </c>
      <c r="Q1997" s="498">
        <f t="shared" si="1330"/>
        <v>0.20702052165376972</v>
      </c>
      <c r="R1997" s="234"/>
      <c r="S1997" s="234"/>
      <c r="T1997" s="75"/>
      <c r="U1997" s="79">
        <v>1</v>
      </c>
    </row>
    <row r="1998" spans="1:21" s="57" customFormat="1" ht="15.6" customHeight="1" thickBot="1">
      <c r="A1998" s="57" t="s">
        <v>53</v>
      </c>
      <c r="B1998" s="516">
        <f>+B1997+1</f>
        <v>391</v>
      </c>
      <c r="C1998" s="233" t="s">
        <v>1716</v>
      </c>
      <c r="D1998" s="175">
        <f t="shared" si="1326"/>
        <v>0</v>
      </c>
      <c r="E1998" s="176">
        <f t="shared" ref="E1998:O1998" si="1332">E2018/$P2018</f>
        <v>0.24513004242457975</v>
      </c>
      <c r="F1998" s="176">
        <f t="shared" si="1332"/>
        <v>0</v>
      </c>
      <c r="G1998" s="176">
        <f t="shared" si="1332"/>
        <v>0</v>
      </c>
      <c r="H1998" s="176">
        <f t="shared" si="1332"/>
        <v>0.23750308927537009</v>
      </c>
      <c r="I1998" s="176">
        <f t="shared" si="1332"/>
        <v>4.8633355872037959E-3</v>
      </c>
      <c r="J1998" s="176">
        <f t="shared" si="1332"/>
        <v>0.36741376329186459</v>
      </c>
      <c r="K1998" s="176">
        <f t="shared" si="1332"/>
        <v>0</v>
      </c>
      <c r="L1998" s="176">
        <f t="shared" si="1332"/>
        <v>0</v>
      </c>
      <c r="M1998" s="176">
        <f t="shared" si="1332"/>
        <v>0</v>
      </c>
      <c r="N1998" s="176">
        <f t="shared" si="1332"/>
        <v>0.14508976942098173</v>
      </c>
      <c r="O1998" s="176">
        <f t="shared" si="1332"/>
        <v>0</v>
      </c>
      <c r="P1998" s="164">
        <f t="shared" si="1328"/>
        <v>0.99999999999999989</v>
      </c>
      <c r="Q1998" s="492">
        <f t="shared" si="1330"/>
        <v>1.4521792472424133E-2</v>
      </c>
      <c r="R1998" s="234"/>
      <c r="S1998" s="234"/>
      <c r="T1998" s="75"/>
      <c r="U1998" s="79">
        <v>1</v>
      </c>
    </row>
    <row r="1999" spans="1:21" s="57" customFormat="1" ht="15.75" customHeight="1" thickBot="1">
      <c r="A1999" s="57" t="s">
        <v>53</v>
      </c>
      <c r="B1999" s="516">
        <f>+B1998+1</f>
        <v>392</v>
      </c>
      <c r="C1999" s="233" t="s">
        <v>1717</v>
      </c>
      <c r="D1999" s="175">
        <f t="shared" si="1326"/>
        <v>0</v>
      </c>
      <c r="E1999" s="176">
        <f t="shared" ref="E1999:O1999" si="1333">E2019/$P2019</f>
        <v>0.33603609629629627</v>
      </c>
      <c r="F1999" s="176">
        <f t="shared" si="1333"/>
        <v>0</v>
      </c>
      <c r="G1999" s="176">
        <f t="shared" si="1333"/>
        <v>0</v>
      </c>
      <c r="H1999" s="176">
        <f t="shared" si="1333"/>
        <v>0.25925925925925924</v>
      </c>
      <c r="I1999" s="176">
        <f t="shared" si="1333"/>
        <v>0</v>
      </c>
      <c r="J1999" s="176">
        <f t="shared" si="1333"/>
        <v>0.33333333333333331</v>
      </c>
      <c r="K1999" s="176">
        <f t="shared" si="1333"/>
        <v>0</v>
      </c>
      <c r="L1999" s="176">
        <f t="shared" si="1333"/>
        <v>0</v>
      </c>
      <c r="M1999" s="176">
        <f t="shared" si="1333"/>
        <v>7.1371311111111266E-2</v>
      </c>
      <c r="N1999" s="176">
        <f t="shared" si="1333"/>
        <v>0</v>
      </c>
      <c r="O1999" s="176">
        <f t="shared" si="1333"/>
        <v>0</v>
      </c>
      <c r="P1999" s="164">
        <f t="shared" si="1328"/>
        <v>1</v>
      </c>
      <c r="Q1999" s="492">
        <f t="shared" si="1330"/>
        <v>-7.4207472649594153E-2</v>
      </c>
      <c r="R1999" s="234"/>
      <c r="S1999" s="234"/>
      <c r="T1999" s="75"/>
      <c r="U1999" s="79">
        <v>1</v>
      </c>
    </row>
    <row r="2000" spans="1:21" s="57" customFormat="1" ht="15.75" customHeight="1" thickBot="1">
      <c r="A2000" s="57" t="s">
        <v>53</v>
      </c>
      <c r="B2000" s="516">
        <f>+B1999+1</f>
        <v>393</v>
      </c>
      <c r="C2000" s="233" t="s">
        <v>1718</v>
      </c>
      <c r="D2000" s="175">
        <f t="shared" si="1326"/>
        <v>0</v>
      </c>
      <c r="E2000" s="176">
        <f t="shared" ref="E2000:O2000" si="1334">E2020/$P2020</f>
        <v>0.24</v>
      </c>
      <c r="F2000" s="176">
        <f t="shared" si="1334"/>
        <v>0</v>
      </c>
      <c r="G2000" s="176">
        <f t="shared" si="1334"/>
        <v>0</v>
      </c>
      <c r="H2000" s="176">
        <f t="shared" si="1334"/>
        <v>0.24</v>
      </c>
      <c r="I2000" s="176">
        <f t="shared" si="1334"/>
        <v>0</v>
      </c>
      <c r="J2000" s="176">
        <f t="shared" si="1334"/>
        <v>0.32</v>
      </c>
      <c r="K2000" s="176">
        <f t="shared" si="1334"/>
        <v>0</v>
      </c>
      <c r="L2000" s="176">
        <f t="shared" si="1334"/>
        <v>0</v>
      </c>
      <c r="M2000" s="176">
        <f t="shared" si="1334"/>
        <v>0.2</v>
      </c>
      <c r="N2000" s="176">
        <f t="shared" si="1334"/>
        <v>0</v>
      </c>
      <c r="O2000" s="176">
        <f t="shared" si="1334"/>
        <v>0</v>
      </c>
      <c r="P2000" s="164">
        <f t="shared" si="1328"/>
        <v>1</v>
      </c>
      <c r="Q2000" s="492">
        <f t="shared" si="1330"/>
        <v>-7.4074074074074181E-2</v>
      </c>
      <c r="R2000" s="234"/>
      <c r="S2000" s="234"/>
      <c r="T2000" s="75"/>
      <c r="U2000" s="79">
        <v>1</v>
      </c>
    </row>
    <row r="2001" spans="1:21" s="57" customFormat="1" ht="15.75" hidden="1" customHeight="1" thickBot="1">
      <c r="A2001" s="57" t="s">
        <v>53</v>
      </c>
      <c r="B2001" s="69"/>
      <c r="C2001" s="233" t="s">
        <v>1719</v>
      </c>
      <c r="D2001" s="175" t="e">
        <f t="shared" si="1326"/>
        <v>#DIV/0!</v>
      </c>
      <c r="E2001" s="176" t="e">
        <f t="shared" ref="E2001:O2001" si="1335">E2021/$P2021</f>
        <v>#DIV/0!</v>
      </c>
      <c r="F2001" s="176" t="e">
        <f t="shared" si="1335"/>
        <v>#DIV/0!</v>
      </c>
      <c r="G2001" s="176" t="e">
        <f t="shared" si="1335"/>
        <v>#DIV/0!</v>
      </c>
      <c r="H2001" s="176" t="e">
        <f t="shared" si="1335"/>
        <v>#DIV/0!</v>
      </c>
      <c r="I2001" s="176" t="e">
        <f t="shared" si="1335"/>
        <v>#DIV/0!</v>
      </c>
      <c r="J2001" s="176" t="e">
        <f t="shared" si="1335"/>
        <v>#DIV/0!</v>
      </c>
      <c r="K2001" s="176" t="e">
        <f t="shared" si="1335"/>
        <v>#DIV/0!</v>
      </c>
      <c r="L2001" s="176" t="e">
        <f t="shared" si="1335"/>
        <v>#DIV/0!</v>
      </c>
      <c r="M2001" s="176" t="e">
        <f t="shared" si="1335"/>
        <v>#DIV/0!</v>
      </c>
      <c r="N2001" s="176" t="e">
        <f t="shared" si="1335"/>
        <v>#DIV/0!</v>
      </c>
      <c r="O2001" s="176" t="e">
        <f t="shared" si="1335"/>
        <v>#DIV/0!</v>
      </c>
      <c r="P2001" s="164" t="e">
        <f t="shared" si="1328"/>
        <v>#DIV/0!</v>
      </c>
      <c r="Q2001" s="492">
        <f t="shared" si="1330"/>
        <v>-1</v>
      </c>
      <c r="R2001" s="234"/>
      <c r="S2001" s="234"/>
      <c r="T2001" s="75"/>
      <c r="U2001" s="79">
        <v>2</v>
      </c>
    </row>
    <row r="2002" spans="1:21" s="57" customFormat="1" ht="15.75" hidden="1" customHeight="1" thickBot="1">
      <c r="A2002" s="57" t="s">
        <v>53</v>
      </c>
      <c r="B2002" s="69"/>
      <c r="C2002" s="233" t="s">
        <v>1720</v>
      </c>
      <c r="D2002" s="175" t="e">
        <f t="shared" ref="D2002:O2004" si="1336">D2022/$P2022</f>
        <v>#DIV/0!</v>
      </c>
      <c r="E2002" s="176" t="e">
        <f t="shared" si="1336"/>
        <v>#DIV/0!</v>
      </c>
      <c r="F2002" s="176" t="e">
        <f t="shared" si="1336"/>
        <v>#DIV/0!</v>
      </c>
      <c r="G2002" s="176" t="e">
        <f t="shared" si="1336"/>
        <v>#DIV/0!</v>
      </c>
      <c r="H2002" s="176" t="e">
        <f t="shared" si="1336"/>
        <v>#DIV/0!</v>
      </c>
      <c r="I2002" s="176" t="e">
        <f t="shared" si="1336"/>
        <v>#DIV/0!</v>
      </c>
      <c r="J2002" s="176" t="e">
        <f t="shared" si="1336"/>
        <v>#DIV/0!</v>
      </c>
      <c r="K2002" s="176" t="e">
        <f t="shared" si="1336"/>
        <v>#DIV/0!</v>
      </c>
      <c r="L2002" s="176" t="e">
        <f t="shared" si="1336"/>
        <v>#DIV/0!</v>
      </c>
      <c r="M2002" s="176" t="e">
        <f t="shared" si="1336"/>
        <v>#DIV/0!</v>
      </c>
      <c r="N2002" s="176" t="e">
        <f t="shared" si="1336"/>
        <v>#DIV/0!</v>
      </c>
      <c r="O2002" s="176" t="e">
        <f t="shared" si="1336"/>
        <v>#DIV/0!</v>
      </c>
      <c r="P2002" s="164" t="e">
        <f t="shared" si="1328"/>
        <v>#DIV/0!</v>
      </c>
      <c r="Q2002" s="492" t="e">
        <f t="shared" si="1330"/>
        <v>#DIV/0!</v>
      </c>
      <c r="R2002" s="234"/>
      <c r="S2002" s="234"/>
      <c r="T2002" s="75"/>
      <c r="U2002" s="79">
        <v>2</v>
      </c>
    </row>
    <row r="2003" spans="1:21" s="57" customFormat="1" ht="15.75" hidden="1" customHeight="1" thickBot="1">
      <c r="A2003" s="57" t="s">
        <v>53</v>
      </c>
      <c r="B2003" s="69"/>
      <c r="C2003" s="233" t="s">
        <v>1721</v>
      </c>
      <c r="D2003" s="175" t="e">
        <f t="shared" si="1336"/>
        <v>#DIV/0!</v>
      </c>
      <c r="E2003" s="176" t="e">
        <f t="shared" si="1336"/>
        <v>#DIV/0!</v>
      </c>
      <c r="F2003" s="176" t="e">
        <f t="shared" si="1336"/>
        <v>#DIV/0!</v>
      </c>
      <c r="G2003" s="176" t="e">
        <f t="shared" si="1336"/>
        <v>#DIV/0!</v>
      </c>
      <c r="H2003" s="176" t="e">
        <f t="shared" si="1336"/>
        <v>#DIV/0!</v>
      </c>
      <c r="I2003" s="176" t="e">
        <f t="shared" si="1336"/>
        <v>#DIV/0!</v>
      </c>
      <c r="J2003" s="176" t="e">
        <f t="shared" si="1336"/>
        <v>#DIV/0!</v>
      </c>
      <c r="K2003" s="176" t="e">
        <f t="shared" si="1336"/>
        <v>#DIV/0!</v>
      </c>
      <c r="L2003" s="176" t="e">
        <f t="shared" si="1336"/>
        <v>#DIV/0!</v>
      </c>
      <c r="M2003" s="176" t="e">
        <f t="shared" si="1336"/>
        <v>#DIV/0!</v>
      </c>
      <c r="N2003" s="176" t="e">
        <f t="shared" si="1336"/>
        <v>#DIV/0!</v>
      </c>
      <c r="O2003" s="176" t="e">
        <f t="shared" si="1336"/>
        <v>#DIV/0!</v>
      </c>
      <c r="P2003" s="164" t="e">
        <f t="shared" si="1328"/>
        <v>#DIV/0!</v>
      </c>
      <c r="Q2003" s="492" t="e">
        <f t="shared" si="1330"/>
        <v>#DIV/0!</v>
      </c>
      <c r="R2003" s="234"/>
      <c r="S2003" s="234"/>
      <c r="T2003" s="75"/>
      <c r="U2003" s="79">
        <v>2</v>
      </c>
    </row>
    <row r="2004" spans="1:21" s="57" customFormat="1" ht="15.75" hidden="1" customHeight="1" thickBot="1">
      <c r="A2004" s="57" t="s">
        <v>53</v>
      </c>
      <c r="B2004" s="69"/>
      <c r="C2004" s="233" t="s">
        <v>1722</v>
      </c>
      <c r="D2004" s="175" t="e">
        <f t="shared" si="1336"/>
        <v>#DIV/0!</v>
      </c>
      <c r="E2004" s="176" t="e">
        <f t="shared" si="1336"/>
        <v>#DIV/0!</v>
      </c>
      <c r="F2004" s="176" t="e">
        <f t="shared" si="1336"/>
        <v>#DIV/0!</v>
      </c>
      <c r="G2004" s="176" t="e">
        <f t="shared" si="1336"/>
        <v>#DIV/0!</v>
      </c>
      <c r="H2004" s="176" t="e">
        <f t="shared" si="1336"/>
        <v>#DIV/0!</v>
      </c>
      <c r="I2004" s="176" t="e">
        <f t="shared" si="1336"/>
        <v>#DIV/0!</v>
      </c>
      <c r="J2004" s="176" t="e">
        <f t="shared" si="1336"/>
        <v>#DIV/0!</v>
      </c>
      <c r="K2004" s="176" t="e">
        <f t="shared" si="1336"/>
        <v>#DIV/0!</v>
      </c>
      <c r="L2004" s="176" t="e">
        <f t="shared" si="1336"/>
        <v>#DIV/0!</v>
      </c>
      <c r="M2004" s="176" t="e">
        <f t="shared" si="1336"/>
        <v>#DIV/0!</v>
      </c>
      <c r="N2004" s="176" t="e">
        <f t="shared" si="1336"/>
        <v>#DIV/0!</v>
      </c>
      <c r="O2004" s="176" t="e">
        <f t="shared" si="1336"/>
        <v>#DIV/0!</v>
      </c>
      <c r="P2004" s="164" t="e">
        <f t="shared" si="1328"/>
        <v>#DIV/0!</v>
      </c>
      <c r="Q2004" s="492" t="e">
        <f t="shared" si="1330"/>
        <v>#DIV/0!</v>
      </c>
      <c r="R2004" s="234"/>
      <c r="S2004" s="234"/>
      <c r="T2004" s="75"/>
      <c r="U2004" s="79">
        <v>2</v>
      </c>
    </row>
    <row r="2005" spans="1:21" s="57" customFormat="1" ht="15.75" hidden="1" customHeight="1" thickBot="1">
      <c r="A2005" s="57" t="s">
        <v>53</v>
      </c>
      <c r="B2005" s="69"/>
      <c r="C2005" s="236" t="s">
        <v>249</v>
      </c>
      <c r="D2005" s="245">
        <v>0</v>
      </c>
      <c r="E2005" s="246">
        <v>0.58511206999999998</v>
      </c>
      <c r="F2005" s="246">
        <v>0</v>
      </c>
      <c r="G2005" s="246">
        <v>1.0120699499999999</v>
      </c>
      <c r="H2005" s="246">
        <v>0</v>
      </c>
      <c r="I2005" s="246">
        <v>0</v>
      </c>
      <c r="J2005" s="246">
        <v>1.0307679600000004</v>
      </c>
      <c r="K2005" s="246">
        <v>0</v>
      </c>
      <c r="L2005" s="246">
        <v>0</v>
      </c>
      <c r="M2005" s="246">
        <v>0.42945783999999954</v>
      </c>
      <c r="N2005" s="246">
        <v>0</v>
      </c>
      <c r="O2005" s="197">
        <v>0</v>
      </c>
      <c r="P2005" s="181">
        <f>SUM(D2005:O2005)</f>
        <v>3.0574078199999999</v>
      </c>
      <c r="Q2005" s="198"/>
      <c r="R2005" s="234"/>
      <c r="S2005" s="234"/>
      <c r="T2005" s="75"/>
      <c r="U2005" s="79">
        <v>2</v>
      </c>
    </row>
    <row r="2006" spans="1:21" s="57" customFormat="1" ht="15.75" hidden="1" customHeight="1" thickBot="1">
      <c r="A2006" s="57" t="s">
        <v>53</v>
      </c>
      <c r="B2006" s="69"/>
      <c r="C2006" s="233" t="s">
        <v>250</v>
      </c>
      <c r="D2006" s="182">
        <v>0.89786878000000003</v>
      </c>
      <c r="E2006" s="183">
        <v>0</v>
      </c>
      <c r="F2006" s="183">
        <v>0</v>
      </c>
      <c r="G2006" s="183">
        <v>0.68600764000000003</v>
      </c>
      <c r="H2006" s="183">
        <v>0</v>
      </c>
      <c r="I2006" s="183">
        <v>0</v>
      </c>
      <c r="J2006" s="183">
        <v>0.88527913000000003</v>
      </c>
      <c r="K2006" s="183">
        <v>0</v>
      </c>
      <c r="L2006" s="183">
        <v>0</v>
      </c>
      <c r="M2006" s="183">
        <v>0.46703755000000002</v>
      </c>
      <c r="N2006" s="183">
        <v>0</v>
      </c>
      <c r="O2006" s="184">
        <v>0</v>
      </c>
      <c r="P2006" s="185">
        <f>SUM(D2006:O2006)</f>
        <v>2.9361931000000001</v>
      </c>
      <c r="Q2006" s="502"/>
      <c r="R2006" s="186"/>
      <c r="S2006" s="186"/>
      <c r="T2006" s="103"/>
      <c r="U2006" s="79">
        <v>2</v>
      </c>
    </row>
    <row r="2007" spans="1:21" s="57" customFormat="1" ht="15.75" hidden="1" customHeight="1" thickBot="1">
      <c r="A2007" s="57" t="s">
        <v>53</v>
      </c>
      <c r="B2007" s="69"/>
      <c r="C2007" s="233" t="s">
        <v>476</v>
      </c>
      <c r="D2007" s="182">
        <v>0.72401395999999996</v>
      </c>
      <c r="E2007" s="183">
        <v>0</v>
      </c>
      <c r="F2007" s="183">
        <v>0</v>
      </c>
      <c r="G2007" s="183">
        <v>0.83128818000000004</v>
      </c>
      <c r="H2007" s="183">
        <v>0</v>
      </c>
      <c r="I2007" s="183">
        <v>0</v>
      </c>
      <c r="J2007" s="183">
        <v>0.87788895</v>
      </c>
      <c r="K2007" s="183">
        <v>0</v>
      </c>
      <c r="L2007" s="183">
        <v>0</v>
      </c>
      <c r="M2007" s="183">
        <v>0.41788155999999999</v>
      </c>
      <c r="N2007" s="183">
        <v>0</v>
      </c>
      <c r="O2007" s="184">
        <v>0</v>
      </c>
      <c r="P2007" s="185">
        <f t="shared" ref="P2007:P2012" si="1337">SUM(D2007:O2007)</f>
        <v>2.8510726500000003</v>
      </c>
      <c r="Q2007" s="503"/>
      <c r="R2007" s="187"/>
      <c r="S2007" s="187"/>
      <c r="T2007" s="105">
        <f t="shared" ref="T2007:T2013" si="1338">R2007-S2007</f>
        <v>0</v>
      </c>
      <c r="U2007" s="79">
        <v>2</v>
      </c>
    </row>
    <row r="2008" spans="1:21" s="57" customFormat="1" ht="15.75" hidden="1" customHeight="1" thickBot="1">
      <c r="A2008" s="57" t="s">
        <v>53</v>
      </c>
      <c r="B2008" s="69"/>
      <c r="C2008" s="233" t="s">
        <v>597</v>
      </c>
      <c r="D2008" s="182">
        <v>0.85026524000000003</v>
      </c>
      <c r="E2008" s="183">
        <v>0</v>
      </c>
      <c r="F2008" s="183">
        <v>0</v>
      </c>
      <c r="G2008" s="183">
        <v>0.75453778000000005</v>
      </c>
      <c r="H2008" s="183">
        <v>0</v>
      </c>
      <c r="I2008" s="183">
        <v>0</v>
      </c>
      <c r="J2008" s="183">
        <v>0.91160448000000005</v>
      </c>
      <c r="K2008" s="183">
        <v>0</v>
      </c>
      <c r="L2008" s="183">
        <v>0</v>
      </c>
      <c r="M2008" s="183">
        <v>0</v>
      </c>
      <c r="N2008" s="183">
        <v>0.60492555000000003</v>
      </c>
      <c r="O2008" s="184">
        <v>0</v>
      </c>
      <c r="P2008" s="185">
        <f t="shared" si="1337"/>
        <v>3.1213330500000001</v>
      </c>
      <c r="Q2008" s="503"/>
      <c r="R2008" s="187"/>
      <c r="S2008" s="187"/>
      <c r="T2008" s="105">
        <f t="shared" si="1338"/>
        <v>0</v>
      </c>
      <c r="U2008" s="79">
        <v>2</v>
      </c>
    </row>
    <row r="2009" spans="1:21" s="57" customFormat="1" ht="15.75" hidden="1" customHeight="1" thickBot="1">
      <c r="A2009" s="57" t="s">
        <v>53</v>
      </c>
      <c r="B2009" s="69"/>
      <c r="C2009" s="233" t="s">
        <v>694</v>
      </c>
      <c r="D2009" s="182">
        <v>0.66593869999999999</v>
      </c>
      <c r="E2009" s="183">
        <v>0</v>
      </c>
      <c r="F2009" s="183">
        <v>0</v>
      </c>
      <c r="G2009" s="183">
        <v>0.91903365000000004</v>
      </c>
      <c r="H2009" s="183">
        <v>0</v>
      </c>
      <c r="I2009" s="183">
        <v>0</v>
      </c>
      <c r="J2009" s="183">
        <v>0.69889690000000004</v>
      </c>
      <c r="K2009" s="183">
        <v>0</v>
      </c>
      <c r="L2009" s="183">
        <v>0</v>
      </c>
      <c r="M2009" s="183">
        <v>0.55567520999999997</v>
      </c>
      <c r="N2009" s="183">
        <v>0</v>
      </c>
      <c r="O2009" s="184">
        <v>0</v>
      </c>
      <c r="P2009" s="185">
        <f t="shared" si="1337"/>
        <v>2.8395444600000004</v>
      </c>
      <c r="Q2009" s="503"/>
      <c r="R2009" s="187"/>
      <c r="S2009" s="187"/>
      <c r="T2009" s="105">
        <f t="shared" si="1338"/>
        <v>0</v>
      </c>
      <c r="U2009" s="79">
        <v>2</v>
      </c>
    </row>
    <row r="2010" spans="1:21" s="57" customFormat="1" ht="15.75" hidden="1" customHeight="1" thickBot="1">
      <c r="A2010" s="57" t="s">
        <v>53</v>
      </c>
      <c r="B2010" s="69"/>
      <c r="C2010" s="233" t="s">
        <v>799</v>
      </c>
      <c r="D2010" s="189">
        <v>0.68541763</v>
      </c>
      <c r="E2010" s="190">
        <v>0</v>
      </c>
      <c r="F2010" s="190">
        <v>0</v>
      </c>
      <c r="G2010" s="190">
        <v>0.91121191999999984</v>
      </c>
      <c r="H2010" s="190">
        <v>0</v>
      </c>
      <c r="I2010" s="190">
        <v>0</v>
      </c>
      <c r="J2010" s="190">
        <v>0.86015649999999999</v>
      </c>
      <c r="K2010" s="190">
        <v>0</v>
      </c>
      <c r="L2010" s="190">
        <v>0</v>
      </c>
      <c r="M2010" s="190">
        <v>0.6040498000000003</v>
      </c>
      <c r="N2010" s="190">
        <v>0</v>
      </c>
      <c r="O2010" s="184">
        <v>0</v>
      </c>
      <c r="P2010" s="185">
        <f t="shared" si="1337"/>
        <v>3.0608358500000001</v>
      </c>
      <c r="Q2010" s="503"/>
      <c r="R2010" s="187"/>
      <c r="S2010" s="187"/>
      <c r="T2010" s="105">
        <f t="shared" si="1338"/>
        <v>0</v>
      </c>
      <c r="U2010" s="79">
        <v>2</v>
      </c>
    </row>
    <row r="2011" spans="1:21" s="57" customFormat="1" ht="15.75" hidden="1" customHeight="1" thickBot="1">
      <c r="A2011" s="57" t="s">
        <v>53</v>
      </c>
      <c r="B2011" s="69"/>
      <c r="C2011" s="233" t="s">
        <v>883</v>
      </c>
      <c r="D2011" s="422">
        <v>0</v>
      </c>
      <c r="E2011" s="423">
        <v>0.65150580999999996</v>
      </c>
      <c r="F2011" s="423">
        <v>0</v>
      </c>
      <c r="G2011" s="423">
        <v>0</v>
      </c>
      <c r="H2011" s="423">
        <v>0.89969750999999998</v>
      </c>
      <c r="I2011" s="423">
        <v>0</v>
      </c>
      <c r="J2011" s="423">
        <v>0</v>
      </c>
      <c r="K2011" s="423">
        <v>0.84621385999999976</v>
      </c>
      <c r="L2011" s="423">
        <v>0</v>
      </c>
      <c r="M2011" s="423">
        <v>0.6036559300000004</v>
      </c>
      <c r="N2011" s="423">
        <v>0</v>
      </c>
      <c r="O2011" s="424">
        <v>0</v>
      </c>
      <c r="P2011" s="425">
        <f t="shared" si="1337"/>
        <v>3.0010731100000001</v>
      </c>
      <c r="Q2011" s="503"/>
      <c r="R2011" s="182"/>
      <c r="S2011" s="191"/>
      <c r="T2011" s="192">
        <f>S2011-R2011</f>
        <v>0</v>
      </c>
      <c r="U2011" s="79">
        <v>2</v>
      </c>
    </row>
    <row r="2012" spans="1:21" s="57" customFormat="1" ht="15.75" hidden="1" customHeight="1" thickBot="1">
      <c r="A2012" s="57" t="s">
        <v>53</v>
      </c>
      <c r="B2012" s="69"/>
      <c r="C2012" s="233" t="s">
        <v>984</v>
      </c>
      <c r="D2012" s="182">
        <v>0</v>
      </c>
      <c r="E2012" s="183">
        <v>0</v>
      </c>
      <c r="F2012" s="183">
        <v>0</v>
      </c>
      <c r="G2012" s="183">
        <v>0.73825753000000005</v>
      </c>
      <c r="H2012" s="183">
        <v>0</v>
      </c>
      <c r="I2012" s="183">
        <v>0</v>
      </c>
      <c r="J2012" s="183">
        <v>0.85710294000000009</v>
      </c>
      <c r="K2012" s="183">
        <v>0</v>
      </c>
      <c r="L2012" s="183">
        <v>0.60489128999999986</v>
      </c>
      <c r="M2012" s="183">
        <v>0.60548877000000001</v>
      </c>
      <c r="N2012" s="183">
        <v>0</v>
      </c>
      <c r="O2012" s="341">
        <v>0</v>
      </c>
      <c r="P2012" s="185">
        <f t="shared" si="1337"/>
        <v>2.80574053</v>
      </c>
      <c r="Q2012" s="503"/>
      <c r="R2012" s="459">
        <v>3.2</v>
      </c>
      <c r="S2012" s="459">
        <v>3.2</v>
      </c>
      <c r="T2012" s="592">
        <f t="shared" si="1338"/>
        <v>0</v>
      </c>
      <c r="U2012" s="79">
        <v>2</v>
      </c>
    </row>
    <row r="2013" spans="1:21" s="57" customFormat="1" ht="15.6" customHeight="1" thickBot="1">
      <c r="A2013" s="57" t="s">
        <v>53</v>
      </c>
      <c r="B2013" s="516">
        <f>+B2000+1</f>
        <v>394</v>
      </c>
      <c r="C2013" s="233" t="s">
        <v>2538</v>
      </c>
      <c r="D2013" s="182">
        <v>0</v>
      </c>
      <c r="E2013" s="183">
        <v>0.7</v>
      </c>
      <c r="F2013" s="183">
        <v>0</v>
      </c>
      <c r="G2013" s="183">
        <v>0</v>
      </c>
      <c r="H2013" s="183">
        <v>0.7</v>
      </c>
      <c r="I2013" s="183">
        <v>0</v>
      </c>
      <c r="J2013" s="183">
        <v>1</v>
      </c>
      <c r="K2013" s="183">
        <v>0</v>
      </c>
      <c r="L2013" s="183">
        <v>0</v>
      </c>
      <c r="M2013" s="183">
        <v>0.5</v>
      </c>
      <c r="N2013" s="183">
        <v>0</v>
      </c>
      <c r="O2013" s="184">
        <f>(R2013)-SUM(D2013:N2013)</f>
        <v>0</v>
      </c>
      <c r="P2013" s="185">
        <f>SUM(D2013:O2013)</f>
        <v>2.9</v>
      </c>
      <c r="Q2013" s="584"/>
      <c r="R2013" s="182">
        <v>2.9</v>
      </c>
      <c r="S2013" s="187">
        <v>2.9</v>
      </c>
      <c r="T2013" s="105">
        <f t="shared" si="1338"/>
        <v>0</v>
      </c>
      <c r="U2013" s="79">
        <v>1</v>
      </c>
    </row>
    <row r="2014" spans="1:21" s="57" customFormat="1" ht="15.75" hidden="1" customHeight="1" thickBot="1">
      <c r="A2014" s="57" t="s">
        <v>53</v>
      </c>
      <c r="B2014" s="69"/>
      <c r="C2014" s="233" t="s">
        <v>1129</v>
      </c>
      <c r="D2014" s="182">
        <v>0.77019970000000004</v>
      </c>
      <c r="E2014" s="183">
        <v>0</v>
      </c>
      <c r="F2014" s="183">
        <v>0</v>
      </c>
      <c r="G2014" s="183">
        <v>0.90590981999999998</v>
      </c>
      <c r="H2014" s="183">
        <v>0</v>
      </c>
      <c r="I2014" s="183">
        <v>0</v>
      </c>
      <c r="J2014" s="183">
        <v>1.04785924</v>
      </c>
      <c r="K2014" s="183">
        <v>0</v>
      </c>
      <c r="L2014" s="183">
        <v>0</v>
      </c>
      <c r="M2014" s="183">
        <v>0.43582564999999995</v>
      </c>
      <c r="N2014" s="183">
        <v>0</v>
      </c>
      <c r="O2014" s="184">
        <v>0</v>
      </c>
      <c r="P2014" s="185">
        <f>SUM(D2014:O2014)</f>
        <v>3.1597944099999999</v>
      </c>
      <c r="Q2014" s="351"/>
      <c r="R2014" s="595">
        <v>3.2</v>
      </c>
      <c r="S2014" s="596">
        <v>3.2</v>
      </c>
      <c r="T2014" s="597">
        <f>R2014-S2014</f>
        <v>0</v>
      </c>
      <c r="U2014" s="79">
        <v>2</v>
      </c>
    </row>
    <row r="2015" spans="1:21" s="57" customFormat="1" ht="15.75" hidden="1" customHeight="1" thickBot="1">
      <c r="A2015" s="57" t="s">
        <v>53</v>
      </c>
      <c r="B2015" s="516"/>
      <c r="C2015" s="233" t="s">
        <v>1713</v>
      </c>
      <c r="D2015" s="182">
        <v>0</v>
      </c>
      <c r="E2015" s="183">
        <v>0.37237964000000001</v>
      </c>
      <c r="F2015" s="183">
        <v>0</v>
      </c>
      <c r="G2015" s="183">
        <v>0.88742412000000004</v>
      </c>
      <c r="H2015" s="183">
        <v>0</v>
      </c>
      <c r="I2015" s="183">
        <v>0</v>
      </c>
      <c r="J2015" s="183">
        <v>0</v>
      </c>
      <c r="K2015" s="183">
        <v>0.84801123</v>
      </c>
      <c r="L2015" s="183">
        <v>0</v>
      </c>
      <c r="M2015" s="183">
        <v>0.58647216999999996</v>
      </c>
      <c r="N2015" s="183">
        <v>0</v>
      </c>
      <c r="O2015" s="184">
        <v>0</v>
      </c>
      <c r="P2015" s="185">
        <f t="shared" ref="P2015:P2024" si="1339">SUM(D2015:O2015)</f>
        <v>2.69428716</v>
      </c>
      <c r="Q2015" s="351"/>
      <c r="R2015" s="182">
        <v>3.2</v>
      </c>
      <c r="S2015" s="187">
        <v>3.2</v>
      </c>
      <c r="T2015" s="481">
        <f t="shared" ref="T2015:T2024" si="1340">R2015-S2015</f>
        <v>0</v>
      </c>
      <c r="U2015" s="79">
        <v>2</v>
      </c>
    </row>
    <row r="2016" spans="1:21" s="57" customFormat="1" ht="15.75" hidden="1" customHeight="1" thickBot="1">
      <c r="A2016" s="57" t="s">
        <v>53</v>
      </c>
      <c r="B2016" s="516"/>
      <c r="C2016" s="233" t="s">
        <v>1714</v>
      </c>
      <c r="D2016" s="583">
        <v>0</v>
      </c>
      <c r="E2016" s="301">
        <v>0.29598266000000001</v>
      </c>
      <c r="F2016" s="301">
        <v>0</v>
      </c>
      <c r="G2016" s="301">
        <v>0.77514503999999995</v>
      </c>
      <c r="H2016" s="301">
        <v>0</v>
      </c>
      <c r="I2016" s="301">
        <v>0</v>
      </c>
      <c r="J2016" s="301">
        <v>0.96821257000000038</v>
      </c>
      <c r="K2016" s="301">
        <v>0</v>
      </c>
      <c r="L2016" s="301">
        <v>0</v>
      </c>
      <c r="M2016" s="301">
        <v>0.34228844999999986</v>
      </c>
      <c r="N2016" s="301">
        <v>0</v>
      </c>
      <c r="O2016" s="332">
        <v>0</v>
      </c>
      <c r="P2016" s="333">
        <f t="shared" si="1339"/>
        <v>2.3816287200000001</v>
      </c>
      <c r="Q2016" s="557"/>
      <c r="R2016" s="422">
        <v>2.7</v>
      </c>
      <c r="S2016" s="459">
        <v>2.7</v>
      </c>
      <c r="T2016" s="592">
        <f t="shared" si="1340"/>
        <v>0</v>
      </c>
      <c r="U2016" s="79">
        <v>2</v>
      </c>
    </row>
    <row r="2017" spans="1:21" s="57" customFormat="1" ht="15.6" hidden="1" customHeight="1" thickBot="1">
      <c r="A2017" s="57" t="s">
        <v>53</v>
      </c>
      <c r="B2017" s="516"/>
      <c r="C2017" s="233" t="s">
        <v>1715</v>
      </c>
      <c r="D2017" s="182">
        <v>0.29598266000000001</v>
      </c>
      <c r="E2017" s="183">
        <v>0</v>
      </c>
      <c r="F2017" s="183">
        <v>0</v>
      </c>
      <c r="G2017" s="183">
        <v>0</v>
      </c>
      <c r="H2017" s="183">
        <v>1.1372920300000002</v>
      </c>
      <c r="I2017" s="183">
        <v>0</v>
      </c>
      <c r="J2017" s="183">
        <v>0.87424430999999991</v>
      </c>
      <c r="K2017" s="183">
        <v>0</v>
      </c>
      <c r="L2017" s="183">
        <v>0</v>
      </c>
      <c r="M2017" s="183">
        <v>0.56715574000000002</v>
      </c>
      <c r="N2017" s="183">
        <v>0</v>
      </c>
      <c r="O2017" s="184">
        <v>0</v>
      </c>
      <c r="P2017" s="185">
        <f t="shared" si="1339"/>
        <v>2.8746747400000001</v>
      </c>
      <c r="Q2017" s="584"/>
      <c r="R2017" s="182">
        <v>2.6</v>
      </c>
      <c r="S2017" s="187">
        <v>2.6</v>
      </c>
      <c r="T2017" s="105">
        <f t="shared" si="1340"/>
        <v>0</v>
      </c>
      <c r="U2017" s="79">
        <v>2</v>
      </c>
    </row>
    <row r="2018" spans="1:21" s="57" customFormat="1" ht="15.6" hidden="1" customHeight="1" thickBot="1">
      <c r="A2018" s="57" t="s">
        <v>53</v>
      </c>
      <c r="B2018" s="516"/>
      <c r="C2018" s="233" t="s">
        <v>1716</v>
      </c>
      <c r="D2018" s="182">
        <v>0</v>
      </c>
      <c r="E2018" s="183">
        <v>0.71490220000000004</v>
      </c>
      <c r="F2018" s="183">
        <v>0</v>
      </c>
      <c r="G2018" s="183">
        <v>0</v>
      </c>
      <c r="H2018" s="183">
        <v>0.69265880000000002</v>
      </c>
      <c r="I2018" s="183">
        <v>1.4183529999999944E-2</v>
      </c>
      <c r="J2018" s="183">
        <v>1.0715329099999995</v>
      </c>
      <c r="K2018" s="183">
        <v>0</v>
      </c>
      <c r="L2018" s="183">
        <v>0</v>
      </c>
      <c r="M2018" s="183">
        <v>0</v>
      </c>
      <c r="N2018" s="183">
        <v>0.42314273000000036</v>
      </c>
      <c r="O2018" s="184">
        <v>0</v>
      </c>
      <c r="P2018" s="185">
        <f t="shared" si="1339"/>
        <v>2.9164201699999999</v>
      </c>
      <c r="Q2018" s="584"/>
      <c r="R2018" s="182">
        <v>2.9</v>
      </c>
      <c r="S2018" s="187">
        <v>2.9</v>
      </c>
      <c r="T2018" s="105">
        <f t="shared" si="1340"/>
        <v>0</v>
      </c>
      <c r="U2018" s="79">
        <v>2</v>
      </c>
    </row>
    <row r="2019" spans="1:21" s="57" customFormat="1" ht="15.75" customHeight="1" thickBot="1">
      <c r="A2019" s="57" t="s">
        <v>53</v>
      </c>
      <c r="B2019" s="516">
        <f>+B2013+1</f>
        <v>395</v>
      </c>
      <c r="C2019" s="233" t="s">
        <v>1717</v>
      </c>
      <c r="D2019" s="182">
        <v>0</v>
      </c>
      <c r="E2019" s="611">
        <v>0.90729746</v>
      </c>
      <c r="F2019" s="611">
        <v>0</v>
      </c>
      <c r="G2019" s="611">
        <v>0</v>
      </c>
      <c r="H2019" s="611">
        <v>0.7</v>
      </c>
      <c r="I2019" s="611">
        <v>0</v>
      </c>
      <c r="J2019" s="611">
        <v>0.9</v>
      </c>
      <c r="K2019" s="611">
        <v>0</v>
      </c>
      <c r="L2019" s="611">
        <v>0</v>
      </c>
      <c r="M2019" s="611">
        <v>0.19270254000000042</v>
      </c>
      <c r="N2019" s="611">
        <v>0</v>
      </c>
      <c r="O2019" s="184">
        <f t="shared" ref="O2019:O2024" si="1341">(R2019)-SUM(D2019:N2019)</f>
        <v>0</v>
      </c>
      <c r="P2019" s="185">
        <f t="shared" si="1339"/>
        <v>2.7</v>
      </c>
      <c r="Q2019" s="557"/>
      <c r="R2019" s="648">
        <v>2.7</v>
      </c>
      <c r="S2019" s="599">
        <v>2.7</v>
      </c>
      <c r="T2019" s="600">
        <f t="shared" si="1340"/>
        <v>0</v>
      </c>
      <c r="U2019" s="79">
        <v>1</v>
      </c>
    </row>
    <row r="2020" spans="1:21" s="57" customFormat="1" ht="15.75" customHeight="1" thickBot="1">
      <c r="A2020" s="57" t="s">
        <v>53</v>
      </c>
      <c r="B2020" s="516">
        <f>+B2019+1</f>
        <v>396</v>
      </c>
      <c r="C2020" s="233" t="s">
        <v>1718</v>
      </c>
      <c r="D2020" s="195">
        <v>0</v>
      </c>
      <c r="E2020" s="193">
        <v>0.6</v>
      </c>
      <c r="F2020" s="193">
        <v>0</v>
      </c>
      <c r="G2020" s="193">
        <v>0</v>
      </c>
      <c r="H2020" s="193">
        <v>0.6</v>
      </c>
      <c r="I2020" s="193">
        <v>0</v>
      </c>
      <c r="J2020" s="193">
        <v>0.8</v>
      </c>
      <c r="K2020" s="193">
        <v>0</v>
      </c>
      <c r="L2020" s="193">
        <v>0</v>
      </c>
      <c r="M2020" s="193">
        <v>0.5</v>
      </c>
      <c r="N2020" s="193">
        <v>0</v>
      </c>
      <c r="O2020" s="184">
        <f t="shared" si="1341"/>
        <v>0</v>
      </c>
      <c r="P2020" s="185">
        <f t="shared" si="1339"/>
        <v>2.5</v>
      </c>
      <c r="Q2020" s="542"/>
      <c r="R2020" s="199">
        <v>2.5</v>
      </c>
      <c r="S2020" s="187">
        <v>2.5</v>
      </c>
      <c r="T2020" s="105">
        <f t="shared" si="1340"/>
        <v>0</v>
      </c>
      <c r="U2020" s="79">
        <v>1</v>
      </c>
    </row>
    <row r="2021" spans="1:21" s="57" customFormat="1" ht="15.75" hidden="1" customHeight="1" thickBot="1">
      <c r="A2021" s="57" t="s">
        <v>53</v>
      </c>
      <c r="B2021" s="69"/>
      <c r="C2021" s="233" t="s">
        <v>1719</v>
      </c>
      <c r="D2021" s="195"/>
      <c r="E2021" s="193"/>
      <c r="F2021" s="193"/>
      <c r="G2021" s="193"/>
      <c r="H2021" s="193"/>
      <c r="I2021" s="193"/>
      <c r="J2021" s="193"/>
      <c r="K2021" s="193"/>
      <c r="L2021" s="193"/>
      <c r="M2021" s="193"/>
      <c r="N2021" s="193"/>
      <c r="O2021" s="184">
        <f t="shared" si="1341"/>
        <v>0</v>
      </c>
      <c r="P2021" s="185">
        <f t="shared" si="1339"/>
        <v>0</v>
      </c>
      <c r="Q2021" s="503"/>
      <c r="R2021" s="199"/>
      <c r="S2021" s="187"/>
      <c r="T2021" s="105">
        <f t="shared" si="1340"/>
        <v>0</v>
      </c>
      <c r="U2021" s="79">
        <v>2</v>
      </c>
    </row>
    <row r="2022" spans="1:21" s="57" customFormat="1" ht="15.75" hidden="1" customHeight="1" thickBot="1">
      <c r="A2022" s="57" t="s">
        <v>53</v>
      </c>
      <c r="B2022" s="69"/>
      <c r="C2022" s="233" t="s">
        <v>1720</v>
      </c>
      <c r="D2022" s="195"/>
      <c r="E2022" s="193"/>
      <c r="F2022" s="193"/>
      <c r="G2022" s="193"/>
      <c r="H2022" s="193"/>
      <c r="I2022" s="193"/>
      <c r="J2022" s="193"/>
      <c r="K2022" s="193"/>
      <c r="L2022" s="193"/>
      <c r="M2022" s="193"/>
      <c r="N2022" s="193"/>
      <c r="O2022" s="184">
        <f t="shared" si="1341"/>
        <v>0</v>
      </c>
      <c r="P2022" s="185">
        <f t="shared" si="1339"/>
        <v>0</v>
      </c>
      <c r="Q2022" s="503"/>
      <c r="R2022" s="199"/>
      <c r="S2022" s="187"/>
      <c r="T2022" s="105">
        <f t="shared" si="1340"/>
        <v>0</v>
      </c>
      <c r="U2022" s="79">
        <v>2</v>
      </c>
    </row>
    <row r="2023" spans="1:21" s="57" customFormat="1" ht="15.75" hidden="1" customHeight="1" thickBot="1">
      <c r="A2023" s="57" t="s">
        <v>53</v>
      </c>
      <c r="B2023" s="69"/>
      <c r="C2023" s="233" t="s">
        <v>1721</v>
      </c>
      <c r="D2023" s="195"/>
      <c r="E2023" s="193"/>
      <c r="F2023" s="193"/>
      <c r="G2023" s="193"/>
      <c r="H2023" s="193"/>
      <c r="I2023" s="193"/>
      <c r="J2023" s="193"/>
      <c r="K2023" s="193"/>
      <c r="L2023" s="193"/>
      <c r="M2023" s="193"/>
      <c r="N2023" s="193"/>
      <c r="O2023" s="184">
        <f t="shared" si="1341"/>
        <v>0</v>
      </c>
      <c r="P2023" s="185">
        <f t="shared" si="1339"/>
        <v>0</v>
      </c>
      <c r="Q2023" s="503"/>
      <c r="R2023" s="199"/>
      <c r="S2023" s="187"/>
      <c r="T2023" s="105">
        <f t="shared" si="1340"/>
        <v>0</v>
      </c>
      <c r="U2023" s="79">
        <v>2</v>
      </c>
    </row>
    <row r="2024" spans="1:21" s="57" customFormat="1" ht="15.75" hidden="1" customHeight="1" thickBot="1">
      <c r="A2024" s="57" t="s">
        <v>53</v>
      </c>
      <c r="B2024" s="69"/>
      <c r="C2024" s="233" t="s">
        <v>1722</v>
      </c>
      <c r="D2024" s="195"/>
      <c r="E2024" s="193"/>
      <c r="F2024" s="193"/>
      <c r="G2024" s="193"/>
      <c r="H2024" s="193"/>
      <c r="I2024" s="193"/>
      <c r="J2024" s="193"/>
      <c r="K2024" s="193"/>
      <c r="L2024" s="631"/>
      <c r="M2024" s="193"/>
      <c r="N2024" s="193"/>
      <c r="O2024" s="184">
        <f t="shared" si="1341"/>
        <v>0</v>
      </c>
      <c r="P2024" s="185">
        <f t="shared" si="1339"/>
        <v>0</v>
      </c>
      <c r="Q2024" s="503"/>
      <c r="R2024" s="199"/>
      <c r="S2024" s="187"/>
      <c r="T2024" s="105">
        <f t="shared" si="1340"/>
        <v>0</v>
      </c>
      <c r="U2024" s="79">
        <v>2</v>
      </c>
    </row>
    <row r="2025" spans="1:21" s="196" customFormat="1" ht="15.6" customHeight="1" thickBot="1">
      <c r="B2025" s="549"/>
      <c r="C2025" s="468"/>
      <c r="D2025" s="161"/>
      <c r="E2025" s="161"/>
      <c r="F2025" s="161"/>
      <c r="G2025" s="161"/>
      <c r="H2025" s="161"/>
      <c r="I2025" s="161"/>
      <c r="J2025" s="161"/>
      <c r="K2025" s="161"/>
      <c r="L2025" s="161"/>
      <c r="M2025" s="161"/>
      <c r="N2025" s="161"/>
      <c r="O2025" s="197"/>
      <c r="P2025" s="198"/>
      <c r="Q2025" s="198"/>
      <c r="R2025" s="161"/>
      <c r="S2025" s="161"/>
      <c r="T2025" s="75"/>
      <c r="U2025" s="79">
        <v>1</v>
      </c>
    </row>
    <row r="2026" spans="1:21" s="57" customFormat="1" ht="15.75" hidden="1" customHeight="1" thickBot="1">
      <c r="A2026" s="57" t="s">
        <v>54</v>
      </c>
      <c r="B2026" s="69"/>
      <c r="C2026" s="233" t="s">
        <v>251</v>
      </c>
      <c r="D2026" s="218">
        <v>0</v>
      </c>
      <c r="E2026" s="218">
        <v>0.27046788353004581</v>
      </c>
      <c r="F2026" s="218">
        <v>0</v>
      </c>
      <c r="G2026" s="218">
        <v>0.17751529750755779</v>
      </c>
      <c r="H2026" s="218">
        <v>9.7926254849378613E-2</v>
      </c>
      <c r="I2026" s="218">
        <v>0</v>
      </c>
      <c r="J2026" s="218">
        <v>0.24440680230206457</v>
      </c>
      <c r="K2026" s="218">
        <v>0</v>
      </c>
      <c r="L2026" s="340">
        <v>0</v>
      </c>
      <c r="M2026" s="218">
        <v>0.13623740062088394</v>
      </c>
      <c r="N2026" s="218">
        <v>6.2802239393399073E-2</v>
      </c>
      <c r="O2026" s="218">
        <v>1.0644121796670193E-2</v>
      </c>
      <c r="P2026" s="160">
        <f>SUM(D2026:O2026)</f>
        <v>1</v>
      </c>
      <c r="Q2026" s="484"/>
      <c r="R2026" s="234"/>
      <c r="S2026" s="234"/>
      <c r="T2026" s="75"/>
      <c r="U2026" s="79">
        <v>2</v>
      </c>
    </row>
    <row r="2027" spans="1:21" s="57" customFormat="1" ht="15.75" hidden="1" customHeight="1" thickBot="1">
      <c r="A2027" s="57" t="s">
        <v>54</v>
      </c>
      <c r="B2027" s="69"/>
      <c r="C2027" s="233" t="s">
        <v>252</v>
      </c>
      <c r="D2027" s="220">
        <v>0</v>
      </c>
      <c r="E2027" s="220">
        <v>0.30831749524701613</v>
      </c>
      <c r="F2027" s="220">
        <v>0</v>
      </c>
      <c r="G2027" s="220">
        <v>0.24669604917815025</v>
      </c>
      <c r="H2027" s="220">
        <v>2.6886273440394015E-6</v>
      </c>
      <c r="I2027" s="220">
        <v>0</v>
      </c>
      <c r="J2027" s="220">
        <v>0</v>
      </c>
      <c r="K2027" s="220">
        <v>0.22396031732704591</v>
      </c>
      <c r="L2027" s="220">
        <v>-2.4407025341308799E-5</v>
      </c>
      <c r="M2027" s="220">
        <v>0</v>
      </c>
      <c r="N2027" s="220">
        <v>0.22104785664578497</v>
      </c>
      <c r="O2027" s="220">
        <v>0</v>
      </c>
      <c r="P2027" s="164">
        <f>SUM(D2027:O2027)</f>
        <v>1</v>
      </c>
      <c r="Q2027" s="484"/>
      <c r="R2027" s="234"/>
      <c r="S2027" s="234"/>
      <c r="T2027" s="75"/>
      <c r="U2027" s="79">
        <v>2</v>
      </c>
    </row>
    <row r="2028" spans="1:21" s="57" customFormat="1" ht="15.75" hidden="1" customHeight="1" thickBot="1">
      <c r="A2028" s="57" t="s">
        <v>54</v>
      </c>
      <c r="B2028" s="69"/>
      <c r="C2028" s="233" t="s">
        <v>253</v>
      </c>
      <c r="D2028" s="235">
        <v>0</v>
      </c>
      <c r="E2028" s="235">
        <v>0.33413286035296852</v>
      </c>
      <c r="F2028" s="235">
        <v>0</v>
      </c>
      <c r="G2028" s="235">
        <v>0.25641894234598334</v>
      </c>
      <c r="H2028" s="235">
        <v>-3.1759886759818182E-5</v>
      </c>
      <c r="I2028" s="235">
        <v>0</v>
      </c>
      <c r="J2028" s="235">
        <v>0.18337153967662542</v>
      </c>
      <c r="K2028" s="235">
        <v>-8.4854739579312694E-3</v>
      </c>
      <c r="L2028" s="235">
        <v>0</v>
      </c>
      <c r="M2028" s="235">
        <v>0.23459389146911375</v>
      </c>
      <c r="N2028" s="235">
        <v>0</v>
      </c>
      <c r="O2028" s="235">
        <v>0</v>
      </c>
      <c r="P2028" s="167">
        <f>SUM(D2028:O2028)</f>
        <v>0.99999999999999978</v>
      </c>
      <c r="Q2028" s="484"/>
      <c r="R2028" s="234"/>
      <c r="S2028" s="234"/>
      <c r="T2028" s="75"/>
      <c r="U2028" s="79">
        <v>2</v>
      </c>
    </row>
    <row r="2029" spans="1:21" s="57" customFormat="1" ht="15.75" hidden="1" customHeight="1" thickBot="1">
      <c r="A2029" s="57" t="s">
        <v>54</v>
      </c>
      <c r="B2029" s="69"/>
      <c r="C2029" s="233" t="s">
        <v>254</v>
      </c>
      <c r="D2029" s="168">
        <f t="shared" ref="D2029:D2036" si="1342">D2048/$P2048</f>
        <v>0.29648333727073906</v>
      </c>
      <c r="E2029" s="169">
        <f t="shared" ref="E2029:O2029" si="1343">E2048/$P2048</f>
        <v>0</v>
      </c>
      <c r="F2029" s="169">
        <f t="shared" si="1343"/>
        <v>0</v>
      </c>
      <c r="G2029" s="169">
        <f t="shared" si="1343"/>
        <v>0.2295756370387996</v>
      </c>
      <c r="H2029" s="169">
        <f t="shared" si="1343"/>
        <v>0</v>
      </c>
      <c r="I2029" s="169">
        <f t="shared" si="1343"/>
        <v>0</v>
      </c>
      <c r="J2029" s="169">
        <f t="shared" si="1343"/>
        <v>0.2397171214891628</v>
      </c>
      <c r="K2029" s="169">
        <f t="shared" si="1343"/>
        <v>0</v>
      </c>
      <c r="L2029" s="169">
        <f t="shared" si="1343"/>
        <v>0</v>
      </c>
      <c r="M2029" s="169">
        <f t="shared" si="1343"/>
        <v>0</v>
      </c>
      <c r="N2029" s="169">
        <f t="shared" si="1343"/>
        <v>0.23422390420129854</v>
      </c>
      <c r="O2029" s="169">
        <f t="shared" si="1343"/>
        <v>0</v>
      </c>
      <c r="P2029" s="171">
        <f>SUM(D2029:O2029)</f>
        <v>1</v>
      </c>
      <c r="Q2029" s="484"/>
      <c r="R2029" s="234"/>
      <c r="S2029" s="234"/>
      <c r="T2029" s="75"/>
      <c r="U2029" s="79">
        <v>2</v>
      </c>
    </row>
    <row r="2030" spans="1:21" s="57" customFormat="1" ht="15.75" hidden="1" customHeight="1" thickBot="1">
      <c r="A2030" s="57" t="s">
        <v>54</v>
      </c>
      <c r="B2030" s="69"/>
      <c r="C2030" s="236" t="s">
        <v>255</v>
      </c>
      <c r="D2030" s="168">
        <f t="shared" si="1342"/>
        <v>0</v>
      </c>
      <c r="E2030" s="169">
        <f t="shared" ref="E2030:O2031" si="1344">E2049/$P2049</f>
        <v>0.29884657614666893</v>
      </c>
      <c r="F2030" s="169">
        <f t="shared" si="1344"/>
        <v>0</v>
      </c>
      <c r="G2030" s="169">
        <f t="shared" si="1344"/>
        <v>0</v>
      </c>
      <c r="H2030" s="169">
        <f t="shared" si="1344"/>
        <v>0.22103393593082454</v>
      </c>
      <c r="I2030" s="169">
        <f t="shared" si="1344"/>
        <v>0</v>
      </c>
      <c r="J2030" s="169">
        <f t="shared" si="1344"/>
        <v>0</v>
      </c>
      <c r="K2030" s="169">
        <f t="shared" si="1344"/>
        <v>0.21636241066508882</v>
      </c>
      <c r="L2030" s="169">
        <f t="shared" si="1344"/>
        <v>0</v>
      </c>
      <c r="M2030" s="169">
        <f t="shared" si="1344"/>
        <v>0</v>
      </c>
      <c r="N2030" s="169">
        <f t="shared" si="1344"/>
        <v>0.26375707725741776</v>
      </c>
      <c r="O2030" s="169">
        <f t="shared" si="1344"/>
        <v>0</v>
      </c>
      <c r="P2030" s="171">
        <f>SUM(D2030:O2030)</f>
        <v>1</v>
      </c>
      <c r="Q2030" s="496">
        <f>(P2049/P2048-1)</f>
        <v>-0.12149128921101315</v>
      </c>
      <c r="R2030" s="234"/>
      <c r="S2030" s="234"/>
      <c r="T2030" s="75"/>
      <c r="U2030" s="79">
        <v>2</v>
      </c>
    </row>
    <row r="2031" spans="1:21" s="57" customFormat="1" ht="15.75" hidden="1" customHeight="1" thickBot="1">
      <c r="A2031" s="57" t="s">
        <v>54</v>
      </c>
      <c r="B2031" s="69"/>
      <c r="C2031" s="233" t="s">
        <v>477</v>
      </c>
      <c r="D2031" s="168">
        <f t="shared" si="1342"/>
        <v>0.30369378816058717</v>
      </c>
      <c r="E2031" s="169">
        <f t="shared" si="1344"/>
        <v>0</v>
      </c>
      <c r="F2031" s="169">
        <f t="shared" si="1344"/>
        <v>0</v>
      </c>
      <c r="G2031" s="169">
        <f t="shared" si="1344"/>
        <v>1.1259267177421707E-4</v>
      </c>
      <c r="H2031" s="169">
        <f t="shared" si="1344"/>
        <v>0.21782560368559095</v>
      </c>
      <c r="I2031" s="169">
        <f t="shared" si="1344"/>
        <v>0</v>
      </c>
      <c r="J2031" s="169">
        <f t="shared" si="1344"/>
        <v>0</v>
      </c>
      <c r="K2031" s="169">
        <f t="shared" si="1344"/>
        <v>0.22094583618118446</v>
      </c>
      <c r="L2031" s="169">
        <f t="shared" si="1344"/>
        <v>0</v>
      </c>
      <c r="M2031" s="169">
        <f t="shared" si="1344"/>
        <v>0.25742217930086314</v>
      </c>
      <c r="N2031" s="169">
        <f t="shared" si="1344"/>
        <v>0</v>
      </c>
      <c r="O2031" s="169">
        <f t="shared" si="1344"/>
        <v>0</v>
      </c>
      <c r="P2031" s="171">
        <f t="shared" ref="P2031:P2036" si="1345">SUM(D2031:O2031)</f>
        <v>1</v>
      </c>
      <c r="Q2031" s="496">
        <f t="shared" ref="Q2031:Q2036" si="1346">(P2050/P2049-1)</f>
        <v>0.20058092554903562</v>
      </c>
      <c r="R2031" s="234"/>
      <c r="S2031" s="234"/>
      <c r="T2031" s="75"/>
      <c r="U2031" s="79">
        <v>2</v>
      </c>
    </row>
    <row r="2032" spans="1:21" s="57" customFormat="1" ht="15.75" hidden="1" customHeight="1" thickBot="1">
      <c r="A2032" s="57" t="s">
        <v>54</v>
      </c>
      <c r="B2032" s="69"/>
      <c r="C2032" s="233" t="s">
        <v>598</v>
      </c>
      <c r="D2032" s="168">
        <f t="shared" si="1342"/>
        <v>0.27871057330665167</v>
      </c>
      <c r="E2032" s="169">
        <f t="shared" ref="E2032:O2032" si="1347">E2051/$P2051</f>
        <v>0</v>
      </c>
      <c r="F2032" s="169">
        <f t="shared" si="1347"/>
        <v>0</v>
      </c>
      <c r="G2032" s="169">
        <f t="shared" si="1347"/>
        <v>0.21863866815475749</v>
      </c>
      <c r="H2032" s="169">
        <f t="shared" si="1347"/>
        <v>0</v>
      </c>
      <c r="I2032" s="169">
        <f t="shared" si="1347"/>
        <v>0</v>
      </c>
      <c r="J2032" s="169">
        <f t="shared" si="1347"/>
        <v>0.23692562792823302</v>
      </c>
      <c r="K2032" s="169">
        <f t="shared" si="1347"/>
        <v>0</v>
      </c>
      <c r="L2032" s="169">
        <f t="shared" si="1347"/>
        <v>0</v>
      </c>
      <c r="M2032" s="169">
        <f t="shared" si="1347"/>
        <v>0</v>
      </c>
      <c r="N2032" s="169">
        <f t="shared" si="1347"/>
        <v>0.26572513061035785</v>
      </c>
      <c r="O2032" s="169">
        <f t="shared" si="1347"/>
        <v>0</v>
      </c>
      <c r="P2032" s="171">
        <f t="shared" si="1345"/>
        <v>1</v>
      </c>
      <c r="Q2032" s="497">
        <f t="shared" si="1346"/>
        <v>2.9548763480584661E-3</v>
      </c>
      <c r="R2032" s="234"/>
      <c r="S2032" s="234"/>
      <c r="T2032" s="75"/>
      <c r="U2032" s="79">
        <v>2</v>
      </c>
    </row>
    <row r="2033" spans="1:21" s="57" customFormat="1" ht="15.75" hidden="1" customHeight="1" thickBot="1">
      <c r="A2033" s="57" t="s">
        <v>54</v>
      </c>
      <c r="B2033" s="69"/>
      <c r="C2033" s="233" t="s">
        <v>695</v>
      </c>
      <c r="D2033" s="168">
        <f t="shared" si="1342"/>
        <v>0.27000657838607478</v>
      </c>
      <c r="E2033" s="169">
        <f t="shared" ref="E2033:O2033" si="1348">E2052/$P2052</f>
        <v>0</v>
      </c>
      <c r="F2033" s="169">
        <f t="shared" si="1348"/>
        <v>0</v>
      </c>
      <c r="G2033" s="169">
        <f t="shared" si="1348"/>
        <v>0.22779310193401964</v>
      </c>
      <c r="H2033" s="169">
        <f t="shared" si="1348"/>
        <v>0</v>
      </c>
      <c r="I2033" s="169">
        <f t="shared" si="1348"/>
        <v>0</v>
      </c>
      <c r="J2033" s="169">
        <f t="shared" si="1348"/>
        <v>0.23445189779759579</v>
      </c>
      <c r="K2033" s="169">
        <f t="shared" si="1348"/>
        <v>0</v>
      </c>
      <c r="L2033" s="169">
        <f t="shared" si="1348"/>
        <v>0</v>
      </c>
      <c r="M2033" s="169">
        <f t="shared" si="1348"/>
        <v>0</v>
      </c>
      <c r="N2033" s="169">
        <f t="shared" si="1348"/>
        <v>0.26774842188230985</v>
      </c>
      <c r="O2033" s="169">
        <f t="shared" si="1348"/>
        <v>0</v>
      </c>
      <c r="P2033" s="171">
        <f t="shared" si="1345"/>
        <v>1</v>
      </c>
      <c r="Q2033" s="497">
        <f t="shared" si="1346"/>
        <v>5.8248891487987065E-2</v>
      </c>
      <c r="R2033" s="234"/>
      <c r="S2033" s="234"/>
      <c r="T2033" s="477"/>
      <c r="U2033" s="79">
        <v>2</v>
      </c>
    </row>
    <row r="2034" spans="1:21" s="57" customFormat="1" ht="15.75" hidden="1" customHeight="1" thickBot="1">
      <c r="A2034" s="57" t="s">
        <v>54</v>
      </c>
      <c r="B2034" s="516"/>
      <c r="C2034" s="244" t="s">
        <v>800</v>
      </c>
      <c r="D2034" s="173">
        <f t="shared" si="1342"/>
        <v>0.27134576186540266</v>
      </c>
      <c r="E2034" s="218">
        <f t="shared" ref="E2034:O2034" si="1349">E2053/$P2053</f>
        <v>0</v>
      </c>
      <c r="F2034" s="218">
        <f t="shared" si="1349"/>
        <v>0</v>
      </c>
      <c r="G2034" s="218">
        <f t="shared" si="1349"/>
        <v>0.22584312145540952</v>
      </c>
      <c r="H2034" s="218">
        <f t="shared" si="1349"/>
        <v>0</v>
      </c>
      <c r="I2034" s="218">
        <f t="shared" si="1349"/>
        <v>0</v>
      </c>
      <c r="J2034" s="218">
        <f t="shared" si="1349"/>
        <v>0.2353071627349852</v>
      </c>
      <c r="K2034" s="218">
        <f t="shared" si="1349"/>
        <v>0</v>
      </c>
      <c r="L2034" s="218">
        <f t="shared" si="1349"/>
        <v>0</v>
      </c>
      <c r="M2034" s="218">
        <f t="shared" si="1349"/>
        <v>0.26750395394420268</v>
      </c>
      <c r="N2034" s="218">
        <f t="shared" si="1349"/>
        <v>0</v>
      </c>
      <c r="O2034" s="218">
        <f t="shared" si="1349"/>
        <v>0</v>
      </c>
      <c r="P2034" s="514">
        <f t="shared" si="1345"/>
        <v>1</v>
      </c>
      <c r="Q2034" s="550">
        <f t="shared" si="1346"/>
        <v>6.3476890373943551E-3</v>
      </c>
      <c r="R2034" s="234"/>
      <c r="S2034" s="234"/>
      <c r="T2034" s="75"/>
      <c r="U2034" s="79">
        <v>2</v>
      </c>
    </row>
    <row r="2035" spans="1:21" s="57" customFormat="1" ht="15.75" hidden="1" customHeight="1" thickBot="1">
      <c r="A2035" s="57" t="s">
        <v>54</v>
      </c>
      <c r="B2035" s="516"/>
      <c r="C2035" s="244" t="s">
        <v>884</v>
      </c>
      <c r="D2035" s="219">
        <f t="shared" si="1342"/>
        <v>0.2759867495813767</v>
      </c>
      <c r="E2035" s="220">
        <f t="shared" ref="E2035:O2036" si="1350">E2054/$P2054</f>
        <v>0</v>
      </c>
      <c r="F2035" s="220">
        <f t="shared" si="1350"/>
        <v>0</v>
      </c>
      <c r="G2035" s="220">
        <f t="shared" si="1350"/>
        <v>0.21629618827384309</v>
      </c>
      <c r="H2035" s="220">
        <f t="shared" si="1350"/>
        <v>0</v>
      </c>
      <c r="I2035" s="220">
        <f t="shared" si="1350"/>
        <v>0</v>
      </c>
      <c r="J2035" s="220">
        <f t="shared" si="1350"/>
        <v>0.2347485047912565</v>
      </c>
      <c r="K2035" s="220">
        <f t="shared" si="1350"/>
        <v>0</v>
      </c>
      <c r="L2035" s="220">
        <f t="shared" si="1350"/>
        <v>0</v>
      </c>
      <c r="M2035" s="220">
        <f t="shared" si="1350"/>
        <v>0.27296417242684901</v>
      </c>
      <c r="N2035" s="220">
        <f t="shared" si="1350"/>
        <v>4.3849266747020261E-6</v>
      </c>
      <c r="O2035" s="220">
        <f t="shared" si="1350"/>
        <v>0</v>
      </c>
      <c r="P2035" s="460">
        <f t="shared" si="1345"/>
        <v>1</v>
      </c>
      <c r="Q2035" s="551">
        <f t="shared" si="1346"/>
        <v>1.6661081830528612E-2</v>
      </c>
      <c r="R2035" s="234"/>
      <c r="S2035" s="234"/>
      <c r="T2035" s="75"/>
      <c r="U2035" s="79">
        <v>2</v>
      </c>
    </row>
    <row r="2036" spans="1:21" s="57" customFormat="1" ht="15.6" hidden="1" customHeight="1" thickBot="1">
      <c r="A2036" s="57" t="s">
        <v>54</v>
      </c>
      <c r="B2036" s="516"/>
      <c r="C2036" s="244" t="s">
        <v>985</v>
      </c>
      <c r="D2036" s="219">
        <f t="shared" si="1342"/>
        <v>0.31430485805340302</v>
      </c>
      <c r="E2036" s="220">
        <f t="shared" si="1350"/>
        <v>0</v>
      </c>
      <c r="F2036" s="220">
        <f t="shared" si="1350"/>
        <v>0</v>
      </c>
      <c r="G2036" s="220">
        <f t="shared" si="1350"/>
        <v>0</v>
      </c>
      <c r="H2036" s="220">
        <f t="shared" si="1350"/>
        <v>0.21106943465937411</v>
      </c>
      <c r="I2036" s="220">
        <f t="shared" si="1350"/>
        <v>0</v>
      </c>
      <c r="J2036" s="220">
        <f t="shared" si="1350"/>
        <v>0.20570819475530747</v>
      </c>
      <c r="K2036" s="220">
        <f t="shared" si="1350"/>
        <v>0</v>
      </c>
      <c r="L2036" s="220">
        <f t="shared" si="1350"/>
        <v>0</v>
      </c>
      <c r="M2036" s="220">
        <f t="shared" si="1350"/>
        <v>0.26891751253191543</v>
      </c>
      <c r="N2036" s="220">
        <f t="shared" si="1350"/>
        <v>0</v>
      </c>
      <c r="O2036" s="220">
        <f t="shared" si="1350"/>
        <v>0</v>
      </c>
      <c r="P2036" s="460">
        <f t="shared" si="1345"/>
        <v>1</v>
      </c>
      <c r="Q2036" s="551">
        <f t="shared" si="1346"/>
        <v>0.10184908623131528</v>
      </c>
      <c r="R2036" s="234"/>
      <c r="S2036" s="234"/>
      <c r="T2036" s="75"/>
      <c r="U2036" s="79">
        <v>2</v>
      </c>
    </row>
    <row r="2037" spans="1:21" s="57" customFormat="1" ht="15.6" hidden="1" customHeight="1" thickBot="1">
      <c r="A2037" s="57" t="s">
        <v>54</v>
      </c>
      <c r="B2037" s="516"/>
      <c r="C2037" s="244" t="s">
        <v>1130</v>
      </c>
      <c r="D2037" s="219">
        <f t="shared" ref="D2037:O2037" si="1351">D2057/$P2057</f>
        <v>0.27527213655991717</v>
      </c>
      <c r="E2037" s="220">
        <f t="shared" si="1351"/>
        <v>0</v>
      </c>
      <c r="F2037" s="220">
        <f t="shared" si="1351"/>
        <v>0</v>
      </c>
      <c r="G2037" s="220">
        <f t="shared" si="1351"/>
        <v>0.2482876212407365</v>
      </c>
      <c r="H2037" s="220">
        <f t="shared" si="1351"/>
        <v>0</v>
      </c>
      <c r="I2037" s="220">
        <f t="shared" si="1351"/>
        <v>0</v>
      </c>
      <c r="J2037" s="220">
        <f t="shared" si="1351"/>
        <v>0.21330059757257475</v>
      </c>
      <c r="K2037" s="220">
        <f t="shared" si="1351"/>
        <v>0</v>
      </c>
      <c r="L2037" s="220">
        <f t="shared" si="1351"/>
        <v>0</v>
      </c>
      <c r="M2037" s="220">
        <f t="shared" si="1351"/>
        <v>0.26313964462677158</v>
      </c>
      <c r="N2037" s="220">
        <f t="shared" si="1351"/>
        <v>0</v>
      </c>
      <c r="O2037" s="220">
        <f t="shared" si="1351"/>
        <v>0</v>
      </c>
      <c r="P2037" s="460">
        <f>SUM(D2037:O2037)</f>
        <v>1</v>
      </c>
      <c r="Q2037" s="551">
        <f>(P2057/P2055-1)</f>
        <v>-6.8632129768167238E-2</v>
      </c>
      <c r="R2037" s="234"/>
      <c r="S2037" s="234"/>
      <c r="T2037" s="75"/>
      <c r="U2037" s="79">
        <v>2</v>
      </c>
    </row>
    <row r="2038" spans="1:21" s="57" customFormat="1" ht="15.6" customHeight="1" thickBot="1">
      <c r="A2038" s="57" t="s">
        <v>54</v>
      </c>
      <c r="B2038" s="516">
        <f>+B2020+1</f>
        <v>397</v>
      </c>
      <c r="C2038" s="244" t="s">
        <v>1723</v>
      </c>
      <c r="D2038" s="219">
        <f t="shared" ref="D2038:D2044" si="1352">D2058/$P2058</f>
        <v>0.27627560819358271</v>
      </c>
      <c r="E2038" s="220">
        <f t="shared" ref="E2038:O2038" si="1353">E2058/$P2058</f>
        <v>0</v>
      </c>
      <c r="F2038" s="220">
        <f t="shared" si="1353"/>
        <v>0</v>
      </c>
      <c r="G2038" s="220">
        <f t="shared" si="1353"/>
        <v>0.2264041106167472</v>
      </c>
      <c r="H2038" s="220">
        <f t="shared" si="1353"/>
        <v>0</v>
      </c>
      <c r="I2038" s="220">
        <f t="shared" si="1353"/>
        <v>0</v>
      </c>
      <c r="J2038" s="220">
        <f t="shared" si="1353"/>
        <v>0.23013904116015854</v>
      </c>
      <c r="K2038" s="220">
        <f t="shared" si="1353"/>
        <v>0</v>
      </c>
      <c r="L2038" s="220">
        <f t="shared" si="1353"/>
        <v>0</v>
      </c>
      <c r="M2038" s="220">
        <f t="shared" si="1353"/>
        <v>0.21051383364666487</v>
      </c>
      <c r="N2038" s="220">
        <f t="shared" si="1353"/>
        <v>5.6667406382846661E-2</v>
      </c>
      <c r="O2038" s="220">
        <f t="shared" si="1353"/>
        <v>0</v>
      </c>
      <c r="P2038" s="460">
        <f t="shared" ref="P2038:P2047" si="1354">SUM(D2038:O2038)</f>
        <v>1</v>
      </c>
      <c r="Q2038" s="551">
        <f>(P2058/P2057-1)</f>
        <v>-6.4771287524437282E-2</v>
      </c>
      <c r="R2038" s="234"/>
      <c r="S2038" s="234"/>
      <c r="T2038" s="75"/>
      <c r="U2038" s="79">
        <v>1</v>
      </c>
    </row>
    <row r="2039" spans="1:21" s="57" customFormat="1" ht="15.6" customHeight="1" thickBot="1">
      <c r="A2039" s="57" t="s">
        <v>54</v>
      </c>
      <c r="B2039" s="516">
        <f>+B2038+1</f>
        <v>398</v>
      </c>
      <c r="C2039" s="244" t="s">
        <v>1724</v>
      </c>
      <c r="D2039" s="347">
        <f t="shared" si="1352"/>
        <v>0.25630376633066126</v>
      </c>
      <c r="E2039" s="264">
        <f t="shared" ref="E2039:O2039" si="1355">E2059/$P2059</f>
        <v>0</v>
      </c>
      <c r="F2039" s="264">
        <f t="shared" si="1355"/>
        <v>0</v>
      </c>
      <c r="G2039" s="264">
        <f t="shared" si="1355"/>
        <v>0</v>
      </c>
      <c r="H2039" s="264">
        <f t="shared" si="1355"/>
        <v>0.21577619338559703</v>
      </c>
      <c r="I2039" s="264">
        <f t="shared" si="1355"/>
        <v>0</v>
      </c>
      <c r="J2039" s="264">
        <f t="shared" si="1355"/>
        <v>0.25420337419817712</v>
      </c>
      <c r="K2039" s="264">
        <f t="shared" si="1355"/>
        <v>2.0712699260445327E-7</v>
      </c>
      <c r="L2039" s="264">
        <f t="shared" si="1355"/>
        <v>0</v>
      </c>
      <c r="M2039" s="264">
        <f t="shared" si="1355"/>
        <v>0</v>
      </c>
      <c r="N2039" s="264">
        <f t="shared" si="1355"/>
        <v>0.27371645895857194</v>
      </c>
      <c r="O2039" s="264">
        <f t="shared" si="1355"/>
        <v>0</v>
      </c>
      <c r="P2039" s="552">
        <f t="shared" si="1354"/>
        <v>1</v>
      </c>
      <c r="Q2039" s="553">
        <f t="shared" ref="Q2039:Q2047" si="1356">(P2059/P2058-1)</f>
        <v>-3.525079063093961E-2</v>
      </c>
      <c r="R2039" s="234"/>
      <c r="S2039" s="234"/>
      <c r="T2039" s="75"/>
      <c r="U2039" s="79">
        <v>1</v>
      </c>
    </row>
    <row r="2040" spans="1:21" s="57" customFormat="1" ht="15.6" customHeight="1" thickBot="1">
      <c r="A2040" s="57" t="s">
        <v>54</v>
      </c>
      <c r="B2040" s="516">
        <f>+B2039+1</f>
        <v>399</v>
      </c>
      <c r="C2040" s="233" t="s">
        <v>1725</v>
      </c>
      <c r="D2040" s="175">
        <f t="shared" si="1352"/>
        <v>0.25453607239727882</v>
      </c>
      <c r="E2040" s="176">
        <f t="shared" ref="E2040:O2040" si="1357">E2060/$P2060</f>
        <v>0</v>
      </c>
      <c r="F2040" s="176">
        <f t="shared" si="1357"/>
        <v>0</v>
      </c>
      <c r="G2040" s="176">
        <f t="shared" si="1357"/>
        <v>0</v>
      </c>
      <c r="H2040" s="176">
        <f t="shared" si="1357"/>
        <v>0.23546590298219972</v>
      </c>
      <c r="I2040" s="176">
        <f t="shared" si="1357"/>
        <v>0</v>
      </c>
      <c r="J2040" s="176">
        <f t="shared" si="1357"/>
        <v>0</v>
      </c>
      <c r="K2040" s="176">
        <f t="shared" si="1357"/>
        <v>0.2413253541241453</v>
      </c>
      <c r="L2040" s="176">
        <f t="shared" si="1357"/>
        <v>0</v>
      </c>
      <c r="M2040" s="176">
        <f t="shared" si="1357"/>
        <v>0</v>
      </c>
      <c r="N2040" s="176">
        <f t="shared" si="1357"/>
        <v>0.26867267049637616</v>
      </c>
      <c r="O2040" s="176">
        <f t="shared" si="1357"/>
        <v>0</v>
      </c>
      <c r="P2040" s="229">
        <f t="shared" si="1354"/>
        <v>1</v>
      </c>
      <c r="Q2040" s="498">
        <f t="shared" si="1356"/>
        <v>0.11569901534951499</v>
      </c>
      <c r="R2040" s="234"/>
      <c r="S2040" s="234"/>
      <c r="T2040" s="75"/>
      <c r="U2040" s="79">
        <v>1</v>
      </c>
    </row>
    <row r="2041" spans="1:21" s="57" customFormat="1" ht="15.6" customHeight="1" thickBot="1">
      <c r="A2041" s="57" t="s">
        <v>54</v>
      </c>
      <c r="B2041" s="516">
        <f>+B2040+1</f>
        <v>400</v>
      </c>
      <c r="C2041" s="233" t="s">
        <v>1726</v>
      </c>
      <c r="D2041" s="175">
        <f t="shared" si="1352"/>
        <v>0</v>
      </c>
      <c r="E2041" s="176">
        <f t="shared" ref="E2041:O2041" si="1358">E2061/$P2061</f>
        <v>0.25491015706857817</v>
      </c>
      <c r="F2041" s="176">
        <f t="shared" si="1358"/>
        <v>1.6299074654446041E-5</v>
      </c>
      <c r="G2041" s="176">
        <f t="shared" si="1358"/>
        <v>0</v>
      </c>
      <c r="H2041" s="176">
        <f t="shared" si="1358"/>
        <v>0.2460332261252447</v>
      </c>
      <c r="I2041" s="176">
        <f t="shared" si="1358"/>
        <v>0</v>
      </c>
      <c r="J2041" s="176">
        <f t="shared" si="1358"/>
        <v>0</v>
      </c>
      <c r="K2041" s="176">
        <f t="shared" si="1358"/>
        <v>0.23285881976667686</v>
      </c>
      <c r="L2041" s="176">
        <f t="shared" si="1358"/>
        <v>0</v>
      </c>
      <c r="M2041" s="176">
        <f t="shared" si="1358"/>
        <v>0</v>
      </c>
      <c r="N2041" s="176">
        <f t="shared" si="1358"/>
        <v>0.26618149796484586</v>
      </c>
      <c r="O2041" s="176">
        <f t="shared" si="1358"/>
        <v>0</v>
      </c>
      <c r="P2041" s="164">
        <f t="shared" si="1354"/>
        <v>1</v>
      </c>
      <c r="Q2041" s="492">
        <f t="shared" si="1356"/>
        <v>9.5328614832838054E-2</v>
      </c>
      <c r="R2041" s="234"/>
      <c r="S2041" s="234"/>
      <c r="T2041" s="75"/>
      <c r="U2041" s="79">
        <v>1</v>
      </c>
    </row>
    <row r="2042" spans="1:21" s="57" customFormat="1" ht="15.75" customHeight="1" thickBot="1">
      <c r="A2042" s="57" t="s">
        <v>54</v>
      </c>
      <c r="B2042" s="516">
        <f>+B2041+1</f>
        <v>401</v>
      </c>
      <c r="C2042" s="233" t="s">
        <v>1727</v>
      </c>
      <c r="D2042" s="175">
        <f t="shared" si="1352"/>
        <v>0.29303437256097559</v>
      </c>
      <c r="E2042" s="176">
        <f t="shared" ref="E2042:O2042" si="1359">E2062/$P2062</f>
        <v>0</v>
      </c>
      <c r="F2042" s="176">
        <f t="shared" si="1359"/>
        <v>0</v>
      </c>
      <c r="G2042" s="176">
        <f t="shared" si="1359"/>
        <v>0</v>
      </c>
      <c r="H2042" s="176">
        <f t="shared" si="1359"/>
        <v>0.2347560975609756</v>
      </c>
      <c r="I2042" s="176">
        <f t="shared" si="1359"/>
        <v>0</v>
      </c>
      <c r="J2042" s="176">
        <f t="shared" si="1359"/>
        <v>0</v>
      </c>
      <c r="K2042" s="176">
        <f t="shared" si="1359"/>
        <v>0.22560975609756095</v>
      </c>
      <c r="L2042" s="176">
        <f t="shared" si="1359"/>
        <v>0</v>
      </c>
      <c r="M2042" s="176">
        <f t="shared" si="1359"/>
        <v>0</v>
      </c>
      <c r="N2042" s="176">
        <f t="shared" si="1359"/>
        <v>0.24659977378048775</v>
      </c>
      <c r="O2042" s="176">
        <f t="shared" si="1359"/>
        <v>0</v>
      </c>
      <c r="P2042" s="164">
        <f t="shared" si="1354"/>
        <v>0.99999999999999978</v>
      </c>
      <c r="Q2042" s="492">
        <f t="shared" si="1356"/>
        <v>8.9449273717301381E-3</v>
      </c>
      <c r="R2042" s="234"/>
      <c r="S2042" s="234"/>
      <c r="T2042" s="75"/>
      <c r="U2042" s="79">
        <v>1</v>
      </c>
    </row>
    <row r="2043" spans="1:21" s="57" customFormat="1" ht="15.75" customHeight="1" thickBot="1">
      <c r="A2043" s="57" t="s">
        <v>54</v>
      </c>
      <c r="B2043" s="516">
        <f>+B2042+1</f>
        <v>402</v>
      </c>
      <c r="C2043" s="233" t="s">
        <v>1728</v>
      </c>
      <c r="D2043" s="175">
        <f t="shared" si="1352"/>
        <v>0.27710843373493971</v>
      </c>
      <c r="E2043" s="176">
        <f t="shared" ref="E2043:O2043" si="1360">E2063/$P2063</f>
        <v>0</v>
      </c>
      <c r="F2043" s="176">
        <f t="shared" si="1360"/>
        <v>0</v>
      </c>
      <c r="G2043" s="176">
        <f t="shared" si="1360"/>
        <v>0</v>
      </c>
      <c r="H2043" s="176">
        <f t="shared" si="1360"/>
        <v>0.23493975903614456</v>
      </c>
      <c r="I2043" s="176">
        <f t="shared" si="1360"/>
        <v>0</v>
      </c>
      <c r="J2043" s="176">
        <f t="shared" si="1360"/>
        <v>0</v>
      </c>
      <c r="K2043" s="176">
        <f t="shared" si="1360"/>
        <v>0.23192771084337349</v>
      </c>
      <c r="L2043" s="176">
        <f t="shared" si="1360"/>
        <v>0</v>
      </c>
      <c r="M2043" s="176">
        <f t="shared" si="1360"/>
        <v>0</v>
      </c>
      <c r="N2043" s="176">
        <f t="shared" si="1360"/>
        <v>0.25602409638554213</v>
      </c>
      <c r="O2043" s="176">
        <f t="shared" si="1360"/>
        <v>0</v>
      </c>
      <c r="P2043" s="164">
        <f t="shared" si="1354"/>
        <v>0.99999999999999989</v>
      </c>
      <c r="Q2043" s="492">
        <f t="shared" si="1356"/>
        <v>1.2195121951219523E-2</v>
      </c>
      <c r="R2043" s="234"/>
      <c r="S2043" s="234"/>
      <c r="T2043" s="75"/>
      <c r="U2043" s="79">
        <v>1</v>
      </c>
    </row>
    <row r="2044" spans="1:21" s="57" customFormat="1" ht="15.75" hidden="1" customHeight="1" thickBot="1">
      <c r="A2044" s="57" t="s">
        <v>54</v>
      </c>
      <c r="B2044" s="69"/>
      <c r="C2044" s="233" t="s">
        <v>1729</v>
      </c>
      <c r="D2044" s="175" t="e">
        <f t="shared" si="1352"/>
        <v>#DIV/0!</v>
      </c>
      <c r="E2044" s="176" t="e">
        <f t="shared" ref="E2044:O2044" si="1361">E2064/$P2064</f>
        <v>#DIV/0!</v>
      </c>
      <c r="F2044" s="176" t="e">
        <f t="shared" si="1361"/>
        <v>#DIV/0!</v>
      </c>
      <c r="G2044" s="176" t="e">
        <f t="shared" si="1361"/>
        <v>#DIV/0!</v>
      </c>
      <c r="H2044" s="176" t="e">
        <f t="shared" si="1361"/>
        <v>#DIV/0!</v>
      </c>
      <c r="I2044" s="176" t="e">
        <f t="shared" si="1361"/>
        <v>#DIV/0!</v>
      </c>
      <c r="J2044" s="176" t="e">
        <f t="shared" si="1361"/>
        <v>#DIV/0!</v>
      </c>
      <c r="K2044" s="176" t="e">
        <f t="shared" si="1361"/>
        <v>#DIV/0!</v>
      </c>
      <c r="L2044" s="176" t="e">
        <f t="shared" si="1361"/>
        <v>#DIV/0!</v>
      </c>
      <c r="M2044" s="176" t="e">
        <f t="shared" si="1361"/>
        <v>#DIV/0!</v>
      </c>
      <c r="N2044" s="176" t="e">
        <f t="shared" si="1361"/>
        <v>#DIV/0!</v>
      </c>
      <c r="O2044" s="176" t="e">
        <f t="shared" si="1361"/>
        <v>#DIV/0!</v>
      </c>
      <c r="P2044" s="164" t="e">
        <f t="shared" si="1354"/>
        <v>#DIV/0!</v>
      </c>
      <c r="Q2044" s="492">
        <f t="shared" si="1356"/>
        <v>-1</v>
      </c>
      <c r="R2044" s="234"/>
      <c r="S2044" s="234"/>
      <c r="T2044" s="75"/>
      <c r="U2044" s="79">
        <v>2</v>
      </c>
    </row>
    <row r="2045" spans="1:21" s="57" customFormat="1" ht="15.75" hidden="1" customHeight="1" thickBot="1">
      <c r="A2045" s="57" t="s">
        <v>54</v>
      </c>
      <c r="B2045" s="69"/>
      <c r="C2045" s="233" t="s">
        <v>1730</v>
      </c>
      <c r="D2045" s="175" t="e">
        <f t="shared" ref="D2045:O2047" si="1362">D2065/$P2065</f>
        <v>#DIV/0!</v>
      </c>
      <c r="E2045" s="176" t="e">
        <f t="shared" si="1362"/>
        <v>#DIV/0!</v>
      </c>
      <c r="F2045" s="176" t="e">
        <f t="shared" si="1362"/>
        <v>#DIV/0!</v>
      </c>
      <c r="G2045" s="176" t="e">
        <f t="shared" si="1362"/>
        <v>#DIV/0!</v>
      </c>
      <c r="H2045" s="176" t="e">
        <f t="shared" si="1362"/>
        <v>#DIV/0!</v>
      </c>
      <c r="I2045" s="176" t="e">
        <f t="shared" si="1362"/>
        <v>#DIV/0!</v>
      </c>
      <c r="J2045" s="176" t="e">
        <f t="shared" si="1362"/>
        <v>#DIV/0!</v>
      </c>
      <c r="K2045" s="176" t="e">
        <f t="shared" si="1362"/>
        <v>#DIV/0!</v>
      </c>
      <c r="L2045" s="176" t="e">
        <f t="shared" si="1362"/>
        <v>#DIV/0!</v>
      </c>
      <c r="M2045" s="176" t="e">
        <f t="shared" si="1362"/>
        <v>#DIV/0!</v>
      </c>
      <c r="N2045" s="176" t="e">
        <f t="shared" si="1362"/>
        <v>#DIV/0!</v>
      </c>
      <c r="O2045" s="176" t="e">
        <f t="shared" si="1362"/>
        <v>#DIV/0!</v>
      </c>
      <c r="P2045" s="164" t="e">
        <f t="shared" si="1354"/>
        <v>#DIV/0!</v>
      </c>
      <c r="Q2045" s="492" t="e">
        <f t="shared" si="1356"/>
        <v>#DIV/0!</v>
      </c>
      <c r="R2045" s="234"/>
      <c r="S2045" s="234"/>
      <c r="T2045" s="75"/>
      <c r="U2045" s="79">
        <v>2</v>
      </c>
    </row>
    <row r="2046" spans="1:21" s="57" customFormat="1" ht="15.75" hidden="1" customHeight="1" thickBot="1">
      <c r="A2046" s="57" t="s">
        <v>54</v>
      </c>
      <c r="B2046" s="69"/>
      <c r="C2046" s="233" t="s">
        <v>1731</v>
      </c>
      <c r="D2046" s="175" t="e">
        <f t="shared" si="1362"/>
        <v>#DIV/0!</v>
      </c>
      <c r="E2046" s="176" t="e">
        <f t="shared" si="1362"/>
        <v>#DIV/0!</v>
      </c>
      <c r="F2046" s="176" t="e">
        <f t="shared" si="1362"/>
        <v>#DIV/0!</v>
      </c>
      <c r="G2046" s="176" t="e">
        <f t="shared" si="1362"/>
        <v>#DIV/0!</v>
      </c>
      <c r="H2046" s="176" t="e">
        <f t="shared" si="1362"/>
        <v>#DIV/0!</v>
      </c>
      <c r="I2046" s="176" t="e">
        <f t="shared" si="1362"/>
        <v>#DIV/0!</v>
      </c>
      <c r="J2046" s="176" t="e">
        <f t="shared" si="1362"/>
        <v>#DIV/0!</v>
      </c>
      <c r="K2046" s="176" t="e">
        <f t="shared" si="1362"/>
        <v>#DIV/0!</v>
      </c>
      <c r="L2046" s="176" t="e">
        <f t="shared" si="1362"/>
        <v>#DIV/0!</v>
      </c>
      <c r="M2046" s="176" t="e">
        <f t="shared" si="1362"/>
        <v>#DIV/0!</v>
      </c>
      <c r="N2046" s="176" t="e">
        <f t="shared" si="1362"/>
        <v>#DIV/0!</v>
      </c>
      <c r="O2046" s="176" t="e">
        <f t="shared" si="1362"/>
        <v>#DIV/0!</v>
      </c>
      <c r="P2046" s="164" t="e">
        <f t="shared" si="1354"/>
        <v>#DIV/0!</v>
      </c>
      <c r="Q2046" s="492" t="e">
        <f t="shared" si="1356"/>
        <v>#DIV/0!</v>
      </c>
      <c r="R2046" s="234"/>
      <c r="S2046" s="234"/>
      <c r="T2046" s="75"/>
      <c r="U2046" s="79">
        <v>2</v>
      </c>
    </row>
    <row r="2047" spans="1:21" s="57" customFormat="1" ht="15.75" hidden="1" customHeight="1" thickBot="1">
      <c r="A2047" s="57" t="s">
        <v>54</v>
      </c>
      <c r="B2047" s="69"/>
      <c r="C2047" s="233" t="s">
        <v>1732</v>
      </c>
      <c r="D2047" s="175" t="e">
        <f t="shared" si="1362"/>
        <v>#DIV/0!</v>
      </c>
      <c r="E2047" s="176" t="e">
        <f t="shared" si="1362"/>
        <v>#DIV/0!</v>
      </c>
      <c r="F2047" s="176" t="e">
        <f t="shared" si="1362"/>
        <v>#DIV/0!</v>
      </c>
      <c r="G2047" s="176" t="e">
        <f t="shared" si="1362"/>
        <v>#DIV/0!</v>
      </c>
      <c r="H2047" s="176" t="e">
        <f t="shared" si="1362"/>
        <v>#DIV/0!</v>
      </c>
      <c r="I2047" s="176" t="e">
        <f t="shared" si="1362"/>
        <v>#DIV/0!</v>
      </c>
      <c r="J2047" s="176" t="e">
        <f t="shared" si="1362"/>
        <v>#DIV/0!</v>
      </c>
      <c r="K2047" s="176" t="e">
        <f t="shared" si="1362"/>
        <v>#DIV/0!</v>
      </c>
      <c r="L2047" s="176" t="e">
        <f t="shared" si="1362"/>
        <v>#DIV/0!</v>
      </c>
      <c r="M2047" s="176" t="e">
        <f t="shared" si="1362"/>
        <v>#DIV/0!</v>
      </c>
      <c r="N2047" s="176" t="e">
        <f t="shared" si="1362"/>
        <v>#DIV/0!</v>
      </c>
      <c r="O2047" s="176" t="e">
        <f t="shared" si="1362"/>
        <v>#DIV/0!</v>
      </c>
      <c r="P2047" s="164" t="e">
        <f t="shared" si="1354"/>
        <v>#DIV/0!</v>
      </c>
      <c r="Q2047" s="492" t="e">
        <f t="shared" si="1356"/>
        <v>#DIV/0!</v>
      </c>
      <c r="R2047" s="234"/>
      <c r="S2047" s="234"/>
      <c r="T2047" s="75"/>
      <c r="U2047" s="79">
        <v>2</v>
      </c>
    </row>
    <row r="2048" spans="1:21" s="57" customFormat="1" ht="15.75" hidden="1" customHeight="1" thickBot="1">
      <c r="A2048" s="57" t="s">
        <v>54</v>
      </c>
      <c r="B2048" s="69"/>
      <c r="C2048" s="236" t="s">
        <v>254</v>
      </c>
      <c r="D2048" s="245">
        <v>7.4371849000000001</v>
      </c>
      <c r="E2048" s="246">
        <v>0</v>
      </c>
      <c r="F2048" s="246">
        <v>0</v>
      </c>
      <c r="G2048" s="246">
        <v>5.7588277199999993</v>
      </c>
      <c r="H2048" s="246">
        <v>0</v>
      </c>
      <c r="I2048" s="246">
        <v>0</v>
      </c>
      <c r="J2048" s="246">
        <v>6.0132234499999999</v>
      </c>
      <c r="K2048" s="246">
        <v>0</v>
      </c>
      <c r="L2048" s="246">
        <v>0</v>
      </c>
      <c r="M2048" s="246">
        <v>0</v>
      </c>
      <c r="N2048" s="246">
        <v>5.8754279400000016</v>
      </c>
      <c r="O2048" s="197">
        <v>0</v>
      </c>
      <c r="P2048" s="181">
        <f>SUM(D2048:O2048)</f>
        <v>25.084664010000001</v>
      </c>
      <c r="Q2048" s="198"/>
      <c r="R2048" s="234"/>
      <c r="S2048" s="234"/>
      <c r="T2048" s="75"/>
      <c r="U2048" s="79">
        <v>2</v>
      </c>
    </row>
    <row r="2049" spans="1:21" s="57" customFormat="1" ht="15.75" hidden="1" customHeight="1" thickBot="1">
      <c r="A2049" s="57" t="s">
        <v>54</v>
      </c>
      <c r="B2049" s="69"/>
      <c r="C2049" s="233" t="s">
        <v>255</v>
      </c>
      <c r="D2049" s="182">
        <v>0</v>
      </c>
      <c r="E2049" s="183">
        <v>6.5857106400000003</v>
      </c>
      <c r="F2049" s="183">
        <v>0</v>
      </c>
      <c r="G2049" s="183">
        <v>0</v>
      </c>
      <c r="H2049" s="183">
        <v>4.8709460299999998</v>
      </c>
      <c r="I2049" s="183">
        <v>0</v>
      </c>
      <c r="J2049" s="183">
        <v>0</v>
      </c>
      <c r="K2049" s="183">
        <v>4.7679991800000003</v>
      </c>
      <c r="L2049" s="183">
        <v>0</v>
      </c>
      <c r="M2049" s="183">
        <v>0</v>
      </c>
      <c r="N2049" s="183">
        <v>5.8124399899999997</v>
      </c>
      <c r="O2049" s="184">
        <v>0</v>
      </c>
      <c r="P2049" s="185">
        <f>SUM(D2049:O2049)</f>
        <v>22.037095839999999</v>
      </c>
      <c r="Q2049" s="502"/>
      <c r="R2049" s="186"/>
      <c r="S2049" s="186"/>
      <c r="T2049" s="103"/>
      <c r="U2049" s="79">
        <v>2</v>
      </c>
    </row>
    <row r="2050" spans="1:21" s="57" customFormat="1" ht="15.75" hidden="1" customHeight="1" thickBot="1">
      <c r="A2050" s="57" t="s">
        <v>54</v>
      </c>
      <c r="B2050" s="69"/>
      <c r="C2050" s="233" t="s">
        <v>477</v>
      </c>
      <c r="D2050" s="182">
        <v>8.0349228000000004</v>
      </c>
      <c r="E2050" s="183">
        <v>0</v>
      </c>
      <c r="F2050" s="183">
        <v>0</v>
      </c>
      <c r="G2050" s="183">
        <v>2.9789E-3</v>
      </c>
      <c r="H2050" s="183">
        <v>5.7630810300000004</v>
      </c>
      <c r="I2050" s="183">
        <v>0</v>
      </c>
      <c r="J2050" s="183">
        <v>0</v>
      </c>
      <c r="K2050" s="183">
        <v>5.8456340100000004</v>
      </c>
      <c r="L2050" s="183">
        <v>0</v>
      </c>
      <c r="M2050" s="183">
        <v>6.8107001800000004</v>
      </c>
      <c r="N2050" s="183">
        <v>0</v>
      </c>
      <c r="O2050" s="184">
        <v>0</v>
      </c>
      <c r="P2050" s="185">
        <f t="shared" ref="P2050:P2055" si="1363">SUM(D2050:O2050)</f>
        <v>26.457316920000004</v>
      </c>
      <c r="Q2050" s="503"/>
      <c r="R2050" s="187"/>
      <c r="S2050" s="187"/>
      <c r="T2050" s="105">
        <f t="shared" ref="T2050:T2056" si="1364">R2050-S2050</f>
        <v>0</v>
      </c>
      <c r="U2050" s="79">
        <v>2</v>
      </c>
    </row>
    <row r="2051" spans="1:21" s="57" customFormat="1" ht="15.75" hidden="1" customHeight="1" thickBot="1">
      <c r="A2051" s="57" t="s">
        <v>54</v>
      </c>
      <c r="B2051" s="69"/>
      <c r="C2051" s="233" t="s">
        <v>598</v>
      </c>
      <c r="D2051" s="182">
        <v>7.3957230300000001</v>
      </c>
      <c r="E2051" s="183">
        <v>0</v>
      </c>
      <c r="F2051" s="183">
        <v>0</v>
      </c>
      <c r="G2051" s="183">
        <v>5.80168529</v>
      </c>
      <c r="H2051" s="183">
        <v>0</v>
      </c>
      <c r="I2051" s="183">
        <v>0</v>
      </c>
      <c r="J2051" s="183">
        <v>6.2869388199999996</v>
      </c>
      <c r="K2051" s="183">
        <v>0</v>
      </c>
      <c r="L2051" s="183">
        <v>0</v>
      </c>
      <c r="M2051" s="183">
        <v>0</v>
      </c>
      <c r="N2051" s="183">
        <v>7.0511478800000003</v>
      </c>
      <c r="O2051" s="184">
        <v>0</v>
      </c>
      <c r="P2051" s="185">
        <f t="shared" si="1363"/>
        <v>26.535495019999999</v>
      </c>
      <c r="Q2051" s="503"/>
      <c r="R2051" s="187"/>
      <c r="S2051" s="187"/>
      <c r="T2051" s="105">
        <f t="shared" si="1364"/>
        <v>0</v>
      </c>
      <c r="U2051" s="79">
        <v>2</v>
      </c>
    </row>
    <row r="2052" spans="1:21" s="57" customFormat="1" ht="15.75" hidden="1" customHeight="1" thickBot="1">
      <c r="A2052" s="57" t="s">
        <v>54</v>
      </c>
      <c r="B2052" s="69"/>
      <c r="C2052" s="233" t="s">
        <v>695</v>
      </c>
      <c r="D2052" s="182">
        <v>7.5820974400000001</v>
      </c>
      <c r="E2052" s="183">
        <v>0</v>
      </c>
      <c r="F2052" s="183">
        <v>0</v>
      </c>
      <c r="G2052" s="183">
        <v>6.3966941300000002</v>
      </c>
      <c r="H2052" s="183">
        <v>0</v>
      </c>
      <c r="I2052" s="183">
        <v>0</v>
      </c>
      <c r="J2052" s="183">
        <v>6.5836808299999996</v>
      </c>
      <c r="K2052" s="183">
        <v>0</v>
      </c>
      <c r="L2052" s="183">
        <v>0</v>
      </c>
      <c r="M2052" s="183">
        <v>0</v>
      </c>
      <c r="N2052" s="183">
        <v>7.5186857900000001</v>
      </c>
      <c r="O2052" s="184">
        <v>0</v>
      </c>
      <c r="P2052" s="185">
        <f t="shared" si="1363"/>
        <v>28.08115819</v>
      </c>
      <c r="Q2052" s="503"/>
      <c r="R2052" s="187"/>
      <c r="S2052" s="187"/>
      <c r="T2052" s="105">
        <f t="shared" si="1364"/>
        <v>0</v>
      </c>
      <c r="U2052" s="79">
        <v>2</v>
      </c>
    </row>
    <row r="2053" spans="1:21" s="57" customFormat="1" ht="15.75" hidden="1" customHeight="1" thickBot="1">
      <c r="A2053" s="57" t="s">
        <v>54</v>
      </c>
      <c r="B2053" s="69"/>
      <c r="C2053" s="233" t="s">
        <v>800</v>
      </c>
      <c r="D2053" s="189">
        <v>7.6680707699999999</v>
      </c>
      <c r="E2053" s="190">
        <v>0</v>
      </c>
      <c r="F2053" s="190">
        <v>0</v>
      </c>
      <c r="G2053" s="190">
        <v>6.3821930600000005</v>
      </c>
      <c r="H2053" s="190">
        <v>0</v>
      </c>
      <c r="I2053" s="190">
        <v>0</v>
      </c>
      <c r="J2053" s="190">
        <v>6.6496412699999983</v>
      </c>
      <c r="K2053" s="190">
        <v>0</v>
      </c>
      <c r="L2053" s="190">
        <v>0</v>
      </c>
      <c r="M2053" s="190">
        <v>7.5595035500000023</v>
      </c>
      <c r="N2053" s="190">
        <v>0</v>
      </c>
      <c r="O2053" s="184">
        <v>0</v>
      </c>
      <c r="P2053" s="185">
        <f t="shared" si="1363"/>
        <v>28.259408650000001</v>
      </c>
      <c r="Q2053" s="503"/>
      <c r="R2053" s="187"/>
      <c r="S2053" s="187"/>
      <c r="T2053" s="105">
        <f t="shared" si="1364"/>
        <v>0</v>
      </c>
      <c r="U2053" s="79">
        <v>2</v>
      </c>
    </row>
    <row r="2054" spans="1:21" s="57" customFormat="1" ht="15.75" hidden="1" customHeight="1" thickBot="1">
      <c r="A2054" s="57" t="s">
        <v>54</v>
      </c>
      <c r="B2054" s="69"/>
      <c r="C2054" s="233" t="s">
        <v>884</v>
      </c>
      <c r="D2054" s="422">
        <v>7.9291658199999997</v>
      </c>
      <c r="E2054" s="423">
        <v>0</v>
      </c>
      <c r="F2054" s="423">
        <v>0</v>
      </c>
      <c r="G2054" s="423">
        <v>6.2142416100000002</v>
      </c>
      <c r="H2054" s="423">
        <v>0</v>
      </c>
      <c r="I2054" s="423">
        <v>0</v>
      </c>
      <c r="J2054" s="423">
        <v>6.7443811099999991</v>
      </c>
      <c r="K2054" s="423">
        <v>0</v>
      </c>
      <c r="L2054" s="423">
        <v>0</v>
      </c>
      <c r="M2054" s="423">
        <v>7.8423264500000016</v>
      </c>
      <c r="N2054" s="423">
        <v>1.2597999999997E-4</v>
      </c>
      <c r="O2054" s="424">
        <v>0</v>
      </c>
      <c r="P2054" s="425">
        <f t="shared" si="1363"/>
        <v>28.730240970000001</v>
      </c>
      <c r="Q2054" s="503"/>
      <c r="R2054" s="182"/>
      <c r="S2054" s="191"/>
      <c r="T2054" s="192">
        <f>S2054-R2054</f>
        <v>0</v>
      </c>
      <c r="U2054" s="79">
        <v>2</v>
      </c>
    </row>
    <row r="2055" spans="1:21" s="57" customFormat="1" ht="15.75" hidden="1" customHeight="1" thickBot="1">
      <c r="A2055" s="57" t="s">
        <v>54</v>
      </c>
      <c r="B2055" s="69"/>
      <c r="C2055" s="233" t="s">
        <v>985</v>
      </c>
      <c r="D2055" s="182">
        <v>9.9497570900000003</v>
      </c>
      <c r="E2055" s="183">
        <v>0</v>
      </c>
      <c r="F2055" s="183">
        <v>0</v>
      </c>
      <c r="G2055" s="183">
        <v>0</v>
      </c>
      <c r="H2055" s="183">
        <v>6.6816962899999996</v>
      </c>
      <c r="I2055" s="183">
        <v>0</v>
      </c>
      <c r="J2055" s="183">
        <v>6.5119787900000006</v>
      </c>
      <c r="K2055" s="183">
        <v>0</v>
      </c>
      <c r="L2055" s="183">
        <v>0</v>
      </c>
      <c r="M2055" s="183">
        <v>8.5129575899999992</v>
      </c>
      <c r="N2055" s="183">
        <v>0</v>
      </c>
      <c r="O2055" s="184">
        <v>0</v>
      </c>
      <c r="P2055" s="185">
        <f t="shared" si="1363"/>
        <v>31.65638976</v>
      </c>
      <c r="Q2055" s="503"/>
      <c r="R2055" s="459">
        <v>30.9</v>
      </c>
      <c r="S2055" s="459">
        <v>30.9</v>
      </c>
      <c r="T2055" s="592">
        <f t="shared" si="1364"/>
        <v>0</v>
      </c>
      <c r="U2055" s="79">
        <v>2</v>
      </c>
    </row>
    <row r="2056" spans="1:21" s="57" customFormat="1" ht="15.6" customHeight="1" thickBot="1">
      <c r="A2056" s="57" t="s">
        <v>54</v>
      </c>
      <c r="B2056" s="516">
        <f>+B2043+1</f>
        <v>403</v>
      </c>
      <c r="C2056" s="233" t="s">
        <v>2538</v>
      </c>
      <c r="D2056" s="182">
        <v>0</v>
      </c>
      <c r="E2056" s="183">
        <v>8.5</v>
      </c>
      <c r="F2056" s="183">
        <v>0</v>
      </c>
      <c r="G2056" s="183">
        <v>0</v>
      </c>
      <c r="H2056" s="183">
        <v>7.4</v>
      </c>
      <c r="I2056" s="183">
        <v>0</v>
      </c>
      <c r="J2056" s="183">
        <v>0</v>
      </c>
      <c r="K2056" s="183">
        <v>7.5</v>
      </c>
      <c r="L2056" s="183">
        <v>0</v>
      </c>
      <c r="M2056" s="183">
        <v>0</v>
      </c>
      <c r="N2056" s="183">
        <v>8.5</v>
      </c>
      <c r="O2056" s="184">
        <f>(R2056)-SUM(D2056:N2056)</f>
        <v>0</v>
      </c>
      <c r="P2056" s="185">
        <f>SUM(D2056:O2056)</f>
        <v>31.9</v>
      </c>
      <c r="Q2056" s="584"/>
      <c r="R2056" s="182">
        <v>31.9</v>
      </c>
      <c r="S2056" s="187">
        <v>31.9</v>
      </c>
      <c r="T2056" s="105">
        <f t="shared" si="1364"/>
        <v>0</v>
      </c>
      <c r="U2056" s="79">
        <v>1</v>
      </c>
    </row>
    <row r="2057" spans="1:21" s="57" customFormat="1" ht="15.75" hidden="1" customHeight="1" thickBot="1">
      <c r="A2057" s="57" t="s">
        <v>54</v>
      </c>
      <c r="B2057" s="69"/>
      <c r="C2057" s="233" t="s">
        <v>1130</v>
      </c>
      <c r="D2057" s="182">
        <v>8.11605329</v>
      </c>
      <c r="E2057" s="183">
        <v>0</v>
      </c>
      <c r="F2057" s="183">
        <v>0</v>
      </c>
      <c r="G2057" s="183">
        <v>7.3204487399999998</v>
      </c>
      <c r="H2057" s="183">
        <v>0</v>
      </c>
      <c r="I2057" s="183">
        <v>0</v>
      </c>
      <c r="J2057" s="183">
        <v>6.28890028</v>
      </c>
      <c r="K2057" s="183">
        <v>0</v>
      </c>
      <c r="L2057" s="183">
        <v>0</v>
      </c>
      <c r="M2057" s="183">
        <v>7.758341999999999</v>
      </c>
      <c r="N2057" s="183">
        <v>0</v>
      </c>
      <c r="O2057" s="184">
        <v>0</v>
      </c>
      <c r="P2057" s="185">
        <f>SUM(D2057:O2057)</f>
        <v>29.483744309999999</v>
      </c>
      <c r="Q2057" s="351"/>
      <c r="R2057" s="595">
        <v>29.7</v>
      </c>
      <c r="S2057" s="596">
        <v>29.7</v>
      </c>
      <c r="T2057" s="597">
        <f>R2057-S2057</f>
        <v>0</v>
      </c>
      <c r="U2057" s="79">
        <v>2</v>
      </c>
    </row>
    <row r="2058" spans="1:21" s="57" customFormat="1" ht="15.75" hidden="1" customHeight="1" thickBot="1">
      <c r="A2058" s="57" t="s">
        <v>54</v>
      </c>
      <c r="B2058" s="516"/>
      <c r="C2058" s="233" t="s">
        <v>1723</v>
      </c>
      <c r="D2058" s="182">
        <v>7.6180358400000001</v>
      </c>
      <c r="E2058" s="183">
        <v>0</v>
      </c>
      <c r="F2058" s="183">
        <v>0</v>
      </c>
      <c r="G2058" s="183">
        <v>6.2428769599999994</v>
      </c>
      <c r="H2058" s="183">
        <v>0</v>
      </c>
      <c r="I2058" s="183">
        <v>0</v>
      </c>
      <c r="J2058" s="183">
        <v>6.3458641000000018</v>
      </c>
      <c r="K2058" s="183">
        <v>0</v>
      </c>
      <c r="L2058" s="183">
        <v>0</v>
      </c>
      <c r="M2058" s="183">
        <v>5.8047177599999991</v>
      </c>
      <c r="N2058" s="183">
        <v>1.5625495699999981</v>
      </c>
      <c r="O2058" s="184">
        <v>0</v>
      </c>
      <c r="P2058" s="185">
        <f t="shared" ref="P2058:P2066" si="1365">SUM(D2058:O2058)</f>
        <v>27.574044229999998</v>
      </c>
      <c r="Q2058" s="351"/>
      <c r="R2058" s="182">
        <v>29.7</v>
      </c>
      <c r="S2058" s="187">
        <v>29.7</v>
      </c>
      <c r="T2058" s="481">
        <f t="shared" ref="T2058:T2066" si="1366">R2058-S2058</f>
        <v>0</v>
      </c>
      <c r="U2058" s="79">
        <v>2</v>
      </c>
    </row>
    <row r="2059" spans="1:21" s="57" customFormat="1" ht="15.75" hidden="1" customHeight="1" thickBot="1">
      <c r="A2059" s="57" t="s">
        <v>54</v>
      </c>
      <c r="B2059" s="516"/>
      <c r="C2059" s="233" t="s">
        <v>1724</v>
      </c>
      <c r="D2059" s="583">
        <v>6.8182023699999998</v>
      </c>
      <c r="E2059" s="301">
        <v>0</v>
      </c>
      <c r="F2059" s="301">
        <v>0</v>
      </c>
      <c r="G2059" s="301">
        <v>0</v>
      </c>
      <c r="H2059" s="301">
        <v>5.7400863599999994</v>
      </c>
      <c r="I2059" s="301">
        <v>0</v>
      </c>
      <c r="J2059" s="301">
        <v>6.7623276600000022</v>
      </c>
      <c r="K2059" s="301">
        <v>5.5099999975993796E-6</v>
      </c>
      <c r="L2059" s="301">
        <v>0</v>
      </c>
      <c r="M2059" s="301">
        <v>0</v>
      </c>
      <c r="N2059" s="301">
        <v>7.2814154700000024</v>
      </c>
      <c r="O2059" s="332">
        <v>0</v>
      </c>
      <c r="P2059" s="333">
        <f t="shared" si="1365"/>
        <v>26.602037370000001</v>
      </c>
      <c r="Q2059" s="557"/>
      <c r="R2059" s="422">
        <v>26.5</v>
      </c>
      <c r="S2059" s="459">
        <v>26.5</v>
      </c>
      <c r="T2059" s="592">
        <f t="shared" si="1366"/>
        <v>0</v>
      </c>
      <c r="U2059" s="79">
        <v>2</v>
      </c>
    </row>
    <row r="2060" spans="1:21" s="57" customFormat="1" ht="15.6" hidden="1" customHeight="1" thickBot="1">
      <c r="A2060" s="57" t="s">
        <v>54</v>
      </c>
      <c r="B2060" s="516"/>
      <c r="C2060" s="233" t="s">
        <v>1725</v>
      </c>
      <c r="D2060" s="182">
        <v>7.55459675</v>
      </c>
      <c r="E2060" s="183">
        <v>0</v>
      </c>
      <c r="F2060" s="183">
        <v>0</v>
      </c>
      <c r="G2060" s="183">
        <v>0</v>
      </c>
      <c r="H2060" s="183">
        <v>6.9885966600000007</v>
      </c>
      <c r="I2060" s="183">
        <v>0</v>
      </c>
      <c r="J2060" s="183">
        <v>0</v>
      </c>
      <c r="K2060" s="183">
        <v>7.1625043899999987</v>
      </c>
      <c r="L2060" s="183">
        <v>0</v>
      </c>
      <c r="M2060" s="183">
        <v>0</v>
      </c>
      <c r="N2060" s="183">
        <v>7.974169100000001</v>
      </c>
      <c r="O2060" s="184">
        <v>0</v>
      </c>
      <c r="P2060" s="185">
        <f t="shared" si="1365"/>
        <v>29.6798669</v>
      </c>
      <c r="Q2060" s="584"/>
      <c r="R2060" s="182">
        <v>26.8</v>
      </c>
      <c r="S2060" s="187">
        <v>26.8</v>
      </c>
      <c r="T2060" s="105">
        <f t="shared" si="1366"/>
        <v>0</v>
      </c>
      <c r="U2060" s="79">
        <v>2</v>
      </c>
    </row>
    <row r="2061" spans="1:21" s="57" customFormat="1" ht="15.6" hidden="1" customHeight="1" thickBot="1">
      <c r="A2061" s="57" t="s">
        <v>54</v>
      </c>
      <c r="B2061" s="516"/>
      <c r="C2061" s="233" t="s">
        <v>1726</v>
      </c>
      <c r="D2061" s="182">
        <v>0</v>
      </c>
      <c r="E2061" s="183">
        <v>8.2869271900000001</v>
      </c>
      <c r="F2061" s="183">
        <v>5.2986999999937723E-4</v>
      </c>
      <c r="G2061" s="183">
        <v>0</v>
      </c>
      <c r="H2061" s="183">
        <v>7.998345200000001</v>
      </c>
      <c r="I2061" s="183">
        <v>0</v>
      </c>
      <c r="J2061" s="183">
        <v>0</v>
      </c>
      <c r="K2061" s="183">
        <v>7.5700556900000002</v>
      </c>
      <c r="L2061" s="183">
        <v>0</v>
      </c>
      <c r="M2061" s="183">
        <v>0</v>
      </c>
      <c r="N2061" s="183">
        <v>8.6533495500000015</v>
      </c>
      <c r="O2061" s="184">
        <v>0</v>
      </c>
      <c r="P2061" s="185">
        <f t="shared" si="1365"/>
        <v>32.509207500000002</v>
      </c>
      <c r="Q2061" s="584"/>
      <c r="R2061" s="182">
        <v>31.2</v>
      </c>
      <c r="S2061" s="187">
        <v>31.2</v>
      </c>
      <c r="T2061" s="105">
        <f t="shared" si="1366"/>
        <v>0</v>
      </c>
      <c r="U2061" s="79">
        <v>2</v>
      </c>
    </row>
    <row r="2062" spans="1:21" s="57" customFormat="1" ht="15.75" customHeight="1" thickBot="1">
      <c r="A2062" s="57" t="s">
        <v>54</v>
      </c>
      <c r="B2062" s="516">
        <f>+B2056+1</f>
        <v>404</v>
      </c>
      <c r="C2062" s="233" t="s">
        <v>1727</v>
      </c>
      <c r="D2062" s="182">
        <v>9.6115274199999998</v>
      </c>
      <c r="E2062" s="611">
        <v>0</v>
      </c>
      <c r="F2062" s="611">
        <v>0</v>
      </c>
      <c r="G2062" s="611">
        <v>0</v>
      </c>
      <c r="H2062" s="611">
        <v>7.7</v>
      </c>
      <c r="I2062" s="611">
        <v>0</v>
      </c>
      <c r="J2062" s="611">
        <v>0</v>
      </c>
      <c r="K2062" s="611">
        <v>7.4</v>
      </c>
      <c r="L2062" s="611">
        <v>0</v>
      </c>
      <c r="M2062" s="611">
        <v>0</v>
      </c>
      <c r="N2062" s="611">
        <v>8.0884725799999995</v>
      </c>
      <c r="O2062" s="184">
        <f t="shared" ref="O2062:O2067" si="1367">(R2062)-SUM(D2062:N2062)</f>
        <v>0</v>
      </c>
      <c r="P2062" s="185">
        <f t="shared" si="1365"/>
        <v>32.800000000000004</v>
      </c>
      <c r="Q2062" s="557"/>
      <c r="R2062" s="648">
        <v>32.799999999999997</v>
      </c>
      <c r="S2062" s="599">
        <v>32.799999999999997</v>
      </c>
      <c r="T2062" s="600">
        <f t="shared" si="1366"/>
        <v>0</v>
      </c>
      <c r="U2062" s="79">
        <v>1</v>
      </c>
    </row>
    <row r="2063" spans="1:21" s="57" customFormat="1" ht="15.75" customHeight="1" thickBot="1">
      <c r="A2063" s="57" t="s">
        <v>54</v>
      </c>
      <c r="B2063" s="516">
        <f>+B2062+1</f>
        <v>405</v>
      </c>
      <c r="C2063" s="233" t="s">
        <v>1728</v>
      </c>
      <c r="D2063" s="195">
        <v>9.1999999999999993</v>
      </c>
      <c r="E2063" s="193">
        <v>0</v>
      </c>
      <c r="F2063" s="193">
        <v>0</v>
      </c>
      <c r="G2063" s="193">
        <v>0</v>
      </c>
      <c r="H2063" s="193">
        <v>7.8</v>
      </c>
      <c r="I2063" s="193">
        <v>0</v>
      </c>
      <c r="J2063" s="193">
        <v>0</v>
      </c>
      <c r="K2063" s="193">
        <v>7.7</v>
      </c>
      <c r="L2063" s="193">
        <v>0</v>
      </c>
      <c r="M2063" s="193">
        <v>0</v>
      </c>
      <c r="N2063" s="193">
        <v>8.5</v>
      </c>
      <c r="O2063" s="184">
        <f t="shared" si="1367"/>
        <v>0</v>
      </c>
      <c r="P2063" s="185">
        <f t="shared" si="1365"/>
        <v>33.200000000000003</v>
      </c>
      <c r="Q2063" s="542"/>
      <c r="R2063" s="199">
        <v>33.200000000000003</v>
      </c>
      <c r="S2063" s="187">
        <v>33.200000000000003</v>
      </c>
      <c r="T2063" s="105">
        <f t="shared" si="1366"/>
        <v>0</v>
      </c>
      <c r="U2063" s="79">
        <v>1</v>
      </c>
    </row>
    <row r="2064" spans="1:21" s="57" customFormat="1" ht="15.75" hidden="1" customHeight="1" thickBot="1">
      <c r="A2064" s="57" t="s">
        <v>54</v>
      </c>
      <c r="B2064" s="69"/>
      <c r="C2064" s="233" t="s">
        <v>1729</v>
      </c>
      <c r="D2064" s="195"/>
      <c r="E2064" s="193"/>
      <c r="F2064" s="193"/>
      <c r="G2064" s="193"/>
      <c r="H2064" s="193"/>
      <c r="I2064" s="193"/>
      <c r="J2064" s="193"/>
      <c r="K2064" s="193"/>
      <c r="L2064" s="193"/>
      <c r="M2064" s="193"/>
      <c r="N2064" s="193"/>
      <c r="O2064" s="184">
        <f t="shared" si="1367"/>
        <v>0</v>
      </c>
      <c r="P2064" s="185">
        <f t="shared" si="1365"/>
        <v>0</v>
      </c>
      <c r="Q2064" s="503"/>
      <c r="R2064" s="199"/>
      <c r="S2064" s="187"/>
      <c r="T2064" s="105">
        <f t="shared" si="1366"/>
        <v>0</v>
      </c>
      <c r="U2064" s="79">
        <v>2</v>
      </c>
    </row>
    <row r="2065" spans="1:21" s="57" customFormat="1" ht="15.75" hidden="1" customHeight="1" thickBot="1">
      <c r="A2065" s="57" t="s">
        <v>54</v>
      </c>
      <c r="B2065" s="69"/>
      <c r="C2065" s="233" t="s">
        <v>1730</v>
      </c>
      <c r="D2065" s="195"/>
      <c r="E2065" s="193"/>
      <c r="F2065" s="193"/>
      <c r="G2065" s="193"/>
      <c r="H2065" s="193"/>
      <c r="I2065" s="193"/>
      <c r="J2065" s="193"/>
      <c r="K2065" s="193"/>
      <c r="L2065" s="193"/>
      <c r="M2065" s="193"/>
      <c r="N2065" s="193"/>
      <c r="O2065" s="184">
        <f t="shared" si="1367"/>
        <v>0</v>
      </c>
      <c r="P2065" s="185">
        <f t="shared" si="1365"/>
        <v>0</v>
      </c>
      <c r="Q2065" s="503"/>
      <c r="R2065" s="199"/>
      <c r="S2065" s="187"/>
      <c r="T2065" s="105">
        <f t="shared" si="1366"/>
        <v>0</v>
      </c>
      <c r="U2065" s="79">
        <v>2</v>
      </c>
    </row>
    <row r="2066" spans="1:21" s="57" customFormat="1" ht="15.75" hidden="1" customHeight="1" thickBot="1">
      <c r="A2066" s="57" t="s">
        <v>54</v>
      </c>
      <c r="B2066" s="69"/>
      <c r="C2066" s="233" t="s">
        <v>1731</v>
      </c>
      <c r="D2066" s="195"/>
      <c r="E2066" s="193"/>
      <c r="F2066" s="193"/>
      <c r="G2066" s="193"/>
      <c r="H2066" s="193"/>
      <c r="I2066" s="193"/>
      <c r="J2066" s="193"/>
      <c r="K2066" s="193"/>
      <c r="L2066" s="193"/>
      <c r="M2066" s="193"/>
      <c r="N2066" s="193"/>
      <c r="O2066" s="184">
        <f t="shared" si="1367"/>
        <v>0</v>
      </c>
      <c r="P2066" s="185">
        <f t="shared" si="1365"/>
        <v>0</v>
      </c>
      <c r="Q2066" s="503"/>
      <c r="R2066" s="199"/>
      <c r="S2066" s="187"/>
      <c r="T2066" s="105">
        <f t="shared" si="1366"/>
        <v>0</v>
      </c>
      <c r="U2066" s="79">
        <v>2</v>
      </c>
    </row>
    <row r="2067" spans="1:21" s="57" customFormat="1" ht="15.75" hidden="1" customHeight="1" thickBot="1">
      <c r="A2067" s="57" t="s">
        <v>54</v>
      </c>
      <c r="B2067" s="69"/>
      <c r="C2067" s="233" t="s">
        <v>1732</v>
      </c>
      <c r="D2067" s="195"/>
      <c r="E2067" s="193"/>
      <c r="F2067" s="193"/>
      <c r="G2067" s="193"/>
      <c r="H2067" s="193"/>
      <c r="I2067" s="193"/>
      <c r="J2067" s="193"/>
      <c r="K2067" s="193"/>
      <c r="L2067" s="193"/>
      <c r="M2067" s="193"/>
      <c r="N2067" s="193"/>
      <c r="O2067" s="184">
        <f t="shared" si="1367"/>
        <v>0</v>
      </c>
      <c r="P2067" s="185">
        <f>SUM(D2067:O2067)</f>
        <v>0</v>
      </c>
      <c r="Q2067" s="503"/>
      <c r="R2067" s="199"/>
      <c r="S2067" s="187"/>
      <c r="T2067" s="105">
        <f>R2067-S2067</f>
        <v>0</v>
      </c>
      <c r="U2067" s="79">
        <v>2</v>
      </c>
    </row>
    <row r="2068" spans="1:21" s="196" customFormat="1" ht="15.6" customHeight="1" thickBot="1">
      <c r="B2068" s="549"/>
      <c r="C2068" s="468"/>
      <c r="D2068" s="161"/>
      <c r="E2068" s="161"/>
      <c r="F2068" s="161"/>
      <c r="G2068" s="161"/>
      <c r="H2068" s="161"/>
      <c r="I2068" s="161"/>
      <c r="J2068" s="161"/>
      <c r="K2068" s="161"/>
      <c r="L2068" s="161"/>
      <c r="M2068" s="161"/>
      <c r="N2068" s="161"/>
      <c r="O2068" s="197"/>
      <c r="P2068" s="117"/>
      <c r="Q2068" s="198"/>
      <c r="R2068" s="161"/>
      <c r="S2068" s="161"/>
      <c r="T2068" s="75"/>
      <c r="U2068" s="79">
        <v>1</v>
      </c>
    </row>
    <row r="2069" spans="1:21" s="57" customFormat="1" ht="15.75" hidden="1" customHeight="1" thickBot="1">
      <c r="A2069" s="57" t="s">
        <v>55</v>
      </c>
      <c r="B2069" s="69"/>
      <c r="C2069" s="233" t="s">
        <v>261</v>
      </c>
      <c r="D2069" s="218">
        <v>4.292538886319338E-2</v>
      </c>
      <c r="E2069" s="218">
        <v>0.17375588759574936</v>
      </c>
      <c r="F2069" s="218">
        <v>2.1565134487941524E-2</v>
      </c>
      <c r="G2069" s="218">
        <v>0.14769295627490073</v>
      </c>
      <c r="H2069" s="218">
        <v>6.5474263564706592E-2</v>
      </c>
      <c r="I2069" s="218">
        <v>1.9906787458428762E-2</v>
      </c>
      <c r="J2069" s="218">
        <v>0.14027581109791806</v>
      </c>
      <c r="K2069" s="218">
        <v>5.610092520705106E-2</v>
      </c>
      <c r="L2069" s="218">
        <v>2.0709810029273995E-2</v>
      </c>
      <c r="M2069" s="218">
        <v>0.18800850490295307</v>
      </c>
      <c r="N2069" s="218">
        <v>6.4919228407691723E-2</v>
      </c>
      <c r="O2069" s="218">
        <v>5.8665302110191803E-2</v>
      </c>
      <c r="P2069" s="160">
        <f t="shared" ref="P2069:P2100" si="1368">SUM(D2069:O2069)</f>
        <v>1</v>
      </c>
      <c r="Q2069" s="484"/>
      <c r="R2069" s="234"/>
      <c r="S2069" s="234"/>
      <c r="T2069" s="75"/>
      <c r="U2069" s="79">
        <v>2</v>
      </c>
    </row>
    <row r="2070" spans="1:21" s="57" customFormat="1" ht="15.75" hidden="1" customHeight="1" thickBot="1">
      <c r="A2070" s="57" t="s">
        <v>55</v>
      </c>
      <c r="B2070" s="69"/>
      <c r="C2070" s="233" t="s">
        <v>262</v>
      </c>
      <c r="D2070" s="220">
        <v>0.13425475078307028</v>
      </c>
      <c r="E2070" s="220">
        <v>7.835696819268223E-2</v>
      </c>
      <c r="F2070" s="220">
        <v>2.0060516923638774E-2</v>
      </c>
      <c r="G2070" s="220">
        <v>0.13372976397255854</v>
      </c>
      <c r="H2070" s="220">
        <v>7.4798273364314549E-2</v>
      </c>
      <c r="I2070" s="220">
        <v>1.9993235249627546E-2</v>
      </c>
      <c r="J2070" s="220">
        <v>8.6789680236017672E-2</v>
      </c>
      <c r="K2070" s="220">
        <v>9.9987981115539568E-2</v>
      </c>
      <c r="L2070" s="220">
        <v>2.2300510923422338E-2</v>
      </c>
      <c r="M2070" s="220">
        <v>0.16966836332799828</v>
      </c>
      <c r="N2070" s="220">
        <v>7.7940688626150154E-2</v>
      </c>
      <c r="O2070" s="220">
        <v>8.2119267284979966E-2</v>
      </c>
      <c r="P2070" s="164">
        <f t="shared" si="1368"/>
        <v>0.99999999999999978</v>
      </c>
      <c r="Q2070" s="484"/>
      <c r="R2070" s="234"/>
      <c r="S2070" s="234"/>
      <c r="T2070" s="75"/>
      <c r="U2070" s="79">
        <v>2</v>
      </c>
    </row>
    <row r="2071" spans="1:21" s="57" customFormat="1" ht="15.75" hidden="1" customHeight="1" thickBot="1">
      <c r="A2071" s="57" t="s">
        <v>55</v>
      </c>
      <c r="B2071" s="69"/>
      <c r="C2071" s="233" t="s">
        <v>263</v>
      </c>
      <c r="D2071" s="235">
        <v>6.5291310042877596E-2</v>
      </c>
      <c r="E2071" s="235">
        <v>4.7613346526977754E-2</v>
      </c>
      <c r="F2071" s="235">
        <v>1.4450783404560193E-2</v>
      </c>
      <c r="G2071" s="235">
        <v>0.15587426094852855</v>
      </c>
      <c r="H2071" s="235">
        <v>5.440238809436479E-2</v>
      </c>
      <c r="I2071" s="235">
        <v>1.3967196393048968E-2</v>
      </c>
      <c r="J2071" s="235">
        <v>0.16816893669754376</v>
      </c>
      <c r="K2071" s="235">
        <v>5.8322391285802605E-2</v>
      </c>
      <c r="L2071" s="235">
        <v>1.5537276394421901E-2</v>
      </c>
      <c r="M2071" s="235">
        <v>0.20912340051024281</v>
      </c>
      <c r="N2071" s="235">
        <v>4.3957655592673894E-2</v>
      </c>
      <c r="O2071" s="235">
        <v>0.15329105410895738</v>
      </c>
      <c r="P2071" s="167">
        <f t="shared" si="1368"/>
        <v>1.0000000000000002</v>
      </c>
      <c r="Q2071" s="484"/>
      <c r="R2071" s="234"/>
      <c r="S2071" s="234"/>
      <c r="T2071" s="75"/>
      <c r="U2071" s="79">
        <v>2</v>
      </c>
    </row>
    <row r="2072" spans="1:21" s="57" customFormat="1" ht="15.75" hidden="1" customHeight="1" thickBot="1">
      <c r="A2072" s="57" t="s">
        <v>55</v>
      </c>
      <c r="B2072" s="69"/>
      <c r="C2072" s="233" t="s">
        <v>264</v>
      </c>
      <c r="D2072" s="168">
        <f t="shared" ref="D2072:D2079" si="1369">D2091/$P2091</f>
        <v>0.15036153103819025</v>
      </c>
      <c r="E2072" s="169">
        <f t="shared" ref="E2072:O2072" si="1370">E2091/$P2091</f>
        <v>0.13821362911638502</v>
      </c>
      <c r="F2072" s="169">
        <f t="shared" si="1370"/>
        <v>1.2675017701474237E-2</v>
      </c>
      <c r="G2072" s="169">
        <f t="shared" si="1370"/>
        <v>0.16192246458217235</v>
      </c>
      <c r="H2072" s="169">
        <f t="shared" si="1370"/>
        <v>2.1786923716149743E-2</v>
      </c>
      <c r="I2072" s="169">
        <f t="shared" si="1370"/>
        <v>1.2874579266494888E-2</v>
      </c>
      <c r="J2072" s="169">
        <f t="shared" si="1370"/>
        <v>0.11422809601142379</v>
      </c>
      <c r="K2072" s="169">
        <f t="shared" si="1370"/>
        <v>6.3150233122323055E-2</v>
      </c>
      <c r="L2072" s="169">
        <f t="shared" si="1370"/>
        <v>3.1153683626071907E-5</v>
      </c>
      <c r="M2072" s="169">
        <f t="shared" si="1370"/>
        <v>9.2261690873856536E-2</v>
      </c>
      <c r="N2072" s="169">
        <f t="shared" si="1370"/>
        <v>8.6747114077503948E-2</v>
      </c>
      <c r="O2072" s="169">
        <f t="shared" si="1370"/>
        <v>0.1457475668104001</v>
      </c>
      <c r="P2072" s="171">
        <f t="shared" si="1368"/>
        <v>0.99999999999999989</v>
      </c>
      <c r="Q2072" s="484"/>
      <c r="R2072" s="234"/>
      <c r="S2072" s="234"/>
      <c r="T2072" s="75"/>
      <c r="U2072" s="79">
        <v>2</v>
      </c>
    </row>
    <row r="2073" spans="1:21" s="57" customFormat="1" ht="15.75" hidden="1" customHeight="1" thickBot="1">
      <c r="A2073" s="57" t="s">
        <v>55</v>
      </c>
      <c r="B2073" s="69"/>
      <c r="C2073" s="236" t="s">
        <v>265</v>
      </c>
      <c r="D2073" s="168">
        <f t="shared" si="1369"/>
        <v>0.14520286045388076</v>
      </c>
      <c r="E2073" s="169">
        <f t="shared" ref="E2073:O2074" si="1371">E2092/$P2092</f>
        <v>7.5884888469429021E-2</v>
      </c>
      <c r="F2073" s="169">
        <f t="shared" si="1371"/>
        <v>1.3558745719008265E-2</v>
      </c>
      <c r="G2073" s="169">
        <f t="shared" si="1371"/>
        <v>0.1505603332645018</v>
      </c>
      <c r="H2073" s="169">
        <f t="shared" si="1371"/>
        <v>1.9437320782284911E-2</v>
      </c>
      <c r="I2073" s="169">
        <f t="shared" si="1371"/>
        <v>1.339197779795733E-2</v>
      </c>
      <c r="J2073" s="169">
        <f t="shared" si="1371"/>
        <v>0.15712632254764936</v>
      </c>
      <c r="K2073" s="169">
        <f t="shared" si="1371"/>
        <v>2.3800687493290149E-2</v>
      </c>
      <c r="L2073" s="169">
        <f t="shared" si="1371"/>
        <v>1.4160395152893275E-2</v>
      </c>
      <c r="M2073" s="169">
        <f t="shared" si="1371"/>
        <v>9.2051717689049337E-2</v>
      </c>
      <c r="N2073" s="169">
        <f t="shared" si="1371"/>
        <v>0.27873292579029746</v>
      </c>
      <c r="O2073" s="169">
        <f t="shared" si="1371"/>
        <v>1.6091824839758309E-2</v>
      </c>
      <c r="P2073" s="171">
        <f t="shared" si="1368"/>
        <v>0.99999999999999978</v>
      </c>
      <c r="Q2073" s="496">
        <f>(P2092/P2091-1)</f>
        <v>-3.9312271847542379E-2</v>
      </c>
      <c r="R2073" s="234"/>
      <c r="S2073" s="234"/>
      <c r="T2073" s="75"/>
      <c r="U2073" s="79">
        <v>2</v>
      </c>
    </row>
    <row r="2074" spans="1:21" s="57" customFormat="1" ht="15.75" hidden="1" customHeight="1" thickBot="1">
      <c r="A2074" s="57" t="s">
        <v>55</v>
      </c>
      <c r="B2074" s="69"/>
      <c r="C2074" s="233" t="s">
        <v>478</v>
      </c>
      <c r="D2074" s="168">
        <f t="shared" si="1369"/>
        <v>0.20220087108797549</v>
      </c>
      <c r="E2074" s="169">
        <f t="shared" si="1371"/>
        <v>6.6918704045063809E-2</v>
      </c>
      <c r="F2074" s="169">
        <f t="shared" si="1371"/>
        <v>1.9982761875853263E-2</v>
      </c>
      <c r="G2074" s="169">
        <f t="shared" si="1371"/>
        <v>9.1441420806184198E-2</v>
      </c>
      <c r="H2074" s="169">
        <f t="shared" si="1371"/>
        <v>7.3769952344751338E-2</v>
      </c>
      <c r="I2074" s="169">
        <f t="shared" si="1371"/>
        <v>1.3735200896358548E-2</v>
      </c>
      <c r="J2074" s="169">
        <f t="shared" si="1371"/>
        <v>0.13600277073224587</v>
      </c>
      <c r="K2074" s="169">
        <f t="shared" si="1371"/>
        <v>4.8959017427914003E-2</v>
      </c>
      <c r="L2074" s="169">
        <f t="shared" si="1371"/>
        <v>1.4843887647342126E-2</v>
      </c>
      <c r="M2074" s="169">
        <f t="shared" si="1371"/>
        <v>0.14303972202001336</v>
      </c>
      <c r="N2074" s="169">
        <f t="shared" si="1371"/>
        <v>0.13078587836935218</v>
      </c>
      <c r="O2074" s="169">
        <f t="shared" si="1371"/>
        <v>5.8319812746945789E-2</v>
      </c>
      <c r="P2074" s="171">
        <f t="shared" si="1368"/>
        <v>0.99999999999999989</v>
      </c>
      <c r="Q2074" s="496">
        <f t="shared" ref="Q2074:Q2079" si="1372">(P2093/P2092-1)</f>
        <v>4.5740489109562521E-3</v>
      </c>
      <c r="R2074" s="234"/>
      <c r="S2074" s="234"/>
      <c r="T2074" s="75"/>
      <c r="U2074" s="79">
        <v>2</v>
      </c>
    </row>
    <row r="2075" spans="1:21" s="57" customFormat="1" ht="15.75" hidden="1" customHeight="1" thickBot="1">
      <c r="A2075" s="57" t="s">
        <v>55</v>
      </c>
      <c r="B2075" s="69"/>
      <c r="C2075" s="233" t="s">
        <v>599</v>
      </c>
      <c r="D2075" s="168">
        <f t="shared" si="1369"/>
        <v>0.16796290005834744</v>
      </c>
      <c r="E2075" s="169">
        <f t="shared" ref="E2075:O2075" si="1373">E2094/$P2094</f>
        <v>8.6475158985929487E-2</v>
      </c>
      <c r="F2075" s="169">
        <f t="shared" si="1373"/>
        <v>1.6694340877851328E-2</v>
      </c>
      <c r="G2075" s="169">
        <f t="shared" si="1373"/>
        <v>0.23988071665950778</v>
      </c>
      <c r="H2075" s="169">
        <f t="shared" si="1373"/>
        <v>2.0559517163549049E-2</v>
      </c>
      <c r="I2075" s="169">
        <f t="shared" si="1373"/>
        <v>1.6691374188412194E-2</v>
      </c>
      <c r="J2075" s="169">
        <f t="shared" si="1373"/>
        <v>0.16345646619931822</v>
      </c>
      <c r="K2075" s="169">
        <f t="shared" si="1373"/>
        <v>4.4752504766128576E-2</v>
      </c>
      <c r="L2075" s="169">
        <f t="shared" si="1373"/>
        <v>1.8315687591522689E-2</v>
      </c>
      <c r="M2075" s="169">
        <f t="shared" si="1373"/>
        <v>3.4218970242643559E-2</v>
      </c>
      <c r="N2075" s="169">
        <f t="shared" si="1373"/>
        <v>0.17227746992289297</v>
      </c>
      <c r="O2075" s="169">
        <f t="shared" si="1373"/>
        <v>1.8714893343896817E-2</v>
      </c>
      <c r="P2075" s="171">
        <f t="shared" si="1368"/>
        <v>1</v>
      </c>
      <c r="Q2075" s="497">
        <f t="shared" si="1372"/>
        <v>-0.15685748668734778</v>
      </c>
      <c r="R2075" s="234"/>
      <c r="S2075" s="234"/>
      <c r="T2075" s="75"/>
      <c r="U2075" s="79">
        <v>2</v>
      </c>
    </row>
    <row r="2076" spans="1:21" s="57" customFormat="1" ht="15.75" hidden="1" customHeight="1" thickBot="1">
      <c r="A2076" s="57" t="s">
        <v>55</v>
      </c>
      <c r="B2076" s="69"/>
      <c r="C2076" s="233" t="s">
        <v>696</v>
      </c>
      <c r="D2076" s="168">
        <f t="shared" si="1369"/>
        <v>0.22799108701116005</v>
      </c>
      <c r="E2076" s="169">
        <f t="shared" ref="E2076:O2076" si="1374">E2095/$P2095</f>
        <v>3.0892850549603015E-2</v>
      </c>
      <c r="F2076" s="169">
        <f t="shared" si="1374"/>
        <v>1.6768364533465519E-2</v>
      </c>
      <c r="G2076" s="169">
        <f t="shared" si="1374"/>
        <v>0.19950691965717612</v>
      </c>
      <c r="H2076" s="169">
        <f t="shared" si="1374"/>
        <v>2.307996466281231E-2</v>
      </c>
      <c r="I2076" s="169">
        <f t="shared" si="1374"/>
        <v>2.51596540689366E-2</v>
      </c>
      <c r="J2076" s="169">
        <f t="shared" si="1374"/>
        <v>0.17813283791664844</v>
      </c>
      <c r="K2076" s="169">
        <f t="shared" si="1374"/>
        <v>3.8018439953801414E-2</v>
      </c>
      <c r="L2076" s="169">
        <f t="shared" si="1374"/>
        <v>1.8747374568796944E-2</v>
      </c>
      <c r="M2076" s="169">
        <f t="shared" si="1374"/>
        <v>0.15293554326174319</v>
      </c>
      <c r="N2076" s="169">
        <f t="shared" si="1374"/>
        <v>7.0396926083314423E-2</v>
      </c>
      <c r="O2076" s="169">
        <f t="shared" si="1374"/>
        <v>1.8370037732541842E-2</v>
      </c>
      <c r="P2076" s="171">
        <f t="shared" si="1368"/>
        <v>0.99999999999999978</v>
      </c>
      <c r="Q2076" s="497">
        <f t="shared" si="1372"/>
        <v>2.1745902118715632E-2</v>
      </c>
      <c r="R2076" s="234"/>
      <c r="S2076" s="234"/>
      <c r="T2076" s="477"/>
      <c r="U2076" s="79">
        <v>2</v>
      </c>
    </row>
    <row r="2077" spans="1:21" s="57" customFormat="1" ht="15.75" hidden="1" customHeight="1" thickBot="1">
      <c r="A2077" s="57" t="s">
        <v>55</v>
      </c>
      <c r="B2077" s="516"/>
      <c r="C2077" s="244" t="s">
        <v>801</v>
      </c>
      <c r="D2077" s="173">
        <f t="shared" si="1369"/>
        <v>0.22244473039200643</v>
      </c>
      <c r="E2077" s="218">
        <f t="shared" ref="E2077:O2077" si="1375">E2096/$P2096</f>
        <v>4.6800740370622582E-2</v>
      </c>
      <c r="F2077" s="218">
        <f t="shared" si="1375"/>
        <v>1.8183314823581761E-2</v>
      </c>
      <c r="G2077" s="218">
        <f t="shared" si="1375"/>
        <v>0.1799109251796813</v>
      </c>
      <c r="H2077" s="218">
        <f t="shared" si="1375"/>
        <v>3.0837971547788119E-2</v>
      </c>
      <c r="I2077" s="218">
        <f t="shared" si="1375"/>
        <v>1.7679367011497443E-2</v>
      </c>
      <c r="J2077" s="218">
        <f t="shared" si="1375"/>
        <v>0.14253789020273314</v>
      </c>
      <c r="K2077" s="218">
        <f t="shared" si="1375"/>
        <v>8.1562748096113913E-2</v>
      </c>
      <c r="L2077" s="218">
        <f t="shared" si="1375"/>
        <v>1.9442287070478129E-2</v>
      </c>
      <c r="M2077" s="218">
        <f t="shared" si="1375"/>
        <v>0.19083575460377397</v>
      </c>
      <c r="N2077" s="218">
        <f t="shared" si="1375"/>
        <v>3.0624925056931228E-2</v>
      </c>
      <c r="O2077" s="218">
        <f t="shared" si="1375"/>
        <v>1.9139345644792003E-2</v>
      </c>
      <c r="P2077" s="514">
        <f t="shared" si="1368"/>
        <v>1</v>
      </c>
      <c r="Q2077" s="550">
        <f t="shared" si="1372"/>
        <v>-9.8402407783609869E-3</v>
      </c>
      <c r="R2077" s="234"/>
      <c r="S2077" s="234"/>
      <c r="T2077" s="75"/>
      <c r="U2077" s="79">
        <v>2</v>
      </c>
    </row>
    <row r="2078" spans="1:21" s="57" customFormat="1" ht="15.75" hidden="1" customHeight="1" thickBot="1">
      <c r="A2078" s="57" t="s">
        <v>55</v>
      </c>
      <c r="B2078" s="516"/>
      <c r="C2078" s="244" t="s">
        <v>885</v>
      </c>
      <c r="D2078" s="219">
        <f t="shared" si="1369"/>
        <v>0.21935643016345854</v>
      </c>
      <c r="E2078" s="220">
        <f t="shared" ref="E2078:O2079" si="1376">E2097/$P2097</f>
        <v>4.6026523152362692E-2</v>
      </c>
      <c r="F2078" s="220">
        <f t="shared" si="1376"/>
        <v>1.8705504917094322E-2</v>
      </c>
      <c r="G2078" s="220">
        <f t="shared" si="1376"/>
        <v>0.16146740230864698</v>
      </c>
      <c r="H2078" s="220">
        <f t="shared" si="1376"/>
        <v>5.3659406196418617E-2</v>
      </c>
      <c r="I2078" s="220">
        <f t="shared" si="1376"/>
        <v>1.8280136207549421E-2</v>
      </c>
      <c r="J2078" s="220">
        <f t="shared" si="1376"/>
        <v>0.16881955188115738</v>
      </c>
      <c r="K2078" s="220">
        <f t="shared" si="1376"/>
        <v>5.1526789026307432E-2</v>
      </c>
      <c r="L2078" s="220">
        <f t="shared" si="1376"/>
        <v>1.8616331509941478E-2</v>
      </c>
      <c r="M2078" s="220">
        <f t="shared" si="1376"/>
        <v>0.17094172263793173</v>
      </c>
      <c r="N2078" s="220">
        <f t="shared" si="1376"/>
        <v>5.1525050230234119E-2</v>
      </c>
      <c r="O2078" s="220">
        <f t="shared" si="1376"/>
        <v>2.1075151768897269E-2</v>
      </c>
      <c r="P2078" s="460">
        <f t="shared" si="1368"/>
        <v>1</v>
      </c>
      <c r="Q2078" s="551">
        <f t="shared" si="1372"/>
        <v>5.0637381519120783E-3</v>
      </c>
      <c r="R2078" s="234"/>
      <c r="S2078" s="234"/>
      <c r="T2078" s="75"/>
      <c r="U2078" s="79">
        <v>2</v>
      </c>
    </row>
    <row r="2079" spans="1:21" s="57" customFormat="1" ht="15.6" hidden="1" customHeight="1" thickBot="1">
      <c r="A2079" s="57" t="s">
        <v>55</v>
      </c>
      <c r="B2079" s="516"/>
      <c r="C2079" s="244" t="s">
        <v>986</v>
      </c>
      <c r="D2079" s="219">
        <f t="shared" si="1369"/>
        <v>0.1553110253780961</v>
      </c>
      <c r="E2079" s="220">
        <f t="shared" si="1376"/>
        <v>0.11946002360812584</v>
      </c>
      <c r="F2079" s="220">
        <f t="shared" si="1376"/>
        <v>8.0150704893738236E-3</v>
      </c>
      <c r="G2079" s="220">
        <f t="shared" si="1376"/>
        <v>0.19031893642555051</v>
      </c>
      <c r="H2079" s="220">
        <f t="shared" si="1376"/>
        <v>2.374411039120141E-2</v>
      </c>
      <c r="I2079" s="220">
        <f t="shared" si="1376"/>
        <v>1.8749891799923597E-2</v>
      </c>
      <c r="J2079" s="220">
        <f t="shared" si="1376"/>
        <v>0.19395505599987453</v>
      </c>
      <c r="K2079" s="220">
        <f t="shared" si="1376"/>
        <v>3.0229452268369747E-2</v>
      </c>
      <c r="L2079" s="220">
        <f t="shared" si="1376"/>
        <v>1.6491872170156817E-2</v>
      </c>
      <c r="M2079" s="220">
        <f t="shared" si="1376"/>
        <v>0.14936821426695487</v>
      </c>
      <c r="N2079" s="220">
        <f t="shared" si="1376"/>
        <v>7.3530164541946691E-2</v>
      </c>
      <c r="O2079" s="220">
        <f t="shared" si="1376"/>
        <v>2.0826182660426015E-2</v>
      </c>
      <c r="P2079" s="460">
        <f t="shared" si="1368"/>
        <v>0.99999999999999989</v>
      </c>
      <c r="Q2079" s="551">
        <f t="shared" si="1372"/>
        <v>9.7294864861663388E-3</v>
      </c>
      <c r="R2079" s="234"/>
      <c r="S2079" s="234"/>
      <c r="T2079" s="75"/>
      <c r="U2079" s="79">
        <v>2</v>
      </c>
    </row>
    <row r="2080" spans="1:21" s="57" customFormat="1" ht="15.6" hidden="1" customHeight="1" thickBot="1">
      <c r="A2080" s="57" t="s">
        <v>55</v>
      </c>
      <c r="B2080" s="516"/>
      <c r="C2080" s="244" t="s">
        <v>1131</v>
      </c>
      <c r="D2080" s="219">
        <f t="shared" ref="D2080:O2080" si="1377">D2100/$P2100</f>
        <v>0.21022373078521364</v>
      </c>
      <c r="E2080" s="220">
        <f t="shared" si="1377"/>
        <v>5.634423636065148E-2</v>
      </c>
      <c r="F2080" s="220">
        <f t="shared" si="1377"/>
        <v>2.4347766199117722E-2</v>
      </c>
      <c r="G2080" s="220">
        <f t="shared" si="1377"/>
        <v>0.18209331364263648</v>
      </c>
      <c r="H2080" s="220">
        <f t="shared" si="1377"/>
        <v>3.8938998980555611E-2</v>
      </c>
      <c r="I2080" s="220">
        <f t="shared" si="1377"/>
        <v>1.8786507581482519E-2</v>
      </c>
      <c r="J2080" s="220">
        <f t="shared" si="1377"/>
        <v>0.18522860878013039</v>
      </c>
      <c r="K2080" s="220">
        <f t="shared" si="1377"/>
        <v>2.8263247346451238E-2</v>
      </c>
      <c r="L2080" s="220">
        <f t="shared" si="1377"/>
        <v>1.9801268347759748E-2</v>
      </c>
      <c r="M2080" s="220">
        <f t="shared" si="1377"/>
        <v>0.18069347475398931</v>
      </c>
      <c r="N2080" s="220">
        <f t="shared" si="1377"/>
        <v>3.4504110871769487E-2</v>
      </c>
      <c r="O2080" s="220">
        <f t="shared" si="1377"/>
        <v>2.0774736350242382E-2</v>
      </c>
      <c r="P2080" s="460">
        <f t="shared" si="1368"/>
        <v>1</v>
      </c>
      <c r="Q2080" s="551">
        <f>(P2100/P2098-1)</f>
        <v>2.4509125928909858E-2</v>
      </c>
      <c r="R2080" s="234"/>
      <c r="S2080" s="234"/>
      <c r="T2080" s="75"/>
      <c r="U2080" s="79">
        <v>2</v>
      </c>
    </row>
    <row r="2081" spans="1:21" s="57" customFormat="1" ht="15.6" customHeight="1" thickBot="1">
      <c r="A2081" s="57" t="s">
        <v>55</v>
      </c>
      <c r="B2081" s="516">
        <f>+B2063+1</f>
        <v>406</v>
      </c>
      <c r="C2081" s="244" t="s">
        <v>1733</v>
      </c>
      <c r="D2081" s="219">
        <f t="shared" ref="D2081:D2087" si="1378">D2101/$P2101</f>
        <v>0.19069757502431733</v>
      </c>
      <c r="E2081" s="220">
        <f t="shared" ref="E2081:O2081" si="1379">E2101/$P2101</f>
        <v>7.3170606396966514E-2</v>
      </c>
      <c r="F2081" s="220">
        <f t="shared" si="1379"/>
        <v>1.8762000755109275E-2</v>
      </c>
      <c r="G2081" s="220">
        <f t="shared" si="1379"/>
        <v>0.2086675030672116</v>
      </c>
      <c r="H2081" s="220">
        <f t="shared" si="1379"/>
        <v>1.6548626092093465E-2</v>
      </c>
      <c r="I2081" s="220">
        <f t="shared" si="1379"/>
        <v>1.9169641642762889E-2</v>
      </c>
      <c r="J2081" s="220">
        <f t="shared" si="1379"/>
        <v>0.16985651721507031</v>
      </c>
      <c r="K2081" s="220">
        <f t="shared" si="1379"/>
        <v>5.205654611899161E-2</v>
      </c>
      <c r="L2081" s="220">
        <f t="shared" si="1379"/>
        <v>2.0723144914719827E-2</v>
      </c>
      <c r="M2081" s="220">
        <f t="shared" si="1379"/>
        <v>9.3392750172124464E-2</v>
      </c>
      <c r="N2081" s="220">
        <f t="shared" si="1379"/>
        <v>0.12712662681046261</v>
      </c>
      <c r="O2081" s="220">
        <f t="shared" si="1379"/>
        <v>9.8284617901701083E-3</v>
      </c>
      <c r="P2081" s="460">
        <f t="shared" ref="P2081:P2090" si="1380">SUM(D2081:O2081)</f>
        <v>1</v>
      </c>
      <c r="Q2081" s="551">
        <f>(P2101/P2100-1)</f>
        <v>-3.7710346604017397E-3</v>
      </c>
      <c r="R2081" s="234"/>
      <c r="S2081" s="234"/>
      <c r="T2081" s="75"/>
      <c r="U2081" s="79">
        <v>1</v>
      </c>
    </row>
    <row r="2082" spans="1:21" s="57" customFormat="1" ht="15.6" customHeight="1" thickBot="1">
      <c r="A2082" s="57" t="s">
        <v>55</v>
      </c>
      <c r="B2082" s="516">
        <f>+B2081+1</f>
        <v>407</v>
      </c>
      <c r="C2082" s="244" t="s">
        <v>1734</v>
      </c>
      <c r="D2082" s="347">
        <f t="shared" si="1378"/>
        <v>0.18159773196972714</v>
      </c>
      <c r="E2082" s="264">
        <f t="shared" ref="E2082:O2082" si="1381">E2102/$P2102</f>
        <v>5.9550150731737868E-2</v>
      </c>
      <c r="F2082" s="264">
        <f t="shared" si="1381"/>
        <v>1.5021373891207421E-2</v>
      </c>
      <c r="G2082" s="264">
        <f t="shared" si="1381"/>
        <v>0.10194849249151071</v>
      </c>
      <c r="H2082" s="264">
        <f t="shared" si="1381"/>
        <v>0.13004404912772771</v>
      </c>
      <c r="I2082" s="264">
        <f t="shared" si="1381"/>
        <v>1.710908109305834E-2</v>
      </c>
      <c r="J2082" s="264">
        <f t="shared" si="1381"/>
        <v>0.14780168344778749</v>
      </c>
      <c r="K2082" s="264">
        <f t="shared" si="1381"/>
        <v>9.1185765736679469E-2</v>
      </c>
      <c r="L2082" s="264">
        <f t="shared" si="1381"/>
        <v>1.6947101441916364E-2</v>
      </c>
      <c r="M2082" s="264">
        <f t="shared" si="1381"/>
        <v>0.15425212639087038</v>
      </c>
      <c r="N2082" s="264">
        <f t="shared" si="1381"/>
        <v>9.1563544222144438E-2</v>
      </c>
      <c r="O2082" s="264">
        <f t="shared" si="1381"/>
        <v>-7.0211005443673348E-3</v>
      </c>
      <c r="P2082" s="552">
        <f t="shared" si="1380"/>
        <v>1</v>
      </c>
      <c r="Q2082" s="553">
        <f t="shared" ref="Q2082:Q2090" si="1382">(P2102/P2101-1)</f>
        <v>-4.4575331406939034E-2</v>
      </c>
      <c r="R2082" s="234"/>
      <c r="S2082" s="234"/>
      <c r="T2082" s="75"/>
      <c r="U2082" s="79">
        <v>1</v>
      </c>
    </row>
    <row r="2083" spans="1:21" s="57" customFormat="1" ht="15.6" customHeight="1" thickBot="1">
      <c r="A2083" s="57" t="s">
        <v>55</v>
      </c>
      <c r="B2083" s="516">
        <f>+B2082+1</f>
        <v>408</v>
      </c>
      <c r="C2083" s="233" t="s">
        <v>1735</v>
      </c>
      <c r="D2083" s="175">
        <f t="shared" si="1378"/>
        <v>0.16222273829768175</v>
      </c>
      <c r="E2083" s="176">
        <f t="shared" ref="E2083:O2083" si="1383">E2103/$P2103</f>
        <v>0.11112762216747779</v>
      </c>
      <c r="F2083" s="176">
        <f t="shared" si="1383"/>
        <v>1.7314729219641715E-2</v>
      </c>
      <c r="G2083" s="176">
        <f t="shared" si="1383"/>
        <v>0.14299450881083409</v>
      </c>
      <c r="H2083" s="176">
        <f t="shared" si="1383"/>
        <v>8.0472155877618884E-2</v>
      </c>
      <c r="I2083" s="176">
        <f t="shared" si="1383"/>
        <v>1.6609856812014847E-2</v>
      </c>
      <c r="J2083" s="176">
        <f t="shared" si="1383"/>
        <v>0.15035211852811364</v>
      </c>
      <c r="K2083" s="176">
        <f t="shared" si="1383"/>
        <v>5.3971612418553291E-2</v>
      </c>
      <c r="L2083" s="176">
        <f t="shared" si="1383"/>
        <v>2.8353245490503592E-2</v>
      </c>
      <c r="M2083" s="176">
        <f t="shared" si="1383"/>
        <v>0.12369504350813322</v>
      </c>
      <c r="N2083" s="176">
        <f t="shared" si="1383"/>
        <v>8.8956244895103412E-2</v>
      </c>
      <c r="O2083" s="176">
        <f t="shared" si="1383"/>
        <v>2.3930123974323762E-2</v>
      </c>
      <c r="P2083" s="229">
        <f t="shared" si="1380"/>
        <v>1</v>
      </c>
      <c r="Q2083" s="498">
        <f t="shared" si="1382"/>
        <v>0.1261167543679933</v>
      </c>
      <c r="R2083" s="234"/>
      <c r="S2083" s="234"/>
      <c r="T2083" s="75"/>
      <c r="U2083" s="79">
        <v>1</v>
      </c>
    </row>
    <row r="2084" spans="1:21" s="57" customFormat="1" ht="15.6" customHeight="1" thickBot="1">
      <c r="A2084" s="57" t="s">
        <v>55</v>
      </c>
      <c r="B2084" s="516">
        <f>+B2083+1</f>
        <v>409</v>
      </c>
      <c r="C2084" s="233" t="s">
        <v>1736</v>
      </c>
      <c r="D2084" s="175">
        <f t="shared" si="1378"/>
        <v>2.4972782864882401E-2</v>
      </c>
      <c r="E2084" s="176">
        <f t="shared" ref="E2084:O2084" si="1384">E2104/$P2104</f>
        <v>0.24231006826323703</v>
      </c>
      <c r="F2084" s="176">
        <f t="shared" si="1384"/>
        <v>1.8451138448940942E-2</v>
      </c>
      <c r="G2084" s="176">
        <f t="shared" si="1384"/>
        <v>2.9796011954260206E-2</v>
      </c>
      <c r="H2084" s="176">
        <f t="shared" si="1384"/>
        <v>0.1780848349229964</v>
      </c>
      <c r="I2084" s="176">
        <f t="shared" si="1384"/>
        <v>3.4500253083663376E-2</v>
      </c>
      <c r="J2084" s="176">
        <f t="shared" si="1384"/>
        <v>0.12927740949177677</v>
      </c>
      <c r="K2084" s="176">
        <f t="shared" si="1384"/>
        <v>8.046459920528326E-2</v>
      </c>
      <c r="L2084" s="176">
        <f t="shared" si="1384"/>
        <v>2.3613302231652988E-2</v>
      </c>
      <c r="M2084" s="176">
        <f t="shared" si="1384"/>
        <v>8.4294417482473988E-2</v>
      </c>
      <c r="N2084" s="176">
        <f t="shared" si="1384"/>
        <v>0.13513906022220928</v>
      </c>
      <c r="O2084" s="176">
        <f t="shared" si="1384"/>
        <v>1.9096121828623396E-2</v>
      </c>
      <c r="P2084" s="164">
        <f t="shared" si="1380"/>
        <v>1</v>
      </c>
      <c r="Q2084" s="492">
        <f t="shared" si="1382"/>
        <v>3.6688733907478177E-2</v>
      </c>
      <c r="R2084" s="234"/>
      <c r="S2084" s="234"/>
      <c r="T2084" s="75"/>
      <c r="U2084" s="79">
        <v>1</v>
      </c>
    </row>
    <row r="2085" spans="1:21" s="57" customFormat="1" ht="15.75" customHeight="1" thickBot="1">
      <c r="A2085" s="57" t="s">
        <v>55</v>
      </c>
      <c r="B2085" s="516">
        <f>+B2084+1</f>
        <v>410</v>
      </c>
      <c r="C2085" s="233" t="s">
        <v>1737</v>
      </c>
      <c r="D2085" s="175">
        <f t="shared" si="1378"/>
        <v>0.14266135205408215</v>
      </c>
      <c r="E2085" s="176">
        <f t="shared" ref="E2085:O2085" si="1385">E2105/$P2105</f>
        <v>0.17108684347373893</v>
      </c>
      <c r="F2085" s="176">
        <f t="shared" si="1385"/>
        <v>1.6640665626625063E-2</v>
      </c>
      <c r="G2085" s="176">
        <f t="shared" si="1385"/>
        <v>0.11596463858554341</v>
      </c>
      <c r="H2085" s="176">
        <f t="shared" si="1385"/>
        <v>0.10088403536141444</v>
      </c>
      <c r="I2085" s="176">
        <f t="shared" si="1385"/>
        <v>1.6120644825793031E-2</v>
      </c>
      <c r="J2085" s="176">
        <f t="shared" si="1385"/>
        <v>0.12584503380135204</v>
      </c>
      <c r="K2085" s="176">
        <f t="shared" si="1385"/>
        <v>8.3723348933957359E-2</v>
      </c>
      <c r="L2085" s="176">
        <f t="shared" si="1385"/>
        <v>2.0800832033281331E-2</v>
      </c>
      <c r="M2085" s="176">
        <f t="shared" si="1385"/>
        <v>8.2683307332293288E-2</v>
      </c>
      <c r="N2085" s="176">
        <f t="shared" si="1385"/>
        <v>0.10920436817472698</v>
      </c>
      <c r="O2085" s="176">
        <f t="shared" si="1385"/>
        <v>1.4384929797192031E-2</v>
      </c>
      <c r="P2085" s="164">
        <f t="shared" si="1380"/>
        <v>1.0000000000000002</v>
      </c>
      <c r="Q2085" s="492">
        <f t="shared" si="1382"/>
        <v>1.3921285084368629E-2</v>
      </c>
      <c r="R2085" s="234"/>
      <c r="S2085" s="234"/>
      <c r="T2085" s="75"/>
      <c r="U2085" s="79">
        <v>1</v>
      </c>
    </row>
    <row r="2086" spans="1:21" s="57" customFormat="1" ht="15.75" customHeight="1" thickBot="1">
      <c r="A2086" s="57" t="s">
        <v>55</v>
      </c>
      <c r="B2086" s="516">
        <f>+B2085+1</f>
        <v>411</v>
      </c>
      <c r="C2086" s="233" t="s">
        <v>1738</v>
      </c>
      <c r="D2086" s="175">
        <f t="shared" si="1378"/>
        <v>0.12770339855818744</v>
      </c>
      <c r="E2086" s="176">
        <f t="shared" ref="E2086:O2086" si="1386">E2106/$P2106</f>
        <v>0.15396498455200824</v>
      </c>
      <c r="F2086" s="176">
        <f t="shared" si="1386"/>
        <v>1.6992790937178166E-2</v>
      </c>
      <c r="G2086" s="176">
        <f t="shared" si="1386"/>
        <v>0.11431513903192585</v>
      </c>
      <c r="H2086" s="176">
        <f t="shared" si="1386"/>
        <v>0.10350154479917612</v>
      </c>
      <c r="I2086" s="176">
        <f t="shared" si="1386"/>
        <v>1.6477857878475801E-2</v>
      </c>
      <c r="J2086" s="176">
        <f t="shared" si="1386"/>
        <v>0.12667353244078272</v>
      </c>
      <c r="K2086" s="176">
        <f t="shared" si="1386"/>
        <v>8.4963954685890838E-2</v>
      </c>
      <c r="L2086" s="176">
        <f t="shared" si="1386"/>
        <v>2.0597322348094749E-2</v>
      </c>
      <c r="M2086" s="176">
        <f t="shared" si="1386"/>
        <v>0.11483007209062823</v>
      </c>
      <c r="N2086" s="176">
        <f t="shared" si="1386"/>
        <v>0.10298661174047374</v>
      </c>
      <c r="O2086" s="176">
        <f t="shared" si="1386"/>
        <v>1.6992790937177933E-2</v>
      </c>
      <c r="P2086" s="164">
        <f t="shared" si="1380"/>
        <v>0.99999999999999989</v>
      </c>
      <c r="Q2086" s="492">
        <f t="shared" si="1382"/>
        <v>9.880395215808413E-3</v>
      </c>
      <c r="R2086" s="234"/>
      <c r="S2086" s="234"/>
      <c r="T2086" s="75"/>
      <c r="U2086" s="79">
        <v>1</v>
      </c>
    </row>
    <row r="2087" spans="1:21" s="57" customFormat="1" ht="15.75" hidden="1" customHeight="1" thickBot="1">
      <c r="A2087" s="57" t="s">
        <v>55</v>
      </c>
      <c r="B2087" s="69"/>
      <c r="C2087" s="233" t="s">
        <v>1739</v>
      </c>
      <c r="D2087" s="175" t="e">
        <f t="shared" si="1378"/>
        <v>#DIV/0!</v>
      </c>
      <c r="E2087" s="176" t="e">
        <f t="shared" ref="E2087:O2087" si="1387">E2107/$P2107</f>
        <v>#DIV/0!</v>
      </c>
      <c r="F2087" s="176" t="e">
        <f t="shared" si="1387"/>
        <v>#DIV/0!</v>
      </c>
      <c r="G2087" s="176" t="e">
        <f t="shared" si="1387"/>
        <v>#DIV/0!</v>
      </c>
      <c r="H2087" s="176" t="e">
        <f t="shared" si="1387"/>
        <v>#DIV/0!</v>
      </c>
      <c r="I2087" s="176" t="e">
        <f t="shared" si="1387"/>
        <v>#DIV/0!</v>
      </c>
      <c r="J2087" s="176" t="e">
        <f t="shared" si="1387"/>
        <v>#DIV/0!</v>
      </c>
      <c r="K2087" s="176" t="e">
        <f t="shared" si="1387"/>
        <v>#DIV/0!</v>
      </c>
      <c r="L2087" s="176" t="e">
        <f t="shared" si="1387"/>
        <v>#DIV/0!</v>
      </c>
      <c r="M2087" s="176" t="e">
        <f t="shared" si="1387"/>
        <v>#DIV/0!</v>
      </c>
      <c r="N2087" s="176" t="e">
        <f t="shared" si="1387"/>
        <v>#DIV/0!</v>
      </c>
      <c r="O2087" s="176" t="e">
        <f t="shared" si="1387"/>
        <v>#DIV/0!</v>
      </c>
      <c r="P2087" s="164" t="e">
        <f t="shared" si="1380"/>
        <v>#DIV/0!</v>
      </c>
      <c r="Q2087" s="492">
        <f t="shared" si="1382"/>
        <v>-1</v>
      </c>
      <c r="R2087" s="234"/>
      <c r="S2087" s="234"/>
      <c r="T2087" s="75"/>
      <c r="U2087" s="79">
        <v>2</v>
      </c>
    </row>
    <row r="2088" spans="1:21" s="57" customFormat="1" ht="15.75" hidden="1" customHeight="1" thickBot="1">
      <c r="A2088" s="57" t="s">
        <v>55</v>
      </c>
      <c r="B2088" s="69"/>
      <c r="C2088" s="233" t="s">
        <v>1740</v>
      </c>
      <c r="D2088" s="175" t="e">
        <f t="shared" ref="D2088:O2090" si="1388">D2108/$P2108</f>
        <v>#DIV/0!</v>
      </c>
      <c r="E2088" s="176" t="e">
        <f t="shared" si="1388"/>
        <v>#DIV/0!</v>
      </c>
      <c r="F2088" s="176" t="e">
        <f t="shared" si="1388"/>
        <v>#DIV/0!</v>
      </c>
      <c r="G2088" s="176" t="e">
        <f t="shared" si="1388"/>
        <v>#DIV/0!</v>
      </c>
      <c r="H2088" s="176" t="e">
        <f t="shared" si="1388"/>
        <v>#DIV/0!</v>
      </c>
      <c r="I2088" s="176" t="e">
        <f t="shared" si="1388"/>
        <v>#DIV/0!</v>
      </c>
      <c r="J2088" s="176" t="e">
        <f t="shared" si="1388"/>
        <v>#DIV/0!</v>
      </c>
      <c r="K2088" s="176" t="e">
        <f t="shared" si="1388"/>
        <v>#DIV/0!</v>
      </c>
      <c r="L2088" s="176" t="e">
        <f t="shared" si="1388"/>
        <v>#DIV/0!</v>
      </c>
      <c r="M2088" s="176" t="e">
        <f t="shared" si="1388"/>
        <v>#DIV/0!</v>
      </c>
      <c r="N2088" s="176" t="e">
        <f t="shared" si="1388"/>
        <v>#DIV/0!</v>
      </c>
      <c r="O2088" s="176" t="e">
        <f t="shared" si="1388"/>
        <v>#DIV/0!</v>
      </c>
      <c r="P2088" s="164" t="e">
        <f t="shared" si="1380"/>
        <v>#DIV/0!</v>
      </c>
      <c r="Q2088" s="492" t="e">
        <f t="shared" si="1382"/>
        <v>#DIV/0!</v>
      </c>
      <c r="R2088" s="234"/>
      <c r="S2088" s="234"/>
      <c r="T2088" s="75"/>
      <c r="U2088" s="79">
        <v>2</v>
      </c>
    </row>
    <row r="2089" spans="1:21" s="57" customFormat="1" ht="15.75" hidden="1" customHeight="1" thickBot="1">
      <c r="A2089" s="57" t="s">
        <v>55</v>
      </c>
      <c r="B2089" s="69"/>
      <c r="C2089" s="233" t="s">
        <v>1741</v>
      </c>
      <c r="D2089" s="175" t="e">
        <f t="shared" si="1388"/>
        <v>#DIV/0!</v>
      </c>
      <c r="E2089" s="176" t="e">
        <f t="shared" si="1388"/>
        <v>#DIV/0!</v>
      </c>
      <c r="F2089" s="176" t="e">
        <f t="shared" si="1388"/>
        <v>#DIV/0!</v>
      </c>
      <c r="G2089" s="176" t="e">
        <f t="shared" si="1388"/>
        <v>#DIV/0!</v>
      </c>
      <c r="H2089" s="176" t="e">
        <f t="shared" si="1388"/>
        <v>#DIV/0!</v>
      </c>
      <c r="I2089" s="176" t="e">
        <f t="shared" si="1388"/>
        <v>#DIV/0!</v>
      </c>
      <c r="J2089" s="176" t="e">
        <f t="shared" si="1388"/>
        <v>#DIV/0!</v>
      </c>
      <c r="K2089" s="176" t="e">
        <f t="shared" si="1388"/>
        <v>#DIV/0!</v>
      </c>
      <c r="L2089" s="176" t="e">
        <f t="shared" si="1388"/>
        <v>#DIV/0!</v>
      </c>
      <c r="M2089" s="176" t="e">
        <f t="shared" si="1388"/>
        <v>#DIV/0!</v>
      </c>
      <c r="N2089" s="176" t="e">
        <f t="shared" si="1388"/>
        <v>#DIV/0!</v>
      </c>
      <c r="O2089" s="176" t="e">
        <f t="shared" si="1388"/>
        <v>#DIV/0!</v>
      </c>
      <c r="P2089" s="164" t="e">
        <f t="shared" si="1380"/>
        <v>#DIV/0!</v>
      </c>
      <c r="Q2089" s="492" t="e">
        <f t="shared" si="1382"/>
        <v>#DIV/0!</v>
      </c>
      <c r="R2089" s="234"/>
      <c r="S2089" s="234"/>
      <c r="T2089" s="75"/>
      <c r="U2089" s="79">
        <v>2</v>
      </c>
    </row>
    <row r="2090" spans="1:21" s="57" customFormat="1" ht="15.75" hidden="1" customHeight="1" thickBot="1">
      <c r="A2090" s="57" t="s">
        <v>55</v>
      </c>
      <c r="B2090" s="69"/>
      <c r="C2090" s="233" t="s">
        <v>1742</v>
      </c>
      <c r="D2090" s="175" t="e">
        <f t="shared" si="1388"/>
        <v>#DIV/0!</v>
      </c>
      <c r="E2090" s="176" t="e">
        <f t="shared" si="1388"/>
        <v>#DIV/0!</v>
      </c>
      <c r="F2090" s="176" t="e">
        <f t="shared" si="1388"/>
        <v>#DIV/0!</v>
      </c>
      <c r="G2090" s="176" t="e">
        <f t="shared" si="1388"/>
        <v>#DIV/0!</v>
      </c>
      <c r="H2090" s="176" t="e">
        <f t="shared" si="1388"/>
        <v>#DIV/0!</v>
      </c>
      <c r="I2090" s="176" t="e">
        <f t="shared" si="1388"/>
        <v>#DIV/0!</v>
      </c>
      <c r="J2090" s="176" t="e">
        <f t="shared" si="1388"/>
        <v>#DIV/0!</v>
      </c>
      <c r="K2090" s="176" t="e">
        <f t="shared" si="1388"/>
        <v>#DIV/0!</v>
      </c>
      <c r="L2090" s="176" t="e">
        <f t="shared" si="1388"/>
        <v>#DIV/0!</v>
      </c>
      <c r="M2090" s="176" t="e">
        <f t="shared" si="1388"/>
        <v>#DIV/0!</v>
      </c>
      <c r="N2090" s="176" t="e">
        <f t="shared" si="1388"/>
        <v>#DIV/0!</v>
      </c>
      <c r="O2090" s="176" t="e">
        <f t="shared" si="1388"/>
        <v>#DIV/0!</v>
      </c>
      <c r="P2090" s="164" t="e">
        <f t="shared" si="1380"/>
        <v>#DIV/0!</v>
      </c>
      <c r="Q2090" s="492" t="e">
        <f t="shared" si="1382"/>
        <v>#DIV/0!</v>
      </c>
      <c r="R2090" s="234"/>
      <c r="S2090" s="234"/>
      <c r="T2090" s="75"/>
      <c r="U2090" s="79">
        <v>2</v>
      </c>
    </row>
    <row r="2091" spans="1:21" s="57" customFormat="1" ht="15.75" hidden="1" customHeight="1" thickBot="1">
      <c r="A2091" s="57" t="s">
        <v>55</v>
      </c>
      <c r="B2091" s="69"/>
      <c r="C2091" s="236" t="s">
        <v>264</v>
      </c>
      <c r="D2091" s="342">
        <v>29.984480720000001</v>
      </c>
      <c r="E2091" s="343">
        <v>27.561995870000004</v>
      </c>
      <c r="F2091" s="343">
        <v>2.5276001199999971</v>
      </c>
      <c r="G2091" s="343">
        <v>32.289914740000022</v>
      </c>
      <c r="H2091" s="343">
        <v>4.3446590999999799</v>
      </c>
      <c r="I2091" s="343">
        <v>2.5673958700000084</v>
      </c>
      <c r="J2091" s="343">
        <v>22.778899090000046</v>
      </c>
      <c r="K2091" s="343">
        <v>12.593160859999923</v>
      </c>
      <c r="L2091" s="343">
        <v>6.2125400000461184E-3</v>
      </c>
      <c r="M2091" s="343">
        <v>18.398448539999968</v>
      </c>
      <c r="N2091" s="343">
        <v>17.298754220000021</v>
      </c>
      <c r="O2091" s="343">
        <v>29.064382870000028</v>
      </c>
      <c r="P2091" s="181">
        <f t="shared" si="1368"/>
        <v>199.41590454000004</v>
      </c>
      <c r="Q2091" s="198"/>
      <c r="R2091" s="161"/>
      <c r="S2091" s="161"/>
      <c r="T2091" s="75"/>
      <c r="U2091" s="79">
        <v>2</v>
      </c>
    </row>
    <row r="2092" spans="1:21" s="57" customFormat="1" ht="15.75" hidden="1" customHeight="1" thickBot="1">
      <c r="A2092" s="57" t="s">
        <v>55</v>
      </c>
      <c r="B2092" s="69"/>
      <c r="C2092" s="233" t="s">
        <v>265</v>
      </c>
      <c r="D2092" s="344">
        <v>27.817443059999999</v>
      </c>
      <c r="E2092" s="345">
        <v>14.537754680000001</v>
      </c>
      <c r="F2092" s="345">
        <v>2.5975358599999998</v>
      </c>
      <c r="G2092" s="345">
        <v>28.84380848</v>
      </c>
      <c r="H2092" s="345">
        <v>3.7237321799999998</v>
      </c>
      <c r="I2092" s="345">
        <v>2.5655870599999999</v>
      </c>
      <c r="J2092" s="345">
        <v>30.10169715</v>
      </c>
      <c r="K2092" s="345">
        <v>4.5596503200000003</v>
      </c>
      <c r="L2092" s="345">
        <f>2.0488247+0.663973</f>
        <v>2.7127976999999999</v>
      </c>
      <c r="M2092" s="345">
        <v>17.634937820000001</v>
      </c>
      <c r="N2092" s="345">
        <v>53.39865391</v>
      </c>
      <c r="O2092" s="346">
        <f>12.08308335-9.00026928</f>
        <v>3.0828140700000013</v>
      </c>
      <c r="P2092" s="185">
        <f t="shared" si="1368"/>
        <v>191.57641229000001</v>
      </c>
      <c r="Q2092" s="502"/>
      <c r="R2092" s="186"/>
      <c r="S2092" s="186"/>
      <c r="T2092" s="103"/>
      <c r="U2092" s="79">
        <v>2</v>
      </c>
    </row>
    <row r="2093" spans="1:21" s="57" customFormat="1" ht="15.75" hidden="1" customHeight="1" thickBot="1">
      <c r="A2093" s="57" t="s">
        <v>55</v>
      </c>
      <c r="B2093" s="69"/>
      <c r="C2093" s="233" t="s">
        <v>478</v>
      </c>
      <c r="D2093" s="182">
        <v>38.914102</v>
      </c>
      <c r="E2093" s="183">
        <v>12.87868475</v>
      </c>
      <c r="F2093" s="183">
        <v>3.8457363199999999</v>
      </c>
      <c r="G2093" s="183">
        <v>17.598147610000002</v>
      </c>
      <c r="H2093" s="183">
        <v>14.19722593</v>
      </c>
      <c r="I2093" s="183">
        <v>2.6433763899999998</v>
      </c>
      <c r="J2093" s="183">
        <v>26.17409937</v>
      </c>
      <c r="K2093" s="183">
        <v>9.4222947099999992</v>
      </c>
      <c r="L2093" s="183">
        <v>2.8567461399999998</v>
      </c>
      <c r="M2093" s="183">
        <v>27.52837959</v>
      </c>
      <c r="N2093" s="183">
        <v>25.170094389999999</v>
      </c>
      <c r="O2093" s="183">
        <v>11.22380497</v>
      </c>
      <c r="P2093" s="185">
        <f t="shared" si="1368"/>
        <v>192.45269217000001</v>
      </c>
      <c r="Q2093" s="503"/>
      <c r="R2093" s="183"/>
      <c r="S2093" s="183"/>
      <c r="T2093" s="105">
        <f t="shared" ref="T2093:T2098" si="1389">R2093-S2093</f>
        <v>0</v>
      </c>
      <c r="U2093" s="79">
        <v>2</v>
      </c>
    </row>
    <row r="2094" spans="1:21" s="57" customFormat="1" ht="15.75" hidden="1" customHeight="1" thickBot="1">
      <c r="A2094" s="57" t="s">
        <v>55</v>
      </c>
      <c r="B2094" s="69"/>
      <c r="C2094" s="233" t="s">
        <v>599</v>
      </c>
      <c r="D2094" s="182">
        <v>27.254507799999999</v>
      </c>
      <c r="E2094" s="183">
        <v>14.0318957</v>
      </c>
      <c r="F2094" s="183">
        <v>2.7089080000000001</v>
      </c>
      <c r="G2094" s="183">
        <v>38.92425566</v>
      </c>
      <c r="H2094" s="183">
        <v>3.3360910100000001</v>
      </c>
      <c r="I2094" s="183">
        <v>2.7084266100000001</v>
      </c>
      <c r="J2094" s="183">
        <v>26.523271099999999</v>
      </c>
      <c r="K2094" s="183">
        <v>7.26176727</v>
      </c>
      <c r="L2094" s="183">
        <v>2.9719959</v>
      </c>
      <c r="M2094" s="183">
        <v>5.5525428000000003</v>
      </c>
      <c r="N2094" s="183">
        <v>27.954611679999999</v>
      </c>
      <c r="O2094" s="183">
        <v>3.0367730399999999</v>
      </c>
      <c r="P2094" s="185">
        <f t="shared" si="1368"/>
        <v>162.26504656999998</v>
      </c>
      <c r="Q2094" s="503"/>
      <c r="R2094" s="183"/>
      <c r="S2094" s="183"/>
      <c r="T2094" s="105">
        <f t="shared" si="1389"/>
        <v>0</v>
      </c>
      <c r="U2094" s="79">
        <v>2</v>
      </c>
    </row>
    <row r="2095" spans="1:21" s="57" customFormat="1" ht="15.75" hidden="1" customHeight="1" thickBot="1">
      <c r="A2095" s="57" t="s">
        <v>55</v>
      </c>
      <c r="B2095" s="69"/>
      <c r="C2095" s="233" t="s">
        <v>696</v>
      </c>
      <c r="D2095" s="182">
        <v>37.799473659999997</v>
      </c>
      <c r="E2095" s="183">
        <v>5.12183834</v>
      </c>
      <c r="F2095" s="183">
        <v>2.7800883000000001</v>
      </c>
      <c r="G2095" s="183">
        <v>33.076979690000002</v>
      </c>
      <c r="H2095" s="183">
        <v>3.8265115000000001</v>
      </c>
      <c r="I2095" s="183">
        <v>4.1713107899999997</v>
      </c>
      <c r="J2095" s="183">
        <v>29.53329274</v>
      </c>
      <c r="K2095" s="183">
        <v>6.3032157900000003</v>
      </c>
      <c r="L2095" s="183">
        <v>3.1081955899999998</v>
      </c>
      <c r="M2095" s="183">
        <v>25.355741380000001</v>
      </c>
      <c r="N2095" s="183">
        <v>11.67136307</v>
      </c>
      <c r="O2095" s="184">
        <v>3.0456355400000001</v>
      </c>
      <c r="P2095" s="185">
        <f t="shared" si="1368"/>
        <v>165.79364639000002</v>
      </c>
      <c r="Q2095" s="503"/>
      <c r="R2095" s="187"/>
      <c r="S2095" s="187"/>
      <c r="T2095" s="105">
        <f t="shared" si="1389"/>
        <v>0</v>
      </c>
      <c r="U2095" s="79">
        <v>2</v>
      </c>
    </row>
    <row r="2096" spans="1:21" s="57" customFormat="1" ht="15.75" hidden="1" customHeight="1" thickBot="1">
      <c r="A2096" s="57" t="s">
        <v>55</v>
      </c>
      <c r="B2096" s="69"/>
      <c r="C2096" s="233" t="s">
        <v>801</v>
      </c>
      <c r="D2096" s="189">
        <v>36.517015649999998</v>
      </c>
      <c r="E2096" s="190">
        <v>7.6829123599999889</v>
      </c>
      <c r="F2096" s="190">
        <v>2.985012910000016</v>
      </c>
      <c r="G2096" s="190">
        <v>29.534572739999987</v>
      </c>
      <c r="H2096" s="190">
        <v>5.0624291600000078</v>
      </c>
      <c r="I2096" s="190">
        <v>2.9022837299999509</v>
      </c>
      <c r="J2096" s="190">
        <v>23.399333210000066</v>
      </c>
      <c r="K2096" s="190">
        <v>13.389519919999998</v>
      </c>
      <c r="L2096" s="190">
        <v>3.1916885599999603</v>
      </c>
      <c r="M2096" s="190">
        <v>31.328016740000038</v>
      </c>
      <c r="N2096" s="190">
        <v>5.0274549799999306</v>
      </c>
      <c r="O2096" s="184">
        <v>3.141957030000043</v>
      </c>
      <c r="P2096" s="185">
        <f t="shared" si="1368"/>
        <v>164.16219698999998</v>
      </c>
      <c r="Q2096" s="503"/>
      <c r="R2096" s="187"/>
      <c r="S2096" s="187"/>
      <c r="T2096" s="105">
        <f t="shared" si="1389"/>
        <v>0</v>
      </c>
      <c r="U2096" s="79">
        <v>2</v>
      </c>
    </row>
    <row r="2097" spans="1:21" s="57" customFormat="1" ht="15.75" hidden="1" customHeight="1" thickBot="1">
      <c r="A2097" s="57" t="s">
        <v>55</v>
      </c>
      <c r="B2097" s="69"/>
      <c r="C2097" s="233" t="s">
        <v>885</v>
      </c>
      <c r="D2097" s="422">
        <v>36.192378879999993</v>
      </c>
      <c r="E2097" s="423">
        <v>7.5940758299999942</v>
      </c>
      <c r="F2097" s="423">
        <v>3.0862861899999956</v>
      </c>
      <c r="G2097" s="423">
        <v>26.641067220000011</v>
      </c>
      <c r="H2097" s="423">
        <v>8.8534516999999937</v>
      </c>
      <c r="I2097" s="423">
        <v>3.0161031300000047</v>
      </c>
      <c r="J2097" s="423">
        <v>27.854123899999962</v>
      </c>
      <c r="K2097" s="423">
        <v>8.5015837900000832</v>
      </c>
      <c r="L2097" s="423">
        <v>3.0715731599999572</v>
      </c>
      <c r="M2097" s="423">
        <v>28.20426822000006</v>
      </c>
      <c r="N2097" s="423">
        <v>8.501296899999943</v>
      </c>
      <c r="O2097" s="424">
        <v>3.4772624499999552</v>
      </c>
      <c r="P2097" s="425">
        <f t="shared" si="1368"/>
        <v>164.99347136999995</v>
      </c>
      <c r="Q2097" s="503"/>
      <c r="R2097" s="182"/>
      <c r="S2097" s="191"/>
      <c r="T2097" s="192">
        <f>S2097-R2097</f>
        <v>0</v>
      </c>
      <c r="U2097" s="79">
        <v>2</v>
      </c>
    </row>
    <row r="2098" spans="1:21" s="57" customFormat="1" ht="15.75" hidden="1" customHeight="1" thickBot="1">
      <c r="A2098" s="57" t="s">
        <v>55</v>
      </c>
      <c r="B2098" s="69"/>
      <c r="C2098" s="233" t="s">
        <v>986</v>
      </c>
      <c r="D2098" s="182">
        <v>25.874626280000001</v>
      </c>
      <c r="E2098" s="183">
        <v>19.901893370000003</v>
      </c>
      <c r="F2098" s="183">
        <v>1.3353009099999973</v>
      </c>
      <c r="G2098" s="183">
        <v>31.706901309999999</v>
      </c>
      <c r="H2098" s="183">
        <v>3.955739659999999</v>
      </c>
      <c r="I2098" s="183">
        <v>3.1237089700000205</v>
      </c>
      <c r="J2098" s="183">
        <v>32.312674369999996</v>
      </c>
      <c r="K2098" s="183">
        <v>5.0361896600000016</v>
      </c>
      <c r="L2098" s="183">
        <v>2.7475256699999981</v>
      </c>
      <c r="M2098" s="183">
        <v>24.884561239999968</v>
      </c>
      <c r="N2098" s="183">
        <v>12.250035200000049</v>
      </c>
      <c r="O2098" s="184">
        <v>3.469616479999992</v>
      </c>
      <c r="P2098" s="185">
        <f t="shared" si="1368"/>
        <v>166.59877312000003</v>
      </c>
      <c r="Q2098" s="503"/>
      <c r="R2098" s="459">
        <v>166.4</v>
      </c>
      <c r="S2098" s="459">
        <v>166.4</v>
      </c>
      <c r="T2098" s="592">
        <f t="shared" si="1389"/>
        <v>0</v>
      </c>
      <c r="U2098" s="79">
        <v>2</v>
      </c>
    </row>
    <row r="2099" spans="1:21" s="57" customFormat="1" ht="15.6" customHeight="1" thickBot="1">
      <c r="A2099" s="57" t="s">
        <v>55</v>
      </c>
      <c r="B2099" s="516">
        <f>+B2086+1</f>
        <v>412</v>
      </c>
      <c r="C2099" s="233" t="s">
        <v>2538</v>
      </c>
      <c r="D2099" s="182">
        <v>5.4</v>
      </c>
      <c r="E2099" s="183">
        <v>44.9</v>
      </c>
      <c r="F2099" s="183">
        <v>3.3</v>
      </c>
      <c r="G2099" s="183">
        <v>5.8</v>
      </c>
      <c r="H2099" s="183">
        <v>36.4</v>
      </c>
      <c r="I2099" s="183">
        <v>3.1</v>
      </c>
      <c r="J2099" s="183">
        <v>25.2</v>
      </c>
      <c r="K2099" s="183">
        <v>16.899999999999999</v>
      </c>
      <c r="L2099" s="183">
        <v>3.3</v>
      </c>
      <c r="M2099" s="183">
        <v>23.6</v>
      </c>
      <c r="N2099" s="183">
        <v>19.100000000000001</v>
      </c>
      <c r="O2099" s="184">
        <f>(R2099)-SUM(D2099:N2099)</f>
        <v>3.0000000000000284</v>
      </c>
      <c r="P2099" s="185">
        <f t="shared" si="1368"/>
        <v>190</v>
      </c>
      <c r="Q2099" s="584"/>
      <c r="R2099" s="301">
        <v>190</v>
      </c>
      <c r="S2099" s="599">
        <f>189.1+0.9</f>
        <v>190</v>
      </c>
      <c r="T2099" s="105">
        <f>R2099-S2099</f>
        <v>0</v>
      </c>
      <c r="U2099" s="79">
        <v>1</v>
      </c>
    </row>
    <row r="2100" spans="1:21" s="57" customFormat="1" ht="15.75" hidden="1" customHeight="1" thickBot="1">
      <c r="A2100" s="57" t="s">
        <v>55</v>
      </c>
      <c r="B2100" s="69"/>
      <c r="C2100" s="233" t="s">
        <v>1131</v>
      </c>
      <c r="D2100" s="182">
        <v>35.881399129999998</v>
      </c>
      <c r="E2100" s="183">
        <v>9.6169448899999921</v>
      </c>
      <c r="F2100" s="183">
        <v>4.1557245400000014</v>
      </c>
      <c r="G2100" s="183">
        <v>31.080044299999997</v>
      </c>
      <c r="H2100" s="183">
        <v>6.6461848000000003</v>
      </c>
      <c r="I2100" s="183">
        <v>3.2065180000000169</v>
      </c>
      <c r="J2100" s="183">
        <v>31.615182629999993</v>
      </c>
      <c r="K2100" s="183">
        <v>4.8240265500000348</v>
      </c>
      <c r="L2100" s="183">
        <v>3.379719359999946</v>
      </c>
      <c r="M2100" s="183">
        <v>30.84111705000003</v>
      </c>
      <c r="N2100" s="183">
        <v>5.8892293900000254</v>
      </c>
      <c r="O2100" s="184">
        <v>3.5458727899999616</v>
      </c>
      <c r="P2100" s="185">
        <f t="shared" si="1368"/>
        <v>170.68196343</v>
      </c>
      <c r="Q2100" s="351"/>
      <c r="R2100" s="595">
        <v>172.2</v>
      </c>
      <c r="S2100" s="596">
        <v>172.2</v>
      </c>
      <c r="T2100" s="597">
        <f>R2100-S2100</f>
        <v>0</v>
      </c>
      <c r="U2100" s="79">
        <v>2</v>
      </c>
    </row>
    <row r="2101" spans="1:21" s="57" customFormat="1" ht="15.75" hidden="1" customHeight="1" thickBot="1">
      <c r="A2101" s="57" t="s">
        <v>55</v>
      </c>
      <c r="B2101" s="516"/>
      <c r="C2101" s="233" t="s">
        <v>1733</v>
      </c>
      <c r="D2101" s="182">
        <v>32.425894489999997</v>
      </c>
      <c r="E2101" s="183">
        <v>12.441806680000013</v>
      </c>
      <c r="F2101" s="183">
        <v>3.1902590099999699</v>
      </c>
      <c r="G2101" s="183">
        <v>35.481470790000031</v>
      </c>
      <c r="H2101" s="183">
        <v>2.8139005099999679</v>
      </c>
      <c r="I2101" s="183">
        <v>3.2595735800000369</v>
      </c>
      <c r="J2101" s="183">
        <v>28.882116119999964</v>
      </c>
      <c r="K2101" s="183">
        <v>8.8516074300000582</v>
      </c>
      <c r="L2101" s="183">
        <v>3.5237286599999891</v>
      </c>
      <c r="M2101" s="183">
        <v>15.880345949999992</v>
      </c>
      <c r="N2101" s="183">
        <v>21.616397519999992</v>
      </c>
      <c r="O2101" s="184">
        <v>1.6712150900000324</v>
      </c>
      <c r="P2101" s="185">
        <f t="shared" ref="P2101:P2110" si="1390">SUM(D2101:O2101)</f>
        <v>170.03831583000004</v>
      </c>
      <c r="Q2101" s="351"/>
      <c r="R2101" s="182">
        <v>170.5</v>
      </c>
      <c r="S2101" s="187">
        <v>170.5</v>
      </c>
      <c r="T2101" s="481">
        <f t="shared" ref="T2101:T2110" si="1391">R2101-S2101</f>
        <v>0</v>
      </c>
      <c r="U2101" s="79">
        <v>2</v>
      </c>
    </row>
    <row r="2102" spans="1:21" s="57" customFormat="1" ht="15.75" hidden="1" customHeight="1" thickBot="1">
      <c r="A2102" s="57" t="s">
        <v>55</v>
      </c>
      <c r="B2102" s="516"/>
      <c r="C2102" s="233" t="s">
        <v>1734</v>
      </c>
      <c r="D2102" s="583">
        <v>29.502149899999999</v>
      </c>
      <c r="E2102" s="301">
        <v>9.6744461199999918</v>
      </c>
      <c r="F2102" s="301">
        <v>2.4403544000000181</v>
      </c>
      <c r="G2102" s="301">
        <v>16.562429910000006</v>
      </c>
      <c r="H2102" s="301">
        <v>21.12680036999997</v>
      </c>
      <c r="I2102" s="301">
        <v>2.7795208100000224</v>
      </c>
      <c r="J2102" s="301">
        <v>24.011684360000032</v>
      </c>
      <c r="K2102" s="301">
        <v>14.813930220000003</v>
      </c>
      <c r="L2102" s="301">
        <v>2.7532057900000098</v>
      </c>
      <c r="M2102" s="301">
        <v>25.059615589999936</v>
      </c>
      <c r="N2102" s="301">
        <v>14.875303660000014</v>
      </c>
      <c r="O2102" s="332">
        <v>-1.14063957999997</v>
      </c>
      <c r="P2102" s="333">
        <f t="shared" si="1390"/>
        <v>162.45880155000003</v>
      </c>
      <c r="Q2102" s="557"/>
      <c r="R2102" s="422">
        <v>164.1</v>
      </c>
      <c r="S2102" s="459">
        <v>164.1</v>
      </c>
      <c r="T2102" s="592">
        <f t="shared" si="1391"/>
        <v>0</v>
      </c>
      <c r="U2102" s="79">
        <v>2</v>
      </c>
    </row>
    <row r="2103" spans="1:21" s="57" customFormat="1" ht="15.6" hidden="1" customHeight="1" thickBot="1">
      <c r="A2103" s="57" t="s">
        <v>55</v>
      </c>
      <c r="B2103" s="516"/>
      <c r="C2103" s="233" t="s">
        <v>1735</v>
      </c>
      <c r="D2103" s="182">
        <v>29.678257119999991</v>
      </c>
      <c r="E2103" s="183">
        <v>20.330529360000007</v>
      </c>
      <c r="F2103" s="183">
        <v>3.1676877799999943</v>
      </c>
      <c r="G2103" s="183">
        <v>26.160499099999996</v>
      </c>
      <c r="H2103" s="183">
        <v>14.722186039999926</v>
      </c>
      <c r="I2103" s="632">
        <v>3.0387330800000711</v>
      </c>
      <c r="J2103" s="183">
        <v>27.506555979999987</v>
      </c>
      <c r="K2103" s="183">
        <v>9.8739757899999603</v>
      </c>
      <c r="L2103" s="183">
        <v>5.1871576000000914</v>
      </c>
      <c r="M2103" s="183">
        <v>22.629708660000006</v>
      </c>
      <c r="N2103" s="183">
        <v>16.274329580000028</v>
      </c>
      <c r="O2103" s="184">
        <v>4.3779582299999049</v>
      </c>
      <c r="P2103" s="185">
        <f t="shared" si="1390"/>
        <v>182.94757831999996</v>
      </c>
      <c r="Q2103" s="584"/>
      <c r="R2103" s="182">
        <v>177.3</v>
      </c>
      <c r="S2103" s="187">
        <v>177.3</v>
      </c>
      <c r="T2103" s="105">
        <f t="shared" si="1391"/>
        <v>0</v>
      </c>
      <c r="U2103" s="79">
        <v>2</v>
      </c>
    </row>
    <row r="2104" spans="1:21" s="57" customFormat="1" ht="15.6" hidden="1" customHeight="1" thickBot="1">
      <c r="A2104" s="57" t="s">
        <v>55</v>
      </c>
      <c r="B2104" s="516"/>
      <c r="C2104" s="233" t="s">
        <v>1736</v>
      </c>
      <c r="D2104" s="182">
        <v>4.7363303400000021</v>
      </c>
      <c r="E2104" s="183">
        <v>45.956453239999995</v>
      </c>
      <c r="F2104" s="183">
        <v>3.4994372600000219</v>
      </c>
      <c r="G2104" s="183">
        <v>5.651102489999964</v>
      </c>
      <c r="H2104" s="183">
        <v>33.775515180000014</v>
      </c>
      <c r="I2104" s="183">
        <v>6.5433074199999837</v>
      </c>
      <c r="J2104" s="183">
        <v>24.518713839999982</v>
      </c>
      <c r="K2104" s="183">
        <v>15.260891210000029</v>
      </c>
      <c r="L2104" s="183">
        <v>4.4784916600000422</v>
      </c>
      <c r="M2104" s="183">
        <v>15.987253369999948</v>
      </c>
      <c r="N2104" s="183">
        <v>25.630432720000002</v>
      </c>
      <c r="O2104" s="184">
        <v>3.6217646099999925</v>
      </c>
      <c r="P2104" s="185">
        <f t="shared" si="1390"/>
        <v>189.65969333999996</v>
      </c>
      <c r="Q2104" s="584"/>
      <c r="R2104" s="182">
        <v>187.6</v>
      </c>
      <c r="S2104" s="187">
        <v>187.6</v>
      </c>
      <c r="T2104" s="105">
        <f t="shared" si="1391"/>
        <v>0</v>
      </c>
      <c r="U2104" s="79">
        <v>2</v>
      </c>
    </row>
    <row r="2105" spans="1:21" s="57" customFormat="1" ht="15.75" customHeight="1" thickBot="1">
      <c r="A2105" s="57" t="s">
        <v>55</v>
      </c>
      <c r="B2105" s="516">
        <f>+B2099+1</f>
        <v>413</v>
      </c>
      <c r="C2105" s="233" t="s">
        <v>1737</v>
      </c>
      <c r="D2105" s="182">
        <v>27.433777999999997</v>
      </c>
      <c r="E2105" s="611">
        <v>32.9</v>
      </c>
      <c r="F2105" s="611">
        <v>3.2</v>
      </c>
      <c r="G2105" s="611">
        <v>22.3</v>
      </c>
      <c r="H2105" s="611">
        <v>19.399999999999999</v>
      </c>
      <c r="I2105" s="611">
        <v>3.1</v>
      </c>
      <c r="J2105" s="611">
        <v>24.2</v>
      </c>
      <c r="K2105" s="611">
        <v>16.100000000000001</v>
      </c>
      <c r="L2105" s="611">
        <v>4</v>
      </c>
      <c r="M2105" s="611">
        <v>15.9</v>
      </c>
      <c r="N2105" s="611">
        <v>21</v>
      </c>
      <c r="O2105" s="184">
        <f t="shared" ref="O2105:O2110" si="1392">(R2105)-SUM(D2105:N2105)</f>
        <v>2.7662220000000275</v>
      </c>
      <c r="P2105" s="185">
        <f t="shared" si="1390"/>
        <v>192.3</v>
      </c>
      <c r="Q2105" s="557"/>
      <c r="R2105" s="648">
        <v>192.3</v>
      </c>
      <c r="S2105" s="599">
        <v>192.3</v>
      </c>
      <c r="T2105" s="600">
        <f t="shared" si="1391"/>
        <v>0</v>
      </c>
      <c r="U2105" s="79">
        <v>1</v>
      </c>
    </row>
    <row r="2106" spans="1:21" s="57" customFormat="1" ht="15.75" customHeight="1" thickBot="1">
      <c r="A2106" s="57" t="s">
        <v>55</v>
      </c>
      <c r="B2106" s="516">
        <f>+B2105+1</f>
        <v>414</v>
      </c>
      <c r="C2106" s="233" t="s">
        <v>1738</v>
      </c>
      <c r="D2106" s="195">
        <v>24.8</v>
      </c>
      <c r="E2106" s="193">
        <v>29.9</v>
      </c>
      <c r="F2106" s="193">
        <v>3.3</v>
      </c>
      <c r="G2106" s="193">
        <v>22.2</v>
      </c>
      <c r="H2106" s="193">
        <v>20.100000000000001</v>
      </c>
      <c r="I2106" s="193">
        <v>3.2</v>
      </c>
      <c r="J2106" s="193">
        <v>24.6</v>
      </c>
      <c r="K2106" s="193">
        <v>16.5</v>
      </c>
      <c r="L2106" s="193">
        <v>4</v>
      </c>
      <c r="M2106" s="193">
        <v>22.3</v>
      </c>
      <c r="N2106" s="193">
        <v>20</v>
      </c>
      <c r="O2106" s="184">
        <f t="shared" si="1392"/>
        <v>3.2999999999999545</v>
      </c>
      <c r="P2106" s="185">
        <f t="shared" si="1390"/>
        <v>194.2</v>
      </c>
      <c r="Q2106" s="542"/>
      <c r="R2106" s="199">
        <v>194.2</v>
      </c>
      <c r="S2106" s="187">
        <v>194.2</v>
      </c>
      <c r="T2106" s="105">
        <f t="shared" si="1391"/>
        <v>0</v>
      </c>
      <c r="U2106" s="79">
        <v>1</v>
      </c>
    </row>
    <row r="2107" spans="1:21" s="57" customFormat="1" ht="15.75" hidden="1" customHeight="1" thickBot="1">
      <c r="A2107" s="57" t="s">
        <v>55</v>
      </c>
      <c r="B2107" s="69"/>
      <c r="C2107" s="233" t="s">
        <v>1739</v>
      </c>
      <c r="D2107" s="195"/>
      <c r="E2107" s="193"/>
      <c r="F2107" s="193"/>
      <c r="G2107" s="193"/>
      <c r="H2107" s="193"/>
      <c r="I2107" s="193"/>
      <c r="J2107" s="193"/>
      <c r="K2107" s="193"/>
      <c r="L2107" s="193"/>
      <c r="M2107" s="193"/>
      <c r="N2107" s="193"/>
      <c r="O2107" s="184">
        <f t="shared" si="1392"/>
        <v>0</v>
      </c>
      <c r="P2107" s="185">
        <f t="shared" si="1390"/>
        <v>0</v>
      </c>
      <c r="Q2107" s="503"/>
      <c r="R2107" s="199"/>
      <c r="S2107" s="187"/>
      <c r="T2107" s="105">
        <f t="shared" si="1391"/>
        <v>0</v>
      </c>
      <c r="U2107" s="79">
        <v>2</v>
      </c>
    </row>
    <row r="2108" spans="1:21" s="57" customFormat="1" ht="15.75" hidden="1" customHeight="1" thickBot="1">
      <c r="A2108" s="57" t="s">
        <v>55</v>
      </c>
      <c r="B2108" s="69"/>
      <c r="C2108" s="233" t="s">
        <v>1740</v>
      </c>
      <c r="D2108" s="195"/>
      <c r="E2108" s="193"/>
      <c r="F2108" s="193"/>
      <c r="G2108" s="193"/>
      <c r="H2108" s="193"/>
      <c r="I2108" s="193"/>
      <c r="J2108" s="193"/>
      <c r="K2108" s="193"/>
      <c r="L2108" s="193"/>
      <c r="M2108" s="193"/>
      <c r="N2108" s="193"/>
      <c r="O2108" s="184">
        <f t="shared" si="1392"/>
        <v>0</v>
      </c>
      <c r="P2108" s="185">
        <f t="shared" si="1390"/>
        <v>0</v>
      </c>
      <c r="Q2108" s="503"/>
      <c r="R2108" s="199"/>
      <c r="S2108" s="187"/>
      <c r="T2108" s="105">
        <f t="shared" si="1391"/>
        <v>0</v>
      </c>
      <c r="U2108" s="79">
        <v>2</v>
      </c>
    </row>
    <row r="2109" spans="1:21" s="57" customFormat="1" ht="15.75" hidden="1" customHeight="1" thickBot="1">
      <c r="A2109" s="57" t="s">
        <v>55</v>
      </c>
      <c r="B2109" s="69"/>
      <c r="C2109" s="233" t="s">
        <v>1741</v>
      </c>
      <c r="D2109" s="195"/>
      <c r="E2109" s="193"/>
      <c r="F2109" s="193"/>
      <c r="G2109" s="193"/>
      <c r="H2109" s="193"/>
      <c r="I2109" s="193"/>
      <c r="J2109" s="193"/>
      <c r="K2109" s="193"/>
      <c r="L2109" s="193"/>
      <c r="M2109" s="193"/>
      <c r="N2109" s="193"/>
      <c r="O2109" s="184">
        <f t="shared" si="1392"/>
        <v>0</v>
      </c>
      <c r="P2109" s="185">
        <f t="shared" si="1390"/>
        <v>0</v>
      </c>
      <c r="Q2109" s="503"/>
      <c r="R2109" s="199"/>
      <c r="S2109" s="187"/>
      <c r="T2109" s="105">
        <f t="shared" si="1391"/>
        <v>0</v>
      </c>
      <c r="U2109" s="79">
        <v>2</v>
      </c>
    </row>
    <row r="2110" spans="1:21" s="57" customFormat="1" ht="15.75" hidden="1" customHeight="1" thickBot="1">
      <c r="A2110" s="57" t="s">
        <v>55</v>
      </c>
      <c r="B2110" s="69"/>
      <c r="C2110" s="233" t="s">
        <v>1742</v>
      </c>
      <c r="D2110" s="195"/>
      <c r="E2110" s="193"/>
      <c r="F2110" s="193"/>
      <c r="G2110" s="193"/>
      <c r="H2110" s="193"/>
      <c r="I2110" s="193"/>
      <c r="J2110" s="193"/>
      <c r="K2110" s="193"/>
      <c r="L2110" s="193"/>
      <c r="M2110" s="193"/>
      <c r="N2110" s="193"/>
      <c r="O2110" s="184">
        <f t="shared" si="1392"/>
        <v>0</v>
      </c>
      <c r="P2110" s="185">
        <f t="shared" si="1390"/>
        <v>0</v>
      </c>
      <c r="Q2110" s="503"/>
      <c r="R2110" s="199"/>
      <c r="S2110" s="187"/>
      <c r="T2110" s="105">
        <f t="shared" si="1391"/>
        <v>0</v>
      </c>
      <c r="U2110" s="79">
        <v>2</v>
      </c>
    </row>
    <row r="2111" spans="1:21" s="116" customFormat="1" ht="15.6" customHeight="1" thickBot="1">
      <c r="B2111" s="549"/>
      <c r="C2111" s="467"/>
      <c r="D2111" s="161"/>
      <c r="E2111" s="161"/>
      <c r="F2111" s="161"/>
      <c r="G2111" s="161"/>
      <c r="H2111" s="161"/>
      <c r="I2111" s="161"/>
      <c r="J2111" s="161"/>
      <c r="K2111" s="161"/>
      <c r="L2111" s="161"/>
      <c r="M2111" s="161"/>
      <c r="N2111" s="161"/>
      <c r="O2111" s="197"/>
      <c r="P2111" s="198"/>
      <c r="Q2111" s="203"/>
      <c r="R2111" s="203"/>
      <c r="S2111" s="203"/>
      <c r="T2111" s="143"/>
      <c r="U2111" s="79">
        <v>1</v>
      </c>
    </row>
    <row r="2112" spans="1:21" s="80" customFormat="1" ht="15.75" hidden="1" customHeight="1" thickBot="1">
      <c r="A2112" s="80" t="s">
        <v>56</v>
      </c>
      <c r="B2112" s="69"/>
      <c r="C2112" s="144" t="s">
        <v>256</v>
      </c>
      <c r="D2112" s="145">
        <v>6.0779506861391767E-2</v>
      </c>
      <c r="E2112" s="145">
        <v>0.15520636911573951</v>
      </c>
      <c r="F2112" s="145">
        <v>4.5743351245650238E-2</v>
      </c>
      <c r="G2112" s="145">
        <v>0.1246505612446329</v>
      </c>
      <c r="H2112" s="145">
        <v>7.468251199580174E-2</v>
      </c>
      <c r="I2112" s="145">
        <v>4.4234660523125392E-2</v>
      </c>
      <c r="J2112" s="145">
        <v>0.12669455700835203</v>
      </c>
      <c r="K2112" s="145">
        <v>5.810988719026295E-2</v>
      </c>
      <c r="L2112" s="145">
        <v>4.2622648942255384E-2</v>
      </c>
      <c r="M2112" s="145">
        <v>0.1214448754368592</v>
      </c>
      <c r="N2112" s="145">
        <v>7.251080601487013E-2</v>
      </c>
      <c r="O2112" s="145">
        <v>7.3320264421058781E-2</v>
      </c>
      <c r="P2112" s="89">
        <f>SUM(D2112:O2112)</f>
        <v>1.0000000000000002</v>
      </c>
      <c r="Q2112" s="483"/>
      <c r="R2112" s="85"/>
      <c r="S2112" s="85"/>
      <c r="T2112" s="143"/>
      <c r="U2112" s="79">
        <v>2</v>
      </c>
    </row>
    <row r="2113" spans="1:21" s="80" customFormat="1" ht="15.75" hidden="1" customHeight="1" thickBot="1">
      <c r="A2113" s="80" t="s">
        <v>56</v>
      </c>
      <c r="B2113" s="69"/>
      <c r="C2113" s="144" t="s">
        <v>257</v>
      </c>
      <c r="D2113" s="148">
        <v>9.0138007663539174E-2</v>
      </c>
      <c r="E2113" s="148">
        <v>0.12286099297199229</v>
      </c>
      <c r="F2113" s="148">
        <v>3.9589105282124816E-2</v>
      </c>
      <c r="G2113" s="148">
        <v>0.12980760757514667</v>
      </c>
      <c r="H2113" s="148">
        <v>6.209972380194996E-2</v>
      </c>
      <c r="I2113" s="148">
        <v>4.1289148460300615E-2</v>
      </c>
      <c r="J2113" s="148">
        <v>7.5069972776906455E-2</v>
      </c>
      <c r="K2113" s="148">
        <v>0.10419160298901201</v>
      </c>
      <c r="L2113" s="148">
        <v>4.3594634761546867E-2</v>
      </c>
      <c r="M2113" s="148">
        <v>0.11477342843025211</v>
      </c>
      <c r="N2113" s="148">
        <v>9.1080236694834615E-2</v>
      </c>
      <c r="O2113" s="148">
        <v>8.5505538592394445E-2</v>
      </c>
      <c r="P2113" s="94">
        <f>SUM(D2113:O2113)</f>
        <v>1</v>
      </c>
      <c r="Q2113" s="483"/>
      <c r="R2113" s="85"/>
      <c r="S2113" s="85"/>
      <c r="T2113" s="143"/>
      <c r="U2113" s="79">
        <v>2</v>
      </c>
    </row>
    <row r="2114" spans="1:21" s="80" customFormat="1" ht="15.75" hidden="1" customHeight="1" thickBot="1">
      <c r="A2114" s="80" t="s">
        <v>56</v>
      </c>
      <c r="B2114" s="69"/>
      <c r="C2114" s="144" t="s">
        <v>258</v>
      </c>
      <c r="D2114" s="151">
        <v>4.8396541523065245E-2</v>
      </c>
      <c r="E2114" s="151">
        <v>7.3793944720679905E-2</v>
      </c>
      <c r="F2114" s="151">
        <v>5.9229917051378179E-2</v>
      </c>
      <c r="G2114" s="151">
        <v>0.12513793280396457</v>
      </c>
      <c r="H2114" s="151">
        <v>6.4590976702249114E-2</v>
      </c>
      <c r="I2114" s="151">
        <v>5.3125673503822503E-2</v>
      </c>
      <c r="J2114" s="151">
        <v>0.12847277398738322</v>
      </c>
      <c r="K2114" s="151">
        <v>6.137315621887194E-2</v>
      </c>
      <c r="L2114" s="151">
        <v>4.8863206433143881E-2</v>
      </c>
      <c r="M2114" s="151">
        <v>0.14759779291412398</v>
      </c>
      <c r="N2114" s="151">
        <v>6.1304109936647956E-2</v>
      </c>
      <c r="O2114" s="151">
        <v>0.12811397420466952</v>
      </c>
      <c r="P2114" s="84">
        <f>SUM(D2114:O2114)</f>
        <v>1</v>
      </c>
      <c r="Q2114" s="483"/>
      <c r="R2114" s="85"/>
      <c r="S2114" s="85"/>
      <c r="T2114" s="143"/>
      <c r="U2114" s="79">
        <v>2</v>
      </c>
    </row>
    <row r="2115" spans="1:21" s="80" customFormat="1" ht="15.75" hidden="1" customHeight="1" thickBot="1">
      <c r="A2115" s="80" t="s">
        <v>56</v>
      </c>
      <c r="B2115" s="69"/>
      <c r="C2115" s="144" t="s">
        <v>259</v>
      </c>
      <c r="D2115" s="126">
        <f t="shared" ref="D2115:D2122" si="1393">D2134/$P2134</f>
        <v>0.10375398630437414</v>
      </c>
      <c r="E2115" s="128">
        <f t="shared" ref="E2115:O2115" si="1394">E2134/$P2134</f>
        <v>0.10424260752435167</v>
      </c>
      <c r="F2115" s="128">
        <f t="shared" si="1394"/>
        <v>4.4752381376238048E-2</v>
      </c>
      <c r="G2115" s="128">
        <f t="shared" si="1394"/>
        <v>0.12903368048721578</v>
      </c>
      <c r="H2115" s="128">
        <f t="shared" si="1394"/>
        <v>4.5434738545430127E-2</v>
      </c>
      <c r="I2115" s="128">
        <f t="shared" si="1394"/>
        <v>4.7045099518725646E-2</v>
      </c>
      <c r="J2115" s="128">
        <f t="shared" si="1394"/>
        <v>0.1096939843751131</v>
      </c>
      <c r="K2115" s="128">
        <f t="shared" si="1394"/>
        <v>6.9323842649168119E-2</v>
      </c>
      <c r="L2115" s="128">
        <f t="shared" si="1394"/>
        <v>3.6746789616043531E-2</v>
      </c>
      <c r="M2115" s="128">
        <f t="shared" si="1394"/>
        <v>8.6006793823090816E-2</v>
      </c>
      <c r="N2115" s="128">
        <f t="shared" si="1394"/>
        <v>9.4457169176731151E-2</v>
      </c>
      <c r="O2115" s="128">
        <f t="shared" si="1394"/>
        <v>0.12950892660351787</v>
      </c>
      <c r="P2115" s="130">
        <f>SUM(D2115:O2115)</f>
        <v>1</v>
      </c>
      <c r="Q2115" s="483"/>
      <c r="R2115" s="85"/>
      <c r="S2115" s="85"/>
      <c r="T2115" s="143"/>
      <c r="U2115" s="79">
        <v>2</v>
      </c>
    </row>
    <row r="2116" spans="1:21" s="80" customFormat="1" ht="15.75" hidden="1" customHeight="1" thickBot="1">
      <c r="A2116" s="80" t="s">
        <v>56</v>
      </c>
      <c r="B2116" s="69"/>
      <c r="C2116" s="154" t="s">
        <v>260</v>
      </c>
      <c r="D2116" s="126">
        <f t="shared" si="1393"/>
        <v>8.7076012838892852E-2</v>
      </c>
      <c r="E2116" s="128">
        <f t="shared" ref="E2116:O2117" si="1395">E2135/$P2135</f>
        <v>8.982787074872968E-2</v>
      </c>
      <c r="F2116" s="128">
        <f t="shared" si="1395"/>
        <v>4.3683806637714491E-2</v>
      </c>
      <c r="G2116" s="128">
        <f t="shared" si="1395"/>
        <v>0.10865676768392989</v>
      </c>
      <c r="H2116" s="128">
        <f t="shared" si="1395"/>
        <v>5.8512178107245537E-2</v>
      </c>
      <c r="I2116" s="128">
        <f t="shared" si="1395"/>
        <v>4.5411350202720378E-2</v>
      </c>
      <c r="J2116" s="128">
        <f t="shared" si="1395"/>
        <v>0.11513280104028176</v>
      </c>
      <c r="K2116" s="128">
        <f t="shared" si="1395"/>
        <v>6.3755154234542963E-2</v>
      </c>
      <c r="L2116" s="128">
        <f t="shared" si="1395"/>
        <v>4.4708263645721578E-2</v>
      </c>
      <c r="M2116" s="128">
        <f t="shared" si="1395"/>
        <v>8.8992903844046192E-2</v>
      </c>
      <c r="N2116" s="128">
        <f t="shared" si="1395"/>
        <v>0.17922542483990264</v>
      </c>
      <c r="O2116" s="128">
        <f t="shared" si="1395"/>
        <v>7.5017466176272071E-2</v>
      </c>
      <c r="P2116" s="130">
        <f>SUM(D2116:O2116)</f>
        <v>1</v>
      </c>
      <c r="Q2116" s="499">
        <f>(P2135/P2134-1)</f>
        <v>-2.9099053805415331E-2</v>
      </c>
      <c r="R2116" s="85"/>
      <c r="S2116" s="85"/>
      <c r="T2116" s="143"/>
      <c r="U2116" s="79">
        <v>2</v>
      </c>
    </row>
    <row r="2117" spans="1:21" s="80" customFormat="1" ht="15.75" hidden="1" customHeight="1" thickBot="1">
      <c r="A2117" s="80" t="s">
        <v>56</v>
      </c>
      <c r="B2117" s="69"/>
      <c r="C2117" s="144" t="s">
        <v>479</v>
      </c>
      <c r="D2117" s="126">
        <f t="shared" si="1393"/>
        <v>0.13791621321637751</v>
      </c>
      <c r="E2117" s="128">
        <f t="shared" si="1395"/>
        <v>5.6828950151897512E-2</v>
      </c>
      <c r="F2117" s="128">
        <f t="shared" si="1395"/>
        <v>4.9265886086041343E-2</v>
      </c>
      <c r="G2117" s="128">
        <f t="shared" si="1395"/>
        <v>8.2520687773611781E-2</v>
      </c>
      <c r="H2117" s="128">
        <f t="shared" si="1395"/>
        <v>8.1541173520971982E-2</v>
      </c>
      <c r="I2117" s="128">
        <f t="shared" si="1395"/>
        <v>4.703493166614546E-2</v>
      </c>
      <c r="J2117" s="128">
        <f t="shared" si="1395"/>
        <v>0.11002870791705746</v>
      </c>
      <c r="K2117" s="128">
        <f t="shared" si="1395"/>
        <v>7.6676716884364129E-2</v>
      </c>
      <c r="L2117" s="128">
        <f t="shared" si="1395"/>
        <v>4.5069993781683644E-2</v>
      </c>
      <c r="M2117" s="128">
        <f t="shared" si="1395"/>
        <v>0.11967390836189382</v>
      </c>
      <c r="N2117" s="128">
        <f t="shared" si="1395"/>
        <v>0.10160923130163931</v>
      </c>
      <c r="O2117" s="128">
        <f t="shared" si="1395"/>
        <v>9.1833599338315974E-2</v>
      </c>
      <c r="P2117" s="130">
        <f t="shared" ref="P2117:P2122" si="1396">SUM(D2117:O2117)</f>
        <v>1</v>
      </c>
      <c r="Q2117" s="499">
        <f t="shared" ref="Q2117:Q2122" si="1397">(P2136/P2135-1)</f>
        <v>8.2722621899266935E-2</v>
      </c>
      <c r="R2117" s="85"/>
      <c r="S2117" s="85"/>
      <c r="T2117" s="143"/>
      <c r="U2117" s="79">
        <v>2</v>
      </c>
    </row>
    <row r="2118" spans="1:21" s="80" customFormat="1" ht="15.75" hidden="1" customHeight="1" thickBot="1">
      <c r="A2118" s="80" t="s">
        <v>56</v>
      </c>
      <c r="B2118" s="69"/>
      <c r="C2118" s="144" t="s">
        <v>600</v>
      </c>
      <c r="D2118" s="126">
        <f t="shared" si="1393"/>
        <v>0.12226336240888354</v>
      </c>
      <c r="E2118" s="128">
        <f t="shared" ref="E2118:O2118" si="1398">E2137/$P2137</f>
        <v>6.9568875198335461E-2</v>
      </c>
      <c r="F2118" s="128">
        <f t="shared" si="1398"/>
        <v>5.2349716186945922E-2</v>
      </c>
      <c r="G2118" s="128">
        <f t="shared" si="1398"/>
        <v>0.15088407368769599</v>
      </c>
      <c r="H2118" s="128">
        <f t="shared" si="1398"/>
        <v>4.8843768778367942E-2</v>
      </c>
      <c r="I2118" s="128">
        <f t="shared" si="1398"/>
        <v>5.5425171763975233E-2</v>
      </c>
      <c r="J2118" s="128">
        <f t="shared" si="1398"/>
        <v>0.12563966203797597</v>
      </c>
      <c r="K2118" s="128">
        <f t="shared" si="1398"/>
        <v>6.433713263227947E-2</v>
      </c>
      <c r="L2118" s="128">
        <f t="shared" si="1398"/>
        <v>4.578716429946824E-2</v>
      </c>
      <c r="M2118" s="128">
        <f t="shared" si="1398"/>
        <v>5.7525787756275863E-2</v>
      </c>
      <c r="N2118" s="128">
        <f t="shared" si="1398"/>
        <v>0.129963552912921</v>
      </c>
      <c r="O2118" s="128">
        <f t="shared" si="1398"/>
        <v>7.7411732336875483E-2</v>
      </c>
      <c r="P2118" s="130">
        <f t="shared" si="1396"/>
        <v>1</v>
      </c>
      <c r="Q2118" s="500">
        <f t="shared" si="1397"/>
        <v>-3.9819737179533909E-2</v>
      </c>
      <c r="R2118" s="85"/>
      <c r="S2118" s="85"/>
      <c r="T2118" s="143"/>
      <c r="U2118" s="79">
        <v>2</v>
      </c>
    </row>
    <row r="2119" spans="1:21" s="80" customFormat="1" ht="15.75" hidden="1" customHeight="1" thickBot="1">
      <c r="A2119" s="80" t="s">
        <v>56</v>
      </c>
      <c r="B2119" s="69"/>
      <c r="C2119" s="144" t="s">
        <v>697</v>
      </c>
      <c r="D2119" s="126">
        <f t="shared" si="1393"/>
        <v>0.1378233720043508</v>
      </c>
      <c r="E2119" s="128">
        <f t="shared" ref="E2119:O2119" si="1399">E2138/$P2138</f>
        <v>4.920299293464999E-2</v>
      </c>
      <c r="F2119" s="128">
        <f t="shared" si="1399"/>
        <v>5.2908604693861626E-2</v>
      </c>
      <c r="G2119" s="128">
        <f t="shared" si="1399"/>
        <v>0.13407005447593395</v>
      </c>
      <c r="H2119" s="128">
        <f t="shared" si="1399"/>
        <v>4.6133181363367436E-2</v>
      </c>
      <c r="I2119" s="128">
        <f t="shared" si="1399"/>
        <v>6.1948877933347891E-2</v>
      </c>
      <c r="J2119" s="128">
        <f t="shared" si="1399"/>
        <v>0.12750889513414204</v>
      </c>
      <c r="K2119" s="128">
        <f t="shared" si="1399"/>
        <v>5.8804548951450007E-2</v>
      </c>
      <c r="L2119" s="128">
        <f t="shared" si="1399"/>
        <v>4.6388878245693689E-2</v>
      </c>
      <c r="M2119" s="128">
        <f t="shared" si="1399"/>
        <v>0.10762232935488113</v>
      </c>
      <c r="N2119" s="128">
        <f t="shared" si="1399"/>
        <v>9.124789825143502E-2</v>
      </c>
      <c r="O2119" s="128">
        <f t="shared" si="1399"/>
        <v>8.6340366656886311E-2</v>
      </c>
      <c r="P2119" s="130">
        <f t="shared" si="1396"/>
        <v>0.99999999999999989</v>
      </c>
      <c r="Q2119" s="500">
        <f t="shared" si="1397"/>
        <v>7.1262473828071382E-2</v>
      </c>
      <c r="R2119" s="85"/>
      <c r="S2119" s="85"/>
      <c r="T2119" s="480"/>
      <c r="U2119" s="79">
        <v>2</v>
      </c>
    </row>
    <row r="2120" spans="1:21" s="80" customFormat="1" ht="15.75" hidden="1" customHeight="1" thickBot="1">
      <c r="A2120" s="80" t="s">
        <v>56</v>
      </c>
      <c r="B2120" s="516"/>
      <c r="C2120" s="363" t="s">
        <v>802</v>
      </c>
      <c r="D2120" s="86">
        <f t="shared" si="1393"/>
        <v>0.14211487542239659</v>
      </c>
      <c r="E2120" s="145">
        <f t="shared" ref="E2120:O2120" si="1400">E2139/$P2139</f>
        <v>5.068778676168495E-2</v>
      </c>
      <c r="F2120" s="145">
        <f t="shared" si="1400"/>
        <v>5.2909041874433092E-2</v>
      </c>
      <c r="G2120" s="145">
        <f t="shared" si="1400"/>
        <v>0.13195585645124333</v>
      </c>
      <c r="H2120" s="145">
        <f t="shared" si="1400"/>
        <v>5.085171407911368E-2</v>
      </c>
      <c r="I2120" s="145">
        <f t="shared" si="1400"/>
        <v>5.2853174232140872E-2</v>
      </c>
      <c r="J2120" s="145">
        <f t="shared" si="1400"/>
        <v>0.11985834174342885</v>
      </c>
      <c r="K2120" s="145">
        <f t="shared" si="1400"/>
        <v>7.580204244997471E-2</v>
      </c>
      <c r="L2120" s="145">
        <f t="shared" si="1400"/>
        <v>4.7343768961718533E-2</v>
      </c>
      <c r="M2120" s="145">
        <f t="shared" si="1400"/>
        <v>0.13897561586423621</v>
      </c>
      <c r="N2120" s="145">
        <f t="shared" si="1400"/>
        <v>5.8811024725708323E-2</v>
      </c>
      <c r="O2120" s="145">
        <f t="shared" si="1400"/>
        <v>7.7836757433920878E-2</v>
      </c>
      <c r="P2120" s="534">
        <f t="shared" si="1396"/>
        <v>1</v>
      </c>
      <c r="Q2120" s="535">
        <f t="shared" si="1397"/>
        <v>-8.9774451099028707E-2</v>
      </c>
      <c r="R2120" s="85"/>
      <c r="S2120" s="85"/>
      <c r="T2120" s="143"/>
      <c r="U2120" s="79">
        <v>2</v>
      </c>
    </row>
    <row r="2121" spans="1:21" s="80" customFormat="1" ht="15.75" hidden="1" customHeight="1" thickBot="1">
      <c r="A2121" s="80" t="s">
        <v>56</v>
      </c>
      <c r="B2121" s="516"/>
      <c r="C2121" s="363" t="s">
        <v>886</v>
      </c>
      <c r="D2121" s="369">
        <f t="shared" si="1393"/>
        <v>0.1248136975793966</v>
      </c>
      <c r="E2121" s="148">
        <f t="shared" ref="E2121:O2122" si="1401">E2140/$P2140</f>
        <v>6.6246547147698537E-2</v>
      </c>
      <c r="F2121" s="148">
        <f t="shared" si="1401"/>
        <v>5.4535056971892447E-2</v>
      </c>
      <c r="G2121" s="148">
        <f t="shared" si="1401"/>
        <v>0.11764401809550319</v>
      </c>
      <c r="H2121" s="148">
        <f t="shared" si="1401"/>
        <v>6.602205801466153E-2</v>
      </c>
      <c r="I2121" s="148">
        <f t="shared" si="1401"/>
        <v>5.422787587937572E-2</v>
      </c>
      <c r="J2121" s="148">
        <f t="shared" si="1401"/>
        <v>0.12423457234408967</v>
      </c>
      <c r="K2121" s="148">
        <f t="shared" si="1401"/>
        <v>6.6393559057042889E-2</v>
      </c>
      <c r="L2121" s="148">
        <f t="shared" si="1401"/>
        <v>5.0643339476300737E-2</v>
      </c>
      <c r="M2121" s="148">
        <f t="shared" si="1401"/>
        <v>0.12717037098855094</v>
      </c>
      <c r="N2121" s="148">
        <f t="shared" si="1401"/>
        <v>6.9452090822226503E-2</v>
      </c>
      <c r="O2121" s="148">
        <f t="shared" si="1401"/>
        <v>7.8616813623261159E-2</v>
      </c>
      <c r="P2121" s="533">
        <f t="shared" si="1396"/>
        <v>0.99999999999999989</v>
      </c>
      <c r="Q2121" s="536">
        <f t="shared" si="1397"/>
        <v>2.143066358914214E-2</v>
      </c>
      <c r="R2121" s="85"/>
      <c r="S2121" s="85"/>
      <c r="T2121" s="143"/>
      <c r="U2121" s="79">
        <v>2</v>
      </c>
    </row>
    <row r="2122" spans="1:21" s="80" customFormat="1" ht="15.6" hidden="1" customHeight="1" thickBot="1">
      <c r="A2122" s="80" t="s">
        <v>56</v>
      </c>
      <c r="B2122" s="516"/>
      <c r="C2122" s="363" t="s">
        <v>987</v>
      </c>
      <c r="D2122" s="369">
        <f t="shared" si="1393"/>
        <v>0.10775901798473683</v>
      </c>
      <c r="E2122" s="148">
        <f t="shared" si="1401"/>
        <v>9.0335866860599745E-2</v>
      </c>
      <c r="F2122" s="148">
        <f t="shared" si="1401"/>
        <v>4.4428481286767324E-2</v>
      </c>
      <c r="G2122" s="148">
        <f t="shared" si="1401"/>
        <v>0.11758914567330313</v>
      </c>
      <c r="H2122" s="148">
        <f t="shared" si="1401"/>
        <v>6.4214037826095832E-2</v>
      </c>
      <c r="I2122" s="148">
        <f t="shared" si="1401"/>
        <v>5.3484722097045148E-2</v>
      </c>
      <c r="J2122" s="148">
        <f t="shared" si="1401"/>
        <v>0.13486861811959083</v>
      </c>
      <c r="K2122" s="148">
        <f t="shared" si="1401"/>
        <v>5.4176819215788485E-2</v>
      </c>
      <c r="L2122" s="148">
        <f t="shared" si="1401"/>
        <v>5.5218409543258774E-2</v>
      </c>
      <c r="M2122" s="148">
        <f t="shared" si="1401"/>
        <v>0.12333214587294029</v>
      </c>
      <c r="N2122" s="148">
        <f t="shared" si="1401"/>
        <v>7.7594647702692046E-2</v>
      </c>
      <c r="O2122" s="148">
        <f t="shared" si="1401"/>
        <v>7.6998087817181565E-2</v>
      </c>
      <c r="P2122" s="533">
        <f t="shared" si="1396"/>
        <v>0.99999999999999989</v>
      </c>
      <c r="Q2122" s="536">
        <f t="shared" si="1397"/>
        <v>1.5152474046818076E-2</v>
      </c>
      <c r="R2122" s="85"/>
      <c r="S2122" s="85"/>
      <c r="T2122" s="143"/>
      <c r="U2122" s="79">
        <v>2</v>
      </c>
    </row>
    <row r="2123" spans="1:21" s="80" customFormat="1" ht="15.6" hidden="1" customHeight="1" thickBot="1">
      <c r="A2123" s="80" t="s">
        <v>56</v>
      </c>
      <c r="B2123" s="516"/>
      <c r="C2123" s="363" t="s">
        <v>1132</v>
      </c>
      <c r="D2123" s="369">
        <f t="shared" ref="D2123:O2123" si="1402">D2143/$P2143</f>
        <v>0.12910157895011684</v>
      </c>
      <c r="E2123" s="148">
        <f t="shared" si="1402"/>
        <v>7.079528143200374E-2</v>
      </c>
      <c r="F2123" s="148">
        <f t="shared" si="1402"/>
        <v>5.3374474774303134E-2</v>
      </c>
      <c r="G2123" s="148">
        <f t="shared" si="1402"/>
        <v>0.13285020327199185</v>
      </c>
      <c r="H2123" s="148">
        <f t="shared" si="1402"/>
        <v>5.6991343504804691E-2</v>
      </c>
      <c r="I2123" s="148">
        <f t="shared" si="1402"/>
        <v>4.9275704493565151E-2</v>
      </c>
      <c r="J2123" s="148">
        <f t="shared" si="1402"/>
        <v>0.13259024776225867</v>
      </c>
      <c r="K2123" s="148">
        <f t="shared" si="1402"/>
        <v>4.8963535122384917E-2</v>
      </c>
      <c r="L2123" s="148">
        <f t="shared" si="1402"/>
        <v>5.6015901811385216E-2</v>
      </c>
      <c r="M2123" s="148">
        <f t="shared" si="1402"/>
        <v>0.13195445130661909</v>
      </c>
      <c r="N2123" s="148">
        <f t="shared" si="1402"/>
        <v>6.2096075204725106E-2</v>
      </c>
      <c r="O2123" s="148">
        <f t="shared" si="1402"/>
        <v>7.5991202365841601E-2</v>
      </c>
      <c r="P2123" s="533">
        <f>SUM(D2123:O2123)</f>
        <v>1.0000000000000002</v>
      </c>
      <c r="Q2123" s="536">
        <f>(P2143/P2141-1)</f>
        <v>1.9996205927098831E-2</v>
      </c>
      <c r="R2123" s="85"/>
      <c r="S2123" s="85"/>
      <c r="T2123" s="143"/>
      <c r="U2123" s="79">
        <v>2</v>
      </c>
    </row>
    <row r="2124" spans="1:21" s="80" customFormat="1" ht="15.6" customHeight="1" thickBot="1">
      <c r="A2124" s="80" t="s">
        <v>56</v>
      </c>
      <c r="B2124" s="516">
        <f>+B2106+1</f>
        <v>415</v>
      </c>
      <c r="C2124" s="363" t="s">
        <v>1743</v>
      </c>
      <c r="D2124" s="369">
        <f t="shared" ref="D2124:D2130" si="1403">D2144/$P2144</f>
        <v>0.11955627824306336</v>
      </c>
      <c r="E2124" s="148">
        <f t="shared" ref="E2124:O2124" si="1404">E2144/$P2144</f>
        <v>7.933486271527096E-2</v>
      </c>
      <c r="F2124" s="148">
        <f t="shared" si="1404"/>
        <v>5.3770363527198377E-2</v>
      </c>
      <c r="G2124" s="148">
        <f t="shared" si="1404"/>
        <v>0.14179748188465421</v>
      </c>
      <c r="H2124" s="148">
        <f t="shared" si="1404"/>
        <v>4.6060592084211052E-2</v>
      </c>
      <c r="I2124" s="148">
        <f t="shared" si="1404"/>
        <v>5.4801813230719643E-2</v>
      </c>
      <c r="J2124" s="148">
        <f t="shared" si="1404"/>
        <v>0.12815367964457569</v>
      </c>
      <c r="K2124" s="148">
        <f t="shared" si="1404"/>
        <v>6.9823502401716628E-2</v>
      </c>
      <c r="L2124" s="148">
        <f t="shared" si="1404"/>
        <v>5.4818691309389593E-2</v>
      </c>
      <c r="M2124" s="148">
        <f t="shared" si="1404"/>
        <v>9.6081288865699985E-2</v>
      </c>
      <c r="N2124" s="148">
        <f t="shared" si="1404"/>
        <v>9.449700795571403E-2</v>
      </c>
      <c r="O2124" s="148">
        <f t="shared" si="1404"/>
        <v>6.1304438137786327E-2</v>
      </c>
      <c r="P2124" s="533">
        <f t="shared" ref="P2124:P2133" si="1405">SUM(D2124:O2124)</f>
        <v>0.99999999999999978</v>
      </c>
      <c r="Q2124" s="536">
        <f>(P2144/P2143-1)</f>
        <v>4.8181979088190996E-3</v>
      </c>
      <c r="R2124" s="85"/>
      <c r="S2124" s="85"/>
      <c r="T2124" s="143"/>
      <c r="U2124" s="79">
        <v>1</v>
      </c>
    </row>
    <row r="2125" spans="1:21" s="80" customFormat="1" ht="15.6" customHeight="1" thickBot="1">
      <c r="A2125" s="80" t="s">
        <v>56</v>
      </c>
      <c r="B2125" s="516">
        <f>+B2124+1</f>
        <v>416</v>
      </c>
      <c r="C2125" s="363" t="s">
        <v>1744</v>
      </c>
      <c r="D2125" s="370">
        <f t="shared" si="1403"/>
        <v>9.7274421842706987E-2</v>
      </c>
      <c r="E2125" s="253">
        <f t="shared" ref="E2125:O2125" si="1406">E2145/$P2145</f>
        <v>6.7785195667934367E-2</v>
      </c>
      <c r="F2125" s="253">
        <f t="shared" si="1406"/>
        <v>5.0836221903445514E-2</v>
      </c>
      <c r="G2125" s="253">
        <f t="shared" si="1406"/>
        <v>8.4141958526960478E-2</v>
      </c>
      <c r="H2125" s="253">
        <f t="shared" si="1406"/>
        <v>9.3353407444007996E-2</v>
      </c>
      <c r="I2125" s="253">
        <f t="shared" si="1406"/>
        <v>6.0788366999010177E-2</v>
      </c>
      <c r="J2125" s="253">
        <f t="shared" si="1406"/>
        <v>0.11524219197130796</v>
      </c>
      <c r="K2125" s="253">
        <f t="shared" si="1406"/>
        <v>7.6130769204032889E-2</v>
      </c>
      <c r="L2125" s="253">
        <f t="shared" si="1406"/>
        <v>5.6670254560450897E-2</v>
      </c>
      <c r="M2125" s="253">
        <f t="shared" si="1406"/>
        <v>0.10742887197205125</v>
      </c>
      <c r="N2125" s="253">
        <f t="shared" si="1406"/>
        <v>0.10223427714429566</v>
      </c>
      <c r="O2125" s="253">
        <f t="shared" si="1406"/>
        <v>8.8114062763795992E-2</v>
      </c>
      <c r="P2125" s="537">
        <f t="shared" si="1405"/>
        <v>1.0000000000000002</v>
      </c>
      <c r="Q2125" s="538">
        <f t="shared" ref="Q2125:Q2133" si="1407">(P2145/P2144-1)</f>
        <v>0.11073467414816829</v>
      </c>
      <c r="R2125" s="85"/>
      <c r="S2125" s="85"/>
      <c r="T2125" s="143"/>
      <c r="U2125" s="79">
        <v>1</v>
      </c>
    </row>
    <row r="2126" spans="1:21" s="80" customFormat="1" ht="15.6" customHeight="1" thickBot="1">
      <c r="A2126" s="80" t="s">
        <v>56</v>
      </c>
      <c r="B2126" s="516">
        <f>+B2125+1</f>
        <v>417</v>
      </c>
      <c r="C2126" s="144" t="s">
        <v>1745</v>
      </c>
      <c r="D2126" s="91">
        <f t="shared" si="1403"/>
        <v>0.10171662167242258</v>
      </c>
      <c r="E2126" s="92">
        <f t="shared" ref="E2126:O2126" si="1408">E2146/$P2146</f>
        <v>8.664075898274208E-2</v>
      </c>
      <c r="F2126" s="92">
        <f t="shared" si="1408"/>
        <v>5.4854512531297153E-2</v>
      </c>
      <c r="G2126" s="92">
        <f t="shared" si="1408"/>
        <v>9.1665259865497783E-2</v>
      </c>
      <c r="H2126" s="92">
        <f t="shared" si="1408"/>
        <v>8.7207320725027002E-2</v>
      </c>
      <c r="I2126" s="92">
        <f t="shared" si="1408"/>
        <v>6.0200049621524761E-2</v>
      </c>
      <c r="J2126" s="92">
        <f t="shared" si="1408"/>
        <v>0.11081243758205511</v>
      </c>
      <c r="K2126" s="92">
        <f t="shared" si="1408"/>
        <v>6.7968432222722933E-2</v>
      </c>
      <c r="L2126" s="92">
        <f t="shared" si="1408"/>
        <v>6.2219683104914457E-2</v>
      </c>
      <c r="M2126" s="92">
        <f t="shared" si="1408"/>
        <v>9.8737834715998035E-2</v>
      </c>
      <c r="N2126" s="92">
        <f t="shared" si="1408"/>
        <v>9.4879451704899434E-2</v>
      </c>
      <c r="O2126" s="92">
        <f t="shared" si="1408"/>
        <v>8.3097637270898847E-2</v>
      </c>
      <c r="P2126" s="420">
        <f t="shared" si="1405"/>
        <v>1.0000000000000002</v>
      </c>
      <c r="Q2126" s="501">
        <f t="shared" si="1407"/>
        <v>0.17929614337697686</v>
      </c>
      <c r="R2126" s="85"/>
      <c r="S2126" s="85"/>
      <c r="T2126" s="143"/>
      <c r="U2126" s="79">
        <v>1</v>
      </c>
    </row>
    <row r="2127" spans="1:21" s="80" customFormat="1" ht="15.6" customHeight="1" thickBot="1">
      <c r="A2127" s="80" t="s">
        <v>56</v>
      </c>
      <c r="B2127" s="516">
        <f>+B2126+1</f>
        <v>418</v>
      </c>
      <c r="C2127" s="144" t="s">
        <v>1746</v>
      </c>
      <c r="D2127" s="91">
        <f t="shared" si="1403"/>
        <v>5.3550068549137464E-2</v>
      </c>
      <c r="E2127" s="92">
        <f t="shared" ref="E2127:O2127" si="1409">E2147/$P2147</f>
        <v>0.15474355553299518</v>
      </c>
      <c r="F2127" s="92">
        <f t="shared" si="1409"/>
        <v>6.1429238736648559E-2</v>
      </c>
      <c r="G2127" s="92">
        <f t="shared" si="1409"/>
        <v>5.5819723128596031E-2</v>
      </c>
      <c r="H2127" s="92">
        <f t="shared" si="1409"/>
        <v>0.12119804168722313</v>
      </c>
      <c r="I2127" s="92">
        <f t="shared" si="1409"/>
        <v>5.9263794092113208E-2</v>
      </c>
      <c r="J2127" s="92">
        <f t="shared" si="1409"/>
        <v>9.5904793809457323E-2</v>
      </c>
      <c r="K2127" s="92">
        <f t="shared" si="1409"/>
        <v>7.8015521488867659E-2</v>
      </c>
      <c r="L2127" s="92">
        <f t="shared" si="1409"/>
        <v>5.6459183959520515E-2</v>
      </c>
      <c r="M2127" s="92">
        <f t="shared" si="1409"/>
        <v>7.4136795678915096E-2</v>
      </c>
      <c r="N2127" s="92">
        <f t="shared" si="1409"/>
        <v>0.11790174337414686</v>
      </c>
      <c r="O2127" s="92">
        <f t="shared" si="1409"/>
        <v>7.1577539962378992E-2</v>
      </c>
      <c r="P2127" s="94">
        <f t="shared" si="1405"/>
        <v>1</v>
      </c>
      <c r="Q2127" s="494">
        <f t="shared" si="1407"/>
        <v>-0.11672284436032099</v>
      </c>
      <c r="R2127" s="85"/>
      <c r="S2127" s="85"/>
      <c r="T2127" s="143"/>
      <c r="U2127" s="79">
        <v>1</v>
      </c>
    </row>
    <row r="2128" spans="1:21" s="80" customFormat="1" ht="15.75" customHeight="1" thickBot="1">
      <c r="A2128" s="80" t="s">
        <v>56</v>
      </c>
      <c r="B2128" s="516">
        <f>+B2127+1</f>
        <v>419</v>
      </c>
      <c r="C2128" s="144" t="s">
        <v>1747</v>
      </c>
      <c r="D2128" s="91">
        <f t="shared" si="1403"/>
        <v>0.1207577163605538</v>
      </c>
      <c r="E2128" s="92">
        <f t="shared" ref="E2128:O2128" si="1410">E2148/$P2148</f>
        <v>0.12406696089290757</v>
      </c>
      <c r="F2128" s="92">
        <f t="shared" si="1410"/>
        <v>3.6168409155128568E-2</v>
      </c>
      <c r="G2128" s="92">
        <f t="shared" si="1410"/>
        <v>9.5789771121785799E-2</v>
      </c>
      <c r="H2128" s="92">
        <f t="shared" si="1410"/>
        <v>0.10624470189319014</v>
      </c>
      <c r="I2128" s="92">
        <f t="shared" si="1410"/>
        <v>3.8146369030799654E-2</v>
      </c>
      <c r="J2128" s="92">
        <f t="shared" si="1410"/>
        <v>0.10172365074879909</v>
      </c>
      <c r="K2128" s="92">
        <f t="shared" si="1410"/>
        <v>9.8332862390505801E-2</v>
      </c>
      <c r="L2128" s="92">
        <f t="shared" si="1410"/>
        <v>3.673354054817745E-2</v>
      </c>
      <c r="M2128" s="92">
        <f t="shared" si="1410"/>
        <v>7.7119815032495043E-2</v>
      </c>
      <c r="N2128" s="92">
        <f t="shared" si="1410"/>
        <v>0.11327627177168691</v>
      </c>
      <c r="O2128" s="92">
        <f t="shared" si="1410"/>
        <v>5.1639931053970085E-2</v>
      </c>
      <c r="P2128" s="94">
        <f t="shared" si="1405"/>
        <v>0.99999999999999978</v>
      </c>
      <c r="Q2128" s="494">
        <f t="shared" si="1407"/>
        <v>-0.36768396506171241</v>
      </c>
      <c r="R2128" s="85"/>
      <c r="S2128" s="85"/>
      <c r="T2128" s="143"/>
      <c r="U2128" s="79">
        <v>1</v>
      </c>
    </row>
    <row r="2129" spans="1:21" s="80" customFormat="1" ht="15.75" customHeight="1" thickBot="1">
      <c r="A2129" s="80" t="s">
        <v>56</v>
      </c>
      <c r="B2129" s="516">
        <f>+B2128+1</f>
        <v>420</v>
      </c>
      <c r="C2129" s="144" t="s">
        <v>1748</v>
      </c>
      <c r="D2129" s="91">
        <f t="shared" si="1403"/>
        <v>0.10926030491247883</v>
      </c>
      <c r="E2129" s="92">
        <f t="shared" ref="E2129:O2129" si="1411">E2149/$P2149</f>
        <v>0.11716544325239978</v>
      </c>
      <c r="F2129" s="92">
        <f t="shared" si="1411"/>
        <v>3.6420101637492937E-2</v>
      </c>
      <c r="G2129" s="92">
        <f t="shared" si="1411"/>
        <v>9.4861660079051391E-2</v>
      </c>
      <c r="H2129" s="92">
        <f t="shared" si="1411"/>
        <v>0.10756634669678149</v>
      </c>
      <c r="I2129" s="92">
        <f t="shared" si="1411"/>
        <v>3.8114059853190288E-2</v>
      </c>
      <c r="J2129" s="92">
        <f t="shared" si="1411"/>
        <v>0.10220214568040656</v>
      </c>
      <c r="K2129" s="92">
        <f t="shared" si="1411"/>
        <v>9.9943534726143424E-2</v>
      </c>
      <c r="L2129" s="92">
        <f t="shared" si="1411"/>
        <v>3.6420101637492944E-2</v>
      </c>
      <c r="M2129" s="92">
        <f t="shared" si="1411"/>
        <v>9.5426312817617154E-2</v>
      </c>
      <c r="N2129" s="92">
        <f t="shared" si="1411"/>
        <v>0.11095426312817616</v>
      </c>
      <c r="O2129" s="92">
        <f t="shared" si="1411"/>
        <v>5.1665725578768952E-2</v>
      </c>
      <c r="P2129" s="94">
        <f t="shared" si="1405"/>
        <v>0.99999999999999978</v>
      </c>
      <c r="Q2129" s="494">
        <f t="shared" si="1407"/>
        <v>8.4769708957321832E-4</v>
      </c>
      <c r="R2129" s="85"/>
      <c r="S2129" s="85"/>
      <c r="T2129" s="143"/>
      <c r="U2129" s="79">
        <v>1</v>
      </c>
    </row>
    <row r="2130" spans="1:21" s="80" customFormat="1" ht="15.75" hidden="1" customHeight="1" thickBot="1">
      <c r="A2130" s="80" t="s">
        <v>56</v>
      </c>
      <c r="B2130" s="69"/>
      <c r="C2130" s="144" t="s">
        <v>1749</v>
      </c>
      <c r="D2130" s="91" t="e">
        <f t="shared" si="1403"/>
        <v>#DIV/0!</v>
      </c>
      <c r="E2130" s="92" t="e">
        <f t="shared" ref="E2130:O2130" si="1412">E2150/$P2150</f>
        <v>#DIV/0!</v>
      </c>
      <c r="F2130" s="92" t="e">
        <f t="shared" si="1412"/>
        <v>#DIV/0!</v>
      </c>
      <c r="G2130" s="92" t="e">
        <f t="shared" si="1412"/>
        <v>#DIV/0!</v>
      </c>
      <c r="H2130" s="92" t="e">
        <f t="shared" si="1412"/>
        <v>#DIV/0!</v>
      </c>
      <c r="I2130" s="92" t="e">
        <f t="shared" si="1412"/>
        <v>#DIV/0!</v>
      </c>
      <c r="J2130" s="92" t="e">
        <f t="shared" si="1412"/>
        <v>#DIV/0!</v>
      </c>
      <c r="K2130" s="92" t="e">
        <f t="shared" si="1412"/>
        <v>#DIV/0!</v>
      </c>
      <c r="L2130" s="92" t="e">
        <f t="shared" si="1412"/>
        <v>#DIV/0!</v>
      </c>
      <c r="M2130" s="92" t="e">
        <f t="shared" si="1412"/>
        <v>#DIV/0!</v>
      </c>
      <c r="N2130" s="92" t="e">
        <f t="shared" si="1412"/>
        <v>#DIV/0!</v>
      </c>
      <c r="O2130" s="92" t="e">
        <f t="shared" si="1412"/>
        <v>#DIV/0!</v>
      </c>
      <c r="P2130" s="94" t="e">
        <f t="shared" si="1405"/>
        <v>#DIV/0!</v>
      </c>
      <c r="Q2130" s="494">
        <f t="shared" si="1407"/>
        <v>-1</v>
      </c>
      <c r="R2130" s="85"/>
      <c r="S2130" s="85"/>
      <c r="T2130" s="143"/>
      <c r="U2130" s="79">
        <v>2</v>
      </c>
    </row>
    <row r="2131" spans="1:21" s="80" customFormat="1" ht="15.75" hidden="1" customHeight="1" thickBot="1">
      <c r="A2131" s="80" t="s">
        <v>56</v>
      </c>
      <c r="B2131" s="69"/>
      <c r="C2131" s="144" t="s">
        <v>1750</v>
      </c>
      <c r="D2131" s="91" t="e">
        <f t="shared" ref="D2131:O2133" si="1413">D2151/$P2151</f>
        <v>#DIV/0!</v>
      </c>
      <c r="E2131" s="92" t="e">
        <f t="shared" si="1413"/>
        <v>#DIV/0!</v>
      </c>
      <c r="F2131" s="92" t="e">
        <f t="shared" si="1413"/>
        <v>#DIV/0!</v>
      </c>
      <c r="G2131" s="92" t="e">
        <f t="shared" si="1413"/>
        <v>#DIV/0!</v>
      </c>
      <c r="H2131" s="92" t="e">
        <f t="shared" si="1413"/>
        <v>#DIV/0!</v>
      </c>
      <c r="I2131" s="92" t="e">
        <f t="shared" si="1413"/>
        <v>#DIV/0!</v>
      </c>
      <c r="J2131" s="92" t="e">
        <f t="shared" si="1413"/>
        <v>#DIV/0!</v>
      </c>
      <c r="K2131" s="92" t="e">
        <f t="shared" si="1413"/>
        <v>#DIV/0!</v>
      </c>
      <c r="L2131" s="92" t="e">
        <f t="shared" si="1413"/>
        <v>#DIV/0!</v>
      </c>
      <c r="M2131" s="92" t="e">
        <f t="shared" si="1413"/>
        <v>#DIV/0!</v>
      </c>
      <c r="N2131" s="92" t="e">
        <f t="shared" si="1413"/>
        <v>#DIV/0!</v>
      </c>
      <c r="O2131" s="92" t="e">
        <f t="shared" si="1413"/>
        <v>#DIV/0!</v>
      </c>
      <c r="P2131" s="94" t="e">
        <f t="shared" si="1405"/>
        <v>#DIV/0!</v>
      </c>
      <c r="Q2131" s="494" t="e">
        <f t="shared" si="1407"/>
        <v>#DIV/0!</v>
      </c>
      <c r="R2131" s="85"/>
      <c r="S2131" s="85"/>
      <c r="T2131" s="143"/>
      <c r="U2131" s="79">
        <v>2</v>
      </c>
    </row>
    <row r="2132" spans="1:21" s="80" customFormat="1" ht="15.75" hidden="1" customHeight="1" thickBot="1">
      <c r="A2132" s="80" t="s">
        <v>56</v>
      </c>
      <c r="B2132" s="69"/>
      <c r="C2132" s="144" t="s">
        <v>1751</v>
      </c>
      <c r="D2132" s="91" t="e">
        <f t="shared" si="1413"/>
        <v>#DIV/0!</v>
      </c>
      <c r="E2132" s="92" t="e">
        <f t="shared" si="1413"/>
        <v>#DIV/0!</v>
      </c>
      <c r="F2132" s="92" t="e">
        <f t="shared" si="1413"/>
        <v>#DIV/0!</v>
      </c>
      <c r="G2132" s="92" t="e">
        <f t="shared" si="1413"/>
        <v>#DIV/0!</v>
      </c>
      <c r="H2132" s="92" t="e">
        <f t="shared" si="1413"/>
        <v>#DIV/0!</v>
      </c>
      <c r="I2132" s="92" t="e">
        <f t="shared" si="1413"/>
        <v>#DIV/0!</v>
      </c>
      <c r="J2132" s="92" t="e">
        <f t="shared" si="1413"/>
        <v>#DIV/0!</v>
      </c>
      <c r="K2132" s="92" t="e">
        <f t="shared" si="1413"/>
        <v>#DIV/0!</v>
      </c>
      <c r="L2132" s="92" t="e">
        <f t="shared" si="1413"/>
        <v>#DIV/0!</v>
      </c>
      <c r="M2132" s="92" t="e">
        <f t="shared" si="1413"/>
        <v>#DIV/0!</v>
      </c>
      <c r="N2132" s="92" t="e">
        <f t="shared" si="1413"/>
        <v>#DIV/0!</v>
      </c>
      <c r="O2132" s="92" t="e">
        <f t="shared" si="1413"/>
        <v>#DIV/0!</v>
      </c>
      <c r="P2132" s="94" t="e">
        <f t="shared" si="1405"/>
        <v>#DIV/0!</v>
      </c>
      <c r="Q2132" s="494" t="e">
        <f t="shared" si="1407"/>
        <v>#DIV/0!</v>
      </c>
      <c r="R2132" s="85"/>
      <c r="S2132" s="85"/>
      <c r="T2132" s="143"/>
      <c r="U2132" s="79">
        <v>2</v>
      </c>
    </row>
    <row r="2133" spans="1:21" s="80" customFormat="1" ht="15.75" hidden="1" customHeight="1" thickBot="1">
      <c r="A2133" s="80" t="s">
        <v>56</v>
      </c>
      <c r="B2133" s="69"/>
      <c r="C2133" s="144" t="s">
        <v>1752</v>
      </c>
      <c r="D2133" s="91" t="e">
        <f t="shared" si="1413"/>
        <v>#DIV/0!</v>
      </c>
      <c r="E2133" s="92" t="e">
        <f t="shared" si="1413"/>
        <v>#DIV/0!</v>
      </c>
      <c r="F2133" s="92" t="e">
        <f t="shared" si="1413"/>
        <v>#DIV/0!</v>
      </c>
      <c r="G2133" s="92" t="e">
        <f t="shared" si="1413"/>
        <v>#DIV/0!</v>
      </c>
      <c r="H2133" s="92" t="e">
        <f t="shared" si="1413"/>
        <v>#DIV/0!</v>
      </c>
      <c r="I2133" s="92" t="e">
        <f t="shared" si="1413"/>
        <v>#DIV/0!</v>
      </c>
      <c r="J2133" s="92" t="e">
        <f t="shared" si="1413"/>
        <v>#DIV/0!</v>
      </c>
      <c r="K2133" s="92" t="e">
        <f t="shared" si="1413"/>
        <v>#DIV/0!</v>
      </c>
      <c r="L2133" s="92" t="e">
        <f t="shared" si="1413"/>
        <v>#DIV/0!</v>
      </c>
      <c r="M2133" s="92" t="e">
        <f t="shared" si="1413"/>
        <v>#DIV/0!</v>
      </c>
      <c r="N2133" s="92" t="e">
        <f t="shared" si="1413"/>
        <v>#DIV/0!</v>
      </c>
      <c r="O2133" s="92" t="e">
        <f t="shared" si="1413"/>
        <v>#DIV/0!</v>
      </c>
      <c r="P2133" s="94" t="e">
        <f t="shared" si="1405"/>
        <v>#DIV/0!</v>
      </c>
      <c r="Q2133" s="494" t="e">
        <f t="shared" si="1407"/>
        <v>#DIV/0!</v>
      </c>
      <c r="R2133" s="85"/>
      <c r="S2133" s="85"/>
      <c r="T2133" s="143"/>
      <c r="U2133" s="79">
        <v>2</v>
      </c>
    </row>
    <row r="2134" spans="1:21" s="80" customFormat="1" ht="15.75" hidden="1" customHeight="1" thickBot="1">
      <c r="A2134" s="80" t="s">
        <v>56</v>
      </c>
      <c r="B2134" s="69"/>
      <c r="C2134" s="154" t="s">
        <v>259</v>
      </c>
      <c r="D2134" s="336">
        <f t="shared" ref="D2134:O2134" si="1414">+D1876+D1919+D1962+D2005+D2048+D2091</f>
        <v>47.984935229999998</v>
      </c>
      <c r="E2134" s="337">
        <f t="shared" si="1414"/>
        <v>48.210916500000003</v>
      </c>
      <c r="F2134" s="337">
        <f t="shared" si="1414"/>
        <v>20.697422799999998</v>
      </c>
      <c r="G2134" s="337">
        <f t="shared" si="1414"/>
        <v>59.676481080000016</v>
      </c>
      <c r="H2134" s="337">
        <f t="shared" si="1414"/>
        <v>21.013004549999977</v>
      </c>
      <c r="I2134" s="337">
        <f t="shared" si="1414"/>
        <v>21.757776580000016</v>
      </c>
      <c r="J2134" s="337">
        <f t="shared" si="1414"/>
        <v>50.732110860000034</v>
      </c>
      <c r="K2134" s="337">
        <f t="shared" si="1414"/>
        <v>32.061419689999923</v>
      </c>
      <c r="L2134" s="337">
        <f t="shared" si="1414"/>
        <v>16.994935640000051</v>
      </c>
      <c r="M2134" s="337">
        <f t="shared" si="1414"/>
        <v>39.77707823999998</v>
      </c>
      <c r="N2134" s="337">
        <f t="shared" si="1414"/>
        <v>43.685272310000016</v>
      </c>
      <c r="O2134" s="321">
        <f t="shared" si="1414"/>
        <v>59.896276530000023</v>
      </c>
      <c r="P2134" s="98">
        <f>SUM(D2134:O2134)</f>
        <v>462.48763001000003</v>
      </c>
      <c r="Q2134" s="117"/>
      <c r="R2134" s="85"/>
      <c r="S2134" s="85"/>
      <c r="T2134" s="143"/>
      <c r="U2134" s="79">
        <v>2</v>
      </c>
    </row>
    <row r="2135" spans="1:21" s="80" customFormat="1" ht="15.75" hidden="1" customHeight="1" thickBot="1">
      <c r="A2135" s="80" t="s">
        <v>56</v>
      </c>
      <c r="B2135" s="69"/>
      <c r="C2135" s="144" t="s">
        <v>260</v>
      </c>
      <c r="D2135" s="258">
        <f t="shared" ref="D2135:O2135" si="1415">+D1877+D1920+D1963+D2006+D2049+D2092</f>
        <v>39.099713969999996</v>
      </c>
      <c r="E2135" s="259">
        <f t="shared" si="1415"/>
        <v>40.335379840000002</v>
      </c>
      <c r="F2135" s="259">
        <f t="shared" si="1415"/>
        <v>19.615325610000003</v>
      </c>
      <c r="G2135" s="259">
        <f t="shared" si="1415"/>
        <v>48.790113359999999</v>
      </c>
      <c r="H2135" s="259">
        <f t="shared" si="1415"/>
        <v>26.273704469999998</v>
      </c>
      <c r="I2135" s="259">
        <f t="shared" si="1415"/>
        <v>20.391043939999999</v>
      </c>
      <c r="J2135" s="259">
        <f t="shared" si="1415"/>
        <v>51.698044530000004</v>
      </c>
      <c r="K2135" s="259">
        <f t="shared" si="1415"/>
        <v>28.627956349999998</v>
      </c>
      <c r="L2135" s="259">
        <f t="shared" si="1415"/>
        <v>20.075337209999997</v>
      </c>
      <c r="M2135" s="259">
        <f t="shared" si="1415"/>
        <v>39.960454920000004</v>
      </c>
      <c r="N2135" s="259">
        <f t="shared" si="1415"/>
        <v>80.477534730000002</v>
      </c>
      <c r="O2135" s="323">
        <f t="shared" si="1415"/>
        <v>33.685068650000005</v>
      </c>
      <c r="P2135" s="101">
        <f>SUM(D2135:O2135)</f>
        <v>449.02967758</v>
      </c>
      <c r="Q2135" s="507"/>
      <c r="R2135" s="260"/>
      <c r="S2135" s="260"/>
      <c r="T2135" s="156"/>
      <c r="U2135" s="79">
        <v>2</v>
      </c>
    </row>
    <row r="2136" spans="1:21" s="80" customFormat="1" ht="15.75" hidden="1" customHeight="1" thickBot="1">
      <c r="A2136" s="80" t="s">
        <v>56</v>
      </c>
      <c r="B2136" s="69"/>
      <c r="C2136" s="144" t="s">
        <v>479</v>
      </c>
      <c r="D2136" s="258">
        <f t="shared" ref="D2136:O2136" si="1416">+D1878+D1921+D1964+D2007+D2050+D2093</f>
        <v>67.051358390000004</v>
      </c>
      <c r="E2136" s="259">
        <f t="shared" si="1416"/>
        <v>27.628791530000001</v>
      </c>
      <c r="F2136" s="259">
        <f t="shared" si="1416"/>
        <v>23.951821959999997</v>
      </c>
      <c r="G2136" s="259">
        <f t="shared" si="1416"/>
        <v>40.119461530000002</v>
      </c>
      <c r="H2136" s="259">
        <f t="shared" si="1416"/>
        <v>39.643246590000004</v>
      </c>
      <c r="I2136" s="259">
        <f t="shared" si="1416"/>
        <v>22.867188609999999</v>
      </c>
      <c r="J2136" s="259">
        <f t="shared" si="1416"/>
        <v>53.49316194</v>
      </c>
      <c r="K2136" s="259">
        <f t="shared" si="1416"/>
        <v>37.27827138</v>
      </c>
      <c r="L2136" s="259">
        <f t="shared" si="1416"/>
        <v>21.911885739999999</v>
      </c>
      <c r="M2136" s="259">
        <f t="shared" si="1416"/>
        <v>58.182413310000001</v>
      </c>
      <c r="N2136" s="259">
        <f t="shared" si="1416"/>
        <v>49.399826349999998</v>
      </c>
      <c r="O2136" s="323">
        <f t="shared" si="1416"/>
        <v>44.647162489999999</v>
      </c>
      <c r="P2136" s="101">
        <f t="shared" ref="P2136:P2141" si="1417">SUM(D2136:O2136)</f>
        <v>486.17458982000005</v>
      </c>
      <c r="Q2136" s="508"/>
      <c r="R2136" s="259">
        <f t="shared" ref="R2136:S2153" si="1418">+R1878+R1921+R1964+R2007+R2050+R2093</f>
        <v>0</v>
      </c>
      <c r="S2136" s="259">
        <f t="shared" si="1418"/>
        <v>0</v>
      </c>
      <c r="T2136" s="142">
        <f t="shared" ref="T2136:T2141" si="1419">R2136-S2136</f>
        <v>0</v>
      </c>
      <c r="U2136" s="79">
        <v>2</v>
      </c>
    </row>
    <row r="2137" spans="1:21" s="80" customFormat="1" ht="15.75" hidden="1" customHeight="1" thickBot="1">
      <c r="A2137" s="80" t="s">
        <v>56</v>
      </c>
      <c r="B2137" s="69"/>
      <c r="C2137" s="144" t="s">
        <v>600</v>
      </c>
      <c r="D2137" s="258">
        <f t="shared" ref="D2137:O2137" si="1420">+D1879+D1922+D1965+D2008+D2051+D2094</f>
        <v>57.074401529999996</v>
      </c>
      <c r="E2137" s="259">
        <f t="shared" si="1420"/>
        <v>32.475811550000003</v>
      </c>
      <c r="F2137" s="259">
        <f t="shared" si="1420"/>
        <v>24.437645610000001</v>
      </c>
      <c r="G2137" s="259">
        <f t="shared" si="1420"/>
        <v>70.434985890000007</v>
      </c>
      <c r="H2137" s="259">
        <f t="shared" si="1420"/>
        <v>22.80101591</v>
      </c>
      <c r="I2137" s="259">
        <f t="shared" si="1420"/>
        <v>25.873315160000001</v>
      </c>
      <c r="J2137" s="259">
        <f t="shared" si="1420"/>
        <v>58.650509670000005</v>
      </c>
      <c r="K2137" s="259">
        <f t="shared" si="1420"/>
        <v>30.03355436</v>
      </c>
      <c r="L2137" s="259">
        <f t="shared" si="1420"/>
        <v>21.374146339999999</v>
      </c>
      <c r="M2137" s="259">
        <f t="shared" si="1420"/>
        <v>26.853914730000003</v>
      </c>
      <c r="N2137" s="259">
        <f t="shared" si="1420"/>
        <v>60.668967850000001</v>
      </c>
      <c r="O2137" s="323">
        <f t="shared" si="1420"/>
        <v>36.136976829999995</v>
      </c>
      <c r="P2137" s="101">
        <f t="shared" si="1417"/>
        <v>466.81524542999995</v>
      </c>
      <c r="Q2137" s="508"/>
      <c r="R2137" s="259">
        <f t="shared" si="1418"/>
        <v>0</v>
      </c>
      <c r="S2137" s="259">
        <f t="shared" si="1418"/>
        <v>0</v>
      </c>
      <c r="T2137" s="142">
        <f t="shared" si="1419"/>
        <v>0</v>
      </c>
      <c r="U2137" s="79">
        <v>2</v>
      </c>
    </row>
    <row r="2138" spans="1:21" s="80" customFormat="1" ht="15.75" hidden="1" customHeight="1" thickBot="1">
      <c r="A2138" s="80" t="s">
        <v>56</v>
      </c>
      <c r="B2138" s="69"/>
      <c r="C2138" s="144" t="s">
        <v>697</v>
      </c>
      <c r="D2138" s="258">
        <f t="shared" ref="D2138:O2138" si="1421">+D1880+D1923+D1966+D2009+D2052+D2095</f>
        <v>68.922939920000005</v>
      </c>
      <c r="E2138" s="259">
        <f t="shared" si="1421"/>
        <v>24.605514119999999</v>
      </c>
      <c r="F2138" s="259">
        <f t="shared" si="1421"/>
        <v>26.458622579999997</v>
      </c>
      <c r="G2138" s="259">
        <f t="shared" si="1421"/>
        <v>67.04597468</v>
      </c>
      <c r="H2138" s="259">
        <f t="shared" si="1421"/>
        <v>23.07035767</v>
      </c>
      <c r="I2138" s="259">
        <f t="shared" si="1421"/>
        <v>30.979497380000002</v>
      </c>
      <c r="J2138" s="259">
        <f t="shared" si="1421"/>
        <v>63.764859260000001</v>
      </c>
      <c r="K2138" s="259">
        <f t="shared" si="1421"/>
        <v>29.407076140000001</v>
      </c>
      <c r="L2138" s="259">
        <f t="shared" si="1421"/>
        <v>23.198226990000002</v>
      </c>
      <c r="M2138" s="259">
        <f t="shared" si="1421"/>
        <v>53.819952540000003</v>
      </c>
      <c r="N2138" s="259">
        <f t="shared" si="1421"/>
        <v>45.631399939999994</v>
      </c>
      <c r="O2138" s="323">
        <f t="shared" si="1421"/>
        <v>43.17723342</v>
      </c>
      <c r="P2138" s="101">
        <f t="shared" si="1417"/>
        <v>500.08165464000007</v>
      </c>
      <c r="Q2138" s="508"/>
      <c r="R2138" s="259">
        <f t="shared" si="1418"/>
        <v>0</v>
      </c>
      <c r="S2138" s="259">
        <f t="shared" si="1418"/>
        <v>0</v>
      </c>
      <c r="T2138" s="142">
        <f t="shared" si="1419"/>
        <v>0</v>
      </c>
      <c r="U2138" s="79">
        <v>2</v>
      </c>
    </row>
    <row r="2139" spans="1:21" s="80" customFormat="1" ht="15.75" hidden="1" customHeight="1" thickBot="1">
      <c r="A2139" s="80" t="s">
        <v>56</v>
      </c>
      <c r="B2139" s="69"/>
      <c r="C2139" s="144" t="s">
        <v>802</v>
      </c>
      <c r="D2139" s="258">
        <f t="shared" ref="D2139:O2139" si="1422">+D1881+D1924+D1967+D2010+D2053+D2096</f>
        <v>64.688857810000002</v>
      </c>
      <c r="E2139" s="259">
        <f t="shared" si="1422"/>
        <v>23.072426589999985</v>
      </c>
      <c r="F2139" s="259">
        <f t="shared" si="1422"/>
        <v>24.083513260000014</v>
      </c>
      <c r="G2139" s="259">
        <f t="shared" si="1422"/>
        <v>60.064603439999992</v>
      </c>
      <c r="H2139" s="259">
        <f t="shared" si="1422"/>
        <v>23.14704419000001</v>
      </c>
      <c r="I2139" s="259">
        <f t="shared" si="1422"/>
        <v>24.058083029999956</v>
      </c>
      <c r="J2139" s="259">
        <f t="shared" si="1422"/>
        <v>54.557970820000065</v>
      </c>
      <c r="K2139" s="259">
        <f t="shared" si="1422"/>
        <v>34.504111770000002</v>
      </c>
      <c r="L2139" s="259">
        <f t="shared" si="1422"/>
        <v>21.550272829999955</v>
      </c>
      <c r="M2139" s="259">
        <f t="shared" si="1422"/>
        <v>63.259907360000049</v>
      </c>
      <c r="N2139" s="259">
        <f t="shared" si="1422"/>
        <v>26.770019709999922</v>
      </c>
      <c r="O2139" s="323">
        <f t="shared" si="1422"/>
        <v>35.430287780000057</v>
      </c>
      <c r="P2139" s="101">
        <f t="shared" si="1417"/>
        <v>455.18709859000001</v>
      </c>
      <c r="Q2139" s="508"/>
      <c r="R2139" s="259">
        <f t="shared" si="1418"/>
        <v>0</v>
      </c>
      <c r="S2139" s="259">
        <f t="shared" si="1418"/>
        <v>0</v>
      </c>
      <c r="T2139" s="142">
        <f t="shared" si="1419"/>
        <v>0</v>
      </c>
      <c r="U2139" s="79">
        <v>2</v>
      </c>
    </row>
    <row r="2140" spans="1:21" s="80" customFormat="1" ht="15.75" hidden="1" customHeight="1" thickBot="1">
      <c r="A2140" s="80" t="s">
        <v>56</v>
      </c>
      <c r="B2140" s="69"/>
      <c r="C2140" s="144" t="s">
        <v>886</v>
      </c>
      <c r="D2140" s="362">
        <f t="shared" ref="D2140:O2140" si="1423">+D1882+D1925+D1968+D2011+D2054+D2097</f>
        <v>58.031137689999994</v>
      </c>
      <c r="E2140" s="438">
        <f t="shared" si="1423"/>
        <v>30.800806109999996</v>
      </c>
      <c r="F2140" s="438">
        <f t="shared" si="1423"/>
        <v>25.355641739999996</v>
      </c>
      <c r="G2140" s="438">
        <f t="shared" si="1423"/>
        <v>54.69765214000001</v>
      </c>
      <c r="H2140" s="438">
        <f t="shared" si="1423"/>
        <v>30.696431669999992</v>
      </c>
      <c r="I2140" s="438">
        <f t="shared" si="1423"/>
        <v>25.212820329999996</v>
      </c>
      <c r="J2140" s="438">
        <f t="shared" si="1423"/>
        <v>57.761878009999961</v>
      </c>
      <c r="K2140" s="438">
        <f t="shared" si="1423"/>
        <v>30.869158130000081</v>
      </c>
      <c r="L2140" s="438">
        <f t="shared" si="1423"/>
        <v>23.546218589999953</v>
      </c>
      <c r="M2140" s="438">
        <f t="shared" si="1423"/>
        <v>59.126854280000067</v>
      </c>
      <c r="N2140" s="438">
        <f t="shared" si="1423"/>
        <v>32.291198189999939</v>
      </c>
      <c r="O2140" s="449">
        <f t="shared" si="1423"/>
        <v>36.552263289999964</v>
      </c>
      <c r="P2140" s="107">
        <f t="shared" si="1417"/>
        <v>464.94206016999999</v>
      </c>
      <c r="Q2140" s="508"/>
      <c r="R2140" s="258">
        <f t="shared" si="1418"/>
        <v>0</v>
      </c>
      <c r="S2140" s="259">
        <f t="shared" si="1418"/>
        <v>0</v>
      </c>
      <c r="T2140" s="111">
        <f>S2140-R2140</f>
        <v>0</v>
      </c>
      <c r="U2140" s="79">
        <v>2</v>
      </c>
    </row>
    <row r="2141" spans="1:21" s="80" customFormat="1" ht="15.75" hidden="1" customHeight="1" thickBot="1">
      <c r="A2141" s="80" t="s">
        <v>56</v>
      </c>
      <c r="B2141" s="69"/>
      <c r="C2141" s="144" t="s">
        <v>987</v>
      </c>
      <c r="D2141" s="258">
        <f t="shared" ref="D2141:O2141" si="1424">+D1883+D1926+D1969+D2012+D2055+D2098</f>
        <v>50.860864530000001</v>
      </c>
      <c r="E2141" s="259">
        <f t="shared" si="1424"/>
        <v>42.637362260000003</v>
      </c>
      <c r="F2141" s="259">
        <f t="shared" si="1424"/>
        <v>20.969669269999997</v>
      </c>
      <c r="G2141" s="259">
        <f t="shared" si="1424"/>
        <v>55.500557819999997</v>
      </c>
      <c r="H2141" s="259">
        <f t="shared" si="1424"/>
        <v>30.308196379999998</v>
      </c>
      <c r="I2141" s="259">
        <f t="shared" si="1424"/>
        <v>25.244097950000025</v>
      </c>
      <c r="J2141" s="259">
        <f t="shared" si="1424"/>
        <v>63.656245609999985</v>
      </c>
      <c r="K2141" s="259">
        <f t="shared" si="1424"/>
        <v>25.570758850000004</v>
      </c>
      <c r="L2141" s="259">
        <f t="shared" si="1424"/>
        <v>26.062376029999996</v>
      </c>
      <c r="M2141" s="259">
        <f t="shared" si="1424"/>
        <v>58.211179729999969</v>
      </c>
      <c r="N2141" s="259">
        <f t="shared" si="1424"/>
        <v>36.623671400000035</v>
      </c>
      <c r="O2141" s="323">
        <f t="shared" si="1424"/>
        <v>36.342102839999995</v>
      </c>
      <c r="P2141" s="101">
        <f t="shared" si="1417"/>
        <v>471.98708267000001</v>
      </c>
      <c r="Q2141" s="508"/>
      <c r="R2141" s="438">
        <f t="shared" si="1418"/>
        <v>473.29999999999995</v>
      </c>
      <c r="S2141" s="438">
        <f t="shared" si="1418"/>
        <v>473.29999999999995</v>
      </c>
      <c r="T2141" s="591">
        <f t="shared" si="1419"/>
        <v>0</v>
      </c>
      <c r="U2141" s="79">
        <v>2</v>
      </c>
    </row>
    <row r="2142" spans="1:21" s="80" customFormat="1" ht="15.6" customHeight="1" thickBot="1">
      <c r="A2142" s="80" t="s">
        <v>56</v>
      </c>
      <c r="B2142" s="516">
        <f>+B2129+1</f>
        <v>421</v>
      </c>
      <c r="C2142" s="144" t="s">
        <v>2538</v>
      </c>
      <c r="D2142" s="258">
        <f t="shared" ref="D2142:O2143" si="1425">+D1884+D1927+D1970+D2013+D2056+D2099</f>
        <v>9.8000000000000007</v>
      </c>
      <c r="E2142" s="259">
        <f t="shared" si="1425"/>
        <v>65.699999999999989</v>
      </c>
      <c r="F2142" s="259">
        <f t="shared" si="1425"/>
        <v>13</v>
      </c>
      <c r="G2142" s="259">
        <f t="shared" si="1425"/>
        <v>16</v>
      </c>
      <c r="H2142" s="259">
        <f t="shared" si="1425"/>
        <v>54.199999999999996</v>
      </c>
      <c r="I2142" s="259">
        <f t="shared" si="1425"/>
        <v>14.4</v>
      </c>
      <c r="J2142" s="259">
        <f t="shared" si="1425"/>
        <v>38.200000000000003</v>
      </c>
      <c r="K2142" s="259">
        <f t="shared" si="1425"/>
        <v>35.799999999999997</v>
      </c>
      <c r="L2142" s="259">
        <f t="shared" si="1425"/>
        <v>12.399999999999999</v>
      </c>
      <c r="M2142" s="259">
        <f t="shared" si="1425"/>
        <v>35.299999999999997</v>
      </c>
      <c r="N2142" s="259">
        <f t="shared" si="1425"/>
        <v>38.6</v>
      </c>
      <c r="O2142" s="323">
        <f t="shared" si="1425"/>
        <v>17.700000000000031</v>
      </c>
      <c r="P2142" s="101">
        <f>SUM(D2142:O2142)</f>
        <v>351.10000000000008</v>
      </c>
      <c r="Q2142" s="351"/>
      <c r="R2142" s="258">
        <f t="shared" si="1418"/>
        <v>351.1</v>
      </c>
      <c r="S2142" s="259">
        <f t="shared" si="1418"/>
        <v>351.1</v>
      </c>
      <c r="T2142" s="142">
        <f>R2142-S2142</f>
        <v>0</v>
      </c>
      <c r="U2142" s="79">
        <v>1</v>
      </c>
    </row>
    <row r="2143" spans="1:21" s="80" customFormat="1" ht="15.75" hidden="1" customHeight="1" thickBot="1">
      <c r="A2143" s="80" t="s">
        <v>56</v>
      </c>
      <c r="B2143" s="69"/>
      <c r="C2143" s="144" t="s">
        <v>1132</v>
      </c>
      <c r="D2143" s="258">
        <f t="shared" si="1425"/>
        <v>62.152731979999999</v>
      </c>
      <c r="E2143" s="259">
        <f t="shared" si="1425"/>
        <v>34.082620739999996</v>
      </c>
      <c r="F2143" s="259">
        <f t="shared" si="1425"/>
        <v>25.695808310000004</v>
      </c>
      <c r="G2143" s="259">
        <f t="shared" si="1425"/>
        <v>63.95741357</v>
      </c>
      <c r="H2143" s="259">
        <f t="shared" si="1425"/>
        <v>27.43705946</v>
      </c>
      <c r="I2143" s="259">
        <f t="shared" si="1425"/>
        <v>23.722557690000002</v>
      </c>
      <c r="J2143" s="259">
        <f t="shared" si="1425"/>
        <v>63.832264479999992</v>
      </c>
      <c r="K2143" s="259">
        <f t="shared" si="1425"/>
        <v>23.572271540000031</v>
      </c>
      <c r="L2143" s="259">
        <f t="shared" si="1425"/>
        <v>26.967457409999952</v>
      </c>
      <c r="M2143" s="259">
        <f t="shared" si="1425"/>
        <v>63.526176150000026</v>
      </c>
      <c r="N2143" s="259">
        <f t="shared" si="1425"/>
        <v>29.894605090000027</v>
      </c>
      <c r="O2143" s="323">
        <f t="shared" si="1425"/>
        <v>36.584067149999953</v>
      </c>
      <c r="P2143" s="101">
        <f>SUM(D2143:O2143)</f>
        <v>481.42503356999998</v>
      </c>
      <c r="Q2143" s="351"/>
      <c r="R2143" s="256">
        <f t="shared" si="1418"/>
        <v>482.49999999999994</v>
      </c>
      <c r="S2143" s="256">
        <f t="shared" si="1418"/>
        <v>482.49999999999994</v>
      </c>
      <c r="T2143" s="593">
        <f>R2143-S2143</f>
        <v>0</v>
      </c>
      <c r="U2143" s="79">
        <v>2</v>
      </c>
    </row>
    <row r="2144" spans="1:21" s="80" customFormat="1" ht="15.75" hidden="1" customHeight="1" thickBot="1">
      <c r="A2144" s="80" t="s">
        <v>56</v>
      </c>
      <c r="B2144" s="516"/>
      <c r="C2144" s="144" t="s">
        <v>1743</v>
      </c>
      <c r="D2144" s="258">
        <f t="shared" ref="D2144:O2144" si="1426">+D1886+D1929+D1972+D2015+D2058+D2101</f>
        <v>57.834708140000004</v>
      </c>
      <c r="E2144" s="259">
        <f t="shared" si="1426"/>
        <v>38.377814180000016</v>
      </c>
      <c r="F2144" s="259">
        <f t="shared" si="1426"/>
        <v>26.011124859999974</v>
      </c>
      <c r="G2144" s="259">
        <f t="shared" si="1426"/>
        <v>68.593771070000031</v>
      </c>
      <c r="H2144" s="259">
        <f t="shared" si="1426"/>
        <v>22.281564289999967</v>
      </c>
      <c r="I2144" s="259">
        <f t="shared" si="1426"/>
        <v>26.510083120000033</v>
      </c>
      <c r="J2144" s="259">
        <f t="shared" si="1426"/>
        <v>61.993654939999963</v>
      </c>
      <c r="K2144" s="259">
        <f t="shared" si="1426"/>
        <v>33.776744660000048</v>
      </c>
      <c r="L2144" s="259">
        <f t="shared" si="1426"/>
        <v>26.51824779999999</v>
      </c>
      <c r="M2144" s="259">
        <f t="shared" si="1426"/>
        <v>46.478807979999971</v>
      </c>
      <c r="N2144" s="259">
        <f t="shared" si="1426"/>
        <v>45.712420590000008</v>
      </c>
      <c r="O2144" s="323">
        <f t="shared" si="1426"/>
        <v>29.655693030000023</v>
      </c>
      <c r="P2144" s="101">
        <f t="shared" ref="P2144:P2153" si="1427">SUM(D2144:O2144)</f>
        <v>483.74463466000009</v>
      </c>
      <c r="Q2144" s="351"/>
      <c r="R2144" s="258">
        <f t="shared" si="1418"/>
        <v>490.2</v>
      </c>
      <c r="S2144" s="259">
        <f t="shared" si="1418"/>
        <v>490.2</v>
      </c>
      <c r="T2144" s="479">
        <f t="shared" ref="T2144:T2153" si="1428">R2144-S2144</f>
        <v>0</v>
      </c>
      <c r="U2144" s="79">
        <v>2</v>
      </c>
    </row>
    <row r="2145" spans="1:256" s="80" customFormat="1" ht="15.75" hidden="1" customHeight="1" thickBot="1">
      <c r="A2145" s="80" t="s">
        <v>56</v>
      </c>
      <c r="B2145" s="516"/>
      <c r="C2145" s="144" t="s">
        <v>1744</v>
      </c>
      <c r="D2145" s="364">
        <f t="shared" ref="D2145:O2145" si="1429">+D1887+D1930+D1973+D2016+D2059+D2102</f>
        <v>52.266708229999999</v>
      </c>
      <c r="E2145" s="448">
        <f t="shared" si="1429"/>
        <v>36.42179492999999</v>
      </c>
      <c r="F2145" s="448">
        <f t="shared" si="1429"/>
        <v>27.314908970000012</v>
      </c>
      <c r="G2145" s="448">
        <f t="shared" si="1429"/>
        <v>45.210478900000005</v>
      </c>
      <c r="H2145" s="448">
        <f t="shared" si="1429"/>
        <v>50.159900379999975</v>
      </c>
      <c r="I2145" s="448">
        <f t="shared" si="1429"/>
        <v>32.662315350000021</v>
      </c>
      <c r="J2145" s="448">
        <f t="shared" si="1429"/>
        <v>61.921005640000033</v>
      </c>
      <c r="K2145" s="448">
        <f t="shared" si="1429"/>
        <v>40.905971230000006</v>
      </c>
      <c r="L2145" s="448">
        <f t="shared" si="1429"/>
        <v>30.449604369999999</v>
      </c>
      <c r="M2145" s="448">
        <f t="shared" si="1429"/>
        <v>57.722815519999941</v>
      </c>
      <c r="N2145" s="448">
        <f t="shared" si="1429"/>
        <v>54.931697700000015</v>
      </c>
      <c r="O2145" s="450">
        <f t="shared" si="1429"/>
        <v>47.344737930000029</v>
      </c>
      <c r="P2145" s="114">
        <f t="shared" si="1427"/>
        <v>537.31193914999994</v>
      </c>
      <c r="Q2145" s="580"/>
      <c r="R2145" s="362">
        <f t="shared" si="1418"/>
        <v>518.59999999999991</v>
      </c>
      <c r="S2145" s="438">
        <f t="shared" si="1418"/>
        <v>518.59999999999991</v>
      </c>
      <c r="T2145" s="591">
        <f t="shared" si="1428"/>
        <v>0</v>
      </c>
      <c r="U2145" s="79">
        <v>2</v>
      </c>
    </row>
    <row r="2146" spans="1:256" s="80" customFormat="1" ht="15.6" hidden="1" customHeight="1" thickBot="1">
      <c r="A2146" s="80" t="s">
        <v>56</v>
      </c>
      <c r="B2146" s="516"/>
      <c r="C2146" s="144" t="s">
        <v>1745</v>
      </c>
      <c r="D2146" s="258">
        <f t="shared" ref="D2146:O2146" si="1430">+D1888+D1931+D1974+D2017+D2060+D2103</f>
        <v>64.452726909999996</v>
      </c>
      <c r="E2146" s="259">
        <f t="shared" si="1430"/>
        <v>54.899908060000008</v>
      </c>
      <c r="F2146" s="259">
        <f t="shared" si="1430"/>
        <v>34.758556249999984</v>
      </c>
      <c r="G2146" s="259">
        <f t="shared" si="1430"/>
        <v>58.083682530000004</v>
      </c>
      <c r="H2146" s="259">
        <f t="shared" si="1430"/>
        <v>55.258909849999924</v>
      </c>
      <c r="I2146" s="259">
        <f t="shared" si="1430"/>
        <v>38.145755280000074</v>
      </c>
      <c r="J2146" s="259">
        <f t="shared" si="1430"/>
        <v>70.216289729999971</v>
      </c>
      <c r="K2146" s="259">
        <f t="shared" si="1430"/>
        <v>43.068190119999969</v>
      </c>
      <c r="L2146" s="259">
        <f t="shared" si="1430"/>
        <v>39.425495830000074</v>
      </c>
      <c r="M2146" s="259">
        <f t="shared" si="1430"/>
        <v>62.565218860000002</v>
      </c>
      <c r="N2146" s="259">
        <f t="shared" si="1430"/>
        <v>60.120354860000035</v>
      </c>
      <c r="O2146" s="323">
        <f t="shared" si="1430"/>
        <v>52.654809349999908</v>
      </c>
      <c r="P2146" s="101">
        <f t="shared" si="1427"/>
        <v>633.64989762999983</v>
      </c>
      <c r="Q2146" s="580"/>
      <c r="R2146" s="258">
        <f t="shared" si="1418"/>
        <v>575.30000000000007</v>
      </c>
      <c r="S2146" s="259">
        <f t="shared" si="1418"/>
        <v>575.30000000000007</v>
      </c>
      <c r="T2146" s="142">
        <f t="shared" si="1428"/>
        <v>0</v>
      </c>
      <c r="U2146" s="79">
        <v>2</v>
      </c>
    </row>
    <row r="2147" spans="1:256" s="80" customFormat="1" ht="15.6" hidden="1" customHeight="1" thickBot="1">
      <c r="A2147" s="80" t="s">
        <v>56</v>
      </c>
      <c r="B2147" s="516"/>
      <c r="C2147" s="144" t="s">
        <v>1746</v>
      </c>
      <c r="D2147" s="258">
        <f t="shared" ref="D2147:O2147" si="1431">+D1889+D1932+D1975+D2018+D2061+D2104</f>
        <v>29.97135643</v>
      </c>
      <c r="E2147" s="259">
        <f t="shared" si="1431"/>
        <v>86.608185269999993</v>
      </c>
      <c r="F2147" s="259">
        <f t="shared" si="1431"/>
        <v>34.381237210000023</v>
      </c>
      <c r="G2147" s="259">
        <f t="shared" si="1431"/>
        <v>31.241655949999966</v>
      </c>
      <c r="H2147" s="259">
        <f t="shared" si="1431"/>
        <v>67.833147640000021</v>
      </c>
      <c r="I2147" s="259">
        <f t="shared" si="1431"/>
        <v>33.169262789999976</v>
      </c>
      <c r="J2147" s="259">
        <f t="shared" si="1431"/>
        <v>53.676808199999982</v>
      </c>
      <c r="K2147" s="259">
        <f t="shared" si="1431"/>
        <v>43.664388580000036</v>
      </c>
      <c r="L2147" s="259">
        <f t="shared" si="1431"/>
        <v>31.599554810000029</v>
      </c>
      <c r="M2147" s="259">
        <f t="shared" si="1431"/>
        <v>41.493510429999958</v>
      </c>
      <c r="N2147" s="259">
        <f t="shared" si="1431"/>
        <v>65.988247450000017</v>
      </c>
      <c r="O2147" s="323">
        <f t="shared" si="1431"/>
        <v>40.061124489999997</v>
      </c>
      <c r="P2147" s="101">
        <f t="shared" si="1427"/>
        <v>559.68847925</v>
      </c>
      <c r="Q2147" s="542"/>
      <c r="R2147" s="364">
        <f t="shared" si="1418"/>
        <v>544.79999999999995</v>
      </c>
      <c r="S2147" s="448">
        <f t="shared" si="1418"/>
        <v>544.79999999999995</v>
      </c>
      <c r="T2147" s="594">
        <f t="shared" si="1428"/>
        <v>0</v>
      </c>
      <c r="U2147" s="79">
        <v>2</v>
      </c>
    </row>
    <row r="2148" spans="1:256" s="80" customFormat="1" ht="15.75" customHeight="1" thickBot="1">
      <c r="A2148" s="80" t="s">
        <v>56</v>
      </c>
      <c r="B2148" s="516">
        <f>+B2142+1</f>
        <v>422</v>
      </c>
      <c r="C2148" s="144" t="s">
        <v>1747</v>
      </c>
      <c r="D2148" s="258">
        <f t="shared" ref="D2148:O2148" si="1432">+D1890+D1933+D1976+D2019+D2062+D2105</f>
        <v>42.736155819999993</v>
      </c>
      <c r="E2148" s="259">
        <f t="shared" si="1432"/>
        <v>43.907297459999995</v>
      </c>
      <c r="F2148" s="259">
        <f t="shared" si="1432"/>
        <v>12.8</v>
      </c>
      <c r="G2148" s="259">
        <f t="shared" si="1432"/>
        <v>33.9</v>
      </c>
      <c r="H2148" s="259">
        <f t="shared" si="1432"/>
        <v>37.599999999999994</v>
      </c>
      <c r="I2148" s="259">
        <f t="shared" si="1432"/>
        <v>13.5</v>
      </c>
      <c r="J2148" s="259">
        <f t="shared" si="1432"/>
        <v>36</v>
      </c>
      <c r="K2148" s="259">
        <f t="shared" si="1432"/>
        <v>34.800000000000004</v>
      </c>
      <c r="L2148" s="259">
        <f t="shared" si="1432"/>
        <v>13</v>
      </c>
      <c r="M2148" s="259">
        <f t="shared" si="1432"/>
        <v>27.292702540000001</v>
      </c>
      <c r="N2148" s="259">
        <f t="shared" si="1432"/>
        <v>40.088472580000001</v>
      </c>
      <c r="O2148" s="323">
        <f t="shared" si="1432"/>
        <v>18.275371600000014</v>
      </c>
      <c r="P2148" s="101">
        <f t="shared" si="1427"/>
        <v>353.90000000000003</v>
      </c>
      <c r="Q2148" s="580"/>
      <c r="R2148" s="448">
        <f t="shared" si="1418"/>
        <v>353.9</v>
      </c>
      <c r="S2148" s="448">
        <f t="shared" si="1418"/>
        <v>353.9</v>
      </c>
      <c r="T2148" s="594">
        <f t="shared" si="1428"/>
        <v>0</v>
      </c>
      <c r="U2148" s="79">
        <v>1</v>
      </c>
    </row>
    <row r="2149" spans="1:256" s="80" customFormat="1" ht="15.75" customHeight="1" thickBot="1">
      <c r="A2149" s="80" t="s">
        <v>56</v>
      </c>
      <c r="B2149" s="516">
        <f>+B2148+1</f>
        <v>423</v>
      </c>
      <c r="C2149" s="144" t="s">
        <v>1748</v>
      </c>
      <c r="D2149" s="258">
        <f t="shared" ref="D2149:O2149" si="1433">+D1891+D1934+D1977+D2020+D2063+D2106</f>
        <v>38.700000000000003</v>
      </c>
      <c r="E2149" s="259">
        <f t="shared" si="1433"/>
        <v>41.5</v>
      </c>
      <c r="F2149" s="259">
        <f t="shared" si="1433"/>
        <v>12.899999999999999</v>
      </c>
      <c r="G2149" s="259">
        <f t="shared" si="1433"/>
        <v>33.6</v>
      </c>
      <c r="H2149" s="259">
        <f t="shared" si="1433"/>
        <v>38.1</v>
      </c>
      <c r="I2149" s="259">
        <f t="shared" si="1433"/>
        <v>13.5</v>
      </c>
      <c r="J2149" s="259">
        <f t="shared" si="1433"/>
        <v>36.200000000000003</v>
      </c>
      <c r="K2149" s="259">
        <f t="shared" si="1433"/>
        <v>35.4</v>
      </c>
      <c r="L2149" s="259">
        <f t="shared" si="1433"/>
        <v>12.9</v>
      </c>
      <c r="M2149" s="259">
        <f t="shared" si="1433"/>
        <v>33.799999999999997</v>
      </c>
      <c r="N2149" s="259">
        <f t="shared" si="1433"/>
        <v>39.299999999999997</v>
      </c>
      <c r="O2149" s="323">
        <f t="shared" si="1433"/>
        <v>18.299999999999962</v>
      </c>
      <c r="P2149" s="101">
        <f t="shared" si="1427"/>
        <v>354.2</v>
      </c>
      <c r="Q2149" s="542"/>
      <c r="R2149" s="259">
        <f t="shared" si="1418"/>
        <v>354.2</v>
      </c>
      <c r="S2149" s="259">
        <f t="shared" si="1418"/>
        <v>354.2</v>
      </c>
      <c r="T2149" s="142">
        <f t="shared" si="1428"/>
        <v>0</v>
      </c>
      <c r="U2149" s="79">
        <v>1</v>
      </c>
    </row>
    <row r="2150" spans="1:256" s="80" customFormat="1" ht="15.75" hidden="1" customHeight="1" thickBot="1">
      <c r="A2150" s="80" t="s">
        <v>56</v>
      </c>
      <c r="B2150" s="69"/>
      <c r="C2150" s="144" t="s">
        <v>1749</v>
      </c>
      <c r="D2150" s="258">
        <f t="shared" ref="D2150:O2150" si="1434">+D1892+D1935+D1978+D2021+D2064+D2107</f>
        <v>0</v>
      </c>
      <c r="E2150" s="259">
        <f t="shared" si="1434"/>
        <v>0</v>
      </c>
      <c r="F2150" s="259">
        <f t="shared" si="1434"/>
        <v>0</v>
      </c>
      <c r="G2150" s="259">
        <f t="shared" si="1434"/>
        <v>0</v>
      </c>
      <c r="H2150" s="259">
        <f t="shared" si="1434"/>
        <v>0</v>
      </c>
      <c r="I2150" s="259">
        <f t="shared" si="1434"/>
        <v>0</v>
      </c>
      <c r="J2150" s="259">
        <f t="shared" si="1434"/>
        <v>0</v>
      </c>
      <c r="K2150" s="259">
        <f t="shared" si="1434"/>
        <v>0</v>
      </c>
      <c r="L2150" s="259">
        <f t="shared" si="1434"/>
        <v>0</v>
      </c>
      <c r="M2150" s="259">
        <f t="shared" si="1434"/>
        <v>0</v>
      </c>
      <c r="N2150" s="259">
        <f t="shared" si="1434"/>
        <v>0</v>
      </c>
      <c r="O2150" s="323">
        <f t="shared" si="1434"/>
        <v>0</v>
      </c>
      <c r="P2150" s="101">
        <f t="shared" si="1427"/>
        <v>0</v>
      </c>
      <c r="Q2150" s="508"/>
      <c r="R2150" s="259">
        <f t="shared" si="1418"/>
        <v>0</v>
      </c>
      <c r="S2150" s="259">
        <f t="shared" si="1418"/>
        <v>0</v>
      </c>
      <c r="T2150" s="142">
        <f t="shared" si="1428"/>
        <v>0</v>
      </c>
      <c r="U2150" s="79">
        <v>2</v>
      </c>
    </row>
    <row r="2151" spans="1:256" s="80" customFormat="1" ht="15.75" hidden="1" customHeight="1" thickBot="1">
      <c r="A2151" s="80" t="s">
        <v>56</v>
      </c>
      <c r="B2151" s="69"/>
      <c r="C2151" s="144" t="s">
        <v>1750</v>
      </c>
      <c r="D2151" s="258">
        <f t="shared" ref="D2151:O2151" si="1435">+D1893+D1936+D1979+D2022+D2065+D2108</f>
        <v>0</v>
      </c>
      <c r="E2151" s="259">
        <f t="shared" si="1435"/>
        <v>0</v>
      </c>
      <c r="F2151" s="259">
        <f t="shared" si="1435"/>
        <v>0</v>
      </c>
      <c r="G2151" s="259">
        <f t="shared" si="1435"/>
        <v>0</v>
      </c>
      <c r="H2151" s="259">
        <f t="shared" si="1435"/>
        <v>0</v>
      </c>
      <c r="I2151" s="259">
        <f t="shared" si="1435"/>
        <v>0</v>
      </c>
      <c r="J2151" s="259">
        <f t="shared" si="1435"/>
        <v>0</v>
      </c>
      <c r="K2151" s="259">
        <f t="shared" si="1435"/>
        <v>0</v>
      </c>
      <c r="L2151" s="259">
        <f t="shared" si="1435"/>
        <v>0</v>
      </c>
      <c r="M2151" s="259">
        <f t="shared" si="1435"/>
        <v>0</v>
      </c>
      <c r="N2151" s="259">
        <f t="shared" si="1435"/>
        <v>0</v>
      </c>
      <c r="O2151" s="323">
        <f t="shared" si="1435"/>
        <v>0</v>
      </c>
      <c r="P2151" s="101">
        <f t="shared" si="1427"/>
        <v>0</v>
      </c>
      <c r="Q2151" s="508"/>
      <c r="R2151" s="259">
        <f t="shared" si="1418"/>
        <v>0</v>
      </c>
      <c r="S2151" s="259">
        <f t="shared" si="1418"/>
        <v>0</v>
      </c>
      <c r="T2151" s="142">
        <f t="shared" si="1428"/>
        <v>0</v>
      </c>
      <c r="U2151" s="79">
        <v>2</v>
      </c>
    </row>
    <row r="2152" spans="1:256" s="80" customFormat="1" ht="15.75" hidden="1" customHeight="1" thickBot="1">
      <c r="A2152" s="80" t="s">
        <v>56</v>
      </c>
      <c r="B2152" s="69"/>
      <c r="C2152" s="144" t="s">
        <v>1751</v>
      </c>
      <c r="D2152" s="258">
        <f t="shared" ref="D2152:O2152" si="1436">+D1894+D1937+D1980+D2023+D2066+D2109</f>
        <v>0</v>
      </c>
      <c r="E2152" s="259">
        <f t="shared" si="1436"/>
        <v>0</v>
      </c>
      <c r="F2152" s="259">
        <f t="shared" si="1436"/>
        <v>0</v>
      </c>
      <c r="G2152" s="259">
        <f t="shared" si="1436"/>
        <v>0</v>
      </c>
      <c r="H2152" s="259">
        <f t="shared" si="1436"/>
        <v>0</v>
      </c>
      <c r="I2152" s="259">
        <f t="shared" si="1436"/>
        <v>0</v>
      </c>
      <c r="J2152" s="259">
        <f t="shared" si="1436"/>
        <v>0</v>
      </c>
      <c r="K2152" s="259">
        <f t="shared" si="1436"/>
        <v>0</v>
      </c>
      <c r="L2152" s="259">
        <f t="shared" si="1436"/>
        <v>0</v>
      </c>
      <c r="M2152" s="259">
        <f t="shared" si="1436"/>
        <v>0</v>
      </c>
      <c r="N2152" s="259">
        <f t="shared" si="1436"/>
        <v>0</v>
      </c>
      <c r="O2152" s="323">
        <f t="shared" si="1436"/>
        <v>0</v>
      </c>
      <c r="P2152" s="101">
        <f t="shared" si="1427"/>
        <v>0</v>
      </c>
      <c r="Q2152" s="508"/>
      <c r="R2152" s="259">
        <f t="shared" si="1418"/>
        <v>0</v>
      </c>
      <c r="S2152" s="259">
        <f t="shared" si="1418"/>
        <v>0</v>
      </c>
      <c r="T2152" s="142">
        <f t="shared" si="1428"/>
        <v>0</v>
      </c>
      <c r="U2152" s="79">
        <v>2</v>
      </c>
    </row>
    <row r="2153" spans="1:256" s="80" customFormat="1" ht="15.75" hidden="1" customHeight="1" thickBot="1">
      <c r="A2153" s="80" t="s">
        <v>56</v>
      </c>
      <c r="B2153" s="69"/>
      <c r="C2153" s="144" t="s">
        <v>1752</v>
      </c>
      <c r="D2153" s="258">
        <f t="shared" ref="D2153:O2153" si="1437">+D1895+D1938+D1981+D2024+D2067+D2110</f>
        <v>0</v>
      </c>
      <c r="E2153" s="259">
        <f t="shared" si="1437"/>
        <v>0</v>
      </c>
      <c r="F2153" s="259">
        <f t="shared" si="1437"/>
        <v>0</v>
      </c>
      <c r="G2153" s="259">
        <f t="shared" si="1437"/>
        <v>0</v>
      </c>
      <c r="H2153" s="259">
        <f t="shared" si="1437"/>
        <v>0</v>
      </c>
      <c r="I2153" s="259">
        <f t="shared" si="1437"/>
        <v>0</v>
      </c>
      <c r="J2153" s="259">
        <f t="shared" si="1437"/>
        <v>0</v>
      </c>
      <c r="K2153" s="259">
        <f t="shared" si="1437"/>
        <v>0</v>
      </c>
      <c r="L2153" s="259">
        <f t="shared" si="1437"/>
        <v>0</v>
      </c>
      <c r="M2153" s="259">
        <f t="shared" si="1437"/>
        <v>0</v>
      </c>
      <c r="N2153" s="259">
        <f t="shared" si="1437"/>
        <v>0</v>
      </c>
      <c r="O2153" s="323">
        <f t="shared" si="1437"/>
        <v>0</v>
      </c>
      <c r="P2153" s="101">
        <f t="shared" si="1427"/>
        <v>0</v>
      </c>
      <c r="Q2153" s="508"/>
      <c r="R2153" s="259">
        <f t="shared" si="1418"/>
        <v>0</v>
      </c>
      <c r="S2153" s="259">
        <f t="shared" si="1418"/>
        <v>0</v>
      </c>
      <c r="T2153" s="142">
        <f t="shared" si="1428"/>
        <v>0</v>
      </c>
      <c r="U2153" s="79">
        <v>2</v>
      </c>
    </row>
    <row r="2154" spans="1:256" s="116" customFormat="1" ht="15.6" customHeight="1" thickBot="1">
      <c r="A2154" s="196"/>
      <c r="B2154" s="549"/>
      <c r="C2154" s="468"/>
      <c r="D2154" s="161"/>
      <c r="E2154" s="161"/>
      <c r="F2154" s="161"/>
      <c r="G2154" s="161"/>
      <c r="H2154" s="161"/>
      <c r="I2154" s="161"/>
      <c r="J2154" s="161"/>
      <c r="K2154" s="161"/>
      <c r="L2154" s="161"/>
      <c r="M2154" s="161"/>
      <c r="N2154" s="161"/>
      <c r="O2154" s="197"/>
      <c r="P2154" s="198"/>
      <c r="Q2154" s="198"/>
      <c r="R2154" s="161"/>
      <c r="S2154" s="161"/>
      <c r="T2154" s="75"/>
      <c r="U2154" s="79">
        <v>1</v>
      </c>
      <c r="V2154" s="196"/>
      <c r="W2154" s="196"/>
      <c r="X2154" s="196"/>
      <c r="Y2154" s="196"/>
      <c r="Z2154" s="196"/>
      <c r="AA2154" s="196"/>
      <c r="AB2154" s="196"/>
      <c r="AC2154" s="196"/>
      <c r="AD2154" s="196"/>
      <c r="AE2154" s="196"/>
      <c r="AF2154" s="196"/>
      <c r="AG2154" s="196"/>
      <c r="AH2154" s="196"/>
      <c r="AI2154" s="196"/>
      <c r="AJ2154" s="196"/>
      <c r="AK2154" s="196"/>
      <c r="AL2154" s="196"/>
      <c r="AM2154" s="196"/>
      <c r="AN2154" s="196"/>
      <c r="AO2154" s="196"/>
      <c r="AP2154" s="196"/>
      <c r="AQ2154" s="196"/>
      <c r="AR2154" s="196"/>
      <c r="AS2154" s="196"/>
      <c r="AT2154" s="196"/>
      <c r="AU2154" s="196"/>
      <c r="AV2154" s="196"/>
      <c r="AW2154" s="196"/>
      <c r="AX2154" s="196"/>
      <c r="AY2154" s="196"/>
      <c r="AZ2154" s="196"/>
      <c r="BA2154" s="196"/>
      <c r="BB2154" s="196"/>
      <c r="BC2154" s="196"/>
      <c r="BD2154" s="196"/>
      <c r="BE2154" s="196"/>
      <c r="BF2154" s="196"/>
      <c r="BG2154" s="196"/>
      <c r="BH2154" s="196"/>
      <c r="BI2154" s="196"/>
      <c r="BJ2154" s="196"/>
      <c r="BK2154" s="196"/>
      <c r="BL2154" s="196"/>
      <c r="BM2154" s="196"/>
      <c r="BN2154" s="196"/>
      <c r="BO2154" s="196"/>
      <c r="BP2154" s="196"/>
      <c r="BQ2154" s="196"/>
      <c r="BR2154" s="196"/>
      <c r="BS2154" s="196"/>
      <c r="BT2154" s="196"/>
      <c r="BU2154" s="196"/>
      <c r="BV2154" s="196"/>
      <c r="BW2154" s="196"/>
      <c r="BX2154" s="196"/>
      <c r="BY2154" s="196"/>
      <c r="BZ2154" s="196"/>
      <c r="CA2154" s="196"/>
      <c r="CB2154" s="196"/>
      <c r="CC2154" s="196"/>
      <c r="CD2154" s="196"/>
      <c r="CE2154" s="196"/>
      <c r="CF2154" s="196"/>
      <c r="CG2154" s="196"/>
      <c r="CH2154" s="196"/>
      <c r="CI2154" s="196"/>
      <c r="CJ2154" s="196"/>
      <c r="CK2154" s="196"/>
      <c r="CL2154" s="196"/>
      <c r="CM2154" s="196"/>
      <c r="CN2154" s="196"/>
      <c r="CO2154" s="196"/>
      <c r="CP2154" s="196"/>
      <c r="CQ2154" s="196"/>
      <c r="CR2154" s="196"/>
      <c r="CS2154" s="196"/>
      <c r="CT2154" s="196"/>
      <c r="CU2154" s="196"/>
      <c r="CV2154" s="196"/>
      <c r="CW2154" s="196"/>
      <c r="CX2154" s="196"/>
      <c r="CY2154" s="196"/>
      <c r="CZ2154" s="196"/>
      <c r="DA2154" s="196"/>
      <c r="DB2154" s="196"/>
      <c r="DC2154" s="196"/>
      <c r="DD2154" s="196"/>
      <c r="DE2154" s="196"/>
      <c r="DF2154" s="196"/>
      <c r="DG2154" s="196"/>
      <c r="DH2154" s="196"/>
      <c r="DI2154" s="196"/>
      <c r="DJ2154" s="196"/>
      <c r="DK2154" s="196"/>
      <c r="DL2154" s="196"/>
      <c r="DM2154" s="196"/>
      <c r="DN2154" s="196"/>
      <c r="DO2154" s="196"/>
      <c r="DP2154" s="196"/>
      <c r="DQ2154" s="196"/>
      <c r="DR2154" s="196"/>
      <c r="DS2154" s="196"/>
      <c r="DT2154" s="196"/>
      <c r="DU2154" s="196"/>
      <c r="DV2154" s="196"/>
      <c r="DW2154" s="196"/>
      <c r="DX2154" s="196"/>
      <c r="DY2154" s="196"/>
      <c r="DZ2154" s="196"/>
      <c r="EA2154" s="196"/>
      <c r="EB2154" s="196"/>
      <c r="EC2154" s="196"/>
      <c r="ED2154" s="196"/>
      <c r="EE2154" s="196"/>
      <c r="EF2154" s="196"/>
      <c r="EG2154" s="196"/>
      <c r="EH2154" s="196"/>
      <c r="EI2154" s="196"/>
      <c r="EJ2154" s="196"/>
      <c r="EK2154" s="196"/>
      <c r="EL2154" s="196"/>
      <c r="EM2154" s="196"/>
      <c r="EN2154" s="196"/>
      <c r="EO2154" s="196"/>
      <c r="EP2154" s="196"/>
      <c r="EQ2154" s="196"/>
      <c r="ER2154" s="196"/>
      <c r="ES2154" s="196"/>
      <c r="ET2154" s="196"/>
      <c r="EU2154" s="196"/>
      <c r="EV2154" s="196"/>
      <c r="EW2154" s="196"/>
      <c r="EX2154" s="196"/>
      <c r="EY2154" s="196"/>
      <c r="EZ2154" s="196"/>
      <c r="FA2154" s="196"/>
      <c r="FB2154" s="196"/>
      <c r="FC2154" s="196"/>
      <c r="FD2154" s="196"/>
      <c r="FE2154" s="196"/>
      <c r="FF2154" s="196"/>
      <c r="FG2154" s="196"/>
      <c r="FH2154" s="196"/>
      <c r="FI2154" s="196"/>
      <c r="FJ2154" s="196"/>
      <c r="FK2154" s="196"/>
      <c r="FL2154" s="196"/>
      <c r="FM2154" s="196"/>
      <c r="FN2154" s="196"/>
      <c r="FO2154" s="196"/>
      <c r="FP2154" s="196"/>
      <c r="FQ2154" s="196"/>
      <c r="FR2154" s="196"/>
      <c r="FS2154" s="196"/>
      <c r="FT2154" s="196"/>
      <c r="FU2154" s="196"/>
      <c r="FV2154" s="196"/>
      <c r="FW2154" s="196"/>
      <c r="FX2154" s="196"/>
      <c r="FY2154" s="196"/>
      <c r="FZ2154" s="196"/>
      <c r="GA2154" s="196"/>
      <c r="GB2154" s="196"/>
      <c r="GC2154" s="196"/>
      <c r="GD2154" s="196"/>
      <c r="GE2154" s="196"/>
      <c r="GF2154" s="196"/>
      <c r="GG2154" s="196"/>
      <c r="GH2154" s="196"/>
      <c r="GI2154" s="196"/>
      <c r="GJ2154" s="196"/>
      <c r="GK2154" s="196"/>
      <c r="GL2154" s="196"/>
      <c r="GM2154" s="196"/>
      <c r="GN2154" s="196"/>
      <c r="GO2154" s="196"/>
      <c r="GP2154" s="196"/>
      <c r="GQ2154" s="196"/>
      <c r="GR2154" s="196"/>
      <c r="GS2154" s="196"/>
      <c r="GT2154" s="196"/>
      <c r="GU2154" s="196"/>
      <c r="GV2154" s="196"/>
      <c r="GW2154" s="196"/>
      <c r="GX2154" s="196"/>
      <c r="GY2154" s="196"/>
      <c r="GZ2154" s="196"/>
      <c r="HA2154" s="196"/>
      <c r="HB2154" s="196"/>
      <c r="HC2154" s="196"/>
      <c r="HD2154" s="196"/>
      <c r="HE2154" s="196"/>
      <c r="HF2154" s="196"/>
      <c r="HG2154" s="196"/>
      <c r="HH2154" s="196"/>
      <c r="HI2154" s="196"/>
      <c r="HJ2154" s="196"/>
      <c r="HK2154" s="196"/>
      <c r="HL2154" s="196"/>
      <c r="HM2154" s="196"/>
      <c r="HN2154" s="196"/>
      <c r="HO2154" s="196"/>
      <c r="HP2154" s="196"/>
      <c r="HQ2154" s="196"/>
      <c r="HR2154" s="196"/>
      <c r="HS2154" s="196"/>
      <c r="HT2154" s="196"/>
      <c r="HU2154" s="196"/>
      <c r="HV2154" s="196"/>
      <c r="HW2154" s="196"/>
      <c r="HX2154" s="196"/>
      <c r="HY2154" s="196"/>
      <c r="HZ2154" s="196"/>
      <c r="IA2154" s="196"/>
      <c r="IB2154" s="196"/>
      <c r="IC2154" s="196"/>
      <c r="ID2154" s="196"/>
      <c r="IE2154" s="196"/>
      <c r="IF2154" s="196"/>
      <c r="IG2154" s="196"/>
      <c r="IH2154" s="196"/>
      <c r="II2154" s="196"/>
      <c r="IJ2154" s="196"/>
      <c r="IK2154" s="196"/>
      <c r="IL2154" s="196"/>
      <c r="IM2154" s="196"/>
      <c r="IN2154" s="196"/>
      <c r="IO2154" s="196"/>
      <c r="IP2154" s="196"/>
      <c r="IQ2154" s="196"/>
      <c r="IR2154" s="196"/>
      <c r="IS2154" s="196"/>
      <c r="IT2154" s="196"/>
      <c r="IU2154" s="196"/>
      <c r="IV2154" s="196"/>
    </row>
    <row r="2155" spans="1:256" s="57" customFormat="1" ht="15.75" hidden="1" customHeight="1" thickBot="1">
      <c r="A2155" s="57" t="s">
        <v>57</v>
      </c>
      <c r="B2155" s="69"/>
      <c r="C2155" s="233" t="s">
        <v>266</v>
      </c>
      <c r="D2155" s="218">
        <v>0.16604727927537785</v>
      </c>
      <c r="E2155" s="218">
        <v>0</v>
      </c>
      <c r="F2155" s="218">
        <v>5.8840652307990847E-3</v>
      </c>
      <c r="G2155" s="218">
        <v>0.1873695545239612</v>
      </c>
      <c r="H2155" s="218">
        <v>0</v>
      </c>
      <c r="I2155" s="218">
        <v>3.4185820520906206E-2</v>
      </c>
      <c r="J2155" s="218">
        <v>0.14941224530837771</v>
      </c>
      <c r="K2155" s="218">
        <v>0</v>
      </c>
      <c r="L2155" s="218">
        <v>1.9202860826169267E-2</v>
      </c>
      <c r="M2155" s="218">
        <v>0.19594717396866723</v>
      </c>
      <c r="N2155" s="218">
        <v>0.23509773274175516</v>
      </c>
      <c r="O2155" s="218">
        <v>6.8532676039863285E-3</v>
      </c>
      <c r="P2155" s="160">
        <f>SUM(D2155:O2155)</f>
        <v>1</v>
      </c>
      <c r="Q2155" s="484"/>
      <c r="R2155" s="234"/>
      <c r="S2155" s="234"/>
      <c r="T2155" s="75"/>
      <c r="U2155" s="79">
        <v>2</v>
      </c>
    </row>
    <row r="2156" spans="1:256" s="57" customFormat="1" ht="15.75" hidden="1" customHeight="1" thickBot="1">
      <c r="A2156" s="57" t="s">
        <v>57</v>
      </c>
      <c r="B2156" s="69"/>
      <c r="C2156" s="233" t="s">
        <v>267</v>
      </c>
      <c r="D2156" s="220">
        <v>0.11536001752555756</v>
      </c>
      <c r="E2156" s="220">
        <v>0</v>
      </c>
      <c r="F2156" s="220">
        <v>0.20221914393800433</v>
      </c>
      <c r="G2156" s="220">
        <v>2.8032586173632912E-2</v>
      </c>
      <c r="H2156" s="220">
        <v>1.1034677467296836E-2</v>
      </c>
      <c r="I2156" s="220">
        <v>0.11284921556241777</v>
      </c>
      <c r="J2156" s="220">
        <v>6.3144665802848249E-2</v>
      </c>
      <c r="K2156" s="220">
        <v>1.0625562346002761E-3</v>
      </c>
      <c r="L2156" s="220">
        <v>0.11912120398941643</v>
      </c>
      <c r="M2156" s="220">
        <v>0.19076446358884952</v>
      </c>
      <c r="N2156" s="220">
        <v>2.9054920167025617E-2</v>
      </c>
      <c r="O2156" s="220">
        <v>0.1273565495503505</v>
      </c>
      <c r="P2156" s="164">
        <f>SUM(D2156:O2156)</f>
        <v>0.99999999999999989</v>
      </c>
      <c r="Q2156" s="484"/>
      <c r="R2156" s="234"/>
      <c r="S2156" s="234"/>
      <c r="T2156" s="75"/>
      <c r="U2156" s="79">
        <v>2</v>
      </c>
    </row>
    <row r="2157" spans="1:256" s="57" customFormat="1" ht="15.75" hidden="1" customHeight="1" thickBot="1">
      <c r="A2157" s="57" t="s">
        <v>57</v>
      </c>
      <c r="B2157" s="69"/>
      <c r="C2157" s="233" t="s">
        <v>268</v>
      </c>
      <c r="D2157" s="235">
        <v>8.305292066609854E-2</v>
      </c>
      <c r="E2157" s="235">
        <v>4.3922429593178311E-3</v>
      </c>
      <c r="F2157" s="235">
        <v>0.19617990707018779</v>
      </c>
      <c r="G2157" s="235">
        <v>3.5347843993266292E-2</v>
      </c>
      <c r="H2157" s="235">
        <v>0</v>
      </c>
      <c r="I2157" s="235">
        <v>0.19439064594602845</v>
      </c>
      <c r="J2157" s="235">
        <v>2.7022077244915413E-2</v>
      </c>
      <c r="K2157" s="235">
        <v>3.6191207583707546E-3</v>
      </c>
      <c r="L2157" s="235">
        <v>0.15910920759068203</v>
      </c>
      <c r="M2157" s="235">
        <v>0.22108118702272839</v>
      </c>
      <c r="N2157" s="235">
        <v>2.6099016949489278E-2</v>
      </c>
      <c r="O2157" s="235">
        <v>4.9705829798915274E-2</v>
      </c>
      <c r="P2157" s="167">
        <f>SUM(D2157:O2157)</f>
        <v>1.0000000000000002</v>
      </c>
      <c r="Q2157" s="484"/>
      <c r="R2157" s="234"/>
      <c r="S2157" s="234"/>
      <c r="T2157" s="75"/>
      <c r="U2157" s="79">
        <v>2</v>
      </c>
    </row>
    <row r="2158" spans="1:256" s="57" customFormat="1" ht="15.75" hidden="1" customHeight="1" thickBot="1">
      <c r="A2158" s="57" t="s">
        <v>57</v>
      </c>
      <c r="B2158" s="69"/>
      <c r="C2158" s="233" t="s">
        <v>269</v>
      </c>
      <c r="D2158" s="168">
        <f t="shared" ref="D2158:D2165" si="1438">D2177/$P2177</f>
        <v>2.898882962230399E-2</v>
      </c>
      <c r="E2158" s="169">
        <f t="shared" ref="E2158:O2158" si="1439">E2177/$P2177</f>
        <v>0</v>
      </c>
      <c r="F2158" s="169">
        <f t="shared" si="1439"/>
        <v>0.176416803989728</v>
      </c>
      <c r="G2158" s="169">
        <f t="shared" si="1439"/>
        <v>2.6928213389834869E-2</v>
      </c>
      <c r="H2158" s="169">
        <f t="shared" si="1439"/>
        <v>1.1315806949870356E-4</v>
      </c>
      <c r="I2158" s="169">
        <f t="shared" si="1439"/>
        <v>0.20358352263906196</v>
      </c>
      <c r="J2158" s="169">
        <f t="shared" si="1439"/>
        <v>2.2737940708394282E-2</v>
      </c>
      <c r="K2158" s="169">
        <f t="shared" si="1439"/>
        <v>4.4229006823341303E-4</v>
      </c>
      <c r="L2158" s="169">
        <f t="shared" si="1439"/>
        <v>0.24190686941946393</v>
      </c>
      <c r="M2158" s="169">
        <f t="shared" si="1439"/>
        <v>0.14209380723109286</v>
      </c>
      <c r="N2158" s="169">
        <f t="shared" si="1439"/>
        <v>1.8381258079585801E-2</v>
      </c>
      <c r="O2158" s="169">
        <f t="shared" si="1439"/>
        <v>0.13840730678280219</v>
      </c>
      <c r="P2158" s="171">
        <f>SUM(D2158:O2158)</f>
        <v>1</v>
      </c>
      <c r="Q2158" s="484"/>
      <c r="R2158" s="234"/>
      <c r="S2158" s="234"/>
      <c r="T2158" s="75"/>
      <c r="U2158" s="79">
        <v>2</v>
      </c>
    </row>
    <row r="2159" spans="1:256" s="57" customFormat="1" ht="15.75" hidden="1" customHeight="1" thickBot="1">
      <c r="A2159" s="57" t="s">
        <v>57</v>
      </c>
      <c r="B2159" s="69"/>
      <c r="C2159" s="236" t="s">
        <v>270</v>
      </c>
      <c r="D2159" s="168">
        <f t="shared" si="1438"/>
        <v>2.7449706929997313E-2</v>
      </c>
      <c r="E2159" s="169">
        <f t="shared" ref="E2159:O2160" si="1440">E2178/$P2178</f>
        <v>0</v>
      </c>
      <c r="F2159" s="169">
        <f t="shared" si="1440"/>
        <v>0.17947158332357141</v>
      </c>
      <c r="G2159" s="169">
        <f t="shared" si="1440"/>
        <v>2.8997579960017675E-2</v>
      </c>
      <c r="H2159" s="169">
        <f t="shared" si="1440"/>
        <v>0</v>
      </c>
      <c r="I2159" s="169">
        <f t="shared" si="1440"/>
        <v>0.15964120068238019</v>
      </c>
      <c r="J2159" s="169">
        <f t="shared" si="1440"/>
        <v>3.0811731294107567E-2</v>
      </c>
      <c r="K2159" s="169">
        <f t="shared" si="1440"/>
        <v>1.4501611703614129E-6</v>
      </c>
      <c r="L2159" s="169">
        <f t="shared" si="1440"/>
        <v>0.11758800010564831</v>
      </c>
      <c r="M2159" s="169">
        <f t="shared" si="1440"/>
        <v>0.23192412109868774</v>
      </c>
      <c r="N2159" s="169">
        <f t="shared" si="1440"/>
        <v>3.0150554671188948E-2</v>
      </c>
      <c r="O2159" s="169">
        <f t="shared" si="1440"/>
        <v>0.19396407177323052</v>
      </c>
      <c r="P2159" s="171">
        <f>SUM(D2159:O2159)</f>
        <v>1.0000000000000002</v>
      </c>
      <c r="Q2159" s="496">
        <f>(P2178/P2177-1)</f>
        <v>-0.29550283049869641</v>
      </c>
      <c r="R2159" s="234"/>
      <c r="S2159" s="234"/>
      <c r="T2159" s="75"/>
      <c r="U2159" s="79">
        <v>2</v>
      </c>
    </row>
    <row r="2160" spans="1:256" s="57" customFormat="1" ht="15.75" hidden="1" customHeight="1" thickBot="1">
      <c r="A2160" s="57" t="s">
        <v>57</v>
      </c>
      <c r="B2160" s="69"/>
      <c r="C2160" s="233" t="s">
        <v>480</v>
      </c>
      <c r="D2160" s="168">
        <f t="shared" si="1438"/>
        <v>2.898972964212445E-2</v>
      </c>
      <c r="E2160" s="169">
        <f t="shared" si="1440"/>
        <v>0</v>
      </c>
      <c r="F2160" s="169">
        <f t="shared" si="1440"/>
        <v>0.1966836423340268</v>
      </c>
      <c r="G2160" s="169">
        <f t="shared" si="1440"/>
        <v>2.6419854270723089E-2</v>
      </c>
      <c r="H2160" s="169">
        <f t="shared" si="1440"/>
        <v>4.8984840405715848E-5</v>
      </c>
      <c r="I2160" s="169">
        <f t="shared" si="1440"/>
        <v>0.18370249090463814</v>
      </c>
      <c r="J2160" s="169">
        <f t="shared" si="1440"/>
        <v>2.4523713508978459E-2</v>
      </c>
      <c r="K2160" s="169">
        <f t="shared" si="1440"/>
        <v>-7.6767894909749663E-5</v>
      </c>
      <c r="L2160" s="169">
        <f t="shared" si="1440"/>
        <v>1.0455792139204776E-4</v>
      </c>
      <c r="M2160" s="169">
        <f t="shared" si="1440"/>
        <v>0.31624660459046089</v>
      </c>
      <c r="N2160" s="169">
        <f t="shared" si="1440"/>
        <v>7.102150759722653E-2</v>
      </c>
      <c r="O2160" s="169">
        <f t="shared" si="1440"/>
        <v>0.15233568228493363</v>
      </c>
      <c r="P2160" s="171">
        <f t="shared" ref="P2160:P2165" si="1441">SUM(D2160:O2160)</f>
        <v>1</v>
      </c>
      <c r="Q2160" s="496">
        <f t="shared" ref="Q2160:Q2165" si="1442">(P2179/P2178-1)</f>
        <v>3.999260711315733E-2</v>
      </c>
      <c r="R2160" s="234"/>
      <c r="S2160" s="234"/>
      <c r="T2160" s="75"/>
      <c r="U2160" s="79">
        <v>2</v>
      </c>
    </row>
    <row r="2161" spans="1:21" s="57" customFormat="1" ht="15.75" hidden="1" customHeight="1" thickBot="1">
      <c r="A2161" s="57" t="s">
        <v>57</v>
      </c>
      <c r="B2161" s="69"/>
      <c r="C2161" s="233" t="s">
        <v>601</v>
      </c>
      <c r="D2161" s="168">
        <f t="shared" si="1438"/>
        <v>0.10736887813447445</v>
      </c>
      <c r="E2161" s="169">
        <f t="shared" ref="E2161:O2161" si="1443">E2180/$P2180</f>
        <v>-3.8758273078050388E-2</v>
      </c>
      <c r="F2161" s="169">
        <f t="shared" si="1443"/>
        <v>0.14230807060671807</v>
      </c>
      <c r="G2161" s="169">
        <f t="shared" si="1443"/>
        <v>6.3342133602219783E-2</v>
      </c>
      <c r="H2161" s="169">
        <f t="shared" si="1443"/>
        <v>4.0952931100016341E-6</v>
      </c>
      <c r="I2161" s="169">
        <f t="shared" si="1443"/>
        <v>0.18239098426048819</v>
      </c>
      <c r="J2161" s="169">
        <f t="shared" si="1443"/>
        <v>2.6411534962235458E-2</v>
      </c>
      <c r="K2161" s="169">
        <f t="shared" si="1443"/>
        <v>0</v>
      </c>
      <c r="L2161" s="169">
        <f t="shared" si="1443"/>
        <v>3.5822237045872785E-2</v>
      </c>
      <c r="M2161" s="169">
        <f t="shared" si="1443"/>
        <v>0.29955813264378794</v>
      </c>
      <c r="N2161" s="169">
        <f t="shared" si="1443"/>
        <v>2.5507901712025081E-2</v>
      </c>
      <c r="O2161" s="169">
        <f t="shared" si="1443"/>
        <v>0.15604430481711859</v>
      </c>
      <c r="P2161" s="171">
        <f t="shared" si="1441"/>
        <v>1</v>
      </c>
      <c r="Q2161" s="497">
        <f t="shared" si="1442"/>
        <v>2.1462163075214757E-2</v>
      </c>
      <c r="R2161" s="234"/>
      <c r="S2161" s="234"/>
      <c r="T2161" s="75"/>
      <c r="U2161" s="79">
        <v>2</v>
      </c>
    </row>
    <row r="2162" spans="1:21" s="57" customFormat="1" ht="15.75" hidden="1" customHeight="1" thickBot="1">
      <c r="A2162" s="57" t="s">
        <v>57</v>
      </c>
      <c r="B2162" s="69"/>
      <c r="C2162" s="233" t="s">
        <v>698</v>
      </c>
      <c r="D2162" s="168">
        <f t="shared" si="1438"/>
        <v>3.0594765095580383E-2</v>
      </c>
      <c r="E2162" s="169">
        <f t="shared" ref="E2162:O2162" si="1444">E2181/$P2181</f>
        <v>0</v>
      </c>
      <c r="F2162" s="169">
        <f t="shared" si="1444"/>
        <v>0.18209895012297947</v>
      </c>
      <c r="G2162" s="169">
        <f t="shared" si="1444"/>
        <v>2.1143630584803643E-2</v>
      </c>
      <c r="H2162" s="169">
        <f t="shared" si="1444"/>
        <v>0</v>
      </c>
      <c r="I2162" s="169">
        <f t="shared" si="1444"/>
        <v>0.16617186183148763</v>
      </c>
      <c r="J2162" s="169">
        <f t="shared" si="1444"/>
        <v>1.7786145891418897E-2</v>
      </c>
      <c r="K2162" s="169">
        <f t="shared" si="1444"/>
        <v>0</v>
      </c>
      <c r="L2162" s="169">
        <f t="shared" si="1444"/>
        <v>0.12790997039097896</v>
      </c>
      <c r="M2162" s="169">
        <f t="shared" si="1444"/>
        <v>0.24023840881553246</v>
      </c>
      <c r="N2162" s="169">
        <f t="shared" si="1444"/>
        <v>8.7858011864076924E-3</v>
      </c>
      <c r="O2162" s="169">
        <f t="shared" si="1444"/>
        <v>0.20527046608081098</v>
      </c>
      <c r="P2162" s="171">
        <f t="shared" si="1441"/>
        <v>1.0000000000000002</v>
      </c>
      <c r="Q2162" s="497">
        <f t="shared" si="1442"/>
        <v>-0.14307960198707925</v>
      </c>
      <c r="R2162" s="234"/>
      <c r="S2162" s="234"/>
      <c r="T2162" s="477"/>
      <c r="U2162" s="79">
        <v>2</v>
      </c>
    </row>
    <row r="2163" spans="1:21" s="57" customFormat="1" ht="15.75" hidden="1" customHeight="1" thickBot="1">
      <c r="A2163" s="57" t="s">
        <v>57</v>
      </c>
      <c r="B2163" s="516"/>
      <c r="C2163" s="244" t="s">
        <v>805</v>
      </c>
      <c r="D2163" s="173">
        <f t="shared" si="1438"/>
        <v>2.380504571918508E-2</v>
      </c>
      <c r="E2163" s="218">
        <f t="shared" ref="E2163:O2163" si="1445">E2182/$P2182</f>
        <v>6.4868862655961587E-5</v>
      </c>
      <c r="F2163" s="218">
        <f t="shared" si="1445"/>
        <v>0.19860729023185034</v>
      </c>
      <c r="G2163" s="218">
        <f t="shared" si="1445"/>
        <v>2.3455633598973E-2</v>
      </c>
      <c r="H2163" s="218">
        <f t="shared" si="1445"/>
        <v>0</v>
      </c>
      <c r="I2163" s="218">
        <f t="shared" si="1445"/>
        <v>2.9197467691174463E-2</v>
      </c>
      <c r="J2163" s="218">
        <f t="shared" si="1445"/>
        <v>0.19214710502357932</v>
      </c>
      <c r="K2163" s="218">
        <f t="shared" si="1445"/>
        <v>0</v>
      </c>
      <c r="L2163" s="218">
        <f t="shared" si="1445"/>
        <v>0.12331499400858273</v>
      </c>
      <c r="M2163" s="218">
        <f t="shared" si="1445"/>
        <v>0.19802200275967535</v>
      </c>
      <c r="N2163" s="218">
        <f t="shared" si="1445"/>
        <v>1.5972804546397773E-4</v>
      </c>
      <c r="O2163" s="218">
        <f t="shared" si="1445"/>
        <v>0.21122586405885979</v>
      </c>
      <c r="P2163" s="514">
        <f t="shared" si="1441"/>
        <v>1</v>
      </c>
      <c r="Q2163" s="550">
        <f t="shared" si="1442"/>
        <v>7.7786555656307987E-2</v>
      </c>
      <c r="R2163" s="234"/>
      <c r="S2163" s="234"/>
      <c r="T2163" s="75"/>
      <c r="U2163" s="79">
        <v>2</v>
      </c>
    </row>
    <row r="2164" spans="1:21" s="57" customFormat="1" ht="15.75" hidden="1" customHeight="1" thickBot="1">
      <c r="A2164" s="57" t="s">
        <v>57</v>
      </c>
      <c r="B2164" s="516"/>
      <c r="C2164" s="244" t="s">
        <v>887</v>
      </c>
      <c r="D2164" s="219">
        <f t="shared" si="1438"/>
        <v>6.201009845421275E-3</v>
      </c>
      <c r="E2164" s="220">
        <f t="shared" ref="E2164:O2165" si="1446">E2183/$P2183</f>
        <v>0</v>
      </c>
      <c r="F2164" s="220">
        <f t="shared" si="1446"/>
        <v>0.20303783794999578</v>
      </c>
      <c r="G2164" s="220">
        <f t="shared" si="1446"/>
        <v>2.6579324145243707E-2</v>
      </c>
      <c r="H2164" s="220">
        <f t="shared" si="1446"/>
        <v>0</v>
      </c>
      <c r="I2164" s="220">
        <f t="shared" si="1446"/>
        <v>0.23650996870944216</v>
      </c>
      <c r="J2164" s="220">
        <f t="shared" si="1446"/>
        <v>6.2010098454212022E-3</v>
      </c>
      <c r="K2164" s="220">
        <f t="shared" si="1446"/>
        <v>0</v>
      </c>
      <c r="L2164" s="220">
        <f t="shared" si="1446"/>
        <v>0.1029900302545964</v>
      </c>
      <c r="M2164" s="220">
        <f t="shared" si="1446"/>
        <v>0.20924040962493973</v>
      </c>
      <c r="N2164" s="220">
        <f>N2183/$P2183</f>
        <v>0</v>
      </c>
      <c r="O2164" s="220">
        <f t="shared" si="1446"/>
        <v>0.20924040962493973</v>
      </c>
      <c r="P2164" s="460">
        <f t="shared" si="1441"/>
        <v>0.99999999999999989</v>
      </c>
      <c r="Q2164" s="551">
        <f t="shared" si="1442"/>
        <v>-5.363893270523612E-2</v>
      </c>
      <c r="R2164" s="234"/>
      <c r="S2164" s="234"/>
      <c r="T2164" s="75"/>
      <c r="U2164" s="79">
        <v>2</v>
      </c>
    </row>
    <row r="2165" spans="1:21" s="57" customFormat="1" ht="15" hidden="1" customHeight="1" thickBot="1">
      <c r="A2165" s="57" t="s">
        <v>57</v>
      </c>
      <c r="B2165" s="516"/>
      <c r="C2165" s="244" t="s">
        <v>988</v>
      </c>
      <c r="D2165" s="219">
        <f t="shared" si="1438"/>
        <v>1.701354700926027E-2</v>
      </c>
      <c r="E2165" s="220">
        <f t="shared" si="1446"/>
        <v>0</v>
      </c>
      <c r="F2165" s="220">
        <f t="shared" si="1446"/>
        <v>0.2098940307075845</v>
      </c>
      <c r="G2165" s="220">
        <f t="shared" si="1446"/>
        <v>5.8019459887152635E-3</v>
      </c>
      <c r="H2165" s="220">
        <f t="shared" si="1446"/>
        <v>2.9226370236649774E-10</v>
      </c>
      <c r="I2165" s="220">
        <f t="shared" si="1446"/>
        <v>0.21822366318113373</v>
      </c>
      <c r="J2165" s="220">
        <f t="shared" si="1446"/>
        <v>0</v>
      </c>
      <c r="K2165" s="220">
        <f t="shared" si="1446"/>
        <v>0</v>
      </c>
      <c r="L2165" s="220">
        <f t="shared" si="1446"/>
        <v>0.13597169603020279</v>
      </c>
      <c r="M2165" s="220">
        <f t="shared" si="1446"/>
        <v>0.19592690493994927</v>
      </c>
      <c r="N2165" s="220">
        <f>N2184/$P2184</f>
        <v>0</v>
      </c>
      <c r="O2165" s="220">
        <f t="shared" si="1446"/>
        <v>0.21716821185089047</v>
      </c>
      <c r="P2165" s="460">
        <f t="shared" si="1441"/>
        <v>1</v>
      </c>
      <c r="Q2165" s="551">
        <f t="shared" si="1442"/>
        <v>6.8781036135491469E-2</v>
      </c>
      <c r="R2165" s="234"/>
      <c r="S2165" s="234"/>
      <c r="T2165" s="75"/>
      <c r="U2165" s="79">
        <v>2</v>
      </c>
    </row>
    <row r="2166" spans="1:21" s="57" customFormat="1" ht="15.6" hidden="1" customHeight="1" thickBot="1">
      <c r="A2166" s="57" t="s">
        <v>57</v>
      </c>
      <c r="B2166" s="516"/>
      <c r="C2166" s="244" t="s">
        <v>1133</v>
      </c>
      <c r="D2166" s="219">
        <f t="shared" ref="D2166:O2166" si="1447">D2186/$P2186</f>
        <v>9.7464003746969272E-2</v>
      </c>
      <c r="E2166" s="220">
        <f t="shared" si="1447"/>
        <v>-6.4957390971615014E-2</v>
      </c>
      <c r="F2166" s="220">
        <f t="shared" si="1447"/>
        <v>0.21476415120016798</v>
      </c>
      <c r="G2166" s="220">
        <f t="shared" si="1447"/>
        <v>2.9507509541043114E-2</v>
      </c>
      <c r="H2166" s="220">
        <f t="shared" si="1447"/>
        <v>8.4068264588348354E-6</v>
      </c>
      <c r="I2166" s="220">
        <f t="shared" si="1447"/>
        <v>0.20782902126244579</v>
      </c>
      <c r="J2166" s="220">
        <f t="shared" si="1447"/>
        <v>4.1166576775630959E-2</v>
      </c>
      <c r="K2166" s="220">
        <f t="shared" si="1447"/>
        <v>0</v>
      </c>
      <c r="L2166" s="220">
        <f t="shared" si="1447"/>
        <v>6.6621561694560669E-2</v>
      </c>
      <c r="M2166" s="220">
        <f t="shared" si="1447"/>
        <v>0.18611526364508033</v>
      </c>
      <c r="N2166" s="220">
        <f t="shared" si="1447"/>
        <v>5.274671593902003E-3</v>
      </c>
      <c r="O2166" s="220">
        <f t="shared" si="1447"/>
        <v>0.21620622468535605</v>
      </c>
      <c r="P2166" s="460">
        <f>SUM(D2166:O2166)</f>
        <v>1.0000000000000002</v>
      </c>
      <c r="Q2166" s="551">
        <f>(P2186/P2184-1)</f>
        <v>-5.7797737535169369E-2</v>
      </c>
      <c r="R2166" s="234"/>
      <c r="S2166" s="234"/>
      <c r="T2166" s="75"/>
      <c r="U2166" s="79">
        <v>2</v>
      </c>
    </row>
    <row r="2167" spans="1:21" s="57" customFormat="1" ht="15.6" customHeight="1" thickBot="1">
      <c r="A2167" s="57" t="s">
        <v>57</v>
      </c>
      <c r="B2167" s="516">
        <f>+B2149+1</f>
        <v>424</v>
      </c>
      <c r="C2167" s="244" t="s">
        <v>1753</v>
      </c>
      <c r="D2167" s="219">
        <f t="shared" ref="D2167:D2173" si="1448">D2187/$P2187</f>
        <v>0</v>
      </c>
      <c r="E2167" s="220">
        <f t="shared" ref="E2167:M2167" si="1449">E2187/$P2187</f>
        <v>0</v>
      </c>
      <c r="F2167" s="220">
        <f t="shared" si="1449"/>
        <v>0.25736518336269332</v>
      </c>
      <c r="G2167" s="220">
        <f t="shared" si="1449"/>
        <v>1.4755605635587528E-6</v>
      </c>
      <c r="H2167" s="220">
        <f t="shared" si="1449"/>
        <v>5.0097346917281533E-4</v>
      </c>
      <c r="I2167" s="220">
        <f t="shared" si="1449"/>
        <v>5.902242254196343E-2</v>
      </c>
      <c r="J2167" s="220">
        <f t="shared" si="1449"/>
        <v>3.1521214706186344E-2</v>
      </c>
      <c r="K2167" s="220">
        <f t="shared" si="1449"/>
        <v>2.988747921468366E-4</v>
      </c>
      <c r="L2167" s="220">
        <f t="shared" si="1449"/>
        <v>0.20599302995432622</v>
      </c>
      <c r="M2167" s="220">
        <f t="shared" si="1449"/>
        <v>0.21163208716861628</v>
      </c>
      <c r="N2167" s="220">
        <f t="shared" ref="N2167:N2173" si="1450">N2187/$P2187</f>
        <v>0</v>
      </c>
      <c r="O2167" s="220">
        <f t="shared" ref="O2167:O2173" si="1451">O2187/$P2187</f>
        <v>0.23366473844433122</v>
      </c>
      <c r="P2167" s="460">
        <f t="shared" ref="P2167:P2176" si="1452">SUM(D2167:O2167)</f>
        <v>1</v>
      </c>
      <c r="Q2167" s="551">
        <f>(P2187/P2186-1)</f>
        <v>-0.15912063865668635</v>
      </c>
      <c r="R2167" s="234"/>
      <c r="S2167" s="234"/>
      <c r="T2167" s="75"/>
      <c r="U2167" s="79">
        <v>1</v>
      </c>
    </row>
    <row r="2168" spans="1:21" s="57" customFormat="1" ht="15.6" customHeight="1" thickBot="1">
      <c r="A2168" s="57" t="s">
        <v>57</v>
      </c>
      <c r="B2168" s="516">
        <f>+B2167+1</f>
        <v>425</v>
      </c>
      <c r="C2168" s="244" t="s">
        <v>1754</v>
      </c>
      <c r="D2168" s="347">
        <f t="shared" si="1448"/>
        <v>0</v>
      </c>
      <c r="E2168" s="264">
        <f t="shared" ref="E2168:M2168" si="1453">E2188/$P2188</f>
        <v>0</v>
      </c>
      <c r="F2168" s="264">
        <f t="shared" si="1453"/>
        <v>0.21283007418902361</v>
      </c>
      <c r="G2168" s="264">
        <f t="shared" si="1453"/>
        <v>1.7678291843692975E-6</v>
      </c>
      <c r="H2168" s="264">
        <f t="shared" si="1453"/>
        <v>0</v>
      </c>
      <c r="I2168" s="264">
        <f t="shared" si="1453"/>
        <v>0.21928153202967871</v>
      </c>
      <c r="J2168" s="264">
        <f t="shared" si="1453"/>
        <v>0</v>
      </c>
      <c r="K2168" s="264">
        <f t="shared" si="1453"/>
        <v>1.0850935533369965E-6</v>
      </c>
      <c r="L2168" s="264">
        <f t="shared" si="1453"/>
        <v>0.19708640904173524</v>
      </c>
      <c r="M2168" s="264">
        <f t="shared" si="1453"/>
        <v>0.1728932713669793</v>
      </c>
      <c r="N2168" s="264">
        <f t="shared" si="1450"/>
        <v>0</v>
      </c>
      <c r="O2168" s="264">
        <f t="shared" si="1451"/>
        <v>0.19790586044984543</v>
      </c>
      <c r="P2168" s="552">
        <f t="shared" si="1452"/>
        <v>1</v>
      </c>
      <c r="Q2168" s="553">
        <f t="shared" ref="Q2168:Q2176" si="1454">(P2188/P2187-1)</f>
        <v>4.3342151345972635E-2</v>
      </c>
      <c r="R2168" s="234"/>
      <c r="S2168" s="234"/>
      <c r="T2168" s="75"/>
      <c r="U2168" s="79">
        <v>1</v>
      </c>
    </row>
    <row r="2169" spans="1:21" s="57" customFormat="1" ht="15.6" customHeight="1" thickBot="1">
      <c r="A2169" s="57" t="s">
        <v>57</v>
      </c>
      <c r="B2169" s="516">
        <f>+B2168+1</f>
        <v>426</v>
      </c>
      <c r="C2169" s="233" t="s">
        <v>1755</v>
      </c>
      <c r="D2169" s="175">
        <f t="shared" si="1448"/>
        <v>0</v>
      </c>
      <c r="E2169" s="176">
        <f t="shared" ref="E2169:M2169" si="1455">E2189/$P2189</f>
        <v>3.1790321683900985E-5</v>
      </c>
      <c r="F2169" s="176">
        <f t="shared" si="1455"/>
        <v>0.24491114813741316</v>
      </c>
      <c r="G2169" s="176">
        <f t="shared" si="1455"/>
        <v>0</v>
      </c>
      <c r="H2169" s="176">
        <f t="shared" si="1455"/>
        <v>0</v>
      </c>
      <c r="I2169" s="176">
        <f t="shared" si="1455"/>
        <v>0.20523635922385067</v>
      </c>
      <c r="J2169" s="176">
        <f t="shared" si="1455"/>
        <v>3.4518159189643599E-2</v>
      </c>
      <c r="K2169" s="176">
        <f t="shared" si="1455"/>
        <v>0</v>
      </c>
      <c r="L2169" s="176">
        <f t="shared" si="1455"/>
        <v>0.23233400048174069</v>
      </c>
      <c r="M2169" s="176">
        <f t="shared" si="1455"/>
        <v>0.20659231584439322</v>
      </c>
      <c r="N2169" s="176">
        <f t="shared" si="1450"/>
        <v>0</v>
      </c>
      <c r="O2169" s="176">
        <f t="shared" si="1451"/>
        <v>7.6376226801274802E-2</v>
      </c>
      <c r="P2169" s="229">
        <f t="shared" si="1452"/>
        <v>1</v>
      </c>
      <c r="Q2169" s="498">
        <f t="shared" si="1454"/>
        <v>-0.21035167030678126</v>
      </c>
      <c r="R2169" s="234"/>
      <c r="S2169" s="234"/>
      <c r="T2169" s="75"/>
      <c r="U2169" s="79">
        <v>1</v>
      </c>
    </row>
    <row r="2170" spans="1:21" s="57" customFormat="1" ht="15.6" customHeight="1" thickBot="1">
      <c r="A2170" s="57" t="s">
        <v>57</v>
      </c>
      <c r="B2170" s="516">
        <f>+B2169+1</f>
        <v>427</v>
      </c>
      <c r="C2170" s="233" t="s">
        <v>1756</v>
      </c>
      <c r="D2170" s="175">
        <f t="shared" si="1448"/>
        <v>0.16507529685045519</v>
      </c>
      <c r="E2170" s="176">
        <f t="shared" ref="E2170:M2170" si="1456">E2190/$P2190</f>
        <v>0</v>
      </c>
      <c r="F2170" s="176">
        <f t="shared" si="1456"/>
        <v>2.9675046475800205E-2</v>
      </c>
      <c r="G2170" s="176">
        <f t="shared" si="1456"/>
        <v>0.1572263595216371</v>
      </c>
      <c r="H2170" s="176">
        <f t="shared" si="1456"/>
        <v>0.15721456842900494</v>
      </c>
      <c r="I2170" s="176">
        <f t="shared" si="1456"/>
        <v>-1.7764255387660015E-2</v>
      </c>
      <c r="J2170" s="176">
        <f t="shared" si="1456"/>
        <v>5.0485787690802272E-3</v>
      </c>
      <c r="K2170" s="176">
        <f t="shared" si="1456"/>
        <v>6.4422599777794949E-6</v>
      </c>
      <c r="L2170" s="176">
        <f t="shared" si="1456"/>
        <v>0.12868273402097646</v>
      </c>
      <c r="M2170" s="176">
        <f t="shared" si="1456"/>
        <v>0.19139996566850448</v>
      </c>
      <c r="N2170" s="176">
        <f t="shared" si="1450"/>
        <v>4.4913804678003988E-4</v>
      </c>
      <c r="O2170" s="176">
        <f t="shared" si="1451"/>
        <v>0.18298612534544353</v>
      </c>
      <c r="P2170" s="164">
        <f t="shared" si="1452"/>
        <v>0.99999999999999989</v>
      </c>
      <c r="Q2170" s="492">
        <f t="shared" si="1454"/>
        <v>0.13920997044139449</v>
      </c>
      <c r="R2170" s="234"/>
      <c r="S2170" s="234"/>
      <c r="T2170" s="75"/>
      <c r="U2170" s="79">
        <v>1</v>
      </c>
    </row>
    <row r="2171" spans="1:21" s="57" customFormat="1" ht="15.75" customHeight="1" thickBot="1">
      <c r="A2171" s="57" t="s">
        <v>57</v>
      </c>
      <c r="B2171" s="516">
        <f>+B2170+1</f>
        <v>428</v>
      </c>
      <c r="C2171" s="233" t="s">
        <v>1757</v>
      </c>
      <c r="D2171" s="175">
        <f t="shared" si="1448"/>
        <v>6.6910970149253726E-3</v>
      </c>
      <c r="E2171" s="176">
        <f t="shared" ref="E2171:M2171" si="1457">E2191/$P2191</f>
        <v>0</v>
      </c>
      <c r="F2171" s="176">
        <f t="shared" si="1457"/>
        <v>0.22885572139303478</v>
      </c>
      <c r="G2171" s="176">
        <f t="shared" si="1457"/>
        <v>0</v>
      </c>
      <c r="H2171" s="176">
        <f t="shared" si="1457"/>
        <v>0</v>
      </c>
      <c r="I2171" s="176">
        <f t="shared" si="1457"/>
        <v>0.20398009950248752</v>
      </c>
      <c r="J2171" s="176">
        <f t="shared" si="1457"/>
        <v>0</v>
      </c>
      <c r="K2171" s="176">
        <f t="shared" si="1457"/>
        <v>0</v>
      </c>
      <c r="L2171" s="176">
        <f t="shared" si="1457"/>
        <v>0.19900497512437809</v>
      </c>
      <c r="M2171" s="176">
        <f t="shared" si="1457"/>
        <v>0.18905472636815918</v>
      </c>
      <c r="N2171" s="176">
        <f t="shared" si="1450"/>
        <v>0</v>
      </c>
      <c r="O2171" s="176">
        <f t="shared" si="1451"/>
        <v>0.17241338059701491</v>
      </c>
      <c r="P2171" s="164">
        <f t="shared" si="1452"/>
        <v>1</v>
      </c>
      <c r="Q2171" s="492">
        <f t="shared" si="1454"/>
        <v>-0.20999679364425006</v>
      </c>
      <c r="R2171" s="234"/>
      <c r="S2171" s="234"/>
      <c r="T2171" s="75"/>
      <c r="U2171" s="79">
        <v>1</v>
      </c>
    </row>
    <row r="2172" spans="1:21" s="57" customFormat="1" ht="15.75" customHeight="1" thickBot="1">
      <c r="A2172" s="57" t="s">
        <v>57</v>
      </c>
      <c r="B2172" s="516">
        <f>+B2171+1</f>
        <v>429</v>
      </c>
      <c r="C2172" s="233" t="s">
        <v>1758</v>
      </c>
      <c r="D2172" s="175">
        <f t="shared" si="1448"/>
        <v>0</v>
      </c>
      <c r="E2172" s="176">
        <f t="shared" ref="E2172:M2172" si="1458">E2192/$P2192</f>
        <v>0</v>
      </c>
      <c r="F2172" s="176">
        <f t="shared" si="1458"/>
        <v>0.22564102564102567</v>
      </c>
      <c r="G2172" s="176">
        <f t="shared" si="1458"/>
        <v>0</v>
      </c>
      <c r="H2172" s="176">
        <f t="shared" si="1458"/>
        <v>0</v>
      </c>
      <c r="I2172" s="176">
        <f t="shared" si="1458"/>
        <v>0.20512820512820512</v>
      </c>
      <c r="J2172" s="176">
        <f t="shared" si="1458"/>
        <v>0</v>
      </c>
      <c r="K2172" s="176">
        <f t="shared" si="1458"/>
        <v>0</v>
      </c>
      <c r="L2172" s="176">
        <f t="shared" si="1458"/>
        <v>0.20512820512820512</v>
      </c>
      <c r="M2172" s="176">
        <f t="shared" si="1458"/>
        <v>0.18974358974358976</v>
      </c>
      <c r="N2172" s="176">
        <f t="shared" si="1450"/>
        <v>0</v>
      </c>
      <c r="O2172" s="176">
        <f t="shared" si="1451"/>
        <v>0.17435897435897429</v>
      </c>
      <c r="P2172" s="164">
        <f t="shared" si="1452"/>
        <v>0.99999999999999989</v>
      </c>
      <c r="Q2172" s="492">
        <f t="shared" si="1454"/>
        <v>-2.9850746268656803E-2</v>
      </c>
      <c r="R2172" s="234"/>
      <c r="S2172" s="234"/>
      <c r="T2172" s="75"/>
      <c r="U2172" s="79">
        <v>1</v>
      </c>
    </row>
    <row r="2173" spans="1:21" s="57" customFormat="1" ht="15.75" hidden="1" customHeight="1" thickBot="1">
      <c r="A2173" s="57" t="s">
        <v>57</v>
      </c>
      <c r="B2173" s="69"/>
      <c r="C2173" s="233" t="s">
        <v>1759</v>
      </c>
      <c r="D2173" s="175" t="e">
        <f t="shared" si="1448"/>
        <v>#DIV/0!</v>
      </c>
      <c r="E2173" s="176" t="e">
        <f t="shared" ref="E2173:M2173" si="1459">E2193/$P2193</f>
        <v>#DIV/0!</v>
      </c>
      <c r="F2173" s="176" t="e">
        <f t="shared" si="1459"/>
        <v>#DIV/0!</v>
      </c>
      <c r="G2173" s="176" t="e">
        <f t="shared" si="1459"/>
        <v>#DIV/0!</v>
      </c>
      <c r="H2173" s="176" t="e">
        <f t="shared" si="1459"/>
        <v>#DIV/0!</v>
      </c>
      <c r="I2173" s="176" t="e">
        <f t="shared" si="1459"/>
        <v>#DIV/0!</v>
      </c>
      <c r="J2173" s="176" t="e">
        <f t="shared" si="1459"/>
        <v>#DIV/0!</v>
      </c>
      <c r="K2173" s="176" t="e">
        <f t="shared" si="1459"/>
        <v>#DIV/0!</v>
      </c>
      <c r="L2173" s="176" t="e">
        <f t="shared" si="1459"/>
        <v>#DIV/0!</v>
      </c>
      <c r="M2173" s="176" t="e">
        <f t="shared" si="1459"/>
        <v>#DIV/0!</v>
      </c>
      <c r="N2173" s="176" t="e">
        <f t="shared" si="1450"/>
        <v>#DIV/0!</v>
      </c>
      <c r="O2173" s="176" t="e">
        <f t="shared" si="1451"/>
        <v>#DIV/0!</v>
      </c>
      <c r="P2173" s="164" t="e">
        <f t="shared" si="1452"/>
        <v>#DIV/0!</v>
      </c>
      <c r="Q2173" s="492">
        <f t="shared" si="1454"/>
        <v>-1</v>
      </c>
      <c r="R2173" s="234"/>
      <c r="S2173" s="234"/>
      <c r="T2173" s="75"/>
      <c r="U2173" s="79">
        <v>2</v>
      </c>
    </row>
    <row r="2174" spans="1:21" s="57" customFormat="1" ht="15.75" hidden="1" customHeight="1" thickBot="1">
      <c r="A2174" s="57" t="s">
        <v>57</v>
      </c>
      <c r="B2174" s="69"/>
      <c r="C2174" s="233" t="s">
        <v>1760</v>
      </c>
      <c r="D2174" s="175" t="e">
        <f t="shared" ref="D2174:O2176" si="1460">D2194/$P2194</f>
        <v>#DIV/0!</v>
      </c>
      <c r="E2174" s="176" t="e">
        <f t="shared" si="1460"/>
        <v>#DIV/0!</v>
      </c>
      <c r="F2174" s="176" t="e">
        <f t="shared" si="1460"/>
        <v>#DIV/0!</v>
      </c>
      <c r="G2174" s="176" t="e">
        <f t="shared" si="1460"/>
        <v>#DIV/0!</v>
      </c>
      <c r="H2174" s="176" t="e">
        <f t="shared" si="1460"/>
        <v>#DIV/0!</v>
      </c>
      <c r="I2174" s="176" t="e">
        <f t="shared" si="1460"/>
        <v>#DIV/0!</v>
      </c>
      <c r="J2174" s="176" t="e">
        <f t="shared" si="1460"/>
        <v>#DIV/0!</v>
      </c>
      <c r="K2174" s="176" t="e">
        <f t="shared" si="1460"/>
        <v>#DIV/0!</v>
      </c>
      <c r="L2174" s="176" t="e">
        <f t="shared" si="1460"/>
        <v>#DIV/0!</v>
      </c>
      <c r="M2174" s="176" t="e">
        <f t="shared" si="1460"/>
        <v>#DIV/0!</v>
      </c>
      <c r="N2174" s="176" t="e">
        <f t="shared" si="1460"/>
        <v>#DIV/0!</v>
      </c>
      <c r="O2174" s="176" t="e">
        <f t="shared" si="1460"/>
        <v>#DIV/0!</v>
      </c>
      <c r="P2174" s="164" t="e">
        <f t="shared" si="1452"/>
        <v>#DIV/0!</v>
      </c>
      <c r="Q2174" s="492" t="e">
        <f t="shared" si="1454"/>
        <v>#DIV/0!</v>
      </c>
      <c r="R2174" s="234"/>
      <c r="S2174" s="234"/>
      <c r="T2174" s="75"/>
      <c r="U2174" s="79">
        <v>2</v>
      </c>
    </row>
    <row r="2175" spans="1:21" s="57" customFormat="1" ht="15.75" hidden="1" customHeight="1" thickBot="1">
      <c r="A2175" s="57" t="s">
        <v>57</v>
      </c>
      <c r="B2175" s="69"/>
      <c r="C2175" s="233" t="s">
        <v>1761</v>
      </c>
      <c r="D2175" s="175" t="e">
        <f t="shared" si="1460"/>
        <v>#DIV/0!</v>
      </c>
      <c r="E2175" s="176" t="e">
        <f t="shared" si="1460"/>
        <v>#DIV/0!</v>
      </c>
      <c r="F2175" s="176" t="e">
        <f t="shared" si="1460"/>
        <v>#DIV/0!</v>
      </c>
      <c r="G2175" s="176" t="e">
        <f t="shared" si="1460"/>
        <v>#DIV/0!</v>
      </c>
      <c r="H2175" s="176" t="e">
        <f t="shared" si="1460"/>
        <v>#DIV/0!</v>
      </c>
      <c r="I2175" s="176" t="e">
        <f t="shared" si="1460"/>
        <v>#DIV/0!</v>
      </c>
      <c r="J2175" s="176" t="e">
        <f t="shared" si="1460"/>
        <v>#DIV/0!</v>
      </c>
      <c r="K2175" s="176" t="e">
        <f t="shared" si="1460"/>
        <v>#DIV/0!</v>
      </c>
      <c r="L2175" s="176" t="e">
        <f t="shared" si="1460"/>
        <v>#DIV/0!</v>
      </c>
      <c r="M2175" s="176" t="e">
        <f t="shared" si="1460"/>
        <v>#DIV/0!</v>
      </c>
      <c r="N2175" s="176" t="e">
        <f t="shared" si="1460"/>
        <v>#DIV/0!</v>
      </c>
      <c r="O2175" s="176" t="e">
        <f t="shared" si="1460"/>
        <v>#DIV/0!</v>
      </c>
      <c r="P2175" s="164" t="e">
        <f t="shared" si="1452"/>
        <v>#DIV/0!</v>
      </c>
      <c r="Q2175" s="492" t="e">
        <f t="shared" si="1454"/>
        <v>#DIV/0!</v>
      </c>
      <c r="R2175" s="234"/>
      <c r="S2175" s="234"/>
      <c r="T2175" s="75"/>
      <c r="U2175" s="79">
        <v>2</v>
      </c>
    </row>
    <row r="2176" spans="1:21" s="57" customFormat="1" ht="15.75" hidden="1" customHeight="1" thickBot="1">
      <c r="A2176" s="57" t="s">
        <v>57</v>
      </c>
      <c r="B2176" s="69"/>
      <c r="C2176" s="233" t="s">
        <v>1762</v>
      </c>
      <c r="D2176" s="175" t="e">
        <f t="shared" si="1460"/>
        <v>#DIV/0!</v>
      </c>
      <c r="E2176" s="176" t="e">
        <f t="shared" si="1460"/>
        <v>#DIV/0!</v>
      </c>
      <c r="F2176" s="176" t="e">
        <f t="shared" si="1460"/>
        <v>#DIV/0!</v>
      </c>
      <c r="G2176" s="176" t="e">
        <f t="shared" si="1460"/>
        <v>#DIV/0!</v>
      </c>
      <c r="H2176" s="176" t="e">
        <f t="shared" si="1460"/>
        <v>#DIV/0!</v>
      </c>
      <c r="I2176" s="176" t="e">
        <f t="shared" si="1460"/>
        <v>#DIV/0!</v>
      </c>
      <c r="J2176" s="176" t="e">
        <f t="shared" si="1460"/>
        <v>#DIV/0!</v>
      </c>
      <c r="K2176" s="176" t="e">
        <f t="shared" si="1460"/>
        <v>#DIV/0!</v>
      </c>
      <c r="L2176" s="176" t="e">
        <f t="shared" si="1460"/>
        <v>#DIV/0!</v>
      </c>
      <c r="M2176" s="176" t="e">
        <f t="shared" si="1460"/>
        <v>#DIV/0!</v>
      </c>
      <c r="N2176" s="176" t="e">
        <f t="shared" si="1460"/>
        <v>#DIV/0!</v>
      </c>
      <c r="O2176" s="176" t="e">
        <f t="shared" si="1460"/>
        <v>#DIV/0!</v>
      </c>
      <c r="P2176" s="164" t="e">
        <f t="shared" si="1452"/>
        <v>#DIV/0!</v>
      </c>
      <c r="Q2176" s="492" t="e">
        <f t="shared" si="1454"/>
        <v>#DIV/0!</v>
      </c>
      <c r="R2176" s="234"/>
      <c r="S2176" s="234"/>
      <c r="T2176" s="75"/>
      <c r="U2176" s="79">
        <v>2</v>
      </c>
    </row>
    <row r="2177" spans="1:21" s="57" customFormat="1" ht="15.75" hidden="1" customHeight="1" thickBot="1">
      <c r="A2177" s="57" t="s">
        <v>57</v>
      </c>
      <c r="B2177" s="69"/>
      <c r="C2177" s="236" t="s">
        <v>269</v>
      </c>
      <c r="D2177" s="245">
        <v>1.4187476700000001</v>
      </c>
      <c r="E2177" s="246">
        <v>0</v>
      </c>
      <c r="F2177" s="246">
        <v>8.6340474199999999</v>
      </c>
      <c r="G2177" s="246">
        <v>1.3178986699999999</v>
      </c>
      <c r="H2177" s="246">
        <v>5.53808999999994E-3</v>
      </c>
      <c r="I2177" s="246">
        <v>9.9636188199999971</v>
      </c>
      <c r="J2177" s="246">
        <v>1.1128217600000028</v>
      </c>
      <c r="K2177" s="246">
        <v>2.1646199999999283E-2</v>
      </c>
      <c r="L2177" s="246">
        <v>11.839208820000003</v>
      </c>
      <c r="M2177" s="246">
        <v>6.9542392899999967</v>
      </c>
      <c r="N2177" s="246">
        <v>0.89960055000000239</v>
      </c>
      <c r="O2177" s="197">
        <v>6.7738175900000002</v>
      </c>
      <c r="P2177" s="181">
        <f>SUM(D2177:O2177)</f>
        <v>48.941184880000002</v>
      </c>
      <c r="Q2177" s="198"/>
      <c r="R2177" s="234"/>
      <c r="S2177" s="234"/>
      <c r="T2177" s="75"/>
      <c r="U2177" s="79">
        <v>2</v>
      </c>
    </row>
    <row r="2178" spans="1:21" s="57" customFormat="1" ht="15.75" hidden="1" customHeight="1" thickBot="1">
      <c r="A2178" s="57" t="s">
        <v>57</v>
      </c>
      <c r="B2178" s="69"/>
      <c r="C2178" s="233" t="s">
        <v>270</v>
      </c>
      <c r="D2178" s="182">
        <v>0.94643641999999994</v>
      </c>
      <c r="E2178" s="183">
        <v>0</v>
      </c>
      <c r="F2178" s="183">
        <v>6.1879874800000003</v>
      </c>
      <c r="G2178" s="183">
        <v>0.99980541999999994</v>
      </c>
      <c r="H2178" s="183">
        <v>0</v>
      </c>
      <c r="I2178" s="183">
        <v>5.5042571799999997</v>
      </c>
      <c r="J2178" s="183">
        <v>1.0623554099999999</v>
      </c>
      <c r="K2178" s="183">
        <v>5.0000000000000002E-5</v>
      </c>
      <c r="L2178" s="183">
        <v>4.0543079799999999</v>
      </c>
      <c r="M2178" s="183">
        <v>7.9964946599999998</v>
      </c>
      <c r="N2178" s="183">
        <v>1.0395587500000001</v>
      </c>
      <c r="O2178" s="184">
        <v>6.6876729199999998</v>
      </c>
      <c r="P2178" s="185">
        <f>SUM(D2178:O2178)</f>
        <v>34.478926219999998</v>
      </c>
      <c r="Q2178" s="502"/>
      <c r="R2178" s="186"/>
      <c r="S2178" s="186"/>
      <c r="T2178" s="103"/>
      <c r="U2178" s="79">
        <v>2</v>
      </c>
    </row>
    <row r="2179" spans="1:21" s="57" customFormat="1" ht="15.75" hidden="1" customHeight="1" thickBot="1">
      <c r="A2179" s="57" t="s">
        <v>57</v>
      </c>
      <c r="B2179" s="69"/>
      <c r="C2179" s="233" t="s">
        <v>480</v>
      </c>
      <c r="D2179" s="182">
        <v>1.03950875</v>
      </c>
      <c r="E2179" s="183">
        <v>0</v>
      </c>
      <c r="F2179" s="183">
        <v>7.0526482899999996</v>
      </c>
      <c r="G2179" s="183">
        <v>0.94735860000000005</v>
      </c>
      <c r="H2179" s="183">
        <v>1.7564900000000001E-3</v>
      </c>
      <c r="I2179" s="183">
        <v>6.5871723900000001</v>
      </c>
      <c r="J2179" s="183">
        <v>0.87936711000000001</v>
      </c>
      <c r="K2179" s="183">
        <v>-2.7527300000000001E-3</v>
      </c>
      <c r="L2179" s="183">
        <v>3.7492200000000002E-3</v>
      </c>
      <c r="M2179" s="183">
        <v>11.33991647</v>
      </c>
      <c r="N2179" s="183">
        <v>2.5466770300000001</v>
      </c>
      <c r="O2179" s="184">
        <v>5.4624267499999997</v>
      </c>
      <c r="P2179" s="185">
        <f t="shared" ref="P2179:P2184" si="1461">SUM(D2179:O2179)</f>
        <v>35.85782837</v>
      </c>
      <c r="Q2179" s="503"/>
      <c r="R2179" s="187"/>
      <c r="S2179" s="187"/>
      <c r="T2179" s="105">
        <f t="shared" ref="T2179:T2185" si="1462">R2179-S2179</f>
        <v>0</v>
      </c>
      <c r="U2179" s="79">
        <v>2</v>
      </c>
    </row>
    <row r="2180" spans="1:21" s="57" customFormat="1" ht="15.75" hidden="1" customHeight="1" thickBot="1">
      <c r="A2180" s="57" t="s">
        <v>57</v>
      </c>
      <c r="B2180" s="69"/>
      <c r="C2180" s="233" t="s">
        <v>601</v>
      </c>
      <c r="D2180" s="182">
        <v>3.9326444500000002</v>
      </c>
      <c r="E2180" s="183">
        <v>-1.4196153499999999</v>
      </c>
      <c r="F2180" s="183">
        <v>5.2123767499999998</v>
      </c>
      <c r="G2180" s="183">
        <v>2.3200586099999998</v>
      </c>
      <c r="H2180" s="183">
        <v>1.4999999999999999E-4</v>
      </c>
      <c r="I2180" s="183">
        <v>6.6805102600000001</v>
      </c>
      <c r="J2180" s="183">
        <v>0.96738625</v>
      </c>
      <c r="K2180" s="183">
        <v>0</v>
      </c>
      <c r="L2180" s="183">
        <v>1.3120759399999999</v>
      </c>
      <c r="M2180" s="183">
        <v>10.97204002</v>
      </c>
      <c r="N2180" s="183">
        <v>0.93428849999999997</v>
      </c>
      <c r="O2180" s="184">
        <v>5.7154995</v>
      </c>
      <c r="P2180" s="185">
        <f t="shared" si="1461"/>
        <v>36.62741493</v>
      </c>
      <c r="Q2180" s="503"/>
      <c r="R2180" s="187"/>
      <c r="S2180" s="187"/>
      <c r="T2180" s="105">
        <f t="shared" si="1462"/>
        <v>0</v>
      </c>
      <c r="U2180" s="79">
        <v>2</v>
      </c>
    </row>
    <row r="2181" spans="1:21" s="57" customFormat="1" ht="15.75" hidden="1" customHeight="1" thickBot="1">
      <c r="A2181" s="57" t="s">
        <v>57</v>
      </c>
      <c r="B2181" s="69"/>
      <c r="C2181" s="233" t="s">
        <v>698</v>
      </c>
      <c r="D2181" s="182">
        <v>0.96027112999999997</v>
      </c>
      <c r="E2181" s="183">
        <v>0</v>
      </c>
      <c r="F2181" s="183">
        <v>5.7154995</v>
      </c>
      <c r="G2181" s="183">
        <v>0.66363046000000003</v>
      </c>
      <c r="H2181" s="183">
        <v>0</v>
      </c>
      <c r="I2181" s="183">
        <v>5.2155994999999997</v>
      </c>
      <c r="J2181" s="183">
        <v>0.55824982999999995</v>
      </c>
      <c r="K2181" s="183">
        <v>0</v>
      </c>
      <c r="L2181" s="183">
        <v>4.0146819699999998</v>
      </c>
      <c r="M2181" s="183">
        <v>7.5403098399999999</v>
      </c>
      <c r="N2181" s="183">
        <v>0.275758</v>
      </c>
      <c r="O2181" s="184">
        <v>6.4427787500000004</v>
      </c>
      <c r="P2181" s="185">
        <f t="shared" si="1461"/>
        <v>31.386778979999995</v>
      </c>
      <c r="Q2181" s="503"/>
      <c r="R2181" s="187"/>
      <c r="S2181" s="187"/>
      <c r="T2181" s="105">
        <f t="shared" si="1462"/>
        <v>0</v>
      </c>
      <c r="U2181" s="79">
        <v>2</v>
      </c>
    </row>
    <row r="2182" spans="1:21" s="57" customFormat="1" ht="15.75" hidden="1" customHeight="1" thickBot="1">
      <c r="A2182" s="57" t="s">
        <v>57</v>
      </c>
      <c r="B2182" s="69"/>
      <c r="C2182" s="233" t="s">
        <v>805</v>
      </c>
      <c r="D2182" s="189">
        <v>0.80528299999999997</v>
      </c>
      <c r="E2182" s="190">
        <v>2.1944000000000408E-3</v>
      </c>
      <c r="F2182" s="190">
        <v>6.7185367500000002</v>
      </c>
      <c r="G2182" s="190">
        <v>0.79346300000000092</v>
      </c>
      <c r="H2182" s="190">
        <v>0</v>
      </c>
      <c r="I2182" s="190">
        <v>0.98769918999999895</v>
      </c>
      <c r="J2182" s="190">
        <v>6.5</v>
      </c>
      <c r="K2182" s="190">
        <v>0</v>
      </c>
      <c r="L2182" s="190">
        <v>4.1715302499999982</v>
      </c>
      <c r="M2182" s="190">
        <v>6.6987375000000036</v>
      </c>
      <c r="N2182" s="190">
        <v>5.4033199999992121E-3</v>
      </c>
      <c r="O2182" s="184">
        <v>7.1454009999999997</v>
      </c>
      <c r="P2182" s="185">
        <f t="shared" si="1461"/>
        <v>33.82824841</v>
      </c>
      <c r="Q2182" s="503"/>
      <c r="R2182" s="187"/>
      <c r="S2182" s="187"/>
      <c r="T2182" s="105">
        <f t="shared" si="1462"/>
        <v>0</v>
      </c>
      <c r="U2182" s="79">
        <v>2</v>
      </c>
    </row>
    <row r="2183" spans="1:21" s="57" customFormat="1" ht="15.75" hidden="1" customHeight="1" thickBot="1">
      <c r="A2183" s="57" t="s">
        <v>57</v>
      </c>
      <c r="B2183" s="69"/>
      <c r="C2183" s="233" t="s">
        <v>887</v>
      </c>
      <c r="D2183" s="422">
        <v>0.19851750000000001</v>
      </c>
      <c r="E2183" s="423">
        <v>0</v>
      </c>
      <c r="F2183" s="423">
        <v>6.5</v>
      </c>
      <c r="G2183" s="423">
        <v>0.85090349999999937</v>
      </c>
      <c r="H2183" s="423">
        <v>0</v>
      </c>
      <c r="I2183" s="423">
        <v>7.5715680000000019</v>
      </c>
      <c r="J2183" s="423">
        <v>0.19851749999999768</v>
      </c>
      <c r="K2183" s="423">
        <v>0</v>
      </c>
      <c r="L2183" s="423">
        <v>3.2970957700000003</v>
      </c>
      <c r="M2183" s="423">
        <v>6.6985674999999993</v>
      </c>
      <c r="N2183" s="423">
        <v>0</v>
      </c>
      <c r="O2183" s="424">
        <v>6.6985674999999993</v>
      </c>
      <c r="P2183" s="425">
        <f t="shared" si="1461"/>
        <v>32.01373727</v>
      </c>
      <c r="Q2183" s="503"/>
      <c r="R2183" s="182"/>
      <c r="S2183" s="191"/>
      <c r="T2183" s="192">
        <f>S2183-R2183</f>
        <v>0</v>
      </c>
      <c r="U2183" s="79">
        <v>2</v>
      </c>
    </row>
    <row r="2184" spans="1:21" s="57" customFormat="1" ht="15.75" hidden="1" customHeight="1" thickBot="1">
      <c r="A2184" s="57" t="s">
        <v>57</v>
      </c>
      <c r="B2184" s="69"/>
      <c r="C2184" s="233" t="s">
        <v>988</v>
      </c>
      <c r="D2184" s="182">
        <v>0.58213000000000004</v>
      </c>
      <c r="E2184" s="183">
        <v>0</v>
      </c>
      <c r="F2184" s="183">
        <v>7.1816659999999999</v>
      </c>
      <c r="G2184" s="183">
        <v>0.19851749999999946</v>
      </c>
      <c r="H2184" s="183">
        <v>9.9999999392252903E-9</v>
      </c>
      <c r="I2184" s="183">
        <v>7.4666700000000006</v>
      </c>
      <c r="J2184" s="183">
        <v>0</v>
      </c>
      <c r="K2184" s="183">
        <v>0</v>
      </c>
      <c r="L2184" s="183">
        <v>4.6523634000000005</v>
      </c>
      <c r="M2184" s="183">
        <v>6.7037713600000011</v>
      </c>
      <c r="N2184" s="183">
        <v>0</v>
      </c>
      <c r="O2184" s="184">
        <v>7.4305570199999984</v>
      </c>
      <c r="P2184" s="185">
        <f t="shared" si="1461"/>
        <v>34.21567529</v>
      </c>
      <c r="Q2184" s="503"/>
      <c r="R2184" s="459">
        <v>32.299999999999997</v>
      </c>
      <c r="S2184" s="459">
        <v>32.299999999999997</v>
      </c>
      <c r="T2184" s="592">
        <f t="shared" si="1462"/>
        <v>0</v>
      </c>
      <c r="U2184" s="79">
        <v>2</v>
      </c>
    </row>
    <row r="2185" spans="1:21" s="57" customFormat="1" ht="15.6" customHeight="1" thickBot="1">
      <c r="A2185" s="57" t="s">
        <v>57</v>
      </c>
      <c r="B2185" s="516">
        <f>+B2172+1</f>
        <v>430</v>
      </c>
      <c r="C2185" s="233" t="s">
        <v>2538</v>
      </c>
      <c r="D2185" s="182">
        <v>4.2</v>
      </c>
      <c r="E2185" s="183">
        <v>0</v>
      </c>
      <c r="F2185" s="183">
        <v>4.0999999999999996</v>
      </c>
      <c r="G2185" s="183">
        <v>0</v>
      </c>
      <c r="H2185" s="183">
        <v>0</v>
      </c>
      <c r="I2185" s="183">
        <v>3.8</v>
      </c>
      <c r="J2185" s="183">
        <v>0</v>
      </c>
      <c r="K2185" s="183">
        <v>0</v>
      </c>
      <c r="L2185" s="183">
        <v>3.7</v>
      </c>
      <c r="M2185" s="183">
        <v>4.0999999999999996</v>
      </c>
      <c r="N2185" s="183">
        <v>0</v>
      </c>
      <c r="O2185" s="184">
        <f>(R2185)-SUM(D2185:N2185)</f>
        <v>1.4000000000000021</v>
      </c>
      <c r="P2185" s="185">
        <f>SUM(D2185:O2185)</f>
        <v>21.3</v>
      </c>
      <c r="Q2185" s="584"/>
      <c r="R2185" s="182">
        <v>21.3</v>
      </c>
      <c r="S2185" s="187">
        <v>21.3</v>
      </c>
      <c r="T2185" s="105">
        <f t="shared" si="1462"/>
        <v>0</v>
      </c>
      <c r="U2185" s="79">
        <v>1</v>
      </c>
    </row>
    <row r="2186" spans="1:21" s="57" customFormat="1" ht="15.75" hidden="1" customHeight="1" thickBot="1">
      <c r="A2186" s="57" t="s">
        <v>57</v>
      </c>
      <c r="B2186" s="69"/>
      <c r="C2186" s="233" t="s">
        <v>1133</v>
      </c>
      <c r="D2186" s="182">
        <v>3.1420530000000002</v>
      </c>
      <c r="E2186" s="183">
        <v>-2.0941020000000004</v>
      </c>
      <c r="F2186" s="183">
        <v>6.9235853199999999</v>
      </c>
      <c r="G2186" s="183">
        <v>0.95126564999999985</v>
      </c>
      <c r="H2186" s="183">
        <v>2.7101999999956661E-4</v>
      </c>
      <c r="I2186" s="183">
        <v>6.7000100000000007</v>
      </c>
      <c r="J2186" s="183">
        <v>1.32713167</v>
      </c>
      <c r="K2186" s="183">
        <v>0</v>
      </c>
      <c r="L2186" s="183">
        <v>2.1477516799999989</v>
      </c>
      <c r="M2186" s="183">
        <v>6</v>
      </c>
      <c r="N2186" s="183">
        <v>0.17004531999999983</v>
      </c>
      <c r="O2186" s="184">
        <v>6.9700750100000022</v>
      </c>
      <c r="P2186" s="185">
        <f>SUM(D2186:O2186)</f>
        <v>32.238086670000001</v>
      </c>
      <c r="Q2186" s="351"/>
      <c r="R2186" s="595">
        <v>34.299999999999997</v>
      </c>
      <c r="S2186" s="596">
        <v>34.299999999999997</v>
      </c>
      <c r="T2186" s="597">
        <f>R2186-S2186</f>
        <v>0</v>
      </c>
      <c r="U2186" s="79">
        <v>2</v>
      </c>
    </row>
    <row r="2187" spans="1:21" s="57" customFormat="1" ht="15.75" hidden="1" customHeight="1" thickBot="1">
      <c r="A2187" s="57" t="s">
        <v>57</v>
      </c>
      <c r="B2187" s="516"/>
      <c r="C2187" s="233" t="s">
        <v>1753</v>
      </c>
      <c r="D2187" s="182">
        <v>0</v>
      </c>
      <c r="E2187" s="183">
        <v>0</v>
      </c>
      <c r="F2187" s="183">
        <v>6.9767433399999996</v>
      </c>
      <c r="G2187" s="183">
        <v>4.0000000000262048E-5</v>
      </c>
      <c r="H2187" s="183">
        <v>1.3580560000000297E-2</v>
      </c>
      <c r="I2187" s="183">
        <v>1.5999999999999996</v>
      </c>
      <c r="J2187" s="183">
        <v>0.85448786000000077</v>
      </c>
      <c r="K2187" s="183">
        <v>8.1019999999991654E-3</v>
      </c>
      <c r="L2187" s="183">
        <v>5.5841294500000007</v>
      </c>
      <c r="M2187" s="183">
        <v>5.7369949399999971</v>
      </c>
      <c r="N2187" s="183">
        <v>0</v>
      </c>
      <c r="O2187" s="184">
        <v>6.3342635799999982</v>
      </c>
      <c r="P2187" s="185">
        <f t="shared" ref="P2187:P2196" si="1463">SUM(D2187:O2187)</f>
        <v>27.108341729999996</v>
      </c>
      <c r="Q2187" s="351"/>
      <c r="R2187" s="182">
        <v>26.3</v>
      </c>
      <c r="S2187" s="187">
        <v>26.3</v>
      </c>
      <c r="T2187" s="481">
        <f t="shared" ref="T2187:T2196" si="1464">R2187-S2187</f>
        <v>0</v>
      </c>
      <c r="U2187" s="79">
        <v>2</v>
      </c>
    </row>
    <row r="2188" spans="1:21" s="57" customFormat="1" ht="15.75" hidden="1" customHeight="1" thickBot="1">
      <c r="A2188" s="57" t="s">
        <v>57</v>
      </c>
      <c r="B2188" s="516"/>
      <c r="C2188" s="233" t="s">
        <v>1754</v>
      </c>
      <c r="D2188" s="583">
        <v>0</v>
      </c>
      <c r="E2188" s="301">
        <v>0</v>
      </c>
      <c r="F2188" s="301">
        <v>6.0195316400000003</v>
      </c>
      <c r="G2188" s="301">
        <v>4.9999999999883471E-5</v>
      </c>
      <c r="H2188" s="301">
        <v>0</v>
      </c>
      <c r="I2188" s="301">
        <v>6.202</v>
      </c>
      <c r="J2188" s="301">
        <v>0</v>
      </c>
      <c r="K2188" s="301">
        <v>3.0689999999111706E-5</v>
      </c>
      <c r="L2188" s="301">
        <v>5.5742492200000022</v>
      </c>
      <c r="M2188" s="301">
        <v>4.8899880399999986</v>
      </c>
      <c r="N2188" s="301">
        <v>0</v>
      </c>
      <c r="O2188" s="332">
        <v>5.5974259900000014</v>
      </c>
      <c r="P2188" s="333">
        <f t="shared" si="1463"/>
        <v>28.283275580000002</v>
      </c>
      <c r="Q2188" s="557"/>
      <c r="R2188" s="422">
        <v>31.3</v>
      </c>
      <c r="S2188" s="459">
        <v>31.3</v>
      </c>
      <c r="T2188" s="592">
        <f t="shared" si="1464"/>
        <v>0</v>
      </c>
      <c r="U2188" s="79">
        <v>2</v>
      </c>
    </row>
    <row r="2189" spans="1:21" s="57" customFormat="1" ht="15.6" hidden="1" customHeight="1" thickBot="1">
      <c r="A2189" s="57" t="s">
        <v>57</v>
      </c>
      <c r="B2189" s="516"/>
      <c r="C2189" s="233" t="s">
        <v>1755</v>
      </c>
      <c r="D2189" s="182">
        <v>0</v>
      </c>
      <c r="E2189" s="183">
        <v>7.1000000000000002E-4</v>
      </c>
      <c r="F2189" s="183">
        <v>5.4698067200000002</v>
      </c>
      <c r="G2189" s="183">
        <v>0</v>
      </c>
      <c r="H2189" s="183">
        <v>0</v>
      </c>
      <c r="I2189" s="183">
        <v>4.58371628</v>
      </c>
      <c r="J2189" s="183">
        <v>0.77092309000000014</v>
      </c>
      <c r="K2189" s="183">
        <v>0</v>
      </c>
      <c r="L2189" s="183">
        <v>5.188910700000001</v>
      </c>
      <c r="M2189" s="183">
        <v>4.6140000000000008</v>
      </c>
      <c r="N2189" s="183">
        <v>0</v>
      </c>
      <c r="O2189" s="184">
        <v>1.7057745300000029</v>
      </c>
      <c r="P2189" s="185">
        <f t="shared" si="1463"/>
        <v>22.333841320000005</v>
      </c>
      <c r="Q2189" s="584"/>
      <c r="R2189" s="182">
        <v>25.4</v>
      </c>
      <c r="S2189" s="187">
        <v>25.4</v>
      </c>
      <c r="T2189" s="105">
        <f t="shared" si="1464"/>
        <v>0</v>
      </c>
      <c r="U2189" s="79">
        <v>2</v>
      </c>
    </row>
    <row r="2190" spans="1:21" s="57" customFormat="1" ht="15.6" hidden="1" customHeight="1" thickBot="1">
      <c r="A2190" s="57" t="s">
        <v>57</v>
      </c>
      <c r="B2190" s="516"/>
      <c r="C2190" s="233" t="s">
        <v>1756</v>
      </c>
      <c r="D2190" s="182">
        <v>4.2</v>
      </c>
      <c r="E2190" s="183">
        <v>0</v>
      </c>
      <c r="F2190" s="183">
        <v>0.75502027000000016</v>
      </c>
      <c r="G2190" s="183">
        <v>4.0002999999999993</v>
      </c>
      <c r="H2190" s="183">
        <v>4</v>
      </c>
      <c r="I2190" s="183">
        <v>-0.45197478999999952</v>
      </c>
      <c r="J2190" s="183">
        <v>0.12845066000000038</v>
      </c>
      <c r="K2190" s="183">
        <v>1.6390999999948974E-4</v>
      </c>
      <c r="L2190" s="183">
        <v>3.2740664000000002</v>
      </c>
      <c r="M2190" s="183">
        <v>4.8697768300000011</v>
      </c>
      <c r="N2190" s="183">
        <v>1.1427390000001481E-2</v>
      </c>
      <c r="O2190" s="184">
        <v>4.6557040399999963</v>
      </c>
      <c r="P2190" s="185">
        <f t="shared" si="1463"/>
        <v>25.442934709999999</v>
      </c>
      <c r="Q2190" s="638"/>
      <c r="R2190" s="182">
        <v>22.4</v>
      </c>
      <c r="S2190" s="187">
        <v>22.4</v>
      </c>
      <c r="T2190" s="105">
        <f t="shared" si="1464"/>
        <v>0</v>
      </c>
      <c r="U2190" s="79">
        <v>2</v>
      </c>
    </row>
    <row r="2191" spans="1:21" s="57" customFormat="1" ht="15.75" customHeight="1" thickBot="1">
      <c r="A2191" s="57" t="s">
        <v>57</v>
      </c>
      <c r="B2191" s="516">
        <f>+B2185+1</f>
        <v>431</v>
      </c>
      <c r="C2191" s="233" t="s">
        <v>1757</v>
      </c>
      <c r="D2191" s="182">
        <v>0.13449105</v>
      </c>
      <c r="E2191" s="611">
        <v>0</v>
      </c>
      <c r="F2191" s="611">
        <v>4.5999999999999996</v>
      </c>
      <c r="G2191" s="611">
        <v>0</v>
      </c>
      <c r="H2191" s="611">
        <v>0</v>
      </c>
      <c r="I2191" s="611">
        <v>4.0999999999999996</v>
      </c>
      <c r="J2191" s="611">
        <v>0</v>
      </c>
      <c r="K2191" s="611">
        <v>0</v>
      </c>
      <c r="L2191" s="611">
        <v>4</v>
      </c>
      <c r="M2191" s="611">
        <v>3.8</v>
      </c>
      <c r="N2191" s="611">
        <v>0</v>
      </c>
      <c r="O2191" s="184">
        <f t="shared" ref="O2191:O2196" si="1465">(R2191)-SUM(D2191:N2191)</f>
        <v>3.4655089500000003</v>
      </c>
      <c r="P2191" s="185">
        <f t="shared" si="1463"/>
        <v>20.100000000000001</v>
      </c>
      <c r="Q2191" s="557"/>
      <c r="R2191" s="648">
        <v>20.100000000000001</v>
      </c>
      <c r="S2191" s="599">
        <v>20.100000000000001</v>
      </c>
      <c r="T2191" s="600">
        <f t="shared" si="1464"/>
        <v>0</v>
      </c>
      <c r="U2191" s="79">
        <v>1</v>
      </c>
    </row>
    <row r="2192" spans="1:21" s="57" customFormat="1" ht="15.75" customHeight="1" thickBot="1">
      <c r="A2192" s="57" t="s">
        <v>57</v>
      </c>
      <c r="B2192" s="516">
        <f>+B2191+1</f>
        <v>432</v>
      </c>
      <c r="C2192" s="233" t="s">
        <v>1758</v>
      </c>
      <c r="D2192" s="195">
        <v>0</v>
      </c>
      <c r="E2192" s="193">
        <v>0</v>
      </c>
      <c r="F2192" s="193">
        <v>4.4000000000000004</v>
      </c>
      <c r="G2192" s="193">
        <v>0</v>
      </c>
      <c r="H2192" s="193">
        <v>0</v>
      </c>
      <c r="I2192" s="193">
        <v>4</v>
      </c>
      <c r="J2192" s="193">
        <v>0</v>
      </c>
      <c r="K2192" s="193">
        <v>0</v>
      </c>
      <c r="L2192" s="193">
        <v>4</v>
      </c>
      <c r="M2192" s="193">
        <v>3.7</v>
      </c>
      <c r="N2192" s="193">
        <v>0</v>
      </c>
      <c r="O2192" s="184">
        <f t="shared" si="1465"/>
        <v>3.3999999999999986</v>
      </c>
      <c r="P2192" s="185">
        <f t="shared" si="1463"/>
        <v>19.5</v>
      </c>
      <c r="Q2192" s="542"/>
      <c r="R2192" s="199">
        <v>19.5</v>
      </c>
      <c r="S2192" s="187">
        <v>19.5</v>
      </c>
      <c r="T2192" s="105">
        <f t="shared" si="1464"/>
        <v>0</v>
      </c>
      <c r="U2192" s="79">
        <v>1</v>
      </c>
    </row>
    <row r="2193" spans="1:21" s="57" customFormat="1" ht="15.75" hidden="1" customHeight="1" thickBot="1">
      <c r="A2193" s="57" t="s">
        <v>57</v>
      </c>
      <c r="B2193" s="69"/>
      <c r="C2193" s="233" t="s">
        <v>1759</v>
      </c>
      <c r="D2193" s="195"/>
      <c r="E2193" s="193"/>
      <c r="F2193" s="193"/>
      <c r="G2193" s="193"/>
      <c r="H2193" s="193"/>
      <c r="I2193" s="193"/>
      <c r="J2193" s="193"/>
      <c r="K2193" s="193"/>
      <c r="L2193" s="193"/>
      <c r="M2193" s="193"/>
      <c r="N2193" s="193"/>
      <c r="O2193" s="184">
        <f t="shared" si="1465"/>
        <v>0</v>
      </c>
      <c r="P2193" s="185">
        <f t="shared" si="1463"/>
        <v>0</v>
      </c>
      <c r="Q2193" s="503"/>
      <c r="R2193" s="199"/>
      <c r="S2193" s="187"/>
      <c r="T2193" s="105">
        <f t="shared" si="1464"/>
        <v>0</v>
      </c>
      <c r="U2193" s="79">
        <v>2</v>
      </c>
    </row>
    <row r="2194" spans="1:21" s="57" customFormat="1" ht="15.75" hidden="1" customHeight="1" thickBot="1">
      <c r="A2194" s="57" t="s">
        <v>57</v>
      </c>
      <c r="B2194" s="69"/>
      <c r="C2194" s="233" t="s">
        <v>1760</v>
      </c>
      <c r="D2194" s="195"/>
      <c r="E2194" s="193"/>
      <c r="F2194" s="193"/>
      <c r="G2194" s="193"/>
      <c r="H2194" s="193"/>
      <c r="I2194" s="193"/>
      <c r="J2194" s="193"/>
      <c r="K2194" s="193"/>
      <c r="L2194" s="193"/>
      <c r="M2194" s="193"/>
      <c r="N2194" s="193"/>
      <c r="O2194" s="184">
        <f t="shared" si="1465"/>
        <v>0</v>
      </c>
      <c r="P2194" s="185">
        <f t="shared" si="1463"/>
        <v>0</v>
      </c>
      <c r="Q2194" s="503"/>
      <c r="R2194" s="199"/>
      <c r="S2194" s="187"/>
      <c r="T2194" s="105">
        <f t="shared" si="1464"/>
        <v>0</v>
      </c>
      <c r="U2194" s="79">
        <v>2</v>
      </c>
    </row>
    <row r="2195" spans="1:21" s="57" customFormat="1" ht="15.75" hidden="1" customHeight="1" thickBot="1">
      <c r="A2195" s="57" t="s">
        <v>57</v>
      </c>
      <c r="B2195" s="69"/>
      <c r="C2195" s="233" t="s">
        <v>1761</v>
      </c>
      <c r="D2195" s="195"/>
      <c r="E2195" s="193"/>
      <c r="F2195" s="193"/>
      <c r="G2195" s="193"/>
      <c r="H2195" s="193"/>
      <c r="I2195" s="193"/>
      <c r="J2195" s="193"/>
      <c r="K2195" s="193"/>
      <c r="L2195" s="193"/>
      <c r="M2195" s="193"/>
      <c r="N2195" s="193"/>
      <c r="O2195" s="184">
        <f t="shared" si="1465"/>
        <v>0</v>
      </c>
      <c r="P2195" s="185">
        <f t="shared" si="1463"/>
        <v>0</v>
      </c>
      <c r="Q2195" s="503"/>
      <c r="R2195" s="199"/>
      <c r="S2195" s="187"/>
      <c r="T2195" s="105">
        <f t="shared" si="1464"/>
        <v>0</v>
      </c>
      <c r="U2195" s="79">
        <v>2</v>
      </c>
    </row>
    <row r="2196" spans="1:21" s="57" customFormat="1" ht="15.75" hidden="1" customHeight="1" thickBot="1">
      <c r="A2196" s="57" t="s">
        <v>57</v>
      </c>
      <c r="B2196" s="69"/>
      <c r="C2196" s="233" t="s">
        <v>1762</v>
      </c>
      <c r="D2196" s="195"/>
      <c r="E2196" s="193"/>
      <c r="F2196" s="193"/>
      <c r="G2196" s="193"/>
      <c r="H2196" s="193"/>
      <c r="I2196" s="193"/>
      <c r="J2196" s="193"/>
      <c r="K2196" s="193"/>
      <c r="L2196" s="193"/>
      <c r="M2196" s="193"/>
      <c r="N2196" s="193"/>
      <c r="O2196" s="184">
        <f t="shared" si="1465"/>
        <v>0</v>
      </c>
      <c r="P2196" s="185">
        <f t="shared" si="1463"/>
        <v>0</v>
      </c>
      <c r="Q2196" s="503"/>
      <c r="R2196" s="199"/>
      <c r="S2196" s="187"/>
      <c r="T2196" s="105">
        <f t="shared" si="1464"/>
        <v>0</v>
      </c>
      <c r="U2196" s="79">
        <v>2</v>
      </c>
    </row>
    <row r="2197" spans="1:21" s="196" customFormat="1" ht="15.6" customHeight="1" thickBot="1">
      <c r="B2197" s="549"/>
      <c r="C2197" s="468"/>
      <c r="D2197" s="161"/>
      <c r="E2197" s="161"/>
      <c r="F2197" s="161"/>
      <c r="G2197" s="161"/>
      <c r="H2197" s="161"/>
      <c r="I2197" s="161"/>
      <c r="J2197" s="161"/>
      <c r="K2197" s="161"/>
      <c r="L2197" s="161"/>
      <c r="M2197" s="161"/>
      <c r="N2197" s="161"/>
      <c r="O2197" s="197"/>
      <c r="P2197" s="198"/>
      <c r="Q2197" s="198"/>
      <c r="R2197" s="161"/>
      <c r="S2197" s="161"/>
      <c r="T2197" s="75"/>
      <c r="U2197" s="79">
        <v>1</v>
      </c>
    </row>
    <row r="2198" spans="1:21" s="57" customFormat="1" ht="15.75" hidden="1" customHeight="1" thickBot="1">
      <c r="A2198" s="57" t="s">
        <v>58</v>
      </c>
      <c r="B2198" s="69"/>
      <c r="C2198" s="233" t="s">
        <v>271</v>
      </c>
      <c r="D2198" s="218">
        <v>5.96774752279354E-2</v>
      </c>
      <c r="E2198" s="218">
        <v>6.0329673393088992E-2</v>
      </c>
      <c r="F2198" s="218">
        <v>6.2406164491492652E-2</v>
      </c>
      <c r="G2198" s="218">
        <v>6.9510442696316163E-2</v>
      </c>
      <c r="H2198" s="218">
        <v>5.6008679135879223E-2</v>
      </c>
      <c r="I2198" s="218">
        <v>0.12494883303338844</v>
      </c>
      <c r="J2198" s="218">
        <v>0.10651413887720552</v>
      </c>
      <c r="K2198" s="218">
        <v>7.1285074513623981E-2</v>
      </c>
      <c r="L2198" s="218">
        <v>8.2461366446603193E-2</v>
      </c>
      <c r="M2198" s="218">
        <v>6.653556468588874E-2</v>
      </c>
      <c r="N2198" s="218">
        <v>0.14057441680650282</v>
      </c>
      <c r="O2198" s="218">
        <v>9.9748170692074895E-2</v>
      </c>
      <c r="P2198" s="160">
        <f>SUM(D2198:O2198)</f>
        <v>1</v>
      </c>
      <c r="Q2198" s="484"/>
      <c r="R2198" s="234"/>
      <c r="S2198" s="234"/>
      <c r="T2198" s="75"/>
      <c r="U2198" s="79">
        <v>2</v>
      </c>
    </row>
    <row r="2199" spans="1:21" s="57" customFormat="1" ht="15.75" hidden="1" customHeight="1" thickBot="1">
      <c r="A2199" s="57" t="s">
        <v>58</v>
      </c>
      <c r="B2199" s="69"/>
      <c r="C2199" s="233" t="s">
        <v>272</v>
      </c>
      <c r="D2199" s="220">
        <v>0.22419754290693455</v>
      </c>
      <c r="E2199" s="220">
        <v>0.20355486837017975</v>
      </c>
      <c r="F2199" s="220">
        <v>0.12190083909717657</v>
      </c>
      <c r="G2199" s="220">
        <v>5.9293830483740227E-2</v>
      </c>
      <c r="H2199" s="220">
        <v>3.4760744832560808E-2</v>
      </c>
      <c r="I2199" s="220">
        <v>0.31534173595790382</v>
      </c>
      <c r="J2199" s="220">
        <v>2.6995316060028873E-2</v>
      </c>
      <c r="K2199" s="220">
        <v>-3.3804297231922456E-3</v>
      </c>
      <c r="L2199" s="220">
        <v>1.7410164479093604E-3</v>
      </c>
      <c r="M2199" s="220">
        <v>1.1031523280881324E-3</v>
      </c>
      <c r="N2199" s="220">
        <v>1.4491383238670179E-2</v>
      </c>
      <c r="O2199" s="220">
        <v>0</v>
      </c>
      <c r="P2199" s="164">
        <f>SUM(D2199:O2199)</f>
        <v>1.0000000000000002</v>
      </c>
      <c r="Q2199" s="484"/>
      <c r="R2199" s="234"/>
      <c r="S2199" s="234"/>
      <c r="T2199" s="75"/>
      <c r="U2199" s="79">
        <v>2</v>
      </c>
    </row>
    <row r="2200" spans="1:21" s="57" customFormat="1" ht="15.75" hidden="1" customHeight="1" thickBot="1">
      <c r="A2200" s="57" t="s">
        <v>58</v>
      </c>
      <c r="B2200" s="69"/>
      <c r="C2200" s="233" t="s">
        <v>273</v>
      </c>
      <c r="D2200" s="235">
        <v>4.1485667699497325E-2</v>
      </c>
      <c r="E2200" s="235">
        <v>-3.0768387359307644E-3</v>
      </c>
      <c r="F2200" s="235">
        <v>5.9261806263651143E-2</v>
      </c>
      <c r="G2200" s="235">
        <v>0.12155535792760072</v>
      </c>
      <c r="H2200" s="235">
        <v>5.4337431256812112E-2</v>
      </c>
      <c r="I2200" s="235">
        <v>5.3185522558059473E-2</v>
      </c>
      <c r="J2200" s="235">
        <v>6.2831678365578111E-2</v>
      </c>
      <c r="K2200" s="235">
        <v>0.10826384780613342</v>
      </c>
      <c r="L2200" s="235">
        <v>0.10113215198381449</v>
      </c>
      <c r="M2200" s="235">
        <v>0.11737463352087935</v>
      </c>
      <c r="N2200" s="235">
        <v>0.13358152858664857</v>
      </c>
      <c r="O2200" s="235">
        <v>0.15006721276725601</v>
      </c>
      <c r="P2200" s="167">
        <f>SUM(D2200:O2200)</f>
        <v>1</v>
      </c>
      <c r="Q2200" s="484"/>
      <c r="R2200" s="234"/>
      <c r="S2200" s="234"/>
      <c r="T2200" s="75"/>
      <c r="U2200" s="79">
        <v>2</v>
      </c>
    </row>
    <row r="2201" spans="1:21" s="57" customFormat="1" ht="15.75" hidden="1" customHeight="1" thickBot="1">
      <c r="A2201" s="57" t="s">
        <v>58</v>
      </c>
      <c r="B2201" s="69"/>
      <c r="C2201" s="233" t="s">
        <v>274</v>
      </c>
      <c r="D2201" s="168">
        <f t="shared" ref="D2201:D2208" si="1466">D2220/$P2220</f>
        <v>0</v>
      </c>
      <c r="E2201" s="169">
        <f t="shared" ref="E2201:O2201" si="1467">E2220/$P2220</f>
        <v>0</v>
      </c>
      <c r="F2201" s="169">
        <f t="shared" si="1467"/>
        <v>0</v>
      </c>
      <c r="G2201" s="169">
        <f t="shared" si="1467"/>
        <v>0</v>
      </c>
      <c r="H2201" s="169">
        <f t="shared" si="1467"/>
        <v>0</v>
      </c>
      <c r="I2201" s="169">
        <f t="shared" si="1467"/>
        <v>0</v>
      </c>
      <c r="J2201" s="169">
        <f t="shared" si="1467"/>
        <v>0</v>
      </c>
      <c r="K2201" s="169">
        <f t="shared" si="1467"/>
        <v>0</v>
      </c>
      <c r="L2201" s="169">
        <f t="shared" si="1467"/>
        <v>0</v>
      </c>
      <c r="M2201" s="169">
        <f t="shared" si="1467"/>
        <v>0</v>
      </c>
      <c r="N2201" s="169">
        <f t="shared" si="1467"/>
        <v>0</v>
      </c>
      <c r="O2201" s="169">
        <f t="shared" si="1467"/>
        <v>1</v>
      </c>
      <c r="P2201" s="171">
        <f>SUM(D2201:O2201)</f>
        <v>1</v>
      </c>
      <c r="Q2201" s="484"/>
      <c r="R2201" s="234"/>
      <c r="S2201" s="234"/>
      <c r="T2201" s="75"/>
      <c r="U2201" s="79">
        <v>2</v>
      </c>
    </row>
    <row r="2202" spans="1:21" s="57" customFormat="1" ht="15.75" hidden="1" customHeight="1" thickBot="1">
      <c r="A2202" s="57" t="s">
        <v>58</v>
      </c>
      <c r="B2202" s="69"/>
      <c r="C2202" s="236" t="s">
        <v>275</v>
      </c>
      <c r="D2202" s="168">
        <f t="shared" si="1466"/>
        <v>8.2528309002036462E-2</v>
      </c>
      <c r="E2202" s="169">
        <f t="shared" ref="E2202:O2203" si="1468">E2221/$P2221</f>
        <v>9.0571245937712153E-2</v>
      </c>
      <c r="F2202" s="169">
        <f t="shared" si="1468"/>
        <v>6.0893642296833257E-2</v>
      </c>
      <c r="G2202" s="169">
        <f t="shared" si="1468"/>
        <v>0.10561237537587205</v>
      </c>
      <c r="H2202" s="169">
        <f t="shared" si="1468"/>
        <v>5.1488500538059964E-2</v>
      </c>
      <c r="I2202" s="169">
        <f t="shared" si="1468"/>
        <v>8.9458979056618315E-2</v>
      </c>
      <c r="J2202" s="169">
        <f t="shared" si="1468"/>
        <v>8.6977945178752236E-2</v>
      </c>
      <c r="K2202" s="169">
        <f t="shared" si="1468"/>
        <v>8.4154941623440435E-2</v>
      </c>
      <c r="L2202" s="169">
        <f t="shared" si="1468"/>
        <v>0.12452403585398945</v>
      </c>
      <c r="M2202" s="169">
        <f t="shared" si="1468"/>
        <v>0.13465559641248701</v>
      </c>
      <c r="N2202" s="169">
        <f t="shared" si="1468"/>
        <v>9.5126356345195239E-3</v>
      </c>
      <c r="O2202" s="169">
        <f t="shared" si="1468"/>
        <v>7.9621793089679246E-2</v>
      </c>
      <c r="P2202" s="171">
        <f>SUM(D2202:O2202)</f>
        <v>1</v>
      </c>
      <c r="Q2202" s="496">
        <f>(P2221/P2220-1)</f>
        <v>9.4728026072342875</v>
      </c>
      <c r="R2202" s="234"/>
      <c r="S2202" s="234"/>
      <c r="T2202" s="75"/>
      <c r="U2202" s="79">
        <v>2</v>
      </c>
    </row>
    <row r="2203" spans="1:21" s="57" customFormat="1" ht="15.75" hidden="1" customHeight="1" thickBot="1">
      <c r="A2203" s="57" t="s">
        <v>58</v>
      </c>
      <c r="B2203" s="69"/>
      <c r="C2203" s="233" t="s">
        <v>481</v>
      </c>
      <c r="D2203" s="168">
        <f t="shared" si="1466"/>
        <v>7.6456634735455928E-2</v>
      </c>
      <c r="E2203" s="217">
        <f t="shared" si="1468"/>
        <v>8.6807390129298584E-2</v>
      </c>
      <c r="F2203" s="217">
        <f t="shared" si="1468"/>
        <v>8.8490354908128691E-2</v>
      </c>
      <c r="G2203" s="217">
        <f t="shared" si="1468"/>
        <v>9.8930233770461229E-2</v>
      </c>
      <c r="H2203" s="217">
        <f t="shared" si="1468"/>
        <v>9.7359085141843049E-2</v>
      </c>
      <c r="I2203" s="217">
        <f t="shared" si="1468"/>
        <v>9.206321549559611E-2</v>
      </c>
      <c r="J2203" s="217">
        <f t="shared" si="1468"/>
        <v>8.2274167175856214E-2</v>
      </c>
      <c r="K2203" s="217">
        <f t="shared" si="1468"/>
        <v>9.0396458881831759E-2</v>
      </c>
      <c r="L2203" s="217">
        <f t="shared" si="1468"/>
        <v>7.5004661321413202E-2</v>
      </c>
      <c r="M2203" s="217">
        <f t="shared" si="1468"/>
        <v>8.4768148550148276E-2</v>
      </c>
      <c r="N2203" s="217">
        <f t="shared" si="1468"/>
        <v>5.4199621594016111E-2</v>
      </c>
      <c r="O2203" s="217">
        <f t="shared" si="1468"/>
        <v>7.3250028295950856E-2</v>
      </c>
      <c r="P2203" s="171">
        <f t="shared" ref="P2203:P2208" si="1469">SUM(D2203:O2203)</f>
        <v>1</v>
      </c>
      <c r="Q2203" s="496">
        <f t="shared" ref="Q2203:Q2208" si="1470">(P2222/P2221-1)</f>
        <v>-0.16788264099181172</v>
      </c>
      <c r="R2203" s="234"/>
      <c r="S2203" s="234"/>
      <c r="T2203" s="75"/>
      <c r="U2203" s="79">
        <v>2</v>
      </c>
    </row>
    <row r="2204" spans="1:21" s="57" customFormat="1" ht="15.75" hidden="1" customHeight="1" thickBot="1">
      <c r="A2204" s="57" t="s">
        <v>58</v>
      </c>
      <c r="B2204" s="69"/>
      <c r="C2204" s="233" t="s">
        <v>602</v>
      </c>
      <c r="D2204" s="168">
        <f t="shared" si="1466"/>
        <v>8.8349259033207242E-2</v>
      </c>
      <c r="E2204" s="217">
        <f t="shared" ref="E2204:O2204" si="1471">E2223/$P2223</f>
        <v>9.6728280508417072E-2</v>
      </c>
      <c r="F2204" s="217">
        <f t="shared" si="1471"/>
        <v>0.10551960573846865</v>
      </c>
      <c r="G2204" s="217">
        <f t="shared" si="1471"/>
        <v>0.10472314843898192</v>
      </c>
      <c r="H2204" s="217">
        <f t="shared" si="1471"/>
        <v>8.7413097360151681E-2</v>
      </c>
      <c r="I2204" s="217">
        <f t="shared" si="1471"/>
        <v>6.9113312337418589E-2</v>
      </c>
      <c r="J2204" s="217">
        <f t="shared" si="1471"/>
        <v>7.5850857417865306E-2</v>
      </c>
      <c r="K2204" s="217">
        <f t="shared" si="1471"/>
        <v>4.9163865553950303E-2</v>
      </c>
      <c r="L2204" s="217">
        <f t="shared" si="1471"/>
        <v>7.610774012591176E-2</v>
      </c>
      <c r="M2204" s="217">
        <f t="shared" si="1471"/>
        <v>8.3999543813767064E-2</v>
      </c>
      <c r="N2204" s="217">
        <f t="shared" si="1471"/>
        <v>8.0439674671964376E-2</v>
      </c>
      <c r="O2204" s="217">
        <f t="shared" si="1471"/>
        <v>8.2591614999896062E-2</v>
      </c>
      <c r="P2204" s="171">
        <f t="shared" si="1469"/>
        <v>1</v>
      </c>
      <c r="Q2204" s="497">
        <f t="shared" si="1470"/>
        <v>-2.6191401388699243E-2</v>
      </c>
      <c r="R2204" s="234"/>
      <c r="S2204" s="234"/>
      <c r="T2204" s="75"/>
      <c r="U2204" s="79">
        <v>2</v>
      </c>
    </row>
    <row r="2205" spans="1:21" s="57" customFormat="1" ht="15.75" hidden="1" customHeight="1" thickBot="1">
      <c r="A2205" s="57" t="s">
        <v>58</v>
      </c>
      <c r="B2205" s="69"/>
      <c r="C2205" s="244" t="s">
        <v>699</v>
      </c>
      <c r="D2205" s="168">
        <f t="shared" si="1466"/>
        <v>0.16497824195634908</v>
      </c>
      <c r="E2205" s="217">
        <f t="shared" ref="E2205:O2205" si="1472">E2224/$P2224</f>
        <v>0.15401106969595535</v>
      </c>
      <c r="F2205" s="217">
        <f t="shared" si="1472"/>
        <v>0.11033504997575093</v>
      </c>
      <c r="G2205" s="217">
        <f t="shared" si="1472"/>
        <v>0.10048424643132975</v>
      </c>
      <c r="H2205" s="217">
        <f t="shared" si="1472"/>
        <v>9.4329609696364156E-2</v>
      </c>
      <c r="I2205" s="217">
        <f t="shared" si="1472"/>
        <v>7.257861199479719E-2</v>
      </c>
      <c r="J2205" s="217">
        <f t="shared" si="1472"/>
        <v>5.4544117941331891E-2</v>
      </c>
      <c r="K2205" s="217">
        <f t="shared" si="1472"/>
        <v>3.9242213135835535E-2</v>
      </c>
      <c r="L2205" s="217">
        <f t="shared" si="1472"/>
        <v>4.1245123211887121E-2</v>
      </c>
      <c r="M2205" s="217">
        <f t="shared" si="1472"/>
        <v>4.3810255686081552E-2</v>
      </c>
      <c r="N2205" s="217">
        <f t="shared" si="1472"/>
        <v>5.731388355355678E-2</v>
      </c>
      <c r="O2205" s="217">
        <f t="shared" si="1472"/>
        <v>6.7127576720760432E-2</v>
      </c>
      <c r="P2205" s="171">
        <f t="shared" si="1469"/>
        <v>0.99999999999999978</v>
      </c>
      <c r="Q2205" s="497">
        <f t="shared" si="1470"/>
        <v>-0.49953804007061642</v>
      </c>
      <c r="R2205" s="234"/>
      <c r="S2205" s="234"/>
      <c r="T2205" s="477"/>
      <c r="U2205" s="79">
        <v>2</v>
      </c>
    </row>
    <row r="2206" spans="1:21" s="57" customFormat="1" ht="15.75" hidden="1" customHeight="1" thickBot="1">
      <c r="A2206" s="57" t="s">
        <v>58</v>
      </c>
      <c r="B2206" s="516"/>
      <c r="C2206" s="244" t="s">
        <v>804</v>
      </c>
      <c r="D2206" s="173">
        <f t="shared" si="1466"/>
        <v>0.14735200916376387</v>
      </c>
      <c r="E2206" s="218">
        <f t="shared" ref="E2206:O2206" si="1473">E2225/$P2225</f>
        <v>0.12454135531101512</v>
      </c>
      <c r="F2206" s="218">
        <f t="shared" si="1473"/>
        <v>8.7010264809389601E-2</v>
      </c>
      <c r="G2206" s="218">
        <f t="shared" si="1473"/>
        <v>8.8386511087798769E-2</v>
      </c>
      <c r="H2206" s="218">
        <f t="shared" si="1473"/>
        <v>8.0366229249729595E-2</v>
      </c>
      <c r="I2206" s="218">
        <f t="shared" si="1473"/>
        <v>1.2720028142922351E-2</v>
      </c>
      <c r="J2206" s="218">
        <f t="shared" si="1473"/>
        <v>6.805401595229571E-2</v>
      </c>
      <c r="K2206" s="218">
        <f t="shared" si="1473"/>
        <v>7.4483747144659537E-2</v>
      </c>
      <c r="L2206" s="218">
        <f t="shared" si="1473"/>
        <v>7.5100592105689201E-2</v>
      </c>
      <c r="M2206" s="218">
        <f t="shared" si="1473"/>
        <v>6.3754500482648579E-2</v>
      </c>
      <c r="N2206" s="218">
        <f t="shared" si="1473"/>
        <v>8.7868652313734197E-2</v>
      </c>
      <c r="O2206" s="218">
        <f t="shared" si="1473"/>
        <v>9.0362094236353482E-2</v>
      </c>
      <c r="P2206" s="514">
        <f t="shared" si="1469"/>
        <v>1</v>
      </c>
      <c r="Q2206" s="550">
        <f t="shared" si="1470"/>
        <v>-0.69764682540839784</v>
      </c>
      <c r="R2206" s="234"/>
      <c r="S2206" s="234"/>
      <c r="T2206" s="75"/>
      <c r="U2206" s="79">
        <v>2</v>
      </c>
    </row>
    <row r="2207" spans="1:21" s="57" customFormat="1" ht="15.75" hidden="1" customHeight="1" thickBot="1">
      <c r="A2207" s="57" t="s">
        <v>58</v>
      </c>
      <c r="B2207" s="516"/>
      <c r="C2207" s="244" t="s">
        <v>888</v>
      </c>
      <c r="D2207" s="219">
        <f t="shared" si="1466"/>
        <v>0.10770139258766252</v>
      </c>
      <c r="E2207" s="220">
        <f t="shared" ref="E2207:O2207" si="1474">E2226/$P2226</f>
        <v>7.6386515590356044E-2</v>
      </c>
      <c r="F2207" s="220">
        <f t="shared" si="1474"/>
        <v>7.0172429007399284E-2</v>
      </c>
      <c r="G2207" s="220">
        <f t="shared" si="1474"/>
        <v>6.1385791075872394E-2</v>
      </c>
      <c r="H2207" s="220">
        <f t="shared" si="1474"/>
        <v>8.7263148523554337E-2</v>
      </c>
      <c r="I2207" s="220">
        <f t="shared" si="1474"/>
        <v>7.1774423060124881E-2</v>
      </c>
      <c r="J2207" s="220">
        <f t="shared" si="1474"/>
        <v>8.4451684729809878E-2</v>
      </c>
      <c r="K2207" s="220">
        <f t="shared" si="1474"/>
        <v>9.5242898498768241E-2</v>
      </c>
      <c r="L2207" s="220">
        <f t="shared" si="1474"/>
        <v>7.6625775632763848E-2</v>
      </c>
      <c r="M2207" s="220">
        <f t="shared" si="1474"/>
        <v>8.8176295702957208E-2</v>
      </c>
      <c r="N2207" s="220">
        <f t="shared" si="1474"/>
        <v>9.3868192238829515E-2</v>
      </c>
      <c r="O2207" s="220">
        <f t="shared" si="1474"/>
        <v>8.6951453351901825E-2</v>
      </c>
      <c r="P2207" s="460">
        <f t="shared" si="1469"/>
        <v>0.99999999999999989</v>
      </c>
      <c r="Q2207" s="551">
        <f t="shared" si="1470"/>
        <v>0.11446427290971872</v>
      </c>
      <c r="R2207" s="234"/>
      <c r="S2207" s="234"/>
      <c r="T2207" s="75"/>
      <c r="U2207" s="79">
        <v>2</v>
      </c>
    </row>
    <row r="2208" spans="1:21" s="57" customFormat="1" ht="15.6" hidden="1" customHeight="1" thickBot="1">
      <c r="A2208" s="57" t="s">
        <v>58</v>
      </c>
      <c r="B2208" s="516"/>
      <c r="C2208" s="244" t="s">
        <v>989</v>
      </c>
      <c r="D2208" s="219">
        <f t="shared" si="1466"/>
        <v>5.9237164603561966E-2</v>
      </c>
      <c r="E2208" s="220">
        <f t="shared" ref="E2208:N2208" si="1475">E2227/$P2227</f>
        <v>7.1780136416661811E-2</v>
      </c>
      <c r="F2208" s="220">
        <f t="shared" si="1475"/>
        <v>6.9628650273036913E-2</v>
      </c>
      <c r="G2208" s="220">
        <f t="shared" si="1475"/>
        <v>4.4205519214287212E-2</v>
      </c>
      <c r="H2208" s="220">
        <f t="shared" si="1475"/>
        <v>6.618067785944648E-2</v>
      </c>
      <c r="I2208" s="220">
        <f t="shared" si="1475"/>
        <v>8.3712968936110757E-2</v>
      </c>
      <c r="J2208" s="220">
        <f t="shared" si="1475"/>
        <v>9.426560685031668E-2</v>
      </c>
      <c r="K2208" s="220">
        <f t="shared" si="1475"/>
        <v>0.11552783087561805</v>
      </c>
      <c r="L2208" s="220">
        <f t="shared" si="1475"/>
        <v>9.2943050223194962E-2</v>
      </c>
      <c r="M2208" s="220">
        <f t="shared" si="1475"/>
        <v>9.9679968940371816E-2</v>
      </c>
      <c r="N2208" s="220">
        <f t="shared" si="1475"/>
        <v>9.1654314481471016E-2</v>
      </c>
      <c r="O2208" s="220">
        <f>O2227/$P2227</f>
        <v>0.11118411132592232</v>
      </c>
      <c r="P2208" s="460">
        <f t="shared" si="1469"/>
        <v>0.99999999999999989</v>
      </c>
      <c r="Q2208" s="551">
        <f t="shared" si="1470"/>
        <v>0.24087035866714457</v>
      </c>
      <c r="R2208" s="234"/>
      <c r="S2208" s="234"/>
      <c r="T2208" s="75"/>
      <c r="U2208" s="79">
        <v>2</v>
      </c>
    </row>
    <row r="2209" spans="1:21" s="57" customFormat="1" ht="15.6" hidden="1" customHeight="1" thickBot="1">
      <c r="A2209" s="57" t="s">
        <v>58</v>
      </c>
      <c r="B2209" s="516"/>
      <c r="C2209" s="244" t="s">
        <v>1134</v>
      </c>
      <c r="D2209" s="219">
        <f t="shared" ref="D2209:O2209" si="1476">D2229/$P2229</f>
        <v>9.358961922747315E-2</v>
      </c>
      <c r="E2209" s="220">
        <f t="shared" si="1476"/>
        <v>0.12431262439103305</v>
      </c>
      <c r="F2209" s="220">
        <f t="shared" si="1476"/>
        <v>7.5865940551905667E-2</v>
      </c>
      <c r="G2209" s="220">
        <f t="shared" si="1476"/>
        <v>0.10791657128379137</v>
      </c>
      <c r="H2209" s="220">
        <f t="shared" si="1476"/>
        <v>0.13081328512177265</v>
      </c>
      <c r="I2209" s="220">
        <f t="shared" si="1476"/>
        <v>7.1831022258766683E-2</v>
      </c>
      <c r="J2209" s="220">
        <f t="shared" si="1476"/>
        <v>5.2853122013429669E-2</v>
      </c>
      <c r="K2209" s="220">
        <f t="shared" si="1476"/>
        <v>5.7064063122670025E-2</v>
      </c>
      <c r="L2209" s="220">
        <f t="shared" si="1476"/>
        <v>5.9588490168955094E-2</v>
      </c>
      <c r="M2209" s="220">
        <f t="shared" si="1476"/>
        <v>6.7962368983949389E-2</v>
      </c>
      <c r="N2209" s="220">
        <f t="shared" si="1476"/>
        <v>8.1237911438344579E-2</v>
      </c>
      <c r="O2209" s="220">
        <f t="shared" si="1476"/>
        <v>7.6964981437908656E-2</v>
      </c>
      <c r="P2209" s="460">
        <f>SUM(D2209:O2209)</f>
        <v>0.99999999999999978</v>
      </c>
      <c r="Q2209" s="551">
        <f>(P2229/P2227-1)</f>
        <v>0.27230278504711269</v>
      </c>
      <c r="R2209" s="234"/>
      <c r="S2209" s="234"/>
      <c r="T2209" s="75"/>
      <c r="U2209" s="79">
        <v>2</v>
      </c>
    </row>
    <row r="2210" spans="1:21" s="57" customFormat="1" ht="15.6" customHeight="1" thickBot="1">
      <c r="A2210" s="57" t="s">
        <v>58</v>
      </c>
      <c r="B2210" s="516">
        <f>+B2192+1</f>
        <v>433</v>
      </c>
      <c r="C2210" s="244" t="s">
        <v>1763</v>
      </c>
      <c r="D2210" s="219">
        <f t="shared" ref="D2210:D2216" si="1477">D2230/$P2230</f>
        <v>0.12008562230261888</v>
      </c>
      <c r="E2210" s="220">
        <f t="shared" ref="E2210:N2210" si="1478">E2230/$P2230</f>
        <v>0.12079099409815432</v>
      </c>
      <c r="F2210" s="220">
        <f t="shared" si="1478"/>
        <v>0.11332991026088207</v>
      </c>
      <c r="G2210" s="220">
        <f t="shared" si="1478"/>
        <v>0.10030047216166312</v>
      </c>
      <c r="H2210" s="220">
        <f t="shared" si="1478"/>
        <v>0.10349898009402295</v>
      </c>
      <c r="I2210" s="220">
        <f t="shared" si="1478"/>
        <v>9.8543775993186825E-2</v>
      </c>
      <c r="J2210" s="220">
        <f t="shared" si="1478"/>
        <v>0.11487835364261662</v>
      </c>
      <c r="K2210" s="220">
        <f t="shared" si="1478"/>
        <v>9.2737140143285574E-2</v>
      </c>
      <c r="L2210" s="220">
        <f t="shared" si="1478"/>
        <v>6.8331209362406248E-2</v>
      </c>
      <c r="M2210" s="220">
        <f t="shared" si="1478"/>
        <v>3.6707582810068196E-2</v>
      </c>
      <c r="N2210" s="220">
        <f t="shared" si="1478"/>
        <v>1.9453726170909177E-2</v>
      </c>
      <c r="O2210" s="220">
        <f t="shared" ref="O2210:O2216" si="1479">O2230/$P2230</f>
        <v>1.1342232960186055E-2</v>
      </c>
      <c r="P2210" s="460">
        <f t="shared" ref="P2210:P2219" si="1480">SUM(D2210:O2210)</f>
        <v>0.99999999999999989</v>
      </c>
      <c r="Q2210" s="551">
        <f>(P2230/P2229-1)</f>
        <v>-0.39003412062762588</v>
      </c>
      <c r="R2210" s="234"/>
      <c r="S2210" s="234"/>
      <c r="T2210" s="75"/>
      <c r="U2210" s="79">
        <v>1</v>
      </c>
    </row>
    <row r="2211" spans="1:21" s="57" customFormat="1" ht="15.6" customHeight="1" thickBot="1">
      <c r="A2211" s="57" t="s">
        <v>58</v>
      </c>
      <c r="B2211" s="516">
        <f>+B2210+1</f>
        <v>434</v>
      </c>
      <c r="C2211" s="244" t="s">
        <v>1764</v>
      </c>
      <c r="D2211" s="347">
        <f t="shared" si="1477"/>
        <v>5.2663062095339559E-2</v>
      </c>
      <c r="E2211" s="264">
        <f t="shared" ref="E2211:N2211" si="1481">E2231/$P2231</f>
        <v>8.799183561181563E-2</v>
      </c>
      <c r="F2211" s="264">
        <f t="shared" si="1481"/>
        <v>8.4421634570211318E-2</v>
      </c>
      <c r="G2211" s="264">
        <f t="shared" si="1481"/>
        <v>6.6836328595998959E-2</v>
      </c>
      <c r="H2211" s="264">
        <f t="shared" si="1481"/>
        <v>6.4592241325172689E-2</v>
      </c>
      <c r="I2211" s="264">
        <f t="shared" si="1481"/>
        <v>5.9969366480071874E-2</v>
      </c>
      <c r="J2211" s="264">
        <f t="shared" si="1481"/>
        <v>8.7029025211494665E-2</v>
      </c>
      <c r="K2211" s="264">
        <f t="shared" si="1481"/>
        <v>8.8783467811334643E-2</v>
      </c>
      <c r="L2211" s="264">
        <f t="shared" si="1481"/>
        <v>0.10041009070474417</v>
      </c>
      <c r="M2211" s="264">
        <f t="shared" si="1481"/>
        <v>0.11537758613659864</v>
      </c>
      <c r="N2211" s="264">
        <f t="shared" si="1481"/>
        <v>8.4631096015151119E-2</v>
      </c>
      <c r="O2211" s="264">
        <f t="shared" si="1479"/>
        <v>0.10729426544206674</v>
      </c>
      <c r="P2211" s="552">
        <f t="shared" si="1480"/>
        <v>1</v>
      </c>
      <c r="Q2211" s="553">
        <f t="shared" ref="Q2211:Q2219" si="1482">(P2231/P2230-1)</f>
        <v>-0.31476979127904414</v>
      </c>
      <c r="R2211" s="234"/>
      <c r="S2211" s="234"/>
      <c r="T2211" s="75"/>
      <c r="U2211" s="79">
        <v>1</v>
      </c>
    </row>
    <row r="2212" spans="1:21" s="57" customFormat="1" ht="15.6" customHeight="1" thickBot="1">
      <c r="A2212" s="57" t="s">
        <v>58</v>
      </c>
      <c r="B2212" s="516">
        <f>+B2211+1</f>
        <v>435</v>
      </c>
      <c r="C2212" s="233" t="s">
        <v>1765</v>
      </c>
      <c r="D2212" s="237">
        <f t="shared" si="1477"/>
        <v>3.6209990669052311E-2</v>
      </c>
      <c r="E2212" s="328">
        <f t="shared" ref="E2212:N2212" si="1483">E2232/$P2232</f>
        <v>4.9700397555187757E-2</v>
      </c>
      <c r="F2212" s="328">
        <f t="shared" si="1483"/>
        <v>2.9879290384543213E-2</v>
      </c>
      <c r="G2212" s="328">
        <f t="shared" si="1483"/>
        <v>4.4499671289950665E-2</v>
      </c>
      <c r="H2212" s="328">
        <f t="shared" si="1483"/>
        <v>7.1427606181126105E-2</v>
      </c>
      <c r="I2212" s="328">
        <f t="shared" si="1483"/>
        <v>7.4920998151765478E-2</v>
      </c>
      <c r="J2212" s="328">
        <f t="shared" si="1483"/>
        <v>4.9687264157134911E-2</v>
      </c>
      <c r="K2212" s="328">
        <f t="shared" si="1483"/>
        <v>5.1350331919993872E-2</v>
      </c>
      <c r="L2212" s="328">
        <f t="shared" si="1483"/>
        <v>7.8097243524559073E-2</v>
      </c>
      <c r="M2212" s="328">
        <f t="shared" si="1483"/>
        <v>0.13853410828678717</v>
      </c>
      <c r="N2212" s="328">
        <f t="shared" si="1483"/>
        <v>0.14118179586924598</v>
      </c>
      <c r="O2212" s="328">
        <f t="shared" si="1479"/>
        <v>0.23451130201065346</v>
      </c>
      <c r="P2212" s="329">
        <f t="shared" si="1480"/>
        <v>1</v>
      </c>
      <c r="Q2212" s="498">
        <f t="shared" si="1482"/>
        <v>2.3185527476248691</v>
      </c>
      <c r="R2212" s="234"/>
      <c r="S2212" s="234"/>
      <c r="T2212" s="75"/>
      <c r="U2212" s="79">
        <v>1</v>
      </c>
    </row>
    <row r="2213" spans="1:21" s="57" customFormat="1" ht="15.6" customHeight="1" thickBot="1">
      <c r="A2213" s="57" t="s">
        <v>58</v>
      </c>
      <c r="B2213" s="516">
        <f>+B2212+1</f>
        <v>436</v>
      </c>
      <c r="C2213" s="233" t="s">
        <v>1766</v>
      </c>
      <c r="D2213" s="347">
        <f t="shared" si="1477"/>
        <v>0.1297569860096616</v>
      </c>
      <c r="E2213" s="264">
        <f t="shared" ref="E2213:N2213" si="1484">E2233/$P2233</f>
        <v>0.15405900419255231</v>
      </c>
      <c r="F2213" s="264">
        <f t="shared" si="1484"/>
        <v>0.13655438739156209</v>
      </c>
      <c r="G2213" s="264">
        <f t="shared" si="1484"/>
        <v>8.0020166148957392E-2</v>
      </c>
      <c r="H2213" s="264">
        <f t="shared" si="1484"/>
        <v>9.5538367049172346E-2</v>
      </c>
      <c r="I2213" s="264">
        <f t="shared" si="1484"/>
        <v>8.2775154985003457E-2</v>
      </c>
      <c r="J2213" s="264">
        <f t="shared" si="1484"/>
        <v>6.3603997901146639E-2</v>
      </c>
      <c r="K2213" s="264">
        <f t="shared" si="1484"/>
        <v>7.6348956677351587E-2</v>
      </c>
      <c r="L2213" s="264">
        <f t="shared" si="1484"/>
        <v>2.8390089101585116E-2</v>
      </c>
      <c r="M2213" s="264">
        <f t="shared" si="1484"/>
        <v>2.7096183675147743E-2</v>
      </c>
      <c r="N2213" s="264">
        <f t="shared" si="1484"/>
        <v>8.1568743058855309E-2</v>
      </c>
      <c r="O2213" s="264">
        <f t="shared" si="1479"/>
        <v>4.4287963809004433E-2</v>
      </c>
      <c r="P2213" s="239">
        <f t="shared" si="1480"/>
        <v>1</v>
      </c>
      <c r="Q2213" s="492">
        <f t="shared" si="1482"/>
        <v>-0.3580627642186559</v>
      </c>
      <c r="R2213" s="234"/>
      <c r="S2213" s="234"/>
      <c r="T2213" s="75"/>
      <c r="U2213" s="79">
        <v>1</v>
      </c>
    </row>
    <row r="2214" spans="1:21" s="57" customFormat="1" ht="15.75" customHeight="1" thickBot="1">
      <c r="A2214" s="57" t="s">
        <v>58</v>
      </c>
      <c r="B2214" s="516">
        <f>+B2213+1</f>
        <v>437</v>
      </c>
      <c r="C2214" s="233" t="s">
        <v>1767</v>
      </c>
      <c r="D2214" s="347">
        <f t="shared" si="1477"/>
        <v>8.0952380952380956E-2</v>
      </c>
      <c r="E2214" s="264">
        <f t="shared" ref="E2214:N2214" si="1485">E2234/$P2234</f>
        <v>9.5238095238095233E-2</v>
      </c>
      <c r="F2214" s="264">
        <f t="shared" si="1485"/>
        <v>9.5238095238095233E-2</v>
      </c>
      <c r="G2214" s="264">
        <f t="shared" si="1485"/>
        <v>4.7619047619047616E-2</v>
      </c>
      <c r="H2214" s="264">
        <f t="shared" si="1485"/>
        <v>9.5238095238095233E-2</v>
      </c>
      <c r="I2214" s="264">
        <f t="shared" si="1485"/>
        <v>9.5238095238095233E-2</v>
      </c>
      <c r="J2214" s="264">
        <f t="shared" si="1485"/>
        <v>4.7619047619047616E-2</v>
      </c>
      <c r="K2214" s="264">
        <f t="shared" si="1485"/>
        <v>9.5238095238095233E-2</v>
      </c>
      <c r="L2214" s="264">
        <f t="shared" si="1485"/>
        <v>9.5238095238095233E-2</v>
      </c>
      <c r="M2214" s="264">
        <f t="shared" si="1485"/>
        <v>9.5238095238095233E-2</v>
      </c>
      <c r="N2214" s="264">
        <f t="shared" si="1485"/>
        <v>9.5238095238095233E-2</v>
      </c>
      <c r="O2214" s="264">
        <f t="shared" si="1479"/>
        <v>6.1904761904761955E-2</v>
      </c>
      <c r="P2214" s="239">
        <f t="shared" si="1480"/>
        <v>1</v>
      </c>
      <c r="Q2214" s="492">
        <f t="shared" si="1482"/>
        <v>-0.18736687037753963</v>
      </c>
      <c r="R2214" s="234"/>
      <c r="S2214" s="234"/>
      <c r="T2214" s="75"/>
      <c r="U2214" s="79">
        <v>1</v>
      </c>
    </row>
    <row r="2215" spans="1:21" s="57" customFormat="1" ht="15.75" customHeight="1" thickBot="1">
      <c r="A2215" s="57" t="s">
        <v>58</v>
      </c>
      <c r="B2215" s="516">
        <f>+B2214+1</f>
        <v>438</v>
      </c>
      <c r="C2215" s="233" t="s">
        <v>1768</v>
      </c>
      <c r="D2215" s="347">
        <f t="shared" si="1477"/>
        <v>8.3333333333333343E-2</v>
      </c>
      <c r="E2215" s="264">
        <f t="shared" ref="E2215:N2215" si="1486">E2235/$P2235</f>
        <v>8.3333333333333343E-2</v>
      </c>
      <c r="F2215" s="264">
        <f t="shared" si="1486"/>
        <v>8.3333333333333343E-2</v>
      </c>
      <c r="G2215" s="264">
        <f t="shared" si="1486"/>
        <v>8.3333333333333343E-2</v>
      </c>
      <c r="H2215" s="264">
        <f t="shared" si="1486"/>
        <v>8.3333333333333343E-2</v>
      </c>
      <c r="I2215" s="264">
        <f t="shared" si="1486"/>
        <v>8.3333333333333343E-2</v>
      </c>
      <c r="J2215" s="264">
        <f t="shared" si="1486"/>
        <v>8.3333333333333343E-2</v>
      </c>
      <c r="K2215" s="264">
        <f t="shared" si="1486"/>
        <v>8.3333333333333343E-2</v>
      </c>
      <c r="L2215" s="264">
        <f t="shared" si="1486"/>
        <v>8.3333333333333343E-2</v>
      </c>
      <c r="M2215" s="264">
        <f t="shared" si="1486"/>
        <v>8.3333333333333343E-2</v>
      </c>
      <c r="N2215" s="264">
        <f t="shared" si="1486"/>
        <v>8.3333333333333343E-2</v>
      </c>
      <c r="O2215" s="264">
        <f t="shared" si="1479"/>
        <v>8.3333333333333412E-2</v>
      </c>
      <c r="P2215" s="239">
        <f t="shared" si="1480"/>
        <v>1.0000000000000004</v>
      </c>
      <c r="Q2215" s="492">
        <f t="shared" si="1482"/>
        <v>0.14285714285714279</v>
      </c>
      <c r="R2215" s="234"/>
      <c r="S2215" s="234"/>
      <c r="T2215" s="75"/>
      <c r="U2215" s="79">
        <v>1</v>
      </c>
    </row>
    <row r="2216" spans="1:21" s="57" customFormat="1" ht="15.75" hidden="1" customHeight="1" thickBot="1">
      <c r="A2216" s="57" t="s">
        <v>58</v>
      </c>
      <c r="B2216" s="69"/>
      <c r="C2216" s="233" t="s">
        <v>1769</v>
      </c>
      <c r="D2216" s="347" t="e">
        <f t="shared" si="1477"/>
        <v>#DIV/0!</v>
      </c>
      <c r="E2216" s="264" t="e">
        <f t="shared" ref="E2216:N2216" si="1487">E2236/$P2236</f>
        <v>#DIV/0!</v>
      </c>
      <c r="F2216" s="264" t="e">
        <f t="shared" si="1487"/>
        <v>#DIV/0!</v>
      </c>
      <c r="G2216" s="264" t="e">
        <f t="shared" si="1487"/>
        <v>#DIV/0!</v>
      </c>
      <c r="H2216" s="264" t="e">
        <f t="shared" si="1487"/>
        <v>#DIV/0!</v>
      </c>
      <c r="I2216" s="264" t="e">
        <f t="shared" si="1487"/>
        <v>#DIV/0!</v>
      </c>
      <c r="J2216" s="264" t="e">
        <f t="shared" si="1487"/>
        <v>#DIV/0!</v>
      </c>
      <c r="K2216" s="264" t="e">
        <f t="shared" si="1487"/>
        <v>#DIV/0!</v>
      </c>
      <c r="L2216" s="264" t="e">
        <f t="shared" si="1487"/>
        <v>#DIV/0!</v>
      </c>
      <c r="M2216" s="264" t="e">
        <f t="shared" si="1487"/>
        <v>#DIV/0!</v>
      </c>
      <c r="N2216" s="264" t="e">
        <f t="shared" si="1487"/>
        <v>#DIV/0!</v>
      </c>
      <c r="O2216" s="264" t="e">
        <f t="shared" si="1479"/>
        <v>#DIV/0!</v>
      </c>
      <c r="P2216" s="239" t="e">
        <f t="shared" si="1480"/>
        <v>#DIV/0!</v>
      </c>
      <c r="Q2216" s="492">
        <f t="shared" si="1482"/>
        <v>-1</v>
      </c>
      <c r="R2216" s="234"/>
      <c r="S2216" s="234"/>
      <c r="T2216" s="75"/>
      <c r="U2216" s="79">
        <v>2</v>
      </c>
    </row>
    <row r="2217" spans="1:21" s="57" customFormat="1" ht="15.75" hidden="1" customHeight="1" thickBot="1">
      <c r="A2217" s="57" t="s">
        <v>58</v>
      </c>
      <c r="B2217" s="69"/>
      <c r="C2217" s="233" t="s">
        <v>1770</v>
      </c>
      <c r="D2217" s="347" t="e">
        <f t="shared" ref="D2217:O2219" si="1488">D2237/$P2237</f>
        <v>#DIV/0!</v>
      </c>
      <c r="E2217" s="264" t="e">
        <f t="shared" si="1488"/>
        <v>#DIV/0!</v>
      </c>
      <c r="F2217" s="264" t="e">
        <f t="shared" si="1488"/>
        <v>#DIV/0!</v>
      </c>
      <c r="G2217" s="264" t="e">
        <f t="shared" si="1488"/>
        <v>#DIV/0!</v>
      </c>
      <c r="H2217" s="264" t="e">
        <f t="shared" si="1488"/>
        <v>#DIV/0!</v>
      </c>
      <c r="I2217" s="264" t="e">
        <f t="shared" si="1488"/>
        <v>#DIV/0!</v>
      </c>
      <c r="J2217" s="264" t="e">
        <f t="shared" si="1488"/>
        <v>#DIV/0!</v>
      </c>
      <c r="K2217" s="264" t="e">
        <f t="shared" si="1488"/>
        <v>#DIV/0!</v>
      </c>
      <c r="L2217" s="264" t="e">
        <f t="shared" si="1488"/>
        <v>#DIV/0!</v>
      </c>
      <c r="M2217" s="264" t="e">
        <f t="shared" si="1488"/>
        <v>#DIV/0!</v>
      </c>
      <c r="N2217" s="264" t="e">
        <f t="shared" si="1488"/>
        <v>#DIV/0!</v>
      </c>
      <c r="O2217" s="264" t="e">
        <f t="shared" si="1488"/>
        <v>#DIV/0!</v>
      </c>
      <c r="P2217" s="239" t="e">
        <f t="shared" si="1480"/>
        <v>#DIV/0!</v>
      </c>
      <c r="Q2217" s="492" t="e">
        <f t="shared" si="1482"/>
        <v>#DIV/0!</v>
      </c>
      <c r="R2217" s="234"/>
      <c r="S2217" s="234"/>
      <c r="T2217" s="75"/>
      <c r="U2217" s="79">
        <v>2</v>
      </c>
    </row>
    <row r="2218" spans="1:21" s="57" customFormat="1" ht="15.75" hidden="1" customHeight="1" thickBot="1">
      <c r="A2218" s="57" t="s">
        <v>58</v>
      </c>
      <c r="B2218" s="69"/>
      <c r="C2218" s="233" t="s">
        <v>1771</v>
      </c>
      <c r="D2218" s="347" t="e">
        <f t="shared" si="1488"/>
        <v>#DIV/0!</v>
      </c>
      <c r="E2218" s="264" t="e">
        <f t="shared" si="1488"/>
        <v>#DIV/0!</v>
      </c>
      <c r="F2218" s="264" t="e">
        <f t="shared" si="1488"/>
        <v>#DIV/0!</v>
      </c>
      <c r="G2218" s="264" t="e">
        <f t="shared" si="1488"/>
        <v>#DIV/0!</v>
      </c>
      <c r="H2218" s="264" t="e">
        <f t="shared" si="1488"/>
        <v>#DIV/0!</v>
      </c>
      <c r="I2218" s="264" t="e">
        <f t="shared" si="1488"/>
        <v>#DIV/0!</v>
      </c>
      <c r="J2218" s="264" t="e">
        <f t="shared" si="1488"/>
        <v>#DIV/0!</v>
      </c>
      <c r="K2218" s="264" t="e">
        <f t="shared" si="1488"/>
        <v>#DIV/0!</v>
      </c>
      <c r="L2218" s="264" t="e">
        <f t="shared" si="1488"/>
        <v>#DIV/0!</v>
      </c>
      <c r="M2218" s="264" t="e">
        <f t="shared" si="1488"/>
        <v>#DIV/0!</v>
      </c>
      <c r="N2218" s="264" t="e">
        <f t="shared" si="1488"/>
        <v>#DIV/0!</v>
      </c>
      <c r="O2218" s="264" t="e">
        <f t="shared" si="1488"/>
        <v>#DIV/0!</v>
      </c>
      <c r="P2218" s="239" t="e">
        <f t="shared" si="1480"/>
        <v>#DIV/0!</v>
      </c>
      <c r="Q2218" s="492" t="e">
        <f t="shared" si="1482"/>
        <v>#DIV/0!</v>
      </c>
      <c r="R2218" s="234"/>
      <c r="S2218" s="234"/>
      <c r="T2218" s="75"/>
      <c r="U2218" s="79">
        <v>2</v>
      </c>
    </row>
    <row r="2219" spans="1:21" s="57" customFormat="1" ht="15.75" hidden="1" customHeight="1" thickBot="1">
      <c r="A2219" s="57" t="s">
        <v>58</v>
      </c>
      <c r="B2219" s="69"/>
      <c r="C2219" s="233" t="s">
        <v>1772</v>
      </c>
      <c r="D2219" s="347" t="e">
        <f t="shared" si="1488"/>
        <v>#DIV/0!</v>
      </c>
      <c r="E2219" s="264" t="e">
        <f t="shared" si="1488"/>
        <v>#DIV/0!</v>
      </c>
      <c r="F2219" s="264" t="e">
        <f t="shared" si="1488"/>
        <v>#DIV/0!</v>
      </c>
      <c r="G2219" s="264" t="e">
        <f t="shared" si="1488"/>
        <v>#DIV/0!</v>
      </c>
      <c r="H2219" s="264" t="e">
        <f t="shared" si="1488"/>
        <v>#DIV/0!</v>
      </c>
      <c r="I2219" s="264" t="e">
        <f t="shared" si="1488"/>
        <v>#DIV/0!</v>
      </c>
      <c r="J2219" s="264" t="e">
        <f t="shared" si="1488"/>
        <v>#DIV/0!</v>
      </c>
      <c r="K2219" s="264" t="e">
        <f t="shared" si="1488"/>
        <v>#DIV/0!</v>
      </c>
      <c r="L2219" s="264" t="e">
        <f t="shared" si="1488"/>
        <v>#DIV/0!</v>
      </c>
      <c r="M2219" s="264" t="e">
        <f t="shared" si="1488"/>
        <v>#DIV/0!</v>
      </c>
      <c r="N2219" s="264" t="e">
        <f t="shared" si="1488"/>
        <v>#DIV/0!</v>
      </c>
      <c r="O2219" s="264" t="e">
        <f t="shared" si="1488"/>
        <v>#DIV/0!</v>
      </c>
      <c r="P2219" s="239" t="e">
        <f t="shared" si="1480"/>
        <v>#DIV/0!</v>
      </c>
      <c r="Q2219" s="492" t="e">
        <f t="shared" si="1482"/>
        <v>#DIV/0!</v>
      </c>
      <c r="R2219" s="234"/>
      <c r="S2219" s="234"/>
      <c r="T2219" s="75"/>
      <c r="U2219" s="79">
        <v>2</v>
      </c>
    </row>
    <row r="2220" spans="1:21" s="57" customFormat="1" ht="15.75" hidden="1" customHeight="1" thickBot="1">
      <c r="A2220" s="57" t="s">
        <v>58</v>
      </c>
      <c r="B2220" s="69"/>
      <c r="C2220" s="236" t="s">
        <v>274</v>
      </c>
      <c r="D2220" s="348"/>
      <c r="E2220" s="303"/>
      <c r="F2220" s="303"/>
      <c r="G2220" s="303"/>
      <c r="H2220" s="303"/>
      <c r="I2220" s="303"/>
      <c r="J2220" s="303"/>
      <c r="K2220" s="303"/>
      <c r="L2220" s="303"/>
      <c r="M2220" s="303"/>
      <c r="N2220" s="303"/>
      <c r="O2220" s="197">
        <v>1.2845519900000006</v>
      </c>
      <c r="P2220" s="242">
        <f>SUM(D2220:O2220)</f>
        <v>1.2845519900000006</v>
      </c>
      <c r="Q2220" s="198"/>
      <c r="R2220" s="234"/>
      <c r="S2220" s="234"/>
      <c r="T2220" s="75"/>
      <c r="U2220" s="79">
        <v>2</v>
      </c>
    </row>
    <row r="2221" spans="1:21" s="57" customFormat="1" ht="15.75" hidden="1" customHeight="1" thickBot="1">
      <c r="A2221" s="57" t="s">
        <v>58</v>
      </c>
      <c r="B2221" s="69"/>
      <c r="C2221" s="233" t="s">
        <v>275</v>
      </c>
      <c r="D2221" s="182">
        <v>1.11024174</v>
      </c>
      <c r="E2221" s="183">
        <v>1.2184422399999999</v>
      </c>
      <c r="F2221" s="183">
        <v>0.81919361000000002</v>
      </c>
      <c r="G2221" s="183">
        <v>1.4207884399999999</v>
      </c>
      <c r="H2221" s="183">
        <v>0.69266755999999996</v>
      </c>
      <c r="I2221" s="183">
        <v>1.20347907</v>
      </c>
      <c r="J2221" s="183">
        <v>1.17010207</v>
      </c>
      <c r="K2221" s="183">
        <v>1.1321246</v>
      </c>
      <c r="L2221" s="183">
        <v>1.67520435</v>
      </c>
      <c r="M2221" s="183">
        <v>1.8115028099999999</v>
      </c>
      <c r="N2221" s="183">
        <v>0.12797215000000001</v>
      </c>
      <c r="O2221" s="184">
        <v>1.0711407900000001</v>
      </c>
      <c r="P2221" s="185">
        <f>SUM(D2221:O2221)</f>
        <v>13.452859429999998</v>
      </c>
      <c r="Q2221" s="502"/>
      <c r="R2221" s="186"/>
      <c r="S2221" s="186"/>
      <c r="T2221" s="103"/>
      <c r="U2221" s="79">
        <v>2</v>
      </c>
    </row>
    <row r="2222" spans="1:21" s="57" customFormat="1" ht="15.75" hidden="1" customHeight="1" thickBot="1">
      <c r="A2222" s="57" t="s">
        <v>58</v>
      </c>
      <c r="B2222" s="69"/>
      <c r="C2222" s="233" t="s">
        <v>481</v>
      </c>
      <c r="D2222" s="182">
        <v>0.85588293000000004</v>
      </c>
      <c r="E2222" s="183">
        <v>0.97175299000000004</v>
      </c>
      <c r="F2222" s="183">
        <v>0.99059269999999999</v>
      </c>
      <c r="G2222" s="183">
        <v>1.1074604400000001</v>
      </c>
      <c r="H2222" s="183">
        <v>1.0898724399999999</v>
      </c>
      <c r="I2222" s="183">
        <v>1.0305885800000001</v>
      </c>
      <c r="J2222" s="183">
        <v>0.92100647000000002</v>
      </c>
      <c r="K2222" s="183">
        <v>1.0119303100000001</v>
      </c>
      <c r="L2222" s="183">
        <v>0.83962901999999995</v>
      </c>
      <c r="M2222" s="183">
        <v>0.94892498999999997</v>
      </c>
      <c r="N2222" s="183">
        <v>0.60672996000000001</v>
      </c>
      <c r="O2222" s="184">
        <v>0.81998702999999995</v>
      </c>
      <c r="P2222" s="185">
        <f t="shared" ref="P2222:P2227" si="1489">SUM(D2222:O2222)</f>
        <v>11.19435786</v>
      </c>
      <c r="Q2222" s="503"/>
      <c r="R2222" s="187"/>
      <c r="S2222" s="187"/>
      <c r="T2222" s="105">
        <f t="shared" ref="T2222:T2227" si="1490">R2222-S2222</f>
        <v>0</v>
      </c>
      <c r="U2222" s="79">
        <v>2</v>
      </c>
    </row>
    <row r="2223" spans="1:21" s="57" customFormat="1" ht="15.75" hidden="1" customHeight="1" thickBot="1">
      <c r="A2223" s="57" t="s">
        <v>58</v>
      </c>
      <c r="B2223" s="69"/>
      <c r="C2223" s="233" t="s">
        <v>602</v>
      </c>
      <c r="D2223" s="182">
        <v>0.96310958000000002</v>
      </c>
      <c r="E2223" s="183">
        <v>1.0544506499999999</v>
      </c>
      <c r="F2223" s="183">
        <v>1.15028631</v>
      </c>
      <c r="G2223" s="183">
        <v>1.1416040000000001</v>
      </c>
      <c r="H2223" s="183">
        <v>0.95290432999999997</v>
      </c>
      <c r="I2223" s="183">
        <v>0.75341541000000001</v>
      </c>
      <c r="J2223" s="183">
        <v>0.82686247999999996</v>
      </c>
      <c r="K2223" s="183">
        <v>0.53594326000000003</v>
      </c>
      <c r="L2223" s="183">
        <v>0.82966280000000003</v>
      </c>
      <c r="M2223" s="183">
        <v>0.91569263000000001</v>
      </c>
      <c r="N2223" s="183">
        <v>0.87688591999999999</v>
      </c>
      <c r="O2223" s="184">
        <v>0.90034457000000001</v>
      </c>
      <c r="P2223" s="185">
        <f t="shared" si="1489"/>
        <v>10.90116194</v>
      </c>
      <c r="Q2223" s="503"/>
      <c r="R2223" s="187"/>
      <c r="S2223" s="187"/>
      <c r="T2223" s="105">
        <f t="shared" si="1490"/>
        <v>0</v>
      </c>
      <c r="U2223" s="79">
        <v>2</v>
      </c>
    </row>
    <row r="2224" spans="1:21" s="57" customFormat="1" ht="15.75" hidden="1" customHeight="1" thickBot="1">
      <c r="A2224" s="57" t="s">
        <v>58</v>
      </c>
      <c r="B2224" s="69"/>
      <c r="C2224" s="233" t="s">
        <v>699</v>
      </c>
      <c r="D2224" s="182">
        <v>0.90005807999999998</v>
      </c>
      <c r="E2224" s="183">
        <v>0.84022538999999996</v>
      </c>
      <c r="F2224" s="183">
        <v>0.60194576</v>
      </c>
      <c r="G2224" s="183">
        <v>0.54820354999999998</v>
      </c>
      <c r="H2224" s="183">
        <v>0.51462620999999997</v>
      </c>
      <c r="I2224" s="183">
        <v>0.39596110000000001</v>
      </c>
      <c r="J2224" s="183">
        <v>0.29757180999999999</v>
      </c>
      <c r="K2224" s="183">
        <v>0.21409048</v>
      </c>
      <c r="L2224" s="183">
        <v>0.22501758999999999</v>
      </c>
      <c r="M2224" s="183">
        <v>0.23901196999999999</v>
      </c>
      <c r="N2224" s="183">
        <v>0.31268258999999998</v>
      </c>
      <c r="O2224" s="184">
        <v>0.36622233999999998</v>
      </c>
      <c r="P2224" s="185">
        <f t="shared" si="1489"/>
        <v>5.455616870000001</v>
      </c>
      <c r="Q2224" s="503"/>
      <c r="R2224" s="187"/>
      <c r="S2224" s="187"/>
      <c r="T2224" s="105">
        <f t="shared" si="1490"/>
        <v>0</v>
      </c>
      <c r="U2224" s="79">
        <v>2</v>
      </c>
    </row>
    <row r="2225" spans="1:21" s="57" customFormat="1" ht="15.75" hidden="1" customHeight="1" thickBot="1">
      <c r="A2225" s="57" t="s">
        <v>58</v>
      </c>
      <c r="B2225" s="69"/>
      <c r="C2225" s="233" t="s">
        <v>804</v>
      </c>
      <c r="D2225" s="189">
        <v>0.24306053999999999</v>
      </c>
      <c r="E2225" s="190">
        <v>0.20543384000000003</v>
      </c>
      <c r="F2225" s="190">
        <v>0.14352543999999995</v>
      </c>
      <c r="G2225" s="190">
        <v>0.14579558999999997</v>
      </c>
      <c r="H2225" s="190">
        <v>0.13256595000000004</v>
      </c>
      <c r="I2225" s="190">
        <v>2.0981979999999956E-2</v>
      </c>
      <c r="J2225" s="190">
        <v>0.11225666999999995</v>
      </c>
      <c r="K2225" s="190">
        <v>0.12286266000000001</v>
      </c>
      <c r="L2225" s="190">
        <v>0.12388016000000013</v>
      </c>
      <c r="M2225" s="190">
        <v>0.10516451999999998</v>
      </c>
      <c r="N2225" s="190">
        <v>0.14494136999999996</v>
      </c>
      <c r="O2225" s="184">
        <v>0.14905436000000005</v>
      </c>
      <c r="P2225" s="185">
        <f t="shared" si="1489"/>
        <v>1.64952308</v>
      </c>
      <c r="Q2225" s="503"/>
      <c r="R2225" s="187"/>
      <c r="S2225" s="187"/>
      <c r="T2225" s="105">
        <f t="shared" si="1490"/>
        <v>0</v>
      </c>
      <c r="U2225" s="79">
        <v>2</v>
      </c>
    </row>
    <row r="2226" spans="1:21" s="57" customFormat="1" ht="15.75" hidden="1" customHeight="1" thickBot="1">
      <c r="A2226" s="57" t="s">
        <v>58</v>
      </c>
      <c r="B2226" s="69"/>
      <c r="C2226" s="233" t="s">
        <v>888</v>
      </c>
      <c r="D2226" s="422">
        <v>0.19799118999999998</v>
      </c>
      <c r="E2226" s="423">
        <v>0.14042397000000001</v>
      </c>
      <c r="F2226" s="423">
        <v>0.12900040000000002</v>
      </c>
      <c r="G2226" s="423">
        <v>0.11284761999999998</v>
      </c>
      <c r="H2226" s="423">
        <v>0.16041885999999994</v>
      </c>
      <c r="I2226" s="423">
        <v>0.13194540100000007</v>
      </c>
      <c r="J2226" s="423">
        <v>0.15525044900000007</v>
      </c>
      <c r="K2226" s="423">
        <v>0.1750883099999998</v>
      </c>
      <c r="L2226" s="423">
        <v>0.14086381000000014</v>
      </c>
      <c r="M2226" s="423">
        <v>0.16209752999999982</v>
      </c>
      <c r="N2226" s="423">
        <v>0.17256114000000022</v>
      </c>
      <c r="O2226" s="424">
        <v>0.1598458599999999</v>
      </c>
      <c r="P2226" s="425">
        <f t="shared" si="1489"/>
        <v>1.83833454</v>
      </c>
      <c r="Q2226" s="503"/>
      <c r="R2226" s="182"/>
      <c r="S2226" s="191"/>
      <c r="T2226" s="192">
        <f>S2226-R2226</f>
        <v>0</v>
      </c>
      <c r="U2226" s="79">
        <v>2</v>
      </c>
    </row>
    <row r="2227" spans="1:21" s="57" customFormat="1" ht="15.75" hidden="1" customHeight="1" thickBot="1">
      <c r="A2227" s="57" t="s">
        <v>58</v>
      </c>
      <c r="B2227" s="69"/>
      <c r="C2227" s="244" t="s">
        <v>989</v>
      </c>
      <c r="D2227" s="182">
        <v>0.13512795999999999</v>
      </c>
      <c r="E2227" s="183">
        <v>0.16374017000000002</v>
      </c>
      <c r="F2227" s="183">
        <v>0.15883234000000002</v>
      </c>
      <c r="G2227" s="183">
        <v>0.10083874999999998</v>
      </c>
      <c r="H2227" s="183">
        <v>0.15096704999999999</v>
      </c>
      <c r="I2227" s="183">
        <v>0.19096057</v>
      </c>
      <c r="J2227" s="183">
        <v>0.21503256000000004</v>
      </c>
      <c r="K2227" s="183">
        <v>0.26353456000000003</v>
      </c>
      <c r="L2227" s="183">
        <v>0.21201562999999979</v>
      </c>
      <c r="M2227" s="183">
        <v>0.22738345000000004</v>
      </c>
      <c r="N2227" s="183">
        <v>0.20907585000000006</v>
      </c>
      <c r="O2227" s="184">
        <v>0.25362594999999999</v>
      </c>
      <c r="P2227" s="185">
        <f t="shared" si="1489"/>
        <v>2.28113484</v>
      </c>
      <c r="Q2227" s="503"/>
      <c r="R2227" s="459">
        <v>1.6</v>
      </c>
      <c r="S2227" s="459">
        <v>1.6</v>
      </c>
      <c r="T2227" s="592">
        <f t="shared" si="1490"/>
        <v>0</v>
      </c>
      <c r="U2227" s="79">
        <v>2</v>
      </c>
    </row>
    <row r="2228" spans="1:21" s="57" customFormat="1" ht="15.6" customHeight="1" thickBot="1">
      <c r="A2228" s="57" t="s">
        <v>58</v>
      </c>
      <c r="B2228" s="516">
        <f>+B2215+1</f>
        <v>439</v>
      </c>
      <c r="C2228" s="244" t="s">
        <v>2538</v>
      </c>
      <c r="D2228" s="182">
        <v>0.2</v>
      </c>
      <c r="E2228" s="182">
        <v>0.2</v>
      </c>
      <c r="F2228" s="182">
        <v>0.3</v>
      </c>
      <c r="G2228" s="182">
        <v>0.2</v>
      </c>
      <c r="H2228" s="182">
        <v>0.2</v>
      </c>
      <c r="I2228" s="182">
        <v>0.3</v>
      </c>
      <c r="J2228" s="182">
        <v>0.2</v>
      </c>
      <c r="K2228" s="182">
        <v>0.2</v>
      </c>
      <c r="L2228" s="182">
        <v>0.3</v>
      </c>
      <c r="M2228" s="182">
        <v>0.2</v>
      </c>
      <c r="N2228" s="182">
        <v>0.2</v>
      </c>
      <c r="O2228" s="184">
        <f>(R2228)-SUM(D2228:N2228)</f>
        <v>0.29999999999999982</v>
      </c>
      <c r="P2228" s="185">
        <f>SUM(D2228:O2228)</f>
        <v>2.8</v>
      </c>
      <c r="Q2228" s="584"/>
      <c r="R2228" s="182">
        <v>2.8</v>
      </c>
      <c r="S2228" s="187">
        <v>2.8</v>
      </c>
      <c r="T2228" s="105">
        <f>R2228-S2228</f>
        <v>0</v>
      </c>
      <c r="U2228" s="79">
        <v>1</v>
      </c>
    </row>
    <row r="2229" spans="1:21" s="57" customFormat="1" ht="15.75" hidden="1" customHeight="1" thickBot="1">
      <c r="A2229" s="57" t="s">
        <v>58</v>
      </c>
      <c r="B2229" s="69"/>
      <c r="C2229" s="244" t="s">
        <v>1134</v>
      </c>
      <c r="D2229" s="182">
        <v>0.27162460999999999</v>
      </c>
      <c r="E2229" s="183">
        <v>0.36079180999999999</v>
      </c>
      <c r="F2229" s="183">
        <v>0.22018528000000004</v>
      </c>
      <c r="G2229" s="183">
        <v>0.31320563999999995</v>
      </c>
      <c r="H2229" s="183">
        <v>0.37965863999999994</v>
      </c>
      <c r="I2229" s="183">
        <v>0.20847475999999965</v>
      </c>
      <c r="J2229" s="183">
        <v>0.15339531000000048</v>
      </c>
      <c r="K2229" s="183">
        <v>0.16561669999999973</v>
      </c>
      <c r="L2229" s="183">
        <v>0.17294333000000028</v>
      </c>
      <c r="M2229" s="183">
        <v>0.19724678999999989</v>
      </c>
      <c r="N2229" s="183">
        <v>0.23577632000000026</v>
      </c>
      <c r="O2229" s="184">
        <v>0.22337501999999976</v>
      </c>
      <c r="P2229" s="185">
        <f>SUM(D2229:O2229)</f>
        <v>2.90229421</v>
      </c>
      <c r="Q2229" s="351"/>
      <c r="R2229" s="595">
        <v>2.7</v>
      </c>
      <c r="S2229" s="596">
        <v>2.7</v>
      </c>
      <c r="T2229" s="597">
        <f>R2229-S2229</f>
        <v>0</v>
      </c>
      <c r="U2229" s="79">
        <v>2</v>
      </c>
    </row>
    <row r="2230" spans="1:21" s="57" customFormat="1" ht="15.75" hidden="1" customHeight="1" thickBot="1">
      <c r="A2230" s="57" t="s">
        <v>58</v>
      </c>
      <c r="B2230" s="516"/>
      <c r="C2230" s="244" t="s">
        <v>1763</v>
      </c>
      <c r="D2230" s="182">
        <v>0.21258763</v>
      </c>
      <c r="E2230" s="183">
        <v>0.21383634999999998</v>
      </c>
      <c r="F2230" s="183">
        <v>0.20062799000000003</v>
      </c>
      <c r="G2230" s="183">
        <v>0.17756196999999996</v>
      </c>
      <c r="H2230" s="183">
        <v>0.18322429000000007</v>
      </c>
      <c r="I2230" s="183">
        <v>0.17445209000000006</v>
      </c>
      <c r="J2230" s="183">
        <v>0.20336919999999981</v>
      </c>
      <c r="K2230" s="183">
        <v>0.16417260000000011</v>
      </c>
      <c r="L2230" s="183">
        <v>0.12096676999999989</v>
      </c>
      <c r="M2230" s="183">
        <v>6.4983450000000165E-2</v>
      </c>
      <c r="N2230" s="183">
        <v>3.4438940000000029E-2</v>
      </c>
      <c r="O2230" s="184">
        <v>2.0079159999999874E-2</v>
      </c>
      <c r="P2230" s="185">
        <f t="shared" ref="P2230:P2239" si="1491">SUM(D2230:O2230)</f>
        <v>1.77030044</v>
      </c>
      <c r="Q2230" s="351"/>
      <c r="R2230" s="182">
        <v>2.2999999999999998</v>
      </c>
      <c r="S2230" s="187">
        <v>2.2999999999999998</v>
      </c>
      <c r="T2230" s="481">
        <f t="shared" ref="T2230:T2239" si="1492">R2230-S2230</f>
        <v>0</v>
      </c>
      <c r="U2230" s="79">
        <v>2</v>
      </c>
    </row>
    <row r="2231" spans="1:21" s="57" customFormat="1" ht="15.75" hidden="1" customHeight="1" thickBot="1">
      <c r="A2231" s="57" t="s">
        <v>58</v>
      </c>
      <c r="B2231" s="516"/>
      <c r="C2231" s="233" t="s">
        <v>1764</v>
      </c>
      <c r="D2231" s="583">
        <v>6.3883629999999997E-2</v>
      </c>
      <c r="E2231" s="301">
        <v>0.10673967000000001</v>
      </c>
      <c r="F2231" s="301">
        <v>0.10240879</v>
      </c>
      <c r="G2231" s="301">
        <v>8.1076700000000002E-2</v>
      </c>
      <c r="H2231" s="301">
        <v>7.8354480000000004E-2</v>
      </c>
      <c r="I2231" s="301">
        <v>7.2746640000000029E-2</v>
      </c>
      <c r="J2231" s="301">
        <v>0.10557171999999992</v>
      </c>
      <c r="K2231" s="301">
        <v>0.10769997000000009</v>
      </c>
      <c r="L2231" s="301">
        <v>0.12180379999999991</v>
      </c>
      <c r="M2231" s="301">
        <v>0.13996032000000003</v>
      </c>
      <c r="N2231" s="301">
        <v>0.1026628799999999</v>
      </c>
      <c r="O2231" s="332">
        <v>0.13015474000000005</v>
      </c>
      <c r="P2231" s="333">
        <f t="shared" si="1491"/>
        <v>1.2130633399999999</v>
      </c>
      <c r="Q2231" s="557"/>
      <c r="R2231" s="422">
        <v>1.5</v>
      </c>
      <c r="S2231" s="459">
        <v>1.5</v>
      </c>
      <c r="T2231" s="592">
        <f t="shared" si="1492"/>
        <v>0</v>
      </c>
      <c r="U2231" s="79">
        <v>2</v>
      </c>
    </row>
    <row r="2232" spans="1:21" s="57" customFormat="1" ht="15.75" hidden="1" customHeight="1" thickBot="1">
      <c r="A2232" s="57" t="s">
        <v>58</v>
      </c>
      <c r="B2232" s="516"/>
      <c r="C2232" s="233" t="s">
        <v>1765</v>
      </c>
      <c r="D2232" s="182">
        <v>0.14576747000000001</v>
      </c>
      <c r="E2232" s="183">
        <v>0.20007464999999997</v>
      </c>
      <c r="F2232" s="183">
        <v>0.12028251000000001</v>
      </c>
      <c r="G2232" s="183">
        <v>0.17913852999999996</v>
      </c>
      <c r="H2232" s="183">
        <v>0.28754002000000001</v>
      </c>
      <c r="I2232" s="183">
        <v>0.30160306999999997</v>
      </c>
      <c r="J2232" s="183">
        <v>0.20002178000000015</v>
      </c>
      <c r="K2232" s="183">
        <v>0.20671664999999995</v>
      </c>
      <c r="L2232" s="183">
        <v>0.31438940999999998</v>
      </c>
      <c r="M2232" s="183">
        <v>0.55768494000000013</v>
      </c>
      <c r="N2232" s="183">
        <v>0.56834351000000005</v>
      </c>
      <c r="O2232" s="184">
        <v>0.94405214000000015</v>
      </c>
      <c r="P2232" s="185">
        <f t="shared" si="1491"/>
        <v>4.0256146800000003</v>
      </c>
      <c r="Q2232" s="584"/>
      <c r="R2232" s="182">
        <v>2.2000000000000002</v>
      </c>
      <c r="S2232" s="187">
        <v>2.2000000000000002</v>
      </c>
      <c r="T2232" s="105">
        <f t="shared" si="1492"/>
        <v>0</v>
      </c>
      <c r="U2232" s="79">
        <v>2</v>
      </c>
    </row>
    <row r="2233" spans="1:21" s="57" customFormat="1" ht="15.6" hidden="1" customHeight="1" thickBot="1">
      <c r="A2233" s="57" t="s">
        <v>58</v>
      </c>
      <c r="B2233" s="516"/>
      <c r="C2233" s="233" t="s">
        <v>1766</v>
      </c>
      <c r="D2233" s="182">
        <v>0.33531696</v>
      </c>
      <c r="E2233" s="182">
        <v>0.39811804000000001</v>
      </c>
      <c r="F2233" s="182">
        <v>0.35288275000000013</v>
      </c>
      <c r="G2233" s="182">
        <v>0.20678746999999986</v>
      </c>
      <c r="H2233" s="182">
        <v>0.24688948000000011</v>
      </c>
      <c r="I2233" s="182">
        <v>0.21390688999999985</v>
      </c>
      <c r="J2233" s="182">
        <v>0.16436494000000001</v>
      </c>
      <c r="K2233" s="182">
        <v>0.19730036000000029</v>
      </c>
      <c r="L2233" s="182">
        <v>7.3365439999999879E-2</v>
      </c>
      <c r="M2233" s="182">
        <v>7.0021740000000054E-2</v>
      </c>
      <c r="N2233" s="182">
        <v>0.21078928999999968</v>
      </c>
      <c r="O2233" s="184">
        <v>0.11444860000000023</v>
      </c>
      <c r="P2233" s="185">
        <f t="shared" si="1491"/>
        <v>2.5841919600000001</v>
      </c>
      <c r="Q2233" s="638"/>
      <c r="R2233" s="182">
        <v>2.9</v>
      </c>
      <c r="S2233" s="187">
        <v>2.9</v>
      </c>
      <c r="T2233" s="105">
        <f t="shared" si="1492"/>
        <v>0</v>
      </c>
      <c r="U2233" s="79">
        <v>2</v>
      </c>
    </row>
    <row r="2234" spans="1:21" s="57" customFormat="1" ht="15.75" customHeight="1" thickBot="1">
      <c r="A2234" s="57" t="s">
        <v>58</v>
      </c>
      <c r="B2234" s="516">
        <f>+B2228+1</f>
        <v>440</v>
      </c>
      <c r="C2234" s="233" t="s">
        <v>1767</v>
      </c>
      <c r="D2234" s="182">
        <v>0.17</v>
      </c>
      <c r="E2234" s="612">
        <v>0.2</v>
      </c>
      <c r="F2234" s="612">
        <v>0.2</v>
      </c>
      <c r="G2234" s="612">
        <v>0.1</v>
      </c>
      <c r="H2234" s="612">
        <v>0.2</v>
      </c>
      <c r="I2234" s="612">
        <v>0.2</v>
      </c>
      <c r="J2234" s="612">
        <v>0.1</v>
      </c>
      <c r="K2234" s="612">
        <v>0.2</v>
      </c>
      <c r="L2234" s="612">
        <v>0.2</v>
      </c>
      <c r="M2234" s="612">
        <v>0.2</v>
      </c>
      <c r="N2234" s="612">
        <v>0.2</v>
      </c>
      <c r="O2234" s="184">
        <f t="shared" ref="O2234:O2239" si="1493">(R2234)-SUM(D2234:N2234)</f>
        <v>0.13000000000000012</v>
      </c>
      <c r="P2234" s="185">
        <f t="shared" si="1491"/>
        <v>2.1</v>
      </c>
      <c r="Q2234" s="557"/>
      <c r="R2234" s="648">
        <v>2.1</v>
      </c>
      <c r="S2234" s="599">
        <v>2.1</v>
      </c>
      <c r="T2234" s="600">
        <f t="shared" si="1492"/>
        <v>0</v>
      </c>
      <c r="U2234" s="79">
        <v>1</v>
      </c>
    </row>
    <row r="2235" spans="1:21" s="57" customFormat="1" ht="15.75" customHeight="1" thickBot="1">
      <c r="A2235" s="57" t="s">
        <v>58</v>
      </c>
      <c r="B2235" s="516">
        <f>+B2234+1</f>
        <v>441</v>
      </c>
      <c r="C2235" s="233" t="s">
        <v>1768</v>
      </c>
      <c r="D2235" s="195">
        <v>0.2</v>
      </c>
      <c r="E2235" s="193">
        <v>0.2</v>
      </c>
      <c r="F2235" s="193">
        <v>0.2</v>
      </c>
      <c r="G2235" s="193">
        <v>0.2</v>
      </c>
      <c r="H2235" s="193">
        <v>0.2</v>
      </c>
      <c r="I2235" s="193">
        <v>0.2</v>
      </c>
      <c r="J2235" s="193">
        <v>0.2</v>
      </c>
      <c r="K2235" s="193">
        <v>0.2</v>
      </c>
      <c r="L2235" s="193">
        <v>0.2</v>
      </c>
      <c r="M2235" s="193">
        <v>0.2</v>
      </c>
      <c r="N2235" s="193">
        <v>0.2</v>
      </c>
      <c r="O2235" s="184">
        <f t="shared" si="1493"/>
        <v>0.20000000000000018</v>
      </c>
      <c r="P2235" s="185">
        <f t="shared" si="1491"/>
        <v>2.4</v>
      </c>
      <c r="Q2235" s="542"/>
      <c r="R2235" s="199">
        <v>2.4</v>
      </c>
      <c r="S2235" s="187">
        <v>2.4</v>
      </c>
      <c r="T2235" s="105">
        <f t="shared" si="1492"/>
        <v>0</v>
      </c>
      <c r="U2235" s="79">
        <v>1</v>
      </c>
    </row>
    <row r="2236" spans="1:21" s="57" customFormat="1" ht="15.75" hidden="1" customHeight="1" thickBot="1">
      <c r="A2236" s="57" t="s">
        <v>58</v>
      </c>
      <c r="B2236" s="69"/>
      <c r="C2236" s="233" t="s">
        <v>1769</v>
      </c>
      <c r="D2236" s="195"/>
      <c r="E2236" s="193"/>
      <c r="F2236" s="193"/>
      <c r="G2236" s="193"/>
      <c r="H2236" s="193"/>
      <c r="I2236" s="193"/>
      <c r="J2236" s="193"/>
      <c r="K2236" s="193"/>
      <c r="L2236" s="193"/>
      <c r="M2236" s="193"/>
      <c r="N2236" s="193"/>
      <c r="O2236" s="184">
        <f t="shared" si="1493"/>
        <v>0</v>
      </c>
      <c r="P2236" s="185">
        <f t="shared" si="1491"/>
        <v>0</v>
      </c>
      <c r="Q2236" s="503"/>
      <c r="R2236" s="199"/>
      <c r="S2236" s="187"/>
      <c r="T2236" s="105">
        <f t="shared" si="1492"/>
        <v>0</v>
      </c>
      <c r="U2236" s="79">
        <v>2</v>
      </c>
    </row>
    <row r="2237" spans="1:21" s="57" customFormat="1" ht="15.75" hidden="1" customHeight="1" thickBot="1">
      <c r="A2237" s="57" t="s">
        <v>58</v>
      </c>
      <c r="B2237" s="69"/>
      <c r="C2237" s="233" t="s">
        <v>1770</v>
      </c>
      <c r="D2237" s="195"/>
      <c r="E2237" s="193"/>
      <c r="F2237" s="193"/>
      <c r="G2237" s="193"/>
      <c r="H2237" s="193"/>
      <c r="I2237" s="193"/>
      <c r="J2237" s="193"/>
      <c r="K2237" s="193"/>
      <c r="L2237" s="193"/>
      <c r="M2237" s="193"/>
      <c r="N2237" s="193"/>
      <c r="O2237" s="184">
        <f t="shared" si="1493"/>
        <v>0</v>
      </c>
      <c r="P2237" s="185">
        <f t="shared" si="1491"/>
        <v>0</v>
      </c>
      <c r="Q2237" s="503"/>
      <c r="R2237" s="199"/>
      <c r="S2237" s="187"/>
      <c r="T2237" s="105">
        <f t="shared" si="1492"/>
        <v>0</v>
      </c>
      <c r="U2237" s="79">
        <v>2</v>
      </c>
    </row>
    <row r="2238" spans="1:21" s="57" customFormat="1" ht="15.75" hidden="1" customHeight="1" thickBot="1">
      <c r="A2238" s="57" t="s">
        <v>58</v>
      </c>
      <c r="B2238" s="69"/>
      <c r="C2238" s="233" t="s">
        <v>1771</v>
      </c>
      <c r="D2238" s="195"/>
      <c r="E2238" s="193"/>
      <c r="F2238" s="193"/>
      <c r="G2238" s="193"/>
      <c r="H2238" s="193"/>
      <c r="I2238" s="193"/>
      <c r="J2238" s="193"/>
      <c r="K2238" s="193"/>
      <c r="L2238" s="193"/>
      <c r="M2238" s="193"/>
      <c r="N2238" s="193"/>
      <c r="O2238" s="184">
        <f t="shared" si="1493"/>
        <v>0</v>
      </c>
      <c r="P2238" s="185">
        <f t="shared" si="1491"/>
        <v>0</v>
      </c>
      <c r="Q2238" s="503"/>
      <c r="R2238" s="199"/>
      <c r="S2238" s="187"/>
      <c r="T2238" s="105">
        <f t="shared" si="1492"/>
        <v>0</v>
      </c>
      <c r="U2238" s="79">
        <v>2</v>
      </c>
    </row>
    <row r="2239" spans="1:21" s="57" customFormat="1" ht="15.75" hidden="1" customHeight="1" thickBot="1">
      <c r="A2239" s="57" t="s">
        <v>58</v>
      </c>
      <c r="B2239" s="69"/>
      <c r="C2239" s="233" t="s">
        <v>1772</v>
      </c>
      <c r="D2239" s="195"/>
      <c r="E2239" s="193"/>
      <c r="F2239" s="193"/>
      <c r="G2239" s="193"/>
      <c r="H2239" s="193"/>
      <c r="I2239" s="193"/>
      <c r="J2239" s="193"/>
      <c r="K2239" s="193"/>
      <c r="L2239" s="193"/>
      <c r="M2239" s="193"/>
      <c r="N2239" s="193"/>
      <c r="O2239" s="184">
        <f t="shared" si="1493"/>
        <v>0</v>
      </c>
      <c r="P2239" s="185">
        <f t="shared" si="1491"/>
        <v>0</v>
      </c>
      <c r="Q2239" s="503"/>
      <c r="R2239" s="199"/>
      <c r="S2239" s="187"/>
      <c r="T2239" s="105">
        <f t="shared" si="1492"/>
        <v>0</v>
      </c>
      <c r="U2239" s="79">
        <v>2</v>
      </c>
    </row>
    <row r="2240" spans="1:21" s="196" customFormat="1" ht="15.6" customHeight="1" thickBot="1">
      <c r="B2240" s="549"/>
      <c r="C2240" s="468"/>
      <c r="D2240" s="161"/>
      <c r="E2240" s="161"/>
      <c r="F2240" s="161"/>
      <c r="G2240" s="161"/>
      <c r="H2240" s="161"/>
      <c r="I2240" s="161"/>
      <c r="J2240" s="161"/>
      <c r="K2240" s="161"/>
      <c r="L2240" s="161"/>
      <c r="M2240" s="161"/>
      <c r="N2240" s="161"/>
      <c r="O2240" s="197"/>
      <c r="P2240" s="198"/>
      <c r="Q2240" s="198"/>
      <c r="R2240" s="161"/>
      <c r="S2240" s="161"/>
      <c r="T2240" s="75"/>
      <c r="U2240" s="79">
        <v>1</v>
      </c>
    </row>
    <row r="2241" spans="1:21" s="80" customFormat="1" ht="15.75" hidden="1" customHeight="1" thickBot="1">
      <c r="A2241" s="80" t="s">
        <v>59</v>
      </c>
      <c r="B2241" s="69"/>
      <c r="C2241" s="144" t="s">
        <v>276</v>
      </c>
      <c r="D2241" s="145">
        <v>0.14107312369047093</v>
      </c>
      <c r="E2241" s="145">
        <v>1.4164571075392998E-2</v>
      </c>
      <c r="F2241" s="145">
        <v>1.915467067717674E-2</v>
      </c>
      <c r="G2241" s="145">
        <v>0.15969786872702454</v>
      </c>
      <c r="H2241" s="145">
        <v>1.315006151765314E-2</v>
      </c>
      <c r="I2241" s="145">
        <v>5.5495717781134227E-2</v>
      </c>
      <c r="J2241" s="145">
        <v>0.13934036453446791</v>
      </c>
      <c r="K2241" s="145">
        <v>1.6736747404281167E-2</v>
      </c>
      <c r="L2241" s="145">
        <v>3.4055081111625474E-2</v>
      </c>
      <c r="M2241" s="145">
        <v>0.16556312189990718</v>
      </c>
      <c r="N2241" s="145">
        <v>0.21290496835990647</v>
      </c>
      <c r="O2241" s="145">
        <v>2.8663703220959302E-2</v>
      </c>
      <c r="P2241" s="89">
        <f>SUM(D2241:O2241)</f>
        <v>1</v>
      </c>
      <c r="Q2241" s="483"/>
      <c r="R2241" s="85"/>
      <c r="S2241" s="85"/>
      <c r="T2241" s="143"/>
      <c r="U2241" s="79">
        <v>2</v>
      </c>
    </row>
    <row r="2242" spans="1:21" s="80" customFormat="1" ht="15.75" hidden="1" customHeight="1" thickBot="1">
      <c r="A2242" s="80" t="s">
        <v>59</v>
      </c>
      <c r="B2242" s="69"/>
      <c r="C2242" s="144" t="s">
        <v>277</v>
      </c>
      <c r="D2242" s="148">
        <v>0.12588084639620556</v>
      </c>
      <c r="E2242" s="148">
        <v>1.9676723891008042E-2</v>
      </c>
      <c r="F2242" s="148">
        <v>0.19445513848630125</v>
      </c>
      <c r="G2242" s="148">
        <v>3.105446856683949E-2</v>
      </c>
      <c r="H2242" s="148">
        <v>1.3328168555492046E-2</v>
      </c>
      <c r="I2242" s="148">
        <v>0.13242324710348802</v>
      </c>
      <c r="J2242" s="148">
        <v>5.965027247576072E-2</v>
      </c>
      <c r="K2242" s="148">
        <v>6.3307297712237914E-4</v>
      </c>
      <c r="L2242" s="148">
        <v>0.10777459479739904</v>
      </c>
      <c r="M2242" s="148">
        <v>0.17243076671210489</v>
      </c>
      <c r="N2242" s="148">
        <v>2.764712924897883E-2</v>
      </c>
      <c r="O2242" s="148">
        <v>0.11504557078929993</v>
      </c>
      <c r="P2242" s="94">
        <f>SUM(D2242:O2242)</f>
        <v>1.0000000000000002</v>
      </c>
      <c r="Q2242" s="483"/>
      <c r="R2242" s="85"/>
      <c r="S2242" s="85"/>
      <c r="T2242" s="143"/>
      <c r="U2242" s="79">
        <v>2</v>
      </c>
    </row>
    <row r="2243" spans="1:21" s="80" customFormat="1" ht="15.75" hidden="1" customHeight="1" thickBot="1">
      <c r="A2243" s="80" t="s">
        <v>59</v>
      </c>
      <c r="B2243" s="69"/>
      <c r="C2243" s="144" t="s">
        <v>278</v>
      </c>
      <c r="D2243" s="151">
        <v>8.0439303188555439E-2</v>
      </c>
      <c r="E2243" s="151">
        <v>3.9226107111732592E-3</v>
      </c>
      <c r="F2243" s="151">
        <v>0.18757092967282396</v>
      </c>
      <c r="G2243" s="151">
        <v>4.0768299978061688E-2</v>
      </c>
      <c r="H2243" s="151">
        <v>3.4165659234616868E-3</v>
      </c>
      <c r="I2243" s="151">
        <v>0.18551211411949761</v>
      </c>
      <c r="J2243" s="151">
        <v>2.9273671773618375E-2</v>
      </c>
      <c r="K2243" s="151">
        <v>1.0198850425965477E-2</v>
      </c>
      <c r="L2243" s="151">
        <v>0.15546379359249576</v>
      </c>
      <c r="M2243" s="151">
        <v>0.21456044674224903</v>
      </c>
      <c r="N2243" s="151">
        <v>3.285717754217566E-2</v>
      </c>
      <c r="O2243" s="151">
        <v>5.6016236329922094E-2</v>
      </c>
      <c r="P2243" s="84">
        <f>SUM(D2243:O2243)</f>
        <v>1</v>
      </c>
      <c r="Q2243" s="483"/>
      <c r="R2243" s="85"/>
      <c r="S2243" s="85"/>
      <c r="T2243" s="143"/>
      <c r="U2243" s="79">
        <v>2</v>
      </c>
    </row>
    <row r="2244" spans="1:21" s="80" customFormat="1" ht="15.75" hidden="1" customHeight="1" thickBot="1">
      <c r="A2244" s="80" t="s">
        <v>59</v>
      </c>
      <c r="B2244" s="69"/>
      <c r="C2244" s="144" t="s">
        <v>279</v>
      </c>
      <c r="D2244" s="126">
        <f t="shared" ref="D2244:D2251" si="1494">D2263/$P2263</f>
        <v>2.8247423699769007E-2</v>
      </c>
      <c r="E2244" s="128">
        <f t="shared" ref="E2244:O2244" si="1495">E2263/$P2263</f>
        <v>0</v>
      </c>
      <c r="F2244" s="128">
        <f t="shared" si="1495"/>
        <v>0.17190484317527543</v>
      </c>
      <c r="G2244" s="128">
        <f t="shared" si="1495"/>
        <v>2.6239508907776425E-2</v>
      </c>
      <c r="H2244" s="128">
        <f t="shared" si="1495"/>
        <v>1.10263987053774E-4</v>
      </c>
      <c r="I2244" s="128">
        <f t="shared" si="1495"/>
        <v>0.19837675743392227</v>
      </c>
      <c r="J2244" s="128">
        <f t="shared" si="1495"/>
        <v>2.2156404850372534E-2</v>
      </c>
      <c r="K2244" s="128">
        <f t="shared" si="1495"/>
        <v>4.3097824639241135E-4</v>
      </c>
      <c r="L2244" s="128">
        <f t="shared" si="1495"/>
        <v>0.23571996266861345</v>
      </c>
      <c r="M2244" s="128">
        <f t="shared" si="1495"/>
        <v>0.13845967671912418</v>
      </c>
      <c r="N2244" s="128">
        <f t="shared" si="1495"/>
        <v>1.7911146875325121E-2</v>
      </c>
      <c r="O2244" s="128">
        <f t="shared" si="1495"/>
        <v>0.16044303343637534</v>
      </c>
      <c r="P2244" s="130">
        <f>SUM(D2244:O2244)</f>
        <v>1</v>
      </c>
      <c r="Q2244" s="483"/>
      <c r="R2244" s="85"/>
      <c r="S2244" s="85"/>
      <c r="T2244" s="143"/>
      <c r="U2244" s="79">
        <v>2</v>
      </c>
    </row>
    <row r="2245" spans="1:21" s="80" customFormat="1" ht="15.75" hidden="1" customHeight="1" thickBot="1">
      <c r="A2245" s="80" t="s">
        <v>59</v>
      </c>
      <c r="B2245" s="69"/>
      <c r="C2245" s="154" t="s">
        <v>280</v>
      </c>
      <c r="D2245" s="126">
        <f t="shared" si="1494"/>
        <v>4.2908440236672049E-2</v>
      </c>
      <c r="E2245" s="128">
        <f t="shared" ref="E2245:O2246" si="1496">E2264/$P2264</f>
        <v>2.5420338997948433E-2</v>
      </c>
      <c r="F2245" s="128">
        <f t="shared" si="1496"/>
        <v>0.14619069569339113</v>
      </c>
      <c r="G2245" s="128">
        <f t="shared" si="1496"/>
        <v>5.050080707769334E-2</v>
      </c>
      <c r="H2245" s="128">
        <f t="shared" si="1496"/>
        <v>1.4451111107311732E-2</v>
      </c>
      <c r="I2245" s="128">
        <f t="shared" si="1496"/>
        <v>0.13994338326930245</v>
      </c>
      <c r="J2245" s="128">
        <f t="shared" si="1496"/>
        <v>4.6575721094588518E-2</v>
      </c>
      <c r="K2245" s="128">
        <f t="shared" si="1496"/>
        <v>2.3620538743688559E-2</v>
      </c>
      <c r="L2245" s="128">
        <f t="shared" si="1496"/>
        <v>0.11953471485158411</v>
      </c>
      <c r="M2245" s="128">
        <f t="shared" si="1496"/>
        <v>0.204624078510624</v>
      </c>
      <c r="N2245" s="128">
        <f t="shared" si="1496"/>
        <v>2.4358176608010432E-2</v>
      </c>
      <c r="O2245" s="128">
        <f t="shared" si="1496"/>
        <v>0.16187199380918538</v>
      </c>
      <c r="P2245" s="130">
        <f>SUM(D2245:O2245)</f>
        <v>1</v>
      </c>
      <c r="Q2245" s="499">
        <f>(P2264/P2263-1)</f>
        <v>-4.5672823595151568E-2</v>
      </c>
      <c r="R2245" s="85"/>
      <c r="S2245" s="85"/>
      <c r="T2245" s="143"/>
      <c r="U2245" s="79">
        <v>2</v>
      </c>
    </row>
    <row r="2246" spans="1:21" s="80" customFormat="1" ht="15.75" hidden="1" customHeight="1" thickBot="1">
      <c r="A2246" s="80" t="s">
        <v>59</v>
      </c>
      <c r="B2246" s="69"/>
      <c r="C2246" s="144" t="s">
        <v>482</v>
      </c>
      <c r="D2246" s="126">
        <f t="shared" si="1494"/>
        <v>4.0282754784973569E-2</v>
      </c>
      <c r="E2246" s="128">
        <f t="shared" si="1496"/>
        <v>2.0652663943177631E-2</v>
      </c>
      <c r="F2246" s="128">
        <f t="shared" si="1496"/>
        <v>0.17094298128216856</v>
      </c>
      <c r="G2246" s="128">
        <f t="shared" si="1496"/>
        <v>4.3671064080968637E-2</v>
      </c>
      <c r="H2246" s="128">
        <f t="shared" si="1496"/>
        <v>2.3200387005694295E-2</v>
      </c>
      <c r="I2246" s="128">
        <f t="shared" si="1496"/>
        <v>0.16190025544749273</v>
      </c>
      <c r="J2246" s="128">
        <f t="shared" si="1496"/>
        <v>3.8263335335778727E-2</v>
      </c>
      <c r="K2246" s="128">
        <f t="shared" si="1496"/>
        <v>2.1448048663816575E-2</v>
      </c>
      <c r="L2246" s="128">
        <f t="shared" si="1496"/>
        <v>1.792431569231252E-2</v>
      </c>
      <c r="M2246" s="128">
        <f t="shared" si="1496"/>
        <v>0.26117471778951601</v>
      </c>
      <c r="N2246" s="128">
        <f t="shared" si="1496"/>
        <v>6.7019351121870296E-2</v>
      </c>
      <c r="O2246" s="128">
        <f t="shared" si="1496"/>
        <v>0.1335201248522305</v>
      </c>
      <c r="P2246" s="130">
        <f t="shared" ref="P2246:P2251" si="1497">SUM(D2246:O2246)</f>
        <v>1.0000000000000002</v>
      </c>
      <c r="Q2246" s="499">
        <f t="shared" ref="Q2246:Q2251" si="1498">(P2265/P2264-1)</f>
        <v>-1.8351067210866545E-2</v>
      </c>
      <c r="R2246" s="85"/>
      <c r="S2246" s="85"/>
      <c r="T2246" s="143"/>
      <c r="U2246" s="79">
        <v>2</v>
      </c>
    </row>
    <row r="2247" spans="1:21" s="80" customFormat="1" ht="15.75" hidden="1" customHeight="1" thickBot="1">
      <c r="A2247" s="80" t="s">
        <v>59</v>
      </c>
      <c r="B2247" s="69"/>
      <c r="C2247" s="144" t="s">
        <v>603</v>
      </c>
      <c r="D2247" s="126">
        <f t="shared" si="1494"/>
        <v>0.1030065352764685</v>
      </c>
      <c r="E2247" s="128">
        <f t="shared" ref="E2247:O2247" si="1499">E2266/$P2266</f>
        <v>-7.6830556277499582E-3</v>
      </c>
      <c r="F2247" s="128">
        <f t="shared" si="1499"/>
        <v>0.13387026246132161</v>
      </c>
      <c r="G2247" s="128">
        <f t="shared" si="1499"/>
        <v>7.283328973784188E-2</v>
      </c>
      <c r="H2247" s="128">
        <f t="shared" si="1499"/>
        <v>2.0052237890622958E-2</v>
      </c>
      <c r="I2247" s="128">
        <f t="shared" si="1499"/>
        <v>0.15640959943600347</v>
      </c>
      <c r="J2247" s="128">
        <f t="shared" si="1499"/>
        <v>3.7750945813244584E-2</v>
      </c>
      <c r="K2247" s="128">
        <f t="shared" si="1499"/>
        <v>1.1276232012288317E-2</v>
      </c>
      <c r="L2247" s="128">
        <f t="shared" si="1499"/>
        <v>4.5062126430969657E-2</v>
      </c>
      <c r="M2247" s="128">
        <f t="shared" si="1499"/>
        <v>0.25011758047196081</v>
      </c>
      <c r="N2247" s="128">
        <f t="shared" si="1499"/>
        <v>3.8107061883083895E-2</v>
      </c>
      <c r="O2247" s="128">
        <f t="shared" si="1499"/>
        <v>0.13919718421394425</v>
      </c>
      <c r="P2247" s="130">
        <f t="shared" si="1497"/>
        <v>0.99999999999999989</v>
      </c>
      <c r="Q2247" s="500">
        <f t="shared" si="1498"/>
        <v>1.0124729118245801E-2</v>
      </c>
      <c r="R2247" s="85"/>
      <c r="S2247" s="85"/>
      <c r="T2247" s="143"/>
      <c r="U2247" s="79">
        <v>2</v>
      </c>
    </row>
    <row r="2248" spans="1:21" s="80" customFormat="1" ht="15.75" hidden="1" customHeight="1" thickBot="1">
      <c r="A2248" s="80" t="s">
        <v>59</v>
      </c>
      <c r="B2248" s="69"/>
      <c r="C2248" s="144" t="s">
        <v>700</v>
      </c>
      <c r="D2248" s="126">
        <f t="shared" si="1494"/>
        <v>5.0494251719517318E-2</v>
      </c>
      <c r="E2248" s="128">
        <f t="shared" ref="E2248:O2248" si="1500">E2267/$P2267</f>
        <v>2.2805937849994629E-2</v>
      </c>
      <c r="F2248" s="128">
        <f t="shared" si="1500"/>
        <v>0.17147216173782032</v>
      </c>
      <c r="G2248" s="128">
        <f t="shared" si="1500"/>
        <v>3.2892377980353313E-2</v>
      </c>
      <c r="H2248" s="128">
        <f t="shared" si="1500"/>
        <v>1.3968315526906756E-2</v>
      </c>
      <c r="I2248" s="128">
        <f t="shared" si="1500"/>
        <v>0.15231258637051967</v>
      </c>
      <c r="J2248" s="128">
        <f t="shared" si="1500"/>
        <v>2.3229261296805703E-2</v>
      </c>
      <c r="K2248" s="128">
        <f t="shared" si="1500"/>
        <v>5.8109814809994241E-3</v>
      </c>
      <c r="L2248" s="128">
        <f t="shared" si="1500"/>
        <v>0.11507665183506248</v>
      </c>
      <c r="M2248" s="128">
        <f t="shared" si="1500"/>
        <v>0.21115135513099376</v>
      </c>
      <c r="N2248" s="128">
        <f t="shared" si="1500"/>
        <v>1.5971832895878297E-2</v>
      </c>
      <c r="O2248" s="128">
        <f t="shared" si="1500"/>
        <v>0.18481428617514845</v>
      </c>
      <c r="P2248" s="130">
        <f t="shared" si="1497"/>
        <v>1</v>
      </c>
      <c r="Q2248" s="500">
        <f t="shared" si="1498"/>
        <v>-0.22483696596321012</v>
      </c>
      <c r="R2248" s="85"/>
      <c r="S2248" s="85"/>
      <c r="T2248" s="480"/>
      <c r="U2248" s="79">
        <v>2</v>
      </c>
    </row>
    <row r="2249" spans="1:21" s="80" customFormat="1" ht="15.75" hidden="1" customHeight="1" thickBot="1">
      <c r="A2249" s="80" t="s">
        <v>59</v>
      </c>
      <c r="B2249" s="516"/>
      <c r="C2249" s="363" t="s">
        <v>803</v>
      </c>
      <c r="D2249" s="86">
        <f t="shared" si="1494"/>
        <v>2.9549306395851072E-2</v>
      </c>
      <c r="E2249" s="145">
        <f t="shared" ref="E2249:O2249" si="1501">E2268/$P2268</f>
        <v>5.8523472946581086E-3</v>
      </c>
      <c r="F2249" s="145">
        <f t="shared" si="1501"/>
        <v>0.19341863656611538</v>
      </c>
      <c r="G2249" s="145">
        <f t="shared" si="1501"/>
        <v>2.6474565637944494E-2</v>
      </c>
      <c r="H2249" s="145">
        <f t="shared" si="1501"/>
        <v>3.7365917991034458E-3</v>
      </c>
      <c r="I2249" s="145">
        <f t="shared" si="1501"/>
        <v>2.8431356526559523E-2</v>
      </c>
      <c r="J2249" s="145">
        <f t="shared" si="1501"/>
        <v>0.18637745248073923</v>
      </c>
      <c r="K2249" s="145">
        <f t="shared" si="1501"/>
        <v>3.4630884308680687E-3</v>
      </c>
      <c r="L2249" s="145">
        <f t="shared" si="1501"/>
        <v>0.12107328700763326</v>
      </c>
      <c r="M2249" s="145">
        <f t="shared" si="1501"/>
        <v>0.19177929543623662</v>
      </c>
      <c r="N2249" s="145">
        <f t="shared" si="1501"/>
        <v>4.2377151575706019E-3</v>
      </c>
      <c r="O2249" s="145">
        <f t="shared" si="1501"/>
        <v>0.20560635726672016</v>
      </c>
      <c r="P2249" s="534">
        <f t="shared" si="1497"/>
        <v>1</v>
      </c>
      <c r="Q2249" s="535">
        <f t="shared" si="1498"/>
        <v>-3.7039511913283807E-2</v>
      </c>
      <c r="R2249" s="85"/>
      <c r="S2249" s="85"/>
      <c r="T2249" s="143"/>
      <c r="U2249" s="79">
        <v>2</v>
      </c>
    </row>
    <row r="2250" spans="1:21" s="80" customFormat="1" ht="15.75" hidden="1" customHeight="1" thickBot="1">
      <c r="A2250" s="80" t="s">
        <v>59</v>
      </c>
      <c r="B2250" s="516"/>
      <c r="C2250" s="363" t="s">
        <v>889</v>
      </c>
      <c r="D2250" s="369">
        <f t="shared" si="1494"/>
        <v>1.1712981474973422E-2</v>
      </c>
      <c r="E2250" s="148">
        <f t="shared" ref="E2250:O2251" si="1502">E2269/$P2269</f>
        <v>4.1481647205568782E-3</v>
      </c>
      <c r="F2250" s="148">
        <f t="shared" si="1502"/>
        <v>0.19582259062920263</v>
      </c>
      <c r="G2250" s="148">
        <f t="shared" si="1502"/>
        <v>2.846948704969084E-2</v>
      </c>
      <c r="H2250" s="148">
        <f t="shared" si="1502"/>
        <v>4.7388195588256949E-3</v>
      </c>
      <c r="I2250" s="148">
        <f t="shared" si="1502"/>
        <v>0.22756401570447934</v>
      </c>
      <c r="J2250" s="148">
        <f t="shared" si="1502"/>
        <v>1.0450407614209707E-2</v>
      </c>
      <c r="K2250" s="148">
        <f t="shared" si="1502"/>
        <v>5.1721593580065081E-3</v>
      </c>
      <c r="L2250" s="148">
        <f t="shared" si="1502"/>
        <v>0.10155832113603212</v>
      </c>
      <c r="M2250" s="148">
        <f t="shared" si="1502"/>
        <v>0.20266603085644344</v>
      </c>
      <c r="N2250" s="148">
        <f t="shared" si="1502"/>
        <v>5.0975060246984697E-3</v>
      </c>
      <c r="O2250" s="148">
        <f t="shared" si="1502"/>
        <v>0.20259951587288091</v>
      </c>
      <c r="P2250" s="533">
        <f t="shared" si="1497"/>
        <v>1</v>
      </c>
      <c r="Q2250" s="536">
        <f t="shared" si="1498"/>
        <v>-4.5823049524354564E-2</v>
      </c>
      <c r="R2250" s="85"/>
      <c r="S2250" s="85"/>
      <c r="T2250" s="143"/>
      <c r="U2250" s="79">
        <v>2</v>
      </c>
    </row>
    <row r="2251" spans="1:21" s="80" customFormat="1" ht="15.6" hidden="1" customHeight="1" thickBot="1">
      <c r="A2251" s="80" t="s">
        <v>59</v>
      </c>
      <c r="B2251" s="516"/>
      <c r="C2251" s="363" t="s">
        <v>990</v>
      </c>
      <c r="D2251" s="369">
        <f t="shared" si="1494"/>
        <v>1.9652620528894424E-2</v>
      </c>
      <c r="E2251" s="148">
        <f t="shared" si="1502"/>
        <v>4.486424139993739E-3</v>
      </c>
      <c r="F2251" s="148">
        <f t="shared" si="1502"/>
        <v>0.20112712080462578</v>
      </c>
      <c r="G2251" s="148">
        <f t="shared" si="1502"/>
        <v>8.202257921547277E-3</v>
      </c>
      <c r="H2251" s="148">
        <f t="shared" si="1502"/>
        <v>4.1364453348734327E-3</v>
      </c>
      <c r="I2251" s="148">
        <f t="shared" si="1502"/>
        <v>0.20981643444245851</v>
      </c>
      <c r="J2251" s="148">
        <f t="shared" si="1502"/>
        <v>5.8918179214584431E-3</v>
      </c>
      <c r="K2251" s="148">
        <f t="shared" si="1502"/>
        <v>7.2207559800788546E-3</v>
      </c>
      <c r="L2251" s="148">
        <f t="shared" si="1502"/>
        <v>0.13328230638988176</v>
      </c>
      <c r="M2251" s="148">
        <f t="shared" si="1502"/>
        <v>0.18991124937526152</v>
      </c>
      <c r="N2251" s="148">
        <f t="shared" si="1502"/>
        <v>5.7286061235291867E-3</v>
      </c>
      <c r="O2251" s="148">
        <f t="shared" si="1502"/>
        <v>0.21054396103739706</v>
      </c>
      <c r="P2251" s="533">
        <f t="shared" si="1497"/>
        <v>1</v>
      </c>
      <c r="Q2251" s="536">
        <f t="shared" si="1498"/>
        <v>7.8126335511870648E-2</v>
      </c>
      <c r="R2251" s="85"/>
      <c r="S2251" s="85"/>
      <c r="T2251" s="143"/>
      <c r="U2251" s="79">
        <v>2</v>
      </c>
    </row>
    <row r="2252" spans="1:21" s="80" customFormat="1" ht="15.6" hidden="1" customHeight="1" thickBot="1">
      <c r="A2252" s="80" t="s">
        <v>59</v>
      </c>
      <c r="B2252" s="516"/>
      <c r="C2252" s="363" t="s">
        <v>1135</v>
      </c>
      <c r="D2252" s="369">
        <f t="shared" ref="D2252:O2252" si="1503">D2272/$P2272</f>
        <v>9.7144012799897705E-2</v>
      </c>
      <c r="E2252" s="148">
        <f t="shared" si="1503"/>
        <v>-4.9325310272504953E-2</v>
      </c>
      <c r="F2252" s="148">
        <f t="shared" si="1503"/>
        <v>0.20329234974416135</v>
      </c>
      <c r="G2252" s="148">
        <f t="shared" si="1503"/>
        <v>3.5983425857505962E-2</v>
      </c>
      <c r="H2252" s="148">
        <f t="shared" si="1503"/>
        <v>1.0811768412454372E-2</v>
      </c>
      <c r="I2252" s="148">
        <f t="shared" si="1503"/>
        <v>0.19659675242541086</v>
      </c>
      <c r="J2252" s="148">
        <f t="shared" si="1503"/>
        <v>4.2131785226113938E-2</v>
      </c>
      <c r="K2252" s="148">
        <f t="shared" si="1503"/>
        <v>4.7130024163813148E-3</v>
      </c>
      <c r="L2252" s="148">
        <f t="shared" si="1503"/>
        <v>6.6040690279507278E-2</v>
      </c>
      <c r="M2252" s="148">
        <f t="shared" si="1503"/>
        <v>0.17635684744461996</v>
      </c>
      <c r="N2252" s="148">
        <f t="shared" si="1503"/>
        <v>1.1548583989053228E-2</v>
      </c>
      <c r="O2252" s="148">
        <f t="shared" si="1503"/>
        <v>0.20470609167739912</v>
      </c>
      <c r="P2252" s="533">
        <f>SUM(D2252:O2252)</f>
        <v>1.0000000000000002</v>
      </c>
      <c r="Q2252" s="536">
        <f>(P2272/P2270-1)</f>
        <v>-3.7165693252875109E-2</v>
      </c>
      <c r="R2252" s="85"/>
      <c r="S2252" s="85"/>
      <c r="T2252" s="143"/>
      <c r="U2252" s="79">
        <v>2</v>
      </c>
    </row>
    <row r="2253" spans="1:21" s="80" customFormat="1" ht="15.6" customHeight="1" thickBot="1">
      <c r="A2253" s="80" t="s">
        <v>59</v>
      </c>
      <c r="B2253" s="516">
        <f>+B2235+1</f>
        <v>442</v>
      </c>
      <c r="C2253" s="363" t="s">
        <v>1773</v>
      </c>
      <c r="D2253" s="369">
        <f t="shared" ref="D2253:D2259" si="1504">D2273/$P2273</f>
        <v>7.3614136270174924E-3</v>
      </c>
      <c r="E2253" s="148">
        <f t="shared" ref="E2253:O2253" si="1505">E2273/$P2273</f>
        <v>7.4046538871602348E-3</v>
      </c>
      <c r="F2253" s="148">
        <f t="shared" si="1505"/>
        <v>0.24853562323841072</v>
      </c>
      <c r="G2253" s="148">
        <f t="shared" si="1505"/>
        <v>6.1499418481835164E-3</v>
      </c>
      <c r="H2253" s="148">
        <f t="shared" si="1505"/>
        <v>6.8148927792888803E-3</v>
      </c>
      <c r="I2253" s="148">
        <f t="shared" si="1505"/>
        <v>6.144513580501211E-2</v>
      </c>
      <c r="J2253" s="148">
        <f t="shared" si="1505"/>
        <v>3.6631121843357796E-2</v>
      </c>
      <c r="K2253" s="148">
        <f t="shared" si="1505"/>
        <v>5.9654674546632015E-3</v>
      </c>
      <c r="L2253" s="148">
        <f t="shared" si="1505"/>
        <v>0.19755417122508018</v>
      </c>
      <c r="M2253" s="148">
        <f t="shared" si="1505"/>
        <v>0.20090897473106495</v>
      </c>
      <c r="N2253" s="148">
        <f t="shared" si="1505"/>
        <v>1.1925401408164624E-3</v>
      </c>
      <c r="O2253" s="148">
        <f t="shared" si="1505"/>
        <v>0.22003606341994431</v>
      </c>
      <c r="P2253" s="533">
        <f t="shared" ref="P2253:P2262" si="1506">SUM(D2253:O2253)</f>
        <v>0.99999999999999989</v>
      </c>
      <c r="Q2253" s="536">
        <f>(P2273/P2272-1)</f>
        <v>-0.17819211269744206</v>
      </c>
      <c r="R2253" s="85"/>
      <c r="S2253" s="85"/>
      <c r="T2253" s="143"/>
      <c r="U2253" s="79">
        <v>1</v>
      </c>
    </row>
    <row r="2254" spans="1:21" s="80" customFormat="1" ht="15.6" customHeight="1" thickBot="1">
      <c r="A2254" s="80" t="s">
        <v>59</v>
      </c>
      <c r="B2254" s="516">
        <f>+B2253+1</f>
        <v>443</v>
      </c>
      <c r="C2254" s="363" t="s">
        <v>1774</v>
      </c>
      <c r="D2254" s="370">
        <f t="shared" si="1504"/>
        <v>2.1658155669171428E-3</v>
      </c>
      <c r="E2254" s="253">
        <f t="shared" ref="E2254:O2254" si="1507">E2274/$P2274</f>
        <v>3.6187430002584194E-3</v>
      </c>
      <c r="F2254" s="253">
        <f t="shared" si="1507"/>
        <v>0.20754916217242866</v>
      </c>
      <c r="G2254" s="253">
        <f t="shared" si="1507"/>
        <v>2.750398963750443E-3</v>
      </c>
      <c r="H2254" s="253">
        <f t="shared" si="1507"/>
        <v>2.6564137404480295E-3</v>
      </c>
      <c r="I2254" s="253">
        <f t="shared" si="1507"/>
        <v>0.21272967662252501</v>
      </c>
      <c r="J2254" s="253">
        <f t="shared" si="1507"/>
        <v>3.5791465607420509E-3</v>
      </c>
      <c r="K2254" s="253">
        <f t="shared" si="1507"/>
        <v>3.6523400511563955E-3</v>
      </c>
      <c r="L2254" s="253">
        <f t="shared" si="1507"/>
        <v>0.19311050891599943</v>
      </c>
      <c r="M2254" s="253">
        <f t="shared" si="1507"/>
        <v>0.17052788733009303</v>
      </c>
      <c r="N2254" s="253">
        <f t="shared" si="1507"/>
        <v>3.4805295761769703E-3</v>
      </c>
      <c r="O2254" s="253">
        <f t="shared" si="1507"/>
        <v>0.19417937749950429</v>
      </c>
      <c r="P2254" s="537">
        <f t="shared" si="1506"/>
        <v>0.99999999999999989</v>
      </c>
      <c r="Q2254" s="538">
        <f t="shared" ref="Q2254:Q2262" si="1508">(P2274/P2273-1)</f>
        <v>2.1389397270266786E-2</v>
      </c>
      <c r="R2254" s="85"/>
      <c r="S2254" s="85"/>
      <c r="T2254" s="143"/>
      <c r="U2254" s="79">
        <v>1</v>
      </c>
    </row>
    <row r="2255" spans="1:21" s="80" customFormat="1" ht="15.6" customHeight="1" thickBot="1">
      <c r="A2255" s="80" t="s">
        <v>59</v>
      </c>
      <c r="B2255" s="516">
        <f>+B2254+1</f>
        <v>444</v>
      </c>
      <c r="C2255" s="144" t="s">
        <v>1775</v>
      </c>
      <c r="D2255" s="91">
        <f t="shared" si="1504"/>
        <v>5.5299877964097594E-3</v>
      </c>
      <c r="E2255" s="92">
        <f t="shared" ref="E2255:O2255" si="1509">E2275/$P2275</f>
        <v>7.6171773044178132E-3</v>
      </c>
      <c r="F2255" s="92">
        <f t="shared" si="1509"/>
        <v>0.2120714945710564</v>
      </c>
      <c r="G2255" s="92">
        <f t="shared" si="1509"/>
        <v>6.7959873678728406E-3</v>
      </c>
      <c r="H2255" s="92">
        <f t="shared" si="1509"/>
        <v>1.0908420113070619E-2</v>
      </c>
      <c r="I2255" s="92">
        <f t="shared" si="1509"/>
        <v>0.18533460440154756</v>
      </c>
      <c r="J2255" s="92">
        <f t="shared" si="1509"/>
        <v>3.6834784071416354E-2</v>
      </c>
      <c r="K2255" s="92">
        <f t="shared" si="1509"/>
        <v>7.8422198849627221E-3</v>
      </c>
      <c r="L2255" s="92">
        <f t="shared" si="1509"/>
        <v>0.20877897138696644</v>
      </c>
      <c r="M2255" s="92">
        <f t="shared" si="1509"/>
        <v>0.19619847010499761</v>
      </c>
      <c r="N2255" s="92">
        <f t="shared" si="1509"/>
        <v>2.1561276150767299E-2</v>
      </c>
      <c r="O2255" s="92">
        <f t="shared" si="1509"/>
        <v>0.1005266068465147</v>
      </c>
      <c r="P2255" s="420">
        <f t="shared" si="1506"/>
        <v>1</v>
      </c>
      <c r="Q2255" s="501">
        <f t="shared" si="1508"/>
        <v>-0.10634821251911508</v>
      </c>
      <c r="R2255" s="85"/>
      <c r="S2255" s="85"/>
      <c r="T2255" s="143"/>
      <c r="U2255" s="79">
        <v>1</v>
      </c>
    </row>
    <row r="2256" spans="1:21" s="80" customFormat="1" ht="15.6" customHeight="1" thickBot="1">
      <c r="A2256" s="80" t="s">
        <v>59</v>
      </c>
      <c r="B2256" s="516">
        <f>+B2255+1</f>
        <v>445</v>
      </c>
      <c r="C2256" s="144" t="s">
        <v>1776</v>
      </c>
      <c r="D2256" s="91">
        <f t="shared" si="1504"/>
        <v>0.16181883406744529</v>
      </c>
      <c r="E2256" s="92">
        <f t="shared" ref="E2256:O2256" si="1510">E2276/$P2276</f>
        <v>1.4204739739737297E-2</v>
      </c>
      <c r="F2256" s="92">
        <f t="shared" si="1510"/>
        <v>3.9529668276195085E-2</v>
      </c>
      <c r="G2256" s="92">
        <f t="shared" si="1510"/>
        <v>0.15010769814314326</v>
      </c>
      <c r="H2256" s="92">
        <f t="shared" si="1510"/>
        <v>0.15152782266995052</v>
      </c>
      <c r="I2256" s="92">
        <f t="shared" si="1510"/>
        <v>-8.4941957412575427E-3</v>
      </c>
      <c r="J2256" s="92">
        <f t="shared" si="1510"/>
        <v>1.0447578285412602E-2</v>
      </c>
      <c r="K2256" s="92">
        <f t="shared" si="1510"/>
        <v>7.0454696382188861E-3</v>
      </c>
      <c r="L2256" s="92">
        <f t="shared" si="1510"/>
        <v>0.11943542694952969</v>
      </c>
      <c r="M2256" s="92">
        <f t="shared" si="1510"/>
        <v>0.17625062419571963</v>
      </c>
      <c r="N2256" s="92">
        <f t="shared" si="1510"/>
        <v>7.9286286680917608E-3</v>
      </c>
      <c r="O2256" s="92">
        <f t="shared" si="1510"/>
        <v>0.17019770510781357</v>
      </c>
      <c r="P2256" s="94">
        <f t="shared" si="1506"/>
        <v>1.0000000000000002</v>
      </c>
      <c r="Q2256" s="494">
        <f t="shared" si="1508"/>
        <v>6.3266505575835685E-2</v>
      </c>
      <c r="R2256" s="85"/>
      <c r="S2256" s="85"/>
      <c r="T2256" s="143"/>
      <c r="U2256" s="79">
        <v>1</v>
      </c>
    </row>
    <row r="2257" spans="1:21" s="80" customFormat="1" ht="15.75" customHeight="1" thickBot="1">
      <c r="A2257" s="80" t="s">
        <v>59</v>
      </c>
      <c r="B2257" s="516">
        <f>+B2256+1</f>
        <v>446</v>
      </c>
      <c r="C2257" s="144" t="s">
        <v>1777</v>
      </c>
      <c r="D2257" s="91">
        <f t="shared" si="1504"/>
        <v>1.3715813063063065E-2</v>
      </c>
      <c r="E2257" s="92">
        <f t="shared" ref="E2257:O2257" si="1511">E2277/$P2277</f>
        <v>9.0090090090090107E-3</v>
      </c>
      <c r="F2257" s="92">
        <f t="shared" si="1511"/>
        <v>0.21621621621621626</v>
      </c>
      <c r="G2257" s="92">
        <f t="shared" si="1511"/>
        <v>4.5045045045045053E-3</v>
      </c>
      <c r="H2257" s="92">
        <f t="shared" si="1511"/>
        <v>9.0090090090090107E-3</v>
      </c>
      <c r="I2257" s="92">
        <f t="shared" si="1511"/>
        <v>0.19369369369369371</v>
      </c>
      <c r="J2257" s="92">
        <f t="shared" si="1511"/>
        <v>4.5045045045045053E-3</v>
      </c>
      <c r="K2257" s="92">
        <f t="shared" si="1511"/>
        <v>9.0090090090090107E-3</v>
      </c>
      <c r="L2257" s="92">
        <f t="shared" si="1511"/>
        <v>0.18918918918918923</v>
      </c>
      <c r="M2257" s="92">
        <f t="shared" si="1511"/>
        <v>0.18018018018018023</v>
      </c>
      <c r="N2257" s="92">
        <f t="shared" si="1511"/>
        <v>9.0090090090090107E-3</v>
      </c>
      <c r="O2257" s="92">
        <f t="shared" si="1511"/>
        <v>0.16195986261261264</v>
      </c>
      <c r="P2257" s="94">
        <f t="shared" si="1506"/>
        <v>1.0000000000000002</v>
      </c>
      <c r="Q2257" s="494">
        <f t="shared" si="1508"/>
        <v>-0.20791024133905633</v>
      </c>
      <c r="R2257" s="85"/>
      <c r="S2257" s="85"/>
      <c r="T2257" s="143"/>
      <c r="U2257" s="79">
        <v>1</v>
      </c>
    </row>
    <row r="2258" spans="1:21" s="80" customFormat="1" ht="15.75" customHeight="1" thickBot="1">
      <c r="A2258" s="80" t="s">
        <v>59</v>
      </c>
      <c r="B2258" s="516">
        <f>+B2257+1</f>
        <v>447</v>
      </c>
      <c r="C2258" s="144" t="s">
        <v>1778</v>
      </c>
      <c r="D2258" s="91">
        <f t="shared" si="1504"/>
        <v>9.1324200913242021E-3</v>
      </c>
      <c r="E2258" s="92">
        <f t="shared" ref="E2258:O2258" si="1512">E2278/$P2278</f>
        <v>9.1324200913242021E-3</v>
      </c>
      <c r="F2258" s="92">
        <f t="shared" si="1512"/>
        <v>0.21004566210045666</v>
      </c>
      <c r="G2258" s="92">
        <f t="shared" si="1512"/>
        <v>9.1324200913242021E-3</v>
      </c>
      <c r="H2258" s="92">
        <f t="shared" si="1512"/>
        <v>9.1324200913242021E-3</v>
      </c>
      <c r="I2258" s="92">
        <f t="shared" si="1512"/>
        <v>0.19178082191780824</v>
      </c>
      <c r="J2258" s="92">
        <f t="shared" si="1512"/>
        <v>9.1324200913242021E-3</v>
      </c>
      <c r="K2258" s="92">
        <f t="shared" si="1512"/>
        <v>9.1324200913242021E-3</v>
      </c>
      <c r="L2258" s="92">
        <f t="shared" si="1512"/>
        <v>0.19178082191780824</v>
      </c>
      <c r="M2258" s="92">
        <f t="shared" si="1512"/>
        <v>0.17808219178082194</v>
      </c>
      <c r="N2258" s="92">
        <f t="shared" si="1512"/>
        <v>9.1324200913242021E-3</v>
      </c>
      <c r="O2258" s="92">
        <f t="shared" si="1512"/>
        <v>0.16438356164383558</v>
      </c>
      <c r="P2258" s="94">
        <f t="shared" si="1506"/>
        <v>1</v>
      </c>
      <c r="Q2258" s="494">
        <f t="shared" si="1508"/>
        <v>-1.3513513513513375E-2</v>
      </c>
      <c r="R2258" s="85"/>
      <c r="S2258" s="85"/>
      <c r="T2258" s="143"/>
      <c r="U2258" s="79">
        <v>1</v>
      </c>
    </row>
    <row r="2259" spans="1:21" s="80" customFormat="1" ht="15.75" hidden="1" customHeight="1" thickBot="1">
      <c r="A2259" s="80" t="s">
        <v>59</v>
      </c>
      <c r="B2259" s="69"/>
      <c r="C2259" s="144" t="s">
        <v>1779</v>
      </c>
      <c r="D2259" s="91" t="e">
        <f t="shared" si="1504"/>
        <v>#DIV/0!</v>
      </c>
      <c r="E2259" s="92" t="e">
        <f t="shared" ref="E2259:O2259" si="1513">E2279/$P2279</f>
        <v>#DIV/0!</v>
      </c>
      <c r="F2259" s="92" t="e">
        <f t="shared" si="1513"/>
        <v>#DIV/0!</v>
      </c>
      <c r="G2259" s="92" t="e">
        <f t="shared" si="1513"/>
        <v>#DIV/0!</v>
      </c>
      <c r="H2259" s="92" t="e">
        <f t="shared" si="1513"/>
        <v>#DIV/0!</v>
      </c>
      <c r="I2259" s="92" t="e">
        <f t="shared" si="1513"/>
        <v>#DIV/0!</v>
      </c>
      <c r="J2259" s="92" t="e">
        <f t="shared" si="1513"/>
        <v>#DIV/0!</v>
      </c>
      <c r="K2259" s="92" t="e">
        <f t="shared" si="1513"/>
        <v>#DIV/0!</v>
      </c>
      <c r="L2259" s="92" t="e">
        <f t="shared" si="1513"/>
        <v>#DIV/0!</v>
      </c>
      <c r="M2259" s="92" t="e">
        <f t="shared" si="1513"/>
        <v>#DIV/0!</v>
      </c>
      <c r="N2259" s="92" t="e">
        <f t="shared" si="1513"/>
        <v>#DIV/0!</v>
      </c>
      <c r="O2259" s="92" t="e">
        <f t="shared" si="1513"/>
        <v>#DIV/0!</v>
      </c>
      <c r="P2259" s="94" t="e">
        <f t="shared" si="1506"/>
        <v>#DIV/0!</v>
      </c>
      <c r="Q2259" s="494">
        <f t="shared" si="1508"/>
        <v>-1</v>
      </c>
      <c r="R2259" s="85"/>
      <c r="S2259" s="85"/>
      <c r="T2259" s="143"/>
      <c r="U2259" s="79">
        <v>2</v>
      </c>
    </row>
    <row r="2260" spans="1:21" s="80" customFormat="1" ht="15.75" hidden="1" customHeight="1" thickBot="1">
      <c r="A2260" s="80" t="s">
        <v>59</v>
      </c>
      <c r="B2260" s="69"/>
      <c r="C2260" s="144" t="s">
        <v>1780</v>
      </c>
      <c r="D2260" s="91" t="e">
        <f t="shared" ref="D2260:O2262" si="1514">D2280/$P2280</f>
        <v>#DIV/0!</v>
      </c>
      <c r="E2260" s="92" t="e">
        <f t="shared" si="1514"/>
        <v>#DIV/0!</v>
      </c>
      <c r="F2260" s="92" t="e">
        <f t="shared" si="1514"/>
        <v>#DIV/0!</v>
      </c>
      <c r="G2260" s="92" t="e">
        <f t="shared" si="1514"/>
        <v>#DIV/0!</v>
      </c>
      <c r="H2260" s="92" t="e">
        <f t="shared" si="1514"/>
        <v>#DIV/0!</v>
      </c>
      <c r="I2260" s="92" t="e">
        <f t="shared" si="1514"/>
        <v>#DIV/0!</v>
      </c>
      <c r="J2260" s="92" t="e">
        <f t="shared" si="1514"/>
        <v>#DIV/0!</v>
      </c>
      <c r="K2260" s="92" t="e">
        <f t="shared" si="1514"/>
        <v>#DIV/0!</v>
      </c>
      <c r="L2260" s="92" t="e">
        <f t="shared" si="1514"/>
        <v>#DIV/0!</v>
      </c>
      <c r="M2260" s="92" t="e">
        <f t="shared" si="1514"/>
        <v>#DIV/0!</v>
      </c>
      <c r="N2260" s="92" t="e">
        <f t="shared" si="1514"/>
        <v>#DIV/0!</v>
      </c>
      <c r="O2260" s="92" t="e">
        <f t="shared" si="1514"/>
        <v>#DIV/0!</v>
      </c>
      <c r="P2260" s="94" t="e">
        <f t="shared" si="1506"/>
        <v>#DIV/0!</v>
      </c>
      <c r="Q2260" s="494" t="e">
        <f t="shared" si="1508"/>
        <v>#DIV/0!</v>
      </c>
      <c r="R2260" s="85"/>
      <c r="S2260" s="85"/>
      <c r="T2260" s="143"/>
      <c r="U2260" s="79">
        <v>2</v>
      </c>
    </row>
    <row r="2261" spans="1:21" s="80" customFormat="1" ht="15.75" hidden="1" customHeight="1" thickBot="1">
      <c r="A2261" s="80" t="s">
        <v>59</v>
      </c>
      <c r="B2261" s="69"/>
      <c r="C2261" s="144" t="s">
        <v>1781</v>
      </c>
      <c r="D2261" s="91" t="e">
        <f t="shared" si="1514"/>
        <v>#DIV/0!</v>
      </c>
      <c r="E2261" s="92" t="e">
        <f t="shared" si="1514"/>
        <v>#DIV/0!</v>
      </c>
      <c r="F2261" s="92" t="e">
        <f t="shared" si="1514"/>
        <v>#DIV/0!</v>
      </c>
      <c r="G2261" s="92" t="e">
        <f t="shared" si="1514"/>
        <v>#DIV/0!</v>
      </c>
      <c r="H2261" s="92" t="e">
        <f t="shared" si="1514"/>
        <v>#DIV/0!</v>
      </c>
      <c r="I2261" s="92" t="e">
        <f t="shared" si="1514"/>
        <v>#DIV/0!</v>
      </c>
      <c r="J2261" s="92" t="e">
        <f t="shared" si="1514"/>
        <v>#DIV/0!</v>
      </c>
      <c r="K2261" s="92" t="e">
        <f t="shared" si="1514"/>
        <v>#DIV/0!</v>
      </c>
      <c r="L2261" s="92" t="e">
        <f t="shared" si="1514"/>
        <v>#DIV/0!</v>
      </c>
      <c r="M2261" s="92" t="e">
        <f t="shared" si="1514"/>
        <v>#DIV/0!</v>
      </c>
      <c r="N2261" s="92" t="e">
        <f t="shared" si="1514"/>
        <v>#DIV/0!</v>
      </c>
      <c r="O2261" s="92" t="e">
        <f t="shared" si="1514"/>
        <v>#DIV/0!</v>
      </c>
      <c r="P2261" s="94" t="e">
        <f t="shared" si="1506"/>
        <v>#DIV/0!</v>
      </c>
      <c r="Q2261" s="494" t="e">
        <f t="shared" si="1508"/>
        <v>#DIV/0!</v>
      </c>
      <c r="R2261" s="85"/>
      <c r="S2261" s="85"/>
      <c r="T2261" s="143"/>
      <c r="U2261" s="79">
        <v>2</v>
      </c>
    </row>
    <row r="2262" spans="1:21" s="80" customFormat="1" ht="15.75" hidden="1" customHeight="1" thickBot="1">
      <c r="A2262" s="80" t="s">
        <v>59</v>
      </c>
      <c r="B2262" s="69"/>
      <c r="C2262" s="144" t="s">
        <v>1782</v>
      </c>
      <c r="D2262" s="91" t="e">
        <f t="shared" si="1514"/>
        <v>#DIV/0!</v>
      </c>
      <c r="E2262" s="92" t="e">
        <f t="shared" si="1514"/>
        <v>#DIV/0!</v>
      </c>
      <c r="F2262" s="92" t="e">
        <f t="shared" si="1514"/>
        <v>#DIV/0!</v>
      </c>
      <c r="G2262" s="92" t="e">
        <f t="shared" si="1514"/>
        <v>#DIV/0!</v>
      </c>
      <c r="H2262" s="92" t="e">
        <f t="shared" si="1514"/>
        <v>#DIV/0!</v>
      </c>
      <c r="I2262" s="92" t="e">
        <f t="shared" si="1514"/>
        <v>#DIV/0!</v>
      </c>
      <c r="J2262" s="92" t="e">
        <f t="shared" si="1514"/>
        <v>#DIV/0!</v>
      </c>
      <c r="K2262" s="92" t="e">
        <f t="shared" si="1514"/>
        <v>#DIV/0!</v>
      </c>
      <c r="L2262" s="92" t="e">
        <f t="shared" si="1514"/>
        <v>#DIV/0!</v>
      </c>
      <c r="M2262" s="92" t="e">
        <f t="shared" si="1514"/>
        <v>#DIV/0!</v>
      </c>
      <c r="N2262" s="92" t="e">
        <f t="shared" si="1514"/>
        <v>#DIV/0!</v>
      </c>
      <c r="O2262" s="92" t="e">
        <f t="shared" si="1514"/>
        <v>#DIV/0!</v>
      </c>
      <c r="P2262" s="94" t="e">
        <f t="shared" si="1506"/>
        <v>#DIV/0!</v>
      </c>
      <c r="Q2262" s="494" t="e">
        <f t="shared" si="1508"/>
        <v>#DIV/0!</v>
      </c>
      <c r="R2262" s="85"/>
      <c r="S2262" s="85"/>
      <c r="T2262" s="143"/>
      <c r="U2262" s="79">
        <v>2</v>
      </c>
    </row>
    <row r="2263" spans="1:21" s="80" customFormat="1" ht="15.75" hidden="1" customHeight="1" thickBot="1">
      <c r="A2263" s="80" t="s">
        <v>59</v>
      </c>
      <c r="B2263" s="69"/>
      <c r="C2263" s="154" t="s">
        <v>279</v>
      </c>
      <c r="D2263" s="336">
        <f t="shared" ref="D2263:P2263" si="1515">D2177+D2220</f>
        <v>1.4187476700000001</v>
      </c>
      <c r="E2263" s="337">
        <f t="shared" si="1515"/>
        <v>0</v>
      </c>
      <c r="F2263" s="337">
        <f t="shared" si="1515"/>
        <v>8.6340474199999999</v>
      </c>
      <c r="G2263" s="337">
        <f t="shared" si="1515"/>
        <v>1.3178986699999999</v>
      </c>
      <c r="H2263" s="337">
        <f t="shared" si="1515"/>
        <v>5.53808999999994E-3</v>
      </c>
      <c r="I2263" s="337">
        <f t="shared" si="1515"/>
        <v>9.9636188199999971</v>
      </c>
      <c r="J2263" s="337">
        <f t="shared" si="1515"/>
        <v>1.1128217600000028</v>
      </c>
      <c r="K2263" s="337">
        <f t="shared" si="1515"/>
        <v>2.1646199999999283E-2</v>
      </c>
      <c r="L2263" s="337">
        <f t="shared" si="1515"/>
        <v>11.839208820000003</v>
      </c>
      <c r="M2263" s="337">
        <f t="shared" si="1515"/>
        <v>6.9542392899999967</v>
      </c>
      <c r="N2263" s="337">
        <f t="shared" si="1515"/>
        <v>0.89960055000000239</v>
      </c>
      <c r="O2263" s="337">
        <f t="shared" si="1515"/>
        <v>8.0583695800000008</v>
      </c>
      <c r="P2263" s="349">
        <f t="shared" si="1515"/>
        <v>50.225736870000006</v>
      </c>
      <c r="Q2263" s="117"/>
      <c r="R2263" s="85"/>
      <c r="S2263" s="85"/>
      <c r="T2263" s="143"/>
      <c r="U2263" s="79">
        <v>2</v>
      </c>
    </row>
    <row r="2264" spans="1:21" s="80" customFormat="1" ht="15.75" hidden="1" customHeight="1" thickBot="1">
      <c r="A2264" s="80" t="s">
        <v>59</v>
      </c>
      <c r="B2264" s="69"/>
      <c r="C2264" s="144" t="s">
        <v>280</v>
      </c>
      <c r="D2264" s="258">
        <f t="shared" ref="D2264:O2264" si="1516">D2178+D2221</f>
        <v>2.0566781599999997</v>
      </c>
      <c r="E2264" s="259">
        <f t="shared" si="1516"/>
        <v>1.2184422399999999</v>
      </c>
      <c r="F2264" s="259">
        <f t="shared" si="1516"/>
        <v>7.0071810900000004</v>
      </c>
      <c r="G2264" s="259">
        <f t="shared" si="1516"/>
        <v>2.4205938599999999</v>
      </c>
      <c r="H2264" s="259">
        <f t="shared" si="1516"/>
        <v>0.69266755999999996</v>
      </c>
      <c r="I2264" s="259">
        <f t="shared" si="1516"/>
        <v>6.70773625</v>
      </c>
      <c r="J2264" s="259">
        <f t="shared" si="1516"/>
        <v>2.2324574799999999</v>
      </c>
      <c r="K2264" s="259">
        <f t="shared" si="1516"/>
        <v>1.1321746000000001</v>
      </c>
      <c r="L2264" s="259">
        <f t="shared" si="1516"/>
        <v>5.7295123300000004</v>
      </c>
      <c r="M2264" s="259">
        <f t="shared" si="1516"/>
        <v>9.8079974700000001</v>
      </c>
      <c r="N2264" s="259">
        <f t="shared" si="1516"/>
        <v>1.1675309</v>
      </c>
      <c r="O2264" s="259">
        <f t="shared" si="1516"/>
        <v>7.7588137100000001</v>
      </c>
      <c r="P2264" s="101">
        <f t="shared" ref="P2264:P2269" si="1517">SUM(D2264:O2264)</f>
        <v>47.931785649999995</v>
      </c>
      <c r="Q2264" s="507"/>
      <c r="R2264" s="260"/>
      <c r="S2264" s="260"/>
      <c r="T2264" s="156"/>
      <c r="U2264" s="79">
        <v>2</v>
      </c>
    </row>
    <row r="2265" spans="1:21" s="80" customFormat="1" ht="15.75" hidden="1" customHeight="1" thickBot="1">
      <c r="A2265" s="80" t="s">
        <v>59</v>
      </c>
      <c r="B2265" s="69"/>
      <c r="C2265" s="144" t="s">
        <v>603</v>
      </c>
      <c r="D2265" s="258">
        <f t="shared" ref="D2265:O2265" si="1518">D2179+D2222</f>
        <v>1.8953916799999999</v>
      </c>
      <c r="E2265" s="259">
        <f t="shared" si="1518"/>
        <v>0.97175299000000004</v>
      </c>
      <c r="F2265" s="259">
        <f t="shared" si="1518"/>
        <v>8.0432409899999993</v>
      </c>
      <c r="G2265" s="259">
        <f t="shared" si="1518"/>
        <v>2.0548190399999999</v>
      </c>
      <c r="H2265" s="259">
        <f t="shared" si="1518"/>
        <v>1.0916289299999999</v>
      </c>
      <c r="I2265" s="259">
        <f t="shared" si="1518"/>
        <v>7.61776097</v>
      </c>
      <c r="J2265" s="259">
        <f t="shared" si="1518"/>
        <v>1.80037358</v>
      </c>
      <c r="K2265" s="259">
        <f t="shared" si="1518"/>
        <v>1.00917758</v>
      </c>
      <c r="L2265" s="259">
        <f t="shared" si="1518"/>
        <v>0.84337823999999995</v>
      </c>
      <c r="M2265" s="259">
        <f t="shared" si="1518"/>
        <v>12.28884146</v>
      </c>
      <c r="N2265" s="259">
        <f t="shared" si="1518"/>
        <v>3.1534069900000001</v>
      </c>
      <c r="O2265" s="259">
        <f t="shared" si="1518"/>
        <v>6.2824137799999997</v>
      </c>
      <c r="P2265" s="101">
        <f t="shared" si="1517"/>
        <v>47.052186229999997</v>
      </c>
      <c r="Q2265" s="508"/>
      <c r="R2265" s="259">
        <f t="shared" ref="R2265:S2282" si="1519">R2179+R2222</f>
        <v>0</v>
      </c>
      <c r="S2265" s="259">
        <f t="shared" si="1519"/>
        <v>0</v>
      </c>
      <c r="T2265" s="142">
        <f t="shared" ref="T2265:T2270" si="1520">R2265-S2265</f>
        <v>0</v>
      </c>
      <c r="U2265" s="79">
        <v>2</v>
      </c>
    </row>
    <row r="2266" spans="1:21" s="80" customFormat="1" ht="15.75" hidden="1" customHeight="1" thickBot="1">
      <c r="A2266" s="80" t="s">
        <v>59</v>
      </c>
      <c r="B2266" s="69"/>
      <c r="C2266" s="144" t="s">
        <v>603</v>
      </c>
      <c r="D2266" s="258">
        <f t="shared" ref="D2266:O2266" si="1521">D2180+D2223</f>
        <v>4.89575403</v>
      </c>
      <c r="E2266" s="259">
        <f t="shared" si="1521"/>
        <v>-0.36516470000000001</v>
      </c>
      <c r="F2266" s="259">
        <f t="shared" si="1521"/>
        <v>6.36266306</v>
      </c>
      <c r="G2266" s="259">
        <f t="shared" si="1521"/>
        <v>3.4616626099999999</v>
      </c>
      <c r="H2266" s="259">
        <f t="shared" si="1521"/>
        <v>0.95305432999999995</v>
      </c>
      <c r="I2266" s="259">
        <f t="shared" si="1521"/>
        <v>7.4339256699999998</v>
      </c>
      <c r="J2266" s="259">
        <f t="shared" si="1521"/>
        <v>1.7942487300000001</v>
      </c>
      <c r="K2266" s="259">
        <f t="shared" si="1521"/>
        <v>0.53594326000000003</v>
      </c>
      <c r="L2266" s="259">
        <f t="shared" si="1521"/>
        <v>2.1417387400000001</v>
      </c>
      <c r="M2266" s="259">
        <f t="shared" si="1521"/>
        <v>11.88773265</v>
      </c>
      <c r="N2266" s="259">
        <f t="shared" si="1521"/>
        <v>1.81117442</v>
      </c>
      <c r="O2266" s="259">
        <f t="shared" si="1521"/>
        <v>6.6158440699999996</v>
      </c>
      <c r="P2266" s="101">
        <f t="shared" si="1517"/>
        <v>47.528576870000002</v>
      </c>
      <c r="Q2266" s="508"/>
      <c r="R2266" s="259">
        <f t="shared" si="1519"/>
        <v>0</v>
      </c>
      <c r="S2266" s="259">
        <f t="shared" si="1519"/>
        <v>0</v>
      </c>
      <c r="T2266" s="142">
        <f t="shared" si="1520"/>
        <v>0</v>
      </c>
      <c r="U2266" s="79">
        <v>2</v>
      </c>
    </row>
    <row r="2267" spans="1:21" s="80" customFormat="1" ht="15.75" hidden="1" customHeight="1" thickBot="1">
      <c r="A2267" s="80" t="s">
        <v>59</v>
      </c>
      <c r="B2267" s="69"/>
      <c r="C2267" s="144" t="s">
        <v>700</v>
      </c>
      <c r="D2267" s="258">
        <f t="shared" ref="D2267:O2267" si="1522">D2181+D2224</f>
        <v>1.86032921</v>
      </c>
      <c r="E2267" s="259">
        <f t="shared" si="1522"/>
        <v>0.84022538999999996</v>
      </c>
      <c r="F2267" s="259">
        <f t="shared" si="1522"/>
        <v>6.3174452599999995</v>
      </c>
      <c r="G2267" s="259">
        <f t="shared" si="1522"/>
        <v>1.21183401</v>
      </c>
      <c r="H2267" s="259">
        <f t="shared" si="1522"/>
        <v>0.51462620999999997</v>
      </c>
      <c r="I2267" s="259">
        <f t="shared" si="1522"/>
        <v>5.6115605999999998</v>
      </c>
      <c r="J2267" s="259">
        <f t="shared" si="1522"/>
        <v>0.85582163999999994</v>
      </c>
      <c r="K2267" s="259">
        <f t="shared" si="1522"/>
        <v>0.21409048</v>
      </c>
      <c r="L2267" s="259">
        <f t="shared" si="1522"/>
        <v>4.23969956</v>
      </c>
      <c r="M2267" s="259">
        <f t="shared" si="1522"/>
        <v>7.7793218099999999</v>
      </c>
      <c r="N2267" s="259">
        <f t="shared" si="1522"/>
        <v>0.58844059000000004</v>
      </c>
      <c r="O2267" s="259">
        <f t="shared" si="1522"/>
        <v>6.8090010900000006</v>
      </c>
      <c r="P2267" s="101">
        <f t="shared" si="1517"/>
        <v>36.842395849999996</v>
      </c>
      <c r="Q2267" s="508"/>
      <c r="R2267" s="259">
        <f t="shared" si="1519"/>
        <v>0</v>
      </c>
      <c r="S2267" s="259">
        <f t="shared" si="1519"/>
        <v>0</v>
      </c>
      <c r="T2267" s="142">
        <f t="shared" si="1520"/>
        <v>0</v>
      </c>
      <c r="U2267" s="79">
        <v>2</v>
      </c>
    </row>
    <row r="2268" spans="1:21" s="80" customFormat="1" ht="15.75" hidden="1" customHeight="1" thickBot="1">
      <c r="A2268" s="80" t="s">
        <v>59</v>
      </c>
      <c r="B2268" s="69"/>
      <c r="C2268" s="144" t="s">
        <v>803</v>
      </c>
      <c r="D2268" s="258">
        <f t="shared" ref="D2268:O2268" si="1523">D2182+D2225</f>
        <v>1.0483435399999999</v>
      </c>
      <c r="E2268" s="259">
        <f t="shared" si="1523"/>
        <v>0.20762824000000007</v>
      </c>
      <c r="F2268" s="259">
        <f t="shared" si="1523"/>
        <v>6.8620621900000005</v>
      </c>
      <c r="G2268" s="259">
        <f t="shared" si="1523"/>
        <v>0.93925859000000089</v>
      </c>
      <c r="H2268" s="259">
        <f t="shared" si="1523"/>
        <v>0.13256595000000004</v>
      </c>
      <c r="I2268" s="259">
        <f t="shared" si="1523"/>
        <v>1.0086811699999989</v>
      </c>
      <c r="J2268" s="259">
        <f t="shared" si="1523"/>
        <v>6.6122566699999998</v>
      </c>
      <c r="K2268" s="259">
        <f t="shared" si="1523"/>
        <v>0.12286266000000001</v>
      </c>
      <c r="L2268" s="259">
        <f t="shared" si="1523"/>
        <v>4.2954104099999988</v>
      </c>
      <c r="M2268" s="259">
        <f t="shared" si="1523"/>
        <v>6.8039020200000033</v>
      </c>
      <c r="N2268" s="259">
        <f t="shared" si="1523"/>
        <v>0.15034468999999917</v>
      </c>
      <c r="O2268" s="259">
        <f t="shared" si="1523"/>
        <v>7.2944553599999997</v>
      </c>
      <c r="P2268" s="101">
        <f t="shared" si="1517"/>
        <v>35.477771490000002</v>
      </c>
      <c r="Q2268" s="508"/>
      <c r="R2268" s="259">
        <f t="shared" si="1519"/>
        <v>0</v>
      </c>
      <c r="S2268" s="259">
        <f t="shared" si="1519"/>
        <v>0</v>
      </c>
      <c r="T2268" s="142">
        <f t="shared" si="1520"/>
        <v>0</v>
      </c>
      <c r="U2268" s="79">
        <v>2</v>
      </c>
    </row>
    <row r="2269" spans="1:21" s="80" customFormat="1" ht="15.75" hidden="1" customHeight="1" thickBot="1">
      <c r="A2269" s="80" t="s">
        <v>59</v>
      </c>
      <c r="B2269" s="69"/>
      <c r="C2269" s="144" t="s">
        <v>889</v>
      </c>
      <c r="D2269" s="362">
        <f t="shared" ref="D2269:O2269" si="1524">D2183+D2226</f>
        <v>0.39650869</v>
      </c>
      <c r="E2269" s="438">
        <f t="shared" si="1524"/>
        <v>0.14042397000000001</v>
      </c>
      <c r="F2269" s="438">
        <f t="shared" si="1524"/>
        <v>6.6290003999999998</v>
      </c>
      <c r="G2269" s="438">
        <f t="shared" si="1524"/>
        <v>0.9637511199999993</v>
      </c>
      <c r="H2269" s="438">
        <f t="shared" si="1524"/>
        <v>0.16041885999999994</v>
      </c>
      <c r="I2269" s="438">
        <f t="shared" si="1524"/>
        <v>7.7035134010000021</v>
      </c>
      <c r="J2269" s="438">
        <f t="shared" si="1524"/>
        <v>0.35376794899999775</v>
      </c>
      <c r="K2269" s="438">
        <f t="shared" si="1524"/>
        <v>0.1750883099999998</v>
      </c>
      <c r="L2269" s="438">
        <f t="shared" si="1524"/>
        <v>3.4379595800000002</v>
      </c>
      <c r="M2269" s="438">
        <f t="shared" si="1524"/>
        <v>6.8606650299999989</v>
      </c>
      <c r="N2269" s="438">
        <f t="shared" si="1524"/>
        <v>0.17256114000000022</v>
      </c>
      <c r="O2269" s="438">
        <f t="shared" si="1524"/>
        <v>6.8584133599999992</v>
      </c>
      <c r="P2269" s="107">
        <f t="shared" si="1517"/>
        <v>33.852071809999998</v>
      </c>
      <c r="Q2269" s="508"/>
      <c r="R2269" s="258">
        <f t="shared" si="1519"/>
        <v>0</v>
      </c>
      <c r="S2269" s="259">
        <f t="shared" si="1519"/>
        <v>0</v>
      </c>
      <c r="T2269" s="111">
        <f>S2269-R2269</f>
        <v>0</v>
      </c>
      <c r="U2269" s="79">
        <v>2</v>
      </c>
    </row>
    <row r="2270" spans="1:21" s="80" customFormat="1" ht="15.75" hidden="1" customHeight="1" thickBot="1">
      <c r="A2270" s="80" t="s">
        <v>59</v>
      </c>
      <c r="B2270" s="69"/>
      <c r="C2270" s="144" t="s">
        <v>990</v>
      </c>
      <c r="D2270" s="258">
        <f t="shared" ref="D2270:O2270" si="1525">D2184+D2227</f>
        <v>0.71725795999999997</v>
      </c>
      <c r="E2270" s="259">
        <f t="shared" si="1525"/>
        <v>0.16374017000000002</v>
      </c>
      <c r="F2270" s="259">
        <f t="shared" si="1525"/>
        <v>7.3404983399999999</v>
      </c>
      <c r="G2270" s="259">
        <f t="shared" si="1525"/>
        <v>0.29935624999999944</v>
      </c>
      <c r="H2270" s="259">
        <f t="shared" si="1525"/>
        <v>0.15096705999999993</v>
      </c>
      <c r="I2270" s="259">
        <f t="shared" si="1525"/>
        <v>7.6576305700000002</v>
      </c>
      <c r="J2270" s="259">
        <f t="shared" si="1525"/>
        <v>0.21503256000000004</v>
      </c>
      <c r="K2270" s="259">
        <f t="shared" si="1525"/>
        <v>0.26353456000000003</v>
      </c>
      <c r="L2270" s="259">
        <f t="shared" si="1525"/>
        <v>4.8643790300000003</v>
      </c>
      <c r="M2270" s="259">
        <f t="shared" si="1525"/>
        <v>6.9311548100000007</v>
      </c>
      <c r="N2270" s="259">
        <f t="shared" si="1525"/>
        <v>0.20907585000000006</v>
      </c>
      <c r="O2270" s="259">
        <f t="shared" si="1525"/>
        <v>7.6841829699999984</v>
      </c>
      <c r="P2270" s="101">
        <f>SUM(D2270:O2270)</f>
        <v>36.49681013</v>
      </c>
      <c r="Q2270" s="508"/>
      <c r="R2270" s="438">
        <f t="shared" si="1519"/>
        <v>33.9</v>
      </c>
      <c r="S2270" s="438">
        <f t="shared" si="1519"/>
        <v>33.9</v>
      </c>
      <c r="T2270" s="591">
        <f t="shared" si="1520"/>
        <v>0</v>
      </c>
      <c r="U2270" s="79">
        <v>2</v>
      </c>
    </row>
    <row r="2271" spans="1:21" s="80" customFormat="1" ht="15.6" customHeight="1" thickBot="1">
      <c r="A2271" s="80" t="s">
        <v>59</v>
      </c>
      <c r="B2271" s="516">
        <f>+B2258+1</f>
        <v>448</v>
      </c>
      <c r="C2271" s="144" t="s">
        <v>2538</v>
      </c>
      <c r="D2271" s="258">
        <f t="shared" ref="D2271:O2272" si="1526">D2185+D2228</f>
        <v>4.4000000000000004</v>
      </c>
      <c r="E2271" s="259">
        <f t="shared" si="1526"/>
        <v>0.2</v>
      </c>
      <c r="F2271" s="259">
        <f t="shared" si="1526"/>
        <v>4.3999999999999995</v>
      </c>
      <c r="G2271" s="259">
        <f t="shared" si="1526"/>
        <v>0.2</v>
      </c>
      <c r="H2271" s="259">
        <f t="shared" si="1526"/>
        <v>0.2</v>
      </c>
      <c r="I2271" s="259">
        <f t="shared" si="1526"/>
        <v>4.0999999999999996</v>
      </c>
      <c r="J2271" s="259">
        <f t="shared" si="1526"/>
        <v>0.2</v>
      </c>
      <c r="K2271" s="259">
        <f t="shared" si="1526"/>
        <v>0.2</v>
      </c>
      <c r="L2271" s="259">
        <f t="shared" si="1526"/>
        <v>4</v>
      </c>
      <c r="M2271" s="259">
        <f t="shared" si="1526"/>
        <v>4.3</v>
      </c>
      <c r="N2271" s="259">
        <f t="shared" si="1526"/>
        <v>0.2</v>
      </c>
      <c r="O2271" s="259">
        <f t="shared" si="1526"/>
        <v>1.700000000000002</v>
      </c>
      <c r="P2271" s="101">
        <f>SUM(D2271:O2271)</f>
        <v>24.1</v>
      </c>
      <c r="Q2271" s="351"/>
      <c r="R2271" s="258">
        <f t="shared" si="1519"/>
        <v>24.1</v>
      </c>
      <c r="S2271" s="259">
        <f t="shared" si="1519"/>
        <v>24.1</v>
      </c>
      <c r="T2271" s="142">
        <f>R2271-S2271</f>
        <v>0</v>
      </c>
      <c r="U2271" s="79">
        <v>1</v>
      </c>
    </row>
    <row r="2272" spans="1:21" s="80" customFormat="1" ht="15.75" hidden="1" customHeight="1" thickBot="1">
      <c r="A2272" s="80" t="s">
        <v>59</v>
      </c>
      <c r="B2272" s="69"/>
      <c r="C2272" s="144" t="s">
        <v>1135</v>
      </c>
      <c r="D2272" s="258">
        <f t="shared" si="1526"/>
        <v>3.4136776100000001</v>
      </c>
      <c r="E2272" s="259">
        <f t="shared" si="1526"/>
        <v>-1.7333101900000003</v>
      </c>
      <c r="F2272" s="259">
        <f t="shared" si="1526"/>
        <v>7.1437705999999999</v>
      </c>
      <c r="G2272" s="259">
        <f t="shared" si="1526"/>
        <v>1.2644712899999999</v>
      </c>
      <c r="H2272" s="259">
        <f t="shared" si="1526"/>
        <v>0.3799296599999995</v>
      </c>
      <c r="I2272" s="259">
        <f t="shared" si="1526"/>
        <v>6.9084847600000003</v>
      </c>
      <c r="J2272" s="259">
        <f t="shared" si="1526"/>
        <v>1.4805269800000005</v>
      </c>
      <c r="K2272" s="259">
        <f t="shared" si="1526"/>
        <v>0.16561669999999973</v>
      </c>
      <c r="L2272" s="259">
        <f t="shared" si="1526"/>
        <v>2.3206950099999992</v>
      </c>
      <c r="M2272" s="259">
        <f t="shared" si="1526"/>
        <v>6.1972467899999995</v>
      </c>
      <c r="N2272" s="259">
        <f t="shared" si="1526"/>
        <v>0.40582164000000009</v>
      </c>
      <c r="O2272" s="259">
        <f t="shared" si="1526"/>
        <v>7.1934500300000019</v>
      </c>
      <c r="P2272" s="101">
        <f>SUM(D2272:O2272)</f>
        <v>35.140380879999995</v>
      </c>
      <c r="Q2272" s="351"/>
      <c r="R2272" s="256">
        <f t="shared" si="1519"/>
        <v>37</v>
      </c>
      <c r="S2272" s="256">
        <f t="shared" si="1519"/>
        <v>37</v>
      </c>
      <c r="T2272" s="593">
        <f>R2272-S2272</f>
        <v>0</v>
      </c>
      <c r="U2272" s="79">
        <v>2</v>
      </c>
    </row>
    <row r="2273" spans="1:21" s="80" customFormat="1" ht="15.75" hidden="1" customHeight="1" thickBot="1">
      <c r="A2273" s="80" t="s">
        <v>59</v>
      </c>
      <c r="B2273" s="516"/>
      <c r="C2273" s="144" t="s">
        <v>1773</v>
      </c>
      <c r="D2273" s="258">
        <f t="shared" ref="D2273:O2273" si="1527">D2187+D2230</f>
        <v>0.21258763</v>
      </c>
      <c r="E2273" s="259">
        <f t="shared" si="1527"/>
        <v>0.21383634999999998</v>
      </c>
      <c r="F2273" s="259">
        <f t="shared" si="1527"/>
        <v>7.1773713299999997</v>
      </c>
      <c r="G2273" s="259">
        <f t="shared" si="1527"/>
        <v>0.17760197000000022</v>
      </c>
      <c r="H2273" s="259">
        <f t="shared" si="1527"/>
        <v>0.19680485000000036</v>
      </c>
      <c r="I2273" s="259">
        <f t="shared" si="1527"/>
        <v>1.7744520899999996</v>
      </c>
      <c r="J2273" s="259">
        <f t="shared" si="1527"/>
        <v>1.0578570600000006</v>
      </c>
      <c r="K2273" s="259">
        <f t="shared" si="1527"/>
        <v>0.17227459999999928</v>
      </c>
      <c r="L2273" s="259">
        <f t="shared" si="1527"/>
        <v>5.7050962200000006</v>
      </c>
      <c r="M2273" s="259">
        <f t="shared" si="1527"/>
        <v>5.8019783899999968</v>
      </c>
      <c r="N2273" s="259">
        <f t="shared" si="1527"/>
        <v>3.4438940000000029E-2</v>
      </c>
      <c r="O2273" s="259">
        <f t="shared" si="1527"/>
        <v>6.3543427399999981</v>
      </c>
      <c r="P2273" s="101">
        <f t="shared" ref="P2273:P2282" si="1528">SUM(D2273:O2273)</f>
        <v>28.878642169999999</v>
      </c>
      <c r="Q2273" s="351"/>
      <c r="R2273" s="258">
        <f t="shared" si="1519"/>
        <v>28.6</v>
      </c>
      <c r="S2273" s="259">
        <f t="shared" si="1519"/>
        <v>28.6</v>
      </c>
      <c r="T2273" s="479">
        <f t="shared" ref="T2273:T2282" si="1529">R2273-S2273</f>
        <v>0</v>
      </c>
      <c r="U2273" s="79">
        <v>2</v>
      </c>
    </row>
    <row r="2274" spans="1:21" s="80" customFormat="1" ht="15.75" hidden="1" customHeight="1" thickBot="1">
      <c r="A2274" s="80" t="s">
        <v>59</v>
      </c>
      <c r="B2274" s="516"/>
      <c r="C2274" s="144" t="s">
        <v>1774</v>
      </c>
      <c r="D2274" s="364">
        <f t="shared" ref="D2274:O2274" si="1530">D2188+D2231</f>
        <v>6.3883629999999997E-2</v>
      </c>
      <c r="E2274" s="448">
        <f t="shared" si="1530"/>
        <v>0.10673967000000001</v>
      </c>
      <c r="F2274" s="448">
        <f t="shared" si="1530"/>
        <v>6.1219404300000004</v>
      </c>
      <c r="G2274" s="448">
        <f t="shared" si="1530"/>
        <v>8.1126699999999885E-2</v>
      </c>
      <c r="H2274" s="448">
        <f t="shared" si="1530"/>
        <v>7.8354480000000004E-2</v>
      </c>
      <c r="I2274" s="448">
        <f t="shared" si="1530"/>
        <v>6.27474664</v>
      </c>
      <c r="J2274" s="448">
        <f t="shared" si="1530"/>
        <v>0.10557171999999992</v>
      </c>
      <c r="K2274" s="448">
        <f t="shared" si="1530"/>
        <v>0.1077306599999992</v>
      </c>
      <c r="L2274" s="448">
        <f t="shared" si="1530"/>
        <v>5.6960530200000026</v>
      </c>
      <c r="M2274" s="448">
        <f t="shared" si="1530"/>
        <v>5.0299483599999988</v>
      </c>
      <c r="N2274" s="448">
        <f t="shared" si="1530"/>
        <v>0.1026628799999999</v>
      </c>
      <c r="O2274" s="448">
        <f t="shared" si="1530"/>
        <v>5.7275807300000015</v>
      </c>
      <c r="P2274" s="114">
        <f t="shared" si="1528"/>
        <v>29.496338920000007</v>
      </c>
      <c r="Q2274" s="580"/>
      <c r="R2274" s="362">
        <f t="shared" si="1519"/>
        <v>32.799999999999997</v>
      </c>
      <c r="S2274" s="438">
        <f t="shared" si="1519"/>
        <v>32.799999999999997</v>
      </c>
      <c r="T2274" s="591">
        <f t="shared" si="1529"/>
        <v>0</v>
      </c>
      <c r="U2274" s="79">
        <v>2</v>
      </c>
    </row>
    <row r="2275" spans="1:21" s="80" customFormat="1" ht="15.6" hidden="1" customHeight="1" thickBot="1">
      <c r="A2275" s="80" t="s">
        <v>59</v>
      </c>
      <c r="B2275" s="516"/>
      <c r="C2275" s="144" t="s">
        <v>1775</v>
      </c>
      <c r="D2275" s="258">
        <f t="shared" ref="D2275:O2275" si="1531">D2189+D2232</f>
        <v>0.14576747000000001</v>
      </c>
      <c r="E2275" s="259">
        <f t="shared" si="1531"/>
        <v>0.20078464999999995</v>
      </c>
      <c r="F2275" s="259">
        <f t="shared" si="1531"/>
        <v>5.5900892300000002</v>
      </c>
      <c r="G2275" s="259">
        <f t="shared" si="1531"/>
        <v>0.17913852999999996</v>
      </c>
      <c r="H2275" s="259">
        <f t="shared" si="1531"/>
        <v>0.28754002000000001</v>
      </c>
      <c r="I2275" s="259">
        <f t="shared" si="1531"/>
        <v>4.8853193499999996</v>
      </c>
      <c r="J2275" s="259">
        <f t="shared" si="1531"/>
        <v>0.97094487000000029</v>
      </c>
      <c r="K2275" s="259">
        <f t="shared" si="1531"/>
        <v>0.20671664999999995</v>
      </c>
      <c r="L2275" s="259">
        <f t="shared" si="1531"/>
        <v>5.5033001100000014</v>
      </c>
      <c r="M2275" s="259">
        <f t="shared" si="1531"/>
        <v>5.1716849400000005</v>
      </c>
      <c r="N2275" s="259">
        <f t="shared" si="1531"/>
        <v>0.56834351000000005</v>
      </c>
      <c r="O2275" s="259">
        <f t="shared" si="1531"/>
        <v>2.649826670000003</v>
      </c>
      <c r="P2275" s="101">
        <f t="shared" si="1528"/>
        <v>26.359456000000002</v>
      </c>
      <c r="Q2275" s="580"/>
      <c r="R2275" s="258">
        <f t="shared" si="1519"/>
        <v>27.599999999999998</v>
      </c>
      <c r="S2275" s="259">
        <f t="shared" si="1519"/>
        <v>27.599999999999998</v>
      </c>
      <c r="T2275" s="142">
        <f t="shared" si="1529"/>
        <v>0</v>
      </c>
      <c r="U2275" s="79">
        <v>2</v>
      </c>
    </row>
    <row r="2276" spans="1:21" s="80" customFormat="1" ht="15.6" hidden="1" customHeight="1" thickBot="1">
      <c r="A2276" s="80" t="s">
        <v>59</v>
      </c>
      <c r="B2276" s="516"/>
      <c r="C2276" s="144" t="s">
        <v>1776</v>
      </c>
      <c r="D2276" s="258">
        <f t="shared" ref="D2276:O2276" si="1532">D2190+D2233</f>
        <v>4.5353169600000003</v>
      </c>
      <c r="E2276" s="259">
        <f t="shared" si="1532"/>
        <v>0.39811804000000001</v>
      </c>
      <c r="F2276" s="259">
        <f t="shared" si="1532"/>
        <v>1.1079030200000002</v>
      </c>
      <c r="G2276" s="259">
        <f t="shared" si="1532"/>
        <v>4.2070874699999994</v>
      </c>
      <c r="H2276" s="259">
        <f t="shared" si="1532"/>
        <v>4.2468894800000001</v>
      </c>
      <c r="I2276" s="259">
        <f t="shared" si="1532"/>
        <v>-0.23806789999999967</v>
      </c>
      <c r="J2276" s="259">
        <f t="shared" si="1532"/>
        <v>0.2928156000000004</v>
      </c>
      <c r="K2276" s="259">
        <f t="shared" si="1532"/>
        <v>0.19746426999999978</v>
      </c>
      <c r="L2276" s="259">
        <f t="shared" si="1532"/>
        <v>3.34743184</v>
      </c>
      <c r="M2276" s="259">
        <f t="shared" si="1532"/>
        <v>4.9397985700000007</v>
      </c>
      <c r="N2276" s="259">
        <f t="shared" si="1532"/>
        <v>0.22221668000000117</v>
      </c>
      <c r="O2276" s="259">
        <f t="shared" si="1532"/>
        <v>4.7701526399999965</v>
      </c>
      <c r="P2276" s="101">
        <f t="shared" si="1528"/>
        <v>28.027126669999998</v>
      </c>
      <c r="Q2276" s="542"/>
      <c r="R2276" s="364">
        <f t="shared" si="1519"/>
        <v>25.299999999999997</v>
      </c>
      <c r="S2276" s="448">
        <f t="shared" si="1519"/>
        <v>25.299999999999997</v>
      </c>
      <c r="T2276" s="594">
        <f t="shared" si="1529"/>
        <v>0</v>
      </c>
      <c r="U2276" s="79">
        <v>2</v>
      </c>
    </row>
    <row r="2277" spans="1:21" s="80" customFormat="1" ht="15.75" customHeight="1" thickBot="1">
      <c r="A2277" s="80" t="s">
        <v>59</v>
      </c>
      <c r="B2277" s="516">
        <f>+B2271+1</f>
        <v>449</v>
      </c>
      <c r="C2277" s="144" t="s">
        <v>1777</v>
      </c>
      <c r="D2277" s="258">
        <f t="shared" ref="D2277:O2277" si="1533">D2191+D2234</f>
        <v>0.30449104999999999</v>
      </c>
      <c r="E2277" s="259">
        <f t="shared" si="1533"/>
        <v>0.2</v>
      </c>
      <c r="F2277" s="259">
        <f t="shared" si="1533"/>
        <v>4.8</v>
      </c>
      <c r="G2277" s="259">
        <f t="shared" si="1533"/>
        <v>0.1</v>
      </c>
      <c r="H2277" s="259">
        <f t="shared" si="1533"/>
        <v>0.2</v>
      </c>
      <c r="I2277" s="259">
        <f t="shared" si="1533"/>
        <v>4.3</v>
      </c>
      <c r="J2277" s="259">
        <f t="shared" si="1533"/>
        <v>0.1</v>
      </c>
      <c r="K2277" s="259">
        <f t="shared" si="1533"/>
        <v>0.2</v>
      </c>
      <c r="L2277" s="259">
        <f t="shared" si="1533"/>
        <v>4.2</v>
      </c>
      <c r="M2277" s="259">
        <f t="shared" si="1533"/>
        <v>4</v>
      </c>
      <c r="N2277" s="259">
        <f t="shared" si="1533"/>
        <v>0.2</v>
      </c>
      <c r="O2277" s="259">
        <f t="shared" si="1533"/>
        <v>3.5955089500000001</v>
      </c>
      <c r="P2277" s="101">
        <f t="shared" si="1528"/>
        <v>22.199999999999996</v>
      </c>
      <c r="Q2277" s="580"/>
      <c r="R2277" s="448">
        <f t="shared" si="1519"/>
        <v>22.200000000000003</v>
      </c>
      <c r="S2277" s="448">
        <f t="shared" si="1519"/>
        <v>22.200000000000003</v>
      </c>
      <c r="T2277" s="594">
        <f t="shared" si="1529"/>
        <v>0</v>
      </c>
      <c r="U2277" s="79">
        <v>1</v>
      </c>
    </row>
    <row r="2278" spans="1:21" s="80" customFormat="1" ht="15.75" customHeight="1" thickBot="1">
      <c r="A2278" s="80" t="s">
        <v>59</v>
      </c>
      <c r="B2278" s="516">
        <f>+B2277+1</f>
        <v>450</v>
      </c>
      <c r="C2278" s="144" t="s">
        <v>1778</v>
      </c>
      <c r="D2278" s="258">
        <f t="shared" ref="D2278:O2278" si="1534">D2192+D2235</f>
        <v>0.2</v>
      </c>
      <c r="E2278" s="259">
        <f t="shared" si="1534"/>
        <v>0.2</v>
      </c>
      <c r="F2278" s="259">
        <f t="shared" si="1534"/>
        <v>4.6000000000000005</v>
      </c>
      <c r="G2278" s="259">
        <f t="shared" si="1534"/>
        <v>0.2</v>
      </c>
      <c r="H2278" s="259">
        <f t="shared" si="1534"/>
        <v>0.2</v>
      </c>
      <c r="I2278" s="259">
        <f t="shared" si="1534"/>
        <v>4.2</v>
      </c>
      <c r="J2278" s="259">
        <f t="shared" si="1534"/>
        <v>0.2</v>
      </c>
      <c r="K2278" s="259">
        <f t="shared" si="1534"/>
        <v>0.2</v>
      </c>
      <c r="L2278" s="259">
        <f t="shared" si="1534"/>
        <v>4.2</v>
      </c>
      <c r="M2278" s="259">
        <f t="shared" si="1534"/>
        <v>3.9000000000000004</v>
      </c>
      <c r="N2278" s="259">
        <f t="shared" si="1534"/>
        <v>0.2</v>
      </c>
      <c r="O2278" s="259">
        <f t="shared" si="1534"/>
        <v>3.5999999999999988</v>
      </c>
      <c r="P2278" s="101">
        <f t="shared" si="1528"/>
        <v>21.9</v>
      </c>
      <c r="Q2278" s="542"/>
      <c r="R2278" s="259">
        <f t="shared" si="1519"/>
        <v>21.9</v>
      </c>
      <c r="S2278" s="259">
        <f t="shared" si="1519"/>
        <v>21.9</v>
      </c>
      <c r="T2278" s="142">
        <f t="shared" si="1529"/>
        <v>0</v>
      </c>
      <c r="U2278" s="79">
        <v>1</v>
      </c>
    </row>
    <row r="2279" spans="1:21" s="80" customFormat="1" ht="15.75" hidden="1" customHeight="1" thickBot="1">
      <c r="A2279" s="80" t="s">
        <v>59</v>
      </c>
      <c r="B2279" s="69"/>
      <c r="C2279" s="144" t="s">
        <v>1779</v>
      </c>
      <c r="D2279" s="258">
        <f t="shared" ref="D2279:O2279" si="1535">D2193+D2236</f>
        <v>0</v>
      </c>
      <c r="E2279" s="259">
        <f t="shared" si="1535"/>
        <v>0</v>
      </c>
      <c r="F2279" s="259">
        <f t="shared" si="1535"/>
        <v>0</v>
      </c>
      <c r="G2279" s="259">
        <f t="shared" si="1535"/>
        <v>0</v>
      </c>
      <c r="H2279" s="259">
        <f t="shared" si="1535"/>
        <v>0</v>
      </c>
      <c r="I2279" s="259">
        <f t="shared" si="1535"/>
        <v>0</v>
      </c>
      <c r="J2279" s="259">
        <f t="shared" si="1535"/>
        <v>0</v>
      </c>
      <c r="K2279" s="259">
        <f t="shared" si="1535"/>
        <v>0</v>
      </c>
      <c r="L2279" s="259">
        <f t="shared" si="1535"/>
        <v>0</v>
      </c>
      <c r="M2279" s="259">
        <f t="shared" si="1535"/>
        <v>0</v>
      </c>
      <c r="N2279" s="259">
        <f t="shared" si="1535"/>
        <v>0</v>
      </c>
      <c r="O2279" s="259">
        <f t="shared" si="1535"/>
        <v>0</v>
      </c>
      <c r="P2279" s="101">
        <f t="shared" si="1528"/>
        <v>0</v>
      </c>
      <c r="Q2279" s="508"/>
      <c r="R2279" s="259">
        <f t="shared" si="1519"/>
        <v>0</v>
      </c>
      <c r="S2279" s="259">
        <f t="shared" si="1519"/>
        <v>0</v>
      </c>
      <c r="T2279" s="142">
        <f t="shared" si="1529"/>
        <v>0</v>
      </c>
      <c r="U2279" s="79">
        <v>2</v>
      </c>
    </row>
    <row r="2280" spans="1:21" s="80" customFormat="1" ht="15.75" hidden="1" customHeight="1" thickBot="1">
      <c r="A2280" s="80" t="s">
        <v>59</v>
      </c>
      <c r="B2280" s="69"/>
      <c r="C2280" s="144" t="s">
        <v>1780</v>
      </c>
      <c r="D2280" s="258">
        <f t="shared" ref="D2280:O2280" si="1536">D2194+D2237</f>
        <v>0</v>
      </c>
      <c r="E2280" s="259">
        <f t="shared" si="1536"/>
        <v>0</v>
      </c>
      <c r="F2280" s="259">
        <f t="shared" si="1536"/>
        <v>0</v>
      </c>
      <c r="G2280" s="259">
        <f t="shared" si="1536"/>
        <v>0</v>
      </c>
      <c r="H2280" s="259">
        <f t="shared" si="1536"/>
        <v>0</v>
      </c>
      <c r="I2280" s="259">
        <f t="shared" si="1536"/>
        <v>0</v>
      </c>
      <c r="J2280" s="259">
        <f t="shared" si="1536"/>
        <v>0</v>
      </c>
      <c r="K2280" s="259">
        <f t="shared" si="1536"/>
        <v>0</v>
      </c>
      <c r="L2280" s="259">
        <f t="shared" si="1536"/>
        <v>0</v>
      </c>
      <c r="M2280" s="259">
        <f t="shared" si="1536"/>
        <v>0</v>
      </c>
      <c r="N2280" s="259">
        <f t="shared" si="1536"/>
        <v>0</v>
      </c>
      <c r="O2280" s="259">
        <f t="shared" si="1536"/>
        <v>0</v>
      </c>
      <c r="P2280" s="101">
        <f t="shared" si="1528"/>
        <v>0</v>
      </c>
      <c r="Q2280" s="508"/>
      <c r="R2280" s="259">
        <f t="shared" si="1519"/>
        <v>0</v>
      </c>
      <c r="S2280" s="259">
        <f t="shared" si="1519"/>
        <v>0</v>
      </c>
      <c r="T2280" s="142">
        <f t="shared" si="1529"/>
        <v>0</v>
      </c>
      <c r="U2280" s="79">
        <v>2</v>
      </c>
    </row>
    <row r="2281" spans="1:21" s="80" customFormat="1" ht="15.75" hidden="1" customHeight="1" thickBot="1">
      <c r="A2281" s="80" t="s">
        <v>59</v>
      </c>
      <c r="B2281" s="69"/>
      <c r="C2281" s="144" t="s">
        <v>1781</v>
      </c>
      <c r="D2281" s="258">
        <f t="shared" ref="D2281:O2281" si="1537">D2195+D2238</f>
        <v>0</v>
      </c>
      <c r="E2281" s="259">
        <f t="shared" si="1537"/>
        <v>0</v>
      </c>
      <c r="F2281" s="259">
        <f t="shared" si="1537"/>
        <v>0</v>
      </c>
      <c r="G2281" s="259">
        <f t="shared" si="1537"/>
        <v>0</v>
      </c>
      <c r="H2281" s="259">
        <f t="shared" si="1537"/>
        <v>0</v>
      </c>
      <c r="I2281" s="259">
        <f t="shared" si="1537"/>
        <v>0</v>
      </c>
      <c r="J2281" s="259">
        <f t="shared" si="1537"/>
        <v>0</v>
      </c>
      <c r="K2281" s="259">
        <f t="shared" si="1537"/>
        <v>0</v>
      </c>
      <c r="L2281" s="259">
        <f t="shared" si="1537"/>
        <v>0</v>
      </c>
      <c r="M2281" s="259">
        <f t="shared" si="1537"/>
        <v>0</v>
      </c>
      <c r="N2281" s="259">
        <f t="shared" si="1537"/>
        <v>0</v>
      </c>
      <c r="O2281" s="259">
        <f t="shared" si="1537"/>
        <v>0</v>
      </c>
      <c r="P2281" s="101">
        <f t="shared" si="1528"/>
        <v>0</v>
      </c>
      <c r="Q2281" s="508"/>
      <c r="R2281" s="259">
        <f t="shared" si="1519"/>
        <v>0</v>
      </c>
      <c r="S2281" s="259">
        <f t="shared" si="1519"/>
        <v>0</v>
      </c>
      <c r="T2281" s="142">
        <f t="shared" si="1529"/>
        <v>0</v>
      </c>
      <c r="U2281" s="79">
        <v>2</v>
      </c>
    </row>
    <row r="2282" spans="1:21" s="80" customFormat="1" ht="15.75" hidden="1" customHeight="1" thickBot="1">
      <c r="A2282" s="80" t="s">
        <v>59</v>
      </c>
      <c r="B2282" s="69"/>
      <c r="C2282" s="144" t="s">
        <v>1782</v>
      </c>
      <c r="D2282" s="258">
        <f t="shared" ref="D2282:O2282" si="1538">D2196+D2239</f>
        <v>0</v>
      </c>
      <c r="E2282" s="259">
        <f t="shared" si="1538"/>
        <v>0</v>
      </c>
      <c r="F2282" s="259">
        <f t="shared" si="1538"/>
        <v>0</v>
      </c>
      <c r="G2282" s="259">
        <f t="shared" si="1538"/>
        <v>0</v>
      </c>
      <c r="H2282" s="259">
        <f t="shared" si="1538"/>
        <v>0</v>
      </c>
      <c r="I2282" s="259">
        <f t="shared" si="1538"/>
        <v>0</v>
      </c>
      <c r="J2282" s="259">
        <f t="shared" si="1538"/>
        <v>0</v>
      </c>
      <c r="K2282" s="259">
        <f t="shared" si="1538"/>
        <v>0</v>
      </c>
      <c r="L2282" s="259">
        <f t="shared" si="1538"/>
        <v>0</v>
      </c>
      <c r="M2282" s="259">
        <f t="shared" si="1538"/>
        <v>0</v>
      </c>
      <c r="N2282" s="259">
        <f t="shared" si="1538"/>
        <v>0</v>
      </c>
      <c r="O2282" s="259">
        <f t="shared" si="1538"/>
        <v>0</v>
      </c>
      <c r="P2282" s="101">
        <f t="shared" si="1528"/>
        <v>0</v>
      </c>
      <c r="Q2282" s="508"/>
      <c r="R2282" s="259">
        <f t="shared" si="1519"/>
        <v>0</v>
      </c>
      <c r="S2282" s="259">
        <f t="shared" si="1519"/>
        <v>0</v>
      </c>
      <c r="T2282" s="142">
        <f t="shared" si="1529"/>
        <v>0</v>
      </c>
      <c r="U2282" s="79">
        <v>2</v>
      </c>
    </row>
    <row r="2283" spans="1:21" s="116" customFormat="1" ht="15.6" customHeight="1" thickBot="1">
      <c r="B2283" s="549"/>
      <c r="C2283" s="467"/>
      <c r="D2283" s="203"/>
      <c r="E2283" s="203"/>
      <c r="F2283" s="203"/>
      <c r="G2283" s="203"/>
      <c r="H2283" s="203"/>
      <c r="I2283" s="203"/>
      <c r="J2283" s="203"/>
      <c r="K2283" s="203"/>
      <c r="L2283" s="203"/>
      <c r="M2283" s="203"/>
      <c r="N2283" s="203"/>
      <c r="O2283" s="203"/>
      <c r="P2283" s="203"/>
      <c r="Q2283" s="203"/>
      <c r="R2283" s="203"/>
      <c r="S2283" s="203"/>
      <c r="T2283" s="143"/>
      <c r="U2283" s="79">
        <v>1</v>
      </c>
    </row>
    <row r="2284" spans="1:21" s="57" customFormat="1" ht="15.75" hidden="1" customHeight="1" thickBot="1">
      <c r="A2284" s="57" t="s">
        <v>60</v>
      </c>
      <c r="B2284" s="69"/>
      <c r="C2284" s="233" t="s">
        <v>281</v>
      </c>
      <c r="D2284" s="218">
        <v>1.7096191818466756E-2</v>
      </c>
      <c r="E2284" s="218">
        <v>4.0407599949672142E-2</v>
      </c>
      <c r="F2284" s="218">
        <v>2.7264662432702626E-2</v>
      </c>
      <c r="G2284" s="218">
        <v>0.12844425039447935</v>
      </c>
      <c r="H2284" s="218">
        <v>2.8559876571520919E-2</v>
      </c>
      <c r="I2284" s="218">
        <v>1.6962766532272727E-2</v>
      </c>
      <c r="J2284" s="218">
        <v>0.18688941848251781</v>
      </c>
      <c r="K2284" s="218">
        <v>4.3245269117182565E-2</v>
      </c>
      <c r="L2284" s="218">
        <v>6.7034528770140683E-2</v>
      </c>
      <c r="M2284" s="218">
        <v>0.1755028015414864</v>
      </c>
      <c r="N2284" s="218">
        <v>0.22263178016004703</v>
      </c>
      <c r="O2284" s="218">
        <v>4.5960854229511024E-2</v>
      </c>
      <c r="P2284" s="160">
        <f>SUM(D2284:O2284)</f>
        <v>1.0000000000000002</v>
      </c>
      <c r="Q2284" s="484"/>
      <c r="R2284" s="234"/>
      <c r="S2284" s="234"/>
      <c r="T2284" s="75"/>
      <c r="U2284" s="79">
        <v>2</v>
      </c>
    </row>
    <row r="2285" spans="1:21" s="57" customFormat="1" ht="15.75" hidden="1" customHeight="1" thickBot="1">
      <c r="A2285" s="57" t="s">
        <v>60</v>
      </c>
      <c r="B2285" s="69"/>
      <c r="C2285" s="233" t="s">
        <v>282</v>
      </c>
      <c r="D2285" s="220">
        <v>6.2029254701282392E-2</v>
      </c>
      <c r="E2285" s="220">
        <v>5.4049699011371355E-2</v>
      </c>
      <c r="F2285" s="220">
        <v>7.2151021945574031E-2</v>
      </c>
      <c r="G2285" s="220">
        <v>0.27424424251684976</v>
      </c>
      <c r="H2285" s="220">
        <v>3.88623016000594E-2</v>
      </c>
      <c r="I2285" s="220">
        <v>3.6494876359776107E-2</v>
      </c>
      <c r="J2285" s="220">
        <v>0.20944046564243132</v>
      </c>
      <c r="K2285" s="220">
        <v>6.3390270301082005E-2</v>
      </c>
      <c r="L2285" s="220">
        <v>0</v>
      </c>
      <c r="M2285" s="220">
        <v>0</v>
      </c>
      <c r="N2285" s="220">
        <v>0.17853648172682884</v>
      </c>
      <c r="O2285" s="220">
        <v>1.0801386194744755E-2</v>
      </c>
      <c r="P2285" s="164">
        <f>SUM(D2285:O2285)</f>
        <v>1</v>
      </c>
      <c r="Q2285" s="484"/>
      <c r="R2285" s="234"/>
      <c r="S2285" s="234"/>
      <c r="T2285" s="75"/>
      <c r="U2285" s="79">
        <v>2</v>
      </c>
    </row>
    <row r="2286" spans="1:21" s="57" customFormat="1" ht="15.75" hidden="1" customHeight="1" thickBot="1">
      <c r="A2286" s="57" t="s">
        <v>60</v>
      </c>
      <c r="B2286" s="69"/>
      <c r="C2286" s="233" t="s">
        <v>283</v>
      </c>
      <c r="D2286" s="235">
        <v>1.0011689357937652E-2</v>
      </c>
      <c r="E2286" s="235">
        <v>7.5317333596159617E-3</v>
      </c>
      <c r="F2286" s="235">
        <v>9.0455003017638549E-3</v>
      </c>
      <c r="G2286" s="235">
        <v>0.17202353424997741</v>
      </c>
      <c r="H2286" s="235">
        <v>1.3068242943535825E-2</v>
      </c>
      <c r="I2286" s="235">
        <v>1.2408367320925802E-2</v>
      </c>
      <c r="J2286" s="235">
        <v>0.2467973269425241</v>
      </c>
      <c r="K2286" s="235">
        <v>1.1601630998665879E-2</v>
      </c>
      <c r="L2286" s="235">
        <v>1.367381335301244E-2</v>
      </c>
      <c r="M2286" s="235">
        <v>0.2210513824025524</v>
      </c>
      <c r="N2286" s="235">
        <v>0.25765551455502445</v>
      </c>
      <c r="O2286" s="235">
        <v>2.5131264214464256E-2</v>
      </c>
      <c r="P2286" s="167">
        <f>SUM(D2286:O2286)</f>
        <v>1</v>
      </c>
      <c r="Q2286" s="484"/>
      <c r="R2286" s="234"/>
      <c r="S2286" s="234"/>
      <c r="T2286" s="75"/>
      <c r="U2286" s="79">
        <v>2</v>
      </c>
    </row>
    <row r="2287" spans="1:21" s="57" customFormat="1" ht="15.75" hidden="1" customHeight="1" thickBot="1">
      <c r="A2287" s="57" t="s">
        <v>60</v>
      </c>
      <c r="B2287" s="69"/>
      <c r="C2287" s="233" t="s">
        <v>284</v>
      </c>
      <c r="D2287" s="168">
        <f t="shared" ref="D2287:D2294" si="1539">D2306/$P2306</f>
        <v>0.16872730013788093</v>
      </c>
      <c r="E2287" s="169">
        <f t="shared" ref="E2287:O2287" si="1540">E2306/$P2306</f>
        <v>2.3091044908057579E-2</v>
      </c>
      <c r="F2287" s="169">
        <f t="shared" si="1540"/>
        <v>2.2326880681852339E-2</v>
      </c>
      <c r="G2287" s="169">
        <f t="shared" si="1540"/>
        <v>0.13533276879709027</v>
      </c>
      <c r="H2287" s="169">
        <f t="shared" si="1540"/>
        <v>2.3733777519595774E-2</v>
      </c>
      <c r="I2287" s="169">
        <f t="shared" si="1540"/>
        <v>2.0543201450954139E-2</v>
      </c>
      <c r="J2287" s="169">
        <f t="shared" si="1540"/>
        <v>0.14654292303684846</v>
      </c>
      <c r="K2287" s="169">
        <f t="shared" si="1540"/>
        <v>2.4709886984372938E-2</v>
      </c>
      <c r="L2287" s="169">
        <f t="shared" si="1540"/>
        <v>3.6269694213741571E-2</v>
      </c>
      <c r="M2287" s="169">
        <f t="shared" si="1540"/>
        <v>3.3228655753004349E-2</v>
      </c>
      <c r="N2287" s="169">
        <f t="shared" si="1540"/>
        <v>0.3130323399290173</v>
      </c>
      <c r="O2287" s="169">
        <f t="shared" si="1540"/>
        <v>5.2461526587584323E-2</v>
      </c>
      <c r="P2287" s="171">
        <f>SUM(D2287:O2287)</f>
        <v>1</v>
      </c>
      <c r="Q2287" s="484"/>
      <c r="R2287" s="234"/>
      <c r="S2287" s="234"/>
      <c r="T2287" s="75"/>
      <c r="U2287" s="79">
        <v>2</v>
      </c>
    </row>
    <row r="2288" spans="1:21" s="57" customFormat="1" ht="15.75" hidden="1" customHeight="1" thickBot="1">
      <c r="A2288" s="57" t="s">
        <v>60</v>
      </c>
      <c r="B2288" s="69"/>
      <c r="C2288" s="236" t="s">
        <v>285</v>
      </c>
      <c r="D2288" s="168">
        <f t="shared" si="1539"/>
        <v>0.17490620205053764</v>
      </c>
      <c r="E2288" s="169">
        <f t="shared" ref="E2288:O2289" si="1541">E2307/$P2307</f>
        <v>4.2280191417763166E-2</v>
      </c>
      <c r="F2288" s="169">
        <f t="shared" si="1541"/>
        <v>3.5921338748383914E-2</v>
      </c>
      <c r="G2288" s="169">
        <f t="shared" si="1541"/>
        <v>0.13784502356386125</v>
      </c>
      <c r="H2288" s="169">
        <f t="shared" si="1541"/>
        <v>4.8528897558941651E-2</v>
      </c>
      <c r="I2288" s="169">
        <f t="shared" si="1541"/>
        <v>3.7251231530443268E-2</v>
      </c>
      <c r="J2288" s="169">
        <f t="shared" si="1541"/>
        <v>0.12611646647905098</v>
      </c>
      <c r="K2288" s="169">
        <f t="shared" si="1541"/>
        <v>1.9606810841842712E-2</v>
      </c>
      <c r="L2288" s="169">
        <f t="shared" si="1541"/>
        <v>2.0342784516217155E-2</v>
      </c>
      <c r="M2288" s="169">
        <f t="shared" si="1541"/>
        <v>0.13808888312067516</v>
      </c>
      <c r="N2288" s="169">
        <f t="shared" si="1541"/>
        <v>0.17411253825562356</v>
      </c>
      <c r="O2288" s="169">
        <f t="shared" si="1541"/>
        <v>4.4999631916659628E-2</v>
      </c>
      <c r="P2288" s="171">
        <f>SUM(D2288:O2288)</f>
        <v>1</v>
      </c>
      <c r="Q2288" s="496">
        <f>(P2307/P2306-1)</f>
        <v>0.14516079533163451</v>
      </c>
      <c r="R2288" s="234"/>
      <c r="S2288" s="234"/>
      <c r="T2288" s="75"/>
      <c r="U2288" s="79">
        <v>2</v>
      </c>
    </row>
    <row r="2289" spans="1:21" s="57" customFormat="1" ht="15.75" hidden="1" customHeight="1" thickBot="1">
      <c r="A2289" s="57" t="s">
        <v>60</v>
      </c>
      <c r="B2289" s="69"/>
      <c r="C2289" s="233" t="s">
        <v>483</v>
      </c>
      <c r="D2289" s="168">
        <f t="shared" si="1539"/>
        <v>0.16772116190559094</v>
      </c>
      <c r="E2289" s="169">
        <f t="shared" si="1541"/>
        <v>3.4951803488542689E-2</v>
      </c>
      <c r="F2289" s="169">
        <f t="shared" si="1541"/>
        <v>2.8043866204554284E-2</v>
      </c>
      <c r="G2289" s="169">
        <f t="shared" si="1541"/>
        <v>0.1662137373854756</v>
      </c>
      <c r="H2289" s="169">
        <f t="shared" si="1541"/>
        <v>3.1884648227005402E-2</v>
      </c>
      <c r="I2289" s="169">
        <f t="shared" si="1541"/>
        <v>3.5504001695471854E-2</v>
      </c>
      <c r="J2289" s="169">
        <f t="shared" si="1541"/>
        <v>0.1608483027999176</v>
      </c>
      <c r="K2289" s="169">
        <f t="shared" si="1541"/>
        <v>3.1492784767969545E-2</v>
      </c>
      <c r="L2289" s="169">
        <f t="shared" si="1541"/>
        <v>2.8454931045715354E-2</v>
      </c>
      <c r="M2289" s="169">
        <f t="shared" si="1541"/>
        <v>0.1293351427394252</v>
      </c>
      <c r="N2289" s="169">
        <f t="shared" si="1541"/>
        <v>0.15807234428979172</v>
      </c>
      <c r="O2289" s="169">
        <f t="shared" si="1541"/>
        <v>2.7477275450539903E-2</v>
      </c>
      <c r="P2289" s="171">
        <f t="shared" ref="P2289:P2294" si="1542">SUM(D2289:O2289)</f>
        <v>1.0000000000000002</v>
      </c>
      <c r="Q2289" s="496">
        <f t="shared" ref="Q2289:Q2294" si="1543">(P2308/P2307-1)</f>
        <v>-4.3200357504524778E-3</v>
      </c>
      <c r="R2289" s="234"/>
      <c r="S2289" s="234"/>
      <c r="T2289" s="75"/>
      <c r="U2289" s="79">
        <v>2</v>
      </c>
    </row>
    <row r="2290" spans="1:21" s="57" customFormat="1" ht="15.75" hidden="1" customHeight="1" thickBot="1">
      <c r="A2290" s="57" t="s">
        <v>60</v>
      </c>
      <c r="B2290" s="69"/>
      <c r="C2290" s="233" t="s">
        <v>604</v>
      </c>
      <c r="D2290" s="168">
        <f t="shared" si="1539"/>
        <v>0.16162023203471601</v>
      </c>
      <c r="E2290" s="169">
        <f t="shared" ref="E2290:O2290" si="1544">E2309/$P2309</f>
        <v>2.5131036683523667E-2</v>
      </c>
      <c r="F2290" s="169">
        <f t="shared" si="1544"/>
        <v>3.2817931021983139E-2</v>
      </c>
      <c r="G2290" s="169">
        <f t="shared" si="1544"/>
        <v>0.16983945923650301</v>
      </c>
      <c r="H2290" s="169">
        <f t="shared" si="1544"/>
        <v>3.9128677541993326E-2</v>
      </c>
      <c r="I2290" s="169">
        <f t="shared" si="1544"/>
        <v>3.8672188751806578E-2</v>
      </c>
      <c r="J2290" s="169">
        <f t="shared" si="1544"/>
        <v>0.16794957645630074</v>
      </c>
      <c r="K2290" s="169">
        <f t="shared" si="1544"/>
        <v>2.532125109860691E-2</v>
      </c>
      <c r="L2290" s="169">
        <f t="shared" si="1544"/>
        <v>2.603703559500194E-2</v>
      </c>
      <c r="M2290" s="169">
        <f t="shared" si="1544"/>
        <v>0.11478647645425984</v>
      </c>
      <c r="N2290" s="169">
        <f t="shared" si="1544"/>
        <v>0.16767301381623315</v>
      </c>
      <c r="O2290" s="169">
        <f t="shared" si="1544"/>
        <v>3.1023121309071765E-2</v>
      </c>
      <c r="P2290" s="171">
        <f t="shared" si="1542"/>
        <v>1</v>
      </c>
      <c r="Q2290" s="497">
        <f t="shared" si="1543"/>
        <v>-6.0596315221755459E-2</v>
      </c>
      <c r="R2290" s="234"/>
      <c r="S2290" s="234"/>
      <c r="T2290" s="75"/>
      <c r="U2290" s="79">
        <v>2</v>
      </c>
    </row>
    <row r="2291" spans="1:21" s="57" customFormat="1" ht="15.75" hidden="1" customHeight="1" thickBot="1">
      <c r="A2291" s="57" t="s">
        <v>60</v>
      </c>
      <c r="B2291" s="69"/>
      <c r="C2291" s="233" t="s">
        <v>701</v>
      </c>
      <c r="D2291" s="168">
        <f t="shared" si="1539"/>
        <v>0.17553326402130012</v>
      </c>
      <c r="E2291" s="169">
        <f t="shared" ref="E2291:O2291" si="1545">E2310/$P2310</f>
        <v>6.1442805503757102E-2</v>
      </c>
      <c r="F2291" s="169">
        <f t="shared" si="1545"/>
        <v>3.9154076028007287E-2</v>
      </c>
      <c r="G2291" s="169">
        <f t="shared" si="1545"/>
        <v>0.19718031327707122</v>
      </c>
      <c r="H2291" s="169">
        <f t="shared" si="1545"/>
        <v>2.353624211650808E-2</v>
      </c>
      <c r="I2291" s="169">
        <f t="shared" si="1545"/>
        <v>1.8129335690561601E-2</v>
      </c>
      <c r="J2291" s="169">
        <f t="shared" si="1545"/>
        <v>0.16108942449772301</v>
      </c>
      <c r="K2291" s="169">
        <f t="shared" si="1545"/>
        <v>1.5322260569193256E-2</v>
      </c>
      <c r="L2291" s="169">
        <f t="shared" si="1545"/>
        <v>1.3019471044822685E-2</v>
      </c>
      <c r="M2291" s="169">
        <f t="shared" si="1545"/>
        <v>0.10613343867434552</v>
      </c>
      <c r="N2291" s="169">
        <f t="shared" si="1545"/>
        <v>0.17537004687710467</v>
      </c>
      <c r="O2291" s="169">
        <f t="shared" si="1545"/>
        <v>1.4089321699605559E-2</v>
      </c>
      <c r="P2291" s="171">
        <f t="shared" si="1542"/>
        <v>1.0000000000000002</v>
      </c>
      <c r="Q2291" s="497">
        <f t="shared" si="1543"/>
        <v>-0.26012310673168682</v>
      </c>
      <c r="R2291" s="234"/>
      <c r="S2291" s="234"/>
      <c r="T2291" s="477"/>
      <c r="U2291" s="79">
        <v>2</v>
      </c>
    </row>
    <row r="2292" spans="1:21" s="57" customFormat="1" ht="15.75" hidden="1" customHeight="1" thickBot="1">
      <c r="A2292" s="57" t="s">
        <v>60</v>
      </c>
      <c r="B2292" s="516"/>
      <c r="C2292" s="244" t="s">
        <v>806</v>
      </c>
      <c r="D2292" s="173">
        <f t="shared" si="1539"/>
        <v>0.21659956281222553</v>
      </c>
      <c r="E2292" s="218">
        <f t="shared" ref="E2292:O2292" si="1546">E2311/$P2311</f>
        <v>2.4840484346082676E-2</v>
      </c>
      <c r="F2292" s="218">
        <f t="shared" si="1546"/>
        <v>9.5251788270157862E-3</v>
      </c>
      <c r="G2292" s="218">
        <f t="shared" si="1546"/>
        <v>0.21060759271296683</v>
      </c>
      <c r="H2292" s="218">
        <f t="shared" si="1546"/>
        <v>9.6939632009071432E-3</v>
      </c>
      <c r="I2292" s="218">
        <f t="shared" si="1546"/>
        <v>5.3058453666068942E-3</v>
      </c>
      <c r="J2292" s="218">
        <f t="shared" si="1546"/>
        <v>0.20768806217869323</v>
      </c>
      <c r="K2292" s="218">
        <f t="shared" si="1546"/>
        <v>1.2645190259699978E-3</v>
      </c>
      <c r="L2292" s="218">
        <f t="shared" si="1546"/>
        <v>4.9867821963771276E-3</v>
      </c>
      <c r="M2292" s="218">
        <f t="shared" si="1546"/>
        <v>9.943603078195784E-2</v>
      </c>
      <c r="N2292" s="218">
        <f t="shared" si="1546"/>
        <v>0.20525283328055383</v>
      </c>
      <c r="O2292" s="218">
        <f t="shared" si="1546"/>
        <v>4.7991452706431402E-3</v>
      </c>
      <c r="P2292" s="514">
        <f t="shared" si="1542"/>
        <v>1</v>
      </c>
      <c r="Q2292" s="550">
        <f t="shared" si="1543"/>
        <v>-0.19816521982070567</v>
      </c>
      <c r="R2292" s="234"/>
      <c r="S2292" s="234"/>
      <c r="T2292" s="75"/>
      <c r="U2292" s="79">
        <v>2</v>
      </c>
    </row>
    <row r="2293" spans="1:21" s="57" customFormat="1" ht="15.75" hidden="1" customHeight="1" thickBot="1">
      <c r="A2293" s="57" t="s">
        <v>60</v>
      </c>
      <c r="B2293" s="516"/>
      <c r="C2293" s="244" t="s">
        <v>890</v>
      </c>
      <c r="D2293" s="219">
        <f t="shared" si="1539"/>
        <v>0.21106696036442332</v>
      </c>
      <c r="E2293" s="220">
        <f t="shared" ref="E2293:O2294" si="1547">E2312/$P2312</f>
        <v>8.0957031417659836E-3</v>
      </c>
      <c r="F2293" s="220">
        <f t="shared" si="1547"/>
        <v>1.1981675910801773E-2</v>
      </c>
      <c r="G2293" s="220">
        <f t="shared" si="1547"/>
        <v>0.21192349283901429</v>
      </c>
      <c r="H2293" s="220">
        <f t="shared" si="1547"/>
        <v>6.7990439553319831E-3</v>
      </c>
      <c r="I2293" s="220">
        <f t="shared" si="1547"/>
        <v>5.7903808946953728E-3</v>
      </c>
      <c r="J2293" s="220">
        <f t="shared" si="1547"/>
        <v>0.22339173510637145</v>
      </c>
      <c r="K2293" s="220">
        <f t="shared" si="1547"/>
        <v>7.0459118529409446E-3</v>
      </c>
      <c r="L2293" s="220">
        <f t="shared" si="1547"/>
        <v>8.4707783877685846E-3</v>
      </c>
      <c r="M2293" s="220">
        <f t="shared" si="1547"/>
        <v>8.2215842589487206E-2</v>
      </c>
      <c r="N2293" s="220">
        <f t="shared" si="1547"/>
        <v>0.21432012569924944</v>
      </c>
      <c r="O2293" s="220">
        <f t="shared" si="1547"/>
        <v>8.898349258149682E-3</v>
      </c>
      <c r="P2293" s="460">
        <f t="shared" si="1542"/>
        <v>0.99999999999999989</v>
      </c>
      <c r="Q2293" s="551">
        <f t="shared" si="1543"/>
        <v>-2.9422749528585368E-2</v>
      </c>
      <c r="R2293" s="234"/>
      <c r="S2293" s="234"/>
      <c r="T2293" s="75"/>
      <c r="U2293" s="79">
        <v>2</v>
      </c>
    </row>
    <row r="2294" spans="1:21" s="57" customFormat="1" ht="15.6" hidden="1" customHeight="1" thickBot="1">
      <c r="A2294" s="57" t="s">
        <v>60</v>
      </c>
      <c r="B2294" s="516"/>
      <c r="C2294" s="244" t="s">
        <v>991</v>
      </c>
      <c r="D2294" s="219">
        <f t="shared" si="1539"/>
        <v>0.20044414277347922</v>
      </c>
      <c r="E2294" s="220">
        <f t="shared" si="1547"/>
        <v>8.2164318601784039E-3</v>
      </c>
      <c r="F2294" s="220">
        <f t="shared" si="1547"/>
        <v>6.7886167516791936E-3</v>
      </c>
      <c r="G2294" s="220">
        <f t="shared" si="1547"/>
        <v>0.20255798313164691</v>
      </c>
      <c r="H2294" s="220">
        <f t="shared" si="1547"/>
        <v>8.1708461516682134E-3</v>
      </c>
      <c r="I2294" s="220">
        <f t="shared" si="1547"/>
        <v>4.6611605471434574E-3</v>
      </c>
      <c r="J2294" s="220">
        <f t="shared" si="1547"/>
        <v>0.20409895357578142</v>
      </c>
      <c r="K2294" s="220">
        <f t="shared" si="1547"/>
        <v>9.9799692775149641E-3</v>
      </c>
      <c r="L2294" s="220">
        <f t="shared" si="1547"/>
        <v>1.1393837049200365E-2</v>
      </c>
      <c r="M2294" s="220">
        <f t="shared" si="1547"/>
        <v>0.12379422545869959</v>
      </c>
      <c r="N2294" s="220">
        <f t="shared" si="1547"/>
        <v>0.20772097980808013</v>
      </c>
      <c r="O2294" s="220">
        <f t="shared" si="1547"/>
        <v>1.2172853614928154E-2</v>
      </c>
      <c r="P2294" s="460">
        <f t="shared" si="1542"/>
        <v>1</v>
      </c>
      <c r="Q2294" s="551">
        <f t="shared" si="1543"/>
        <v>5.7397717854964503E-2</v>
      </c>
      <c r="R2294" s="234"/>
      <c r="S2294" s="234"/>
      <c r="T2294" s="75"/>
      <c r="U2294" s="79">
        <v>2</v>
      </c>
    </row>
    <row r="2295" spans="1:21" s="57" customFormat="1" ht="15.6" hidden="1" customHeight="1" thickBot="1">
      <c r="A2295" s="57" t="s">
        <v>60</v>
      </c>
      <c r="B2295" s="516"/>
      <c r="C2295" s="244" t="s">
        <v>1136</v>
      </c>
      <c r="D2295" s="219">
        <f t="shared" ref="D2295:O2295" si="1548">D2315/$P2315</f>
        <v>0.2296663179366131</v>
      </c>
      <c r="E2295" s="220">
        <f t="shared" si="1548"/>
        <v>1.3464090148782521E-2</v>
      </c>
      <c r="F2295" s="220">
        <f t="shared" si="1548"/>
        <v>1.4565189585224618E-2</v>
      </c>
      <c r="G2295" s="220">
        <f t="shared" si="1548"/>
        <v>0.22968045824251762</v>
      </c>
      <c r="H2295" s="220">
        <f t="shared" si="1548"/>
        <v>1.1895196554904957E-2</v>
      </c>
      <c r="I2295" s="220">
        <f t="shared" si="1548"/>
        <v>1.7080653516485113E-2</v>
      </c>
      <c r="J2295" s="220">
        <f t="shared" si="1548"/>
        <v>0.2235738645813039</v>
      </c>
      <c r="K2295" s="220">
        <f t="shared" si="1548"/>
        <v>1.1042303547400347E-2</v>
      </c>
      <c r="L2295" s="220">
        <f t="shared" si="1548"/>
        <v>7.882677005724939E-3</v>
      </c>
      <c r="M2295" s="220">
        <f t="shared" si="1548"/>
        <v>5.7474817761273979E-2</v>
      </c>
      <c r="N2295" s="220">
        <f t="shared" si="1548"/>
        <v>0.17375850666559972</v>
      </c>
      <c r="O2295" s="220">
        <f t="shared" si="1548"/>
        <v>9.9159244541692261E-3</v>
      </c>
      <c r="P2295" s="460">
        <f>SUM(D2295:O2295)</f>
        <v>0.99999999999999989</v>
      </c>
      <c r="Q2295" s="551">
        <f>(P2315/P2313-1)</f>
        <v>-1.4638109303507396E-2</v>
      </c>
      <c r="R2295" s="234"/>
      <c r="S2295" s="234"/>
      <c r="T2295" s="75"/>
      <c r="U2295" s="79">
        <v>2</v>
      </c>
    </row>
    <row r="2296" spans="1:21" s="57" customFormat="1" ht="15.6" customHeight="1" thickBot="1">
      <c r="A2296" s="57" t="s">
        <v>60</v>
      </c>
      <c r="B2296" s="516">
        <f>+B2278+1</f>
        <v>451</v>
      </c>
      <c r="C2296" s="244" t="s">
        <v>1783</v>
      </c>
      <c r="D2296" s="219">
        <f t="shared" ref="D2296:D2302" si="1549">D2316/$P2316</f>
        <v>0.22816753957721811</v>
      </c>
      <c r="E2296" s="220">
        <f t="shared" ref="E2296:O2296" si="1550">E2316/$P2316</f>
        <v>1.3677196643642402E-2</v>
      </c>
      <c r="F2296" s="220">
        <f t="shared" si="1550"/>
        <v>1.2873908378860965E-2</v>
      </c>
      <c r="G2296" s="220">
        <f t="shared" si="1550"/>
        <v>0.2493389797194657</v>
      </c>
      <c r="H2296" s="220">
        <f t="shared" si="1550"/>
        <v>1.2065821145496402E-2</v>
      </c>
      <c r="I2296" s="220">
        <f t="shared" si="1550"/>
        <v>1.047775766340117E-2</v>
      </c>
      <c r="J2296" s="220">
        <f t="shared" si="1550"/>
        <v>8.6360095197534834E-2</v>
      </c>
      <c r="K2296" s="220">
        <f t="shared" si="1550"/>
        <v>1.0327536712184027E-2</v>
      </c>
      <c r="L2296" s="220">
        <f t="shared" si="1550"/>
        <v>1.2318305969000352E-2</v>
      </c>
      <c r="M2296" s="220">
        <f t="shared" si="1550"/>
        <v>0.15962353372724852</v>
      </c>
      <c r="N2296" s="220">
        <f t="shared" si="1550"/>
        <v>0.20360386064516808</v>
      </c>
      <c r="O2296" s="220">
        <f t="shared" si="1550"/>
        <v>1.1654646207794475E-3</v>
      </c>
      <c r="P2296" s="460">
        <f t="shared" ref="P2296:P2305" si="1551">SUM(D2296:O2296)</f>
        <v>1</v>
      </c>
      <c r="Q2296" s="604">
        <f>(P2316/P2315-1)</f>
        <v>-0.1273931959355199</v>
      </c>
      <c r="R2296" s="610"/>
      <c r="S2296" s="234"/>
      <c r="T2296" s="75"/>
      <c r="U2296" s="79">
        <v>1</v>
      </c>
    </row>
    <row r="2297" spans="1:21" s="57" customFormat="1" ht="15.6" customHeight="1" thickBot="1">
      <c r="A2297" s="57" t="s">
        <v>60</v>
      </c>
      <c r="B2297" s="516">
        <f>+B2296+1</f>
        <v>452</v>
      </c>
      <c r="C2297" s="244" t="s">
        <v>1784</v>
      </c>
      <c r="D2297" s="347">
        <f t="shared" si="1549"/>
        <v>0.20561694152094695</v>
      </c>
      <c r="E2297" s="264">
        <f t="shared" ref="E2297:O2297" si="1552">E2317/$P2317</f>
        <v>1.3710624937110648E-3</v>
      </c>
      <c r="F2297" s="264">
        <f t="shared" si="1552"/>
        <v>4.3519132304875776E-3</v>
      </c>
      <c r="G2297" s="264">
        <f t="shared" si="1552"/>
        <v>0.20106674646262634</v>
      </c>
      <c r="H2297" s="264">
        <f t="shared" si="1552"/>
        <v>6.2716481352285683E-3</v>
      </c>
      <c r="I2297" s="264">
        <f t="shared" si="1552"/>
        <v>5.9069842382914548E-3</v>
      </c>
      <c r="J2297" s="264">
        <f t="shared" si="1552"/>
        <v>0.20451444106993563</v>
      </c>
      <c r="K2297" s="264">
        <f t="shared" si="1552"/>
        <v>3.6061040126120435E-3</v>
      </c>
      <c r="L2297" s="264">
        <f t="shared" si="1552"/>
        <v>6.6264003178051877E-3</v>
      </c>
      <c r="M2297" s="264">
        <f t="shared" si="1552"/>
        <v>0.15745934841445802</v>
      </c>
      <c r="N2297" s="264">
        <f t="shared" si="1552"/>
        <v>0.19432408504298673</v>
      </c>
      <c r="O2297" s="264">
        <f t="shared" si="1552"/>
        <v>8.8843250609104071E-3</v>
      </c>
      <c r="P2297" s="552">
        <f t="shared" si="1551"/>
        <v>1</v>
      </c>
      <c r="Q2297" s="553">
        <f t="shared" ref="Q2297:Q2305" si="1553">(P2317/P2316-1)</f>
        <v>-5.1879393721747769E-2</v>
      </c>
      <c r="R2297" s="234"/>
      <c r="S2297" s="234"/>
      <c r="T2297" s="75"/>
      <c r="U2297" s="79">
        <v>1</v>
      </c>
    </row>
    <row r="2298" spans="1:21" s="57" customFormat="1" ht="15.6" customHeight="1" thickBot="1">
      <c r="A2298" s="57" t="s">
        <v>60</v>
      </c>
      <c r="B2298" s="516">
        <f>+B2297+1</f>
        <v>453</v>
      </c>
      <c r="C2298" s="233" t="s">
        <v>1785</v>
      </c>
      <c r="D2298" s="175">
        <f t="shared" si="1549"/>
        <v>0.18788413988527278</v>
      </c>
      <c r="E2298" s="176">
        <f t="shared" ref="E2298:O2298" si="1554">E2318/$P2318</f>
        <v>7.2332151056022599E-3</v>
      </c>
      <c r="F2298" s="176">
        <f t="shared" si="1554"/>
        <v>8.4018799605258265E-3</v>
      </c>
      <c r="G2298" s="176">
        <f t="shared" si="1554"/>
        <v>0.18950396128340632</v>
      </c>
      <c r="H2298" s="176">
        <f t="shared" si="1554"/>
        <v>1.0765973297222144E-2</v>
      </c>
      <c r="I2298" s="176">
        <f t="shared" si="1554"/>
        <v>1.0882240315592382E-2</v>
      </c>
      <c r="J2298" s="176">
        <f t="shared" si="1554"/>
        <v>0.1670291095780177</v>
      </c>
      <c r="K2298" s="176">
        <f t="shared" si="1554"/>
        <v>1.7594177547075998E-2</v>
      </c>
      <c r="L2298" s="176">
        <f t="shared" si="1554"/>
        <v>1.3790266172627874E-2</v>
      </c>
      <c r="M2298" s="176">
        <f t="shared" si="1554"/>
        <v>0.15199353029695992</v>
      </c>
      <c r="N2298" s="176">
        <f t="shared" si="1554"/>
        <v>0.19882359874458835</v>
      </c>
      <c r="O2298" s="176">
        <f t="shared" si="1554"/>
        <v>3.609790781310844E-2</v>
      </c>
      <c r="P2298" s="229">
        <f t="shared" si="1551"/>
        <v>1</v>
      </c>
      <c r="Q2298" s="498">
        <f t="shared" si="1553"/>
        <v>-2.2780425190942477E-3</v>
      </c>
      <c r="R2298" s="234"/>
      <c r="S2298" s="234"/>
      <c r="T2298" s="75"/>
      <c r="U2298" s="79">
        <v>1</v>
      </c>
    </row>
    <row r="2299" spans="1:21" s="57" customFormat="1" ht="15.6" customHeight="1" thickBot="1">
      <c r="A2299" s="57" t="s">
        <v>60</v>
      </c>
      <c r="B2299" s="516">
        <f>+B2298+1</f>
        <v>454</v>
      </c>
      <c r="C2299" s="233" t="s">
        <v>1786</v>
      </c>
      <c r="D2299" s="175">
        <f t="shared" si="1549"/>
        <v>0.21640497764071182</v>
      </c>
      <c r="E2299" s="176">
        <f t="shared" ref="E2299:O2299" si="1555">E2319/$P2319</f>
        <v>3.0064901488816236E-2</v>
      </c>
      <c r="F2299" s="176">
        <f t="shared" si="1555"/>
        <v>2.1822471614080432E-2</v>
      </c>
      <c r="G2299" s="176">
        <f t="shared" si="1555"/>
        <v>0.19140128554960234</v>
      </c>
      <c r="H2299" s="176">
        <f t="shared" si="1555"/>
        <v>2.3319973561820945E-2</v>
      </c>
      <c r="I2299" s="176">
        <f t="shared" si="1555"/>
        <v>1.3300410895607935E-2</v>
      </c>
      <c r="J2299" s="176">
        <f t="shared" si="1555"/>
        <v>0.13886944042317281</v>
      </c>
      <c r="K2299" s="176">
        <f t="shared" si="1555"/>
        <v>1.4057038200771052E-2</v>
      </c>
      <c r="L2299" s="176">
        <f t="shared" si="1555"/>
        <v>1.0641671747197691E-2</v>
      </c>
      <c r="M2299" s="176">
        <f t="shared" si="1555"/>
        <v>0.14401219498698939</v>
      </c>
      <c r="N2299" s="176">
        <f t="shared" si="1555"/>
        <v>0.19186896339751969</v>
      </c>
      <c r="O2299" s="176">
        <f t="shared" si="1555"/>
        <v>4.2366704937096787E-3</v>
      </c>
      <c r="P2299" s="164">
        <f t="shared" si="1551"/>
        <v>1</v>
      </c>
      <c r="Q2299" s="492">
        <f t="shared" si="1553"/>
        <v>-6.2301824183622845E-2</v>
      </c>
      <c r="R2299" s="234"/>
      <c r="S2299" s="234"/>
      <c r="T2299" s="75"/>
      <c r="U2299" s="79">
        <v>1</v>
      </c>
    </row>
    <row r="2300" spans="1:21" s="57" customFormat="1" ht="15.75" customHeight="1" thickBot="1">
      <c r="A2300" s="57" t="s">
        <v>60</v>
      </c>
      <c r="B2300" s="516">
        <f>+B2299+1</f>
        <v>455</v>
      </c>
      <c r="C2300" s="233" t="s">
        <v>1787</v>
      </c>
      <c r="D2300" s="175">
        <f t="shared" si="1549"/>
        <v>0.21877354642857141</v>
      </c>
      <c r="E2300" s="176">
        <f t="shared" ref="E2300:O2300" si="1556">E2320/$P2320</f>
        <v>1.1904761904761904E-2</v>
      </c>
      <c r="F2300" s="176">
        <f t="shared" si="1556"/>
        <v>1.1904761904761904E-2</v>
      </c>
      <c r="G2300" s="176">
        <f t="shared" si="1556"/>
        <v>0.19047619047619047</v>
      </c>
      <c r="H2300" s="176">
        <f t="shared" si="1556"/>
        <v>1.1904761904761904E-2</v>
      </c>
      <c r="I2300" s="176">
        <f t="shared" si="1556"/>
        <v>1.1904761904761904E-2</v>
      </c>
      <c r="J2300" s="176">
        <f t="shared" si="1556"/>
        <v>0.15476190476190477</v>
      </c>
      <c r="K2300" s="176">
        <f t="shared" si="1556"/>
        <v>2.3809523809523808E-2</v>
      </c>
      <c r="L2300" s="176">
        <f t="shared" si="1556"/>
        <v>1.1904761904761904E-2</v>
      </c>
      <c r="M2300" s="176">
        <f t="shared" si="1556"/>
        <v>0.16666666666666666</v>
      </c>
      <c r="N2300" s="176">
        <f t="shared" si="1556"/>
        <v>0.17857142857142858</v>
      </c>
      <c r="O2300" s="176">
        <f t="shared" si="1556"/>
        <v>7.4169297619048041E-3</v>
      </c>
      <c r="P2300" s="164">
        <f t="shared" si="1551"/>
        <v>1</v>
      </c>
      <c r="Q2300" s="492">
        <f t="shared" si="1553"/>
        <v>-9.1816295662163094E-2</v>
      </c>
      <c r="R2300" s="234"/>
      <c r="S2300" s="234"/>
      <c r="T2300" s="75"/>
      <c r="U2300" s="79">
        <v>1</v>
      </c>
    </row>
    <row r="2301" spans="1:21" s="57" customFormat="1" ht="15.75" customHeight="1" thickBot="1">
      <c r="A2301" s="57" t="s">
        <v>60</v>
      </c>
      <c r="B2301" s="516">
        <f>+B2300+1</f>
        <v>456</v>
      </c>
      <c r="C2301" s="233" t="s">
        <v>1788</v>
      </c>
      <c r="D2301" s="175">
        <f t="shared" si="1549"/>
        <v>0.21428571428571427</v>
      </c>
      <c r="E2301" s="176">
        <f t="shared" ref="E2301:O2301" si="1557">E2321/$P2321</f>
        <v>1.1904761904761904E-2</v>
      </c>
      <c r="F2301" s="176">
        <f t="shared" si="1557"/>
        <v>1.1904761904761904E-2</v>
      </c>
      <c r="G2301" s="176">
        <f t="shared" si="1557"/>
        <v>0.19047619047619047</v>
      </c>
      <c r="H2301" s="176">
        <f t="shared" si="1557"/>
        <v>1.1904761904761904E-2</v>
      </c>
      <c r="I2301" s="176">
        <f t="shared" si="1557"/>
        <v>1.1904761904761904E-2</v>
      </c>
      <c r="J2301" s="176">
        <f t="shared" si="1557"/>
        <v>0.15476190476190477</v>
      </c>
      <c r="K2301" s="176">
        <f t="shared" si="1557"/>
        <v>2.3809523809523808E-2</v>
      </c>
      <c r="L2301" s="176">
        <f t="shared" si="1557"/>
        <v>1.1904761904761904E-2</v>
      </c>
      <c r="M2301" s="176">
        <f t="shared" si="1557"/>
        <v>0.16666666666666666</v>
      </c>
      <c r="N2301" s="176">
        <f t="shared" si="1557"/>
        <v>0.17857142857142858</v>
      </c>
      <c r="O2301" s="176">
        <f t="shared" si="1557"/>
        <v>1.1904761904761862E-2</v>
      </c>
      <c r="P2301" s="164">
        <f t="shared" si="1551"/>
        <v>1</v>
      </c>
      <c r="Q2301" s="492">
        <f t="shared" si="1553"/>
        <v>0</v>
      </c>
      <c r="R2301" s="234"/>
      <c r="S2301" s="234"/>
      <c r="T2301" s="75"/>
      <c r="U2301" s="79">
        <v>1</v>
      </c>
    </row>
    <row r="2302" spans="1:21" s="57" customFormat="1" ht="15.75" hidden="1" customHeight="1" thickBot="1">
      <c r="A2302" s="57" t="s">
        <v>60</v>
      </c>
      <c r="B2302" s="69"/>
      <c r="C2302" s="233" t="s">
        <v>1789</v>
      </c>
      <c r="D2302" s="175" t="e">
        <f t="shared" si="1549"/>
        <v>#DIV/0!</v>
      </c>
      <c r="E2302" s="176" t="e">
        <f t="shared" ref="E2302:O2302" si="1558">E2322/$P2322</f>
        <v>#DIV/0!</v>
      </c>
      <c r="F2302" s="176" t="e">
        <f t="shared" si="1558"/>
        <v>#DIV/0!</v>
      </c>
      <c r="G2302" s="176" t="e">
        <f t="shared" si="1558"/>
        <v>#DIV/0!</v>
      </c>
      <c r="H2302" s="176" t="e">
        <f t="shared" si="1558"/>
        <v>#DIV/0!</v>
      </c>
      <c r="I2302" s="176" t="e">
        <f t="shared" si="1558"/>
        <v>#DIV/0!</v>
      </c>
      <c r="J2302" s="176" t="e">
        <f t="shared" si="1558"/>
        <v>#DIV/0!</v>
      </c>
      <c r="K2302" s="176" t="e">
        <f t="shared" si="1558"/>
        <v>#DIV/0!</v>
      </c>
      <c r="L2302" s="176" t="e">
        <f t="shared" si="1558"/>
        <v>#DIV/0!</v>
      </c>
      <c r="M2302" s="176" t="e">
        <f t="shared" si="1558"/>
        <v>#DIV/0!</v>
      </c>
      <c r="N2302" s="176" t="e">
        <f t="shared" si="1558"/>
        <v>#DIV/0!</v>
      </c>
      <c r="O2302" s="176" t="e">
        <f t="shared" si="1558"/>
        <v>#DIV/0!</v>
      </c>
      <c r="P2302" s="164" t="e">
        <f t="shared" si="1551"/>
        <v>#DIV/0!</v>
      </c>
      <c r="Q2302" s="492">
        <f t="shared" si="1553"/>
        <v>-1</v>
      </c>
      <c r="R2302" s="234"/>
      <c r="S2302" s="234"/>
      <c r="T2302" s="75"/>
      <c r="U2302" s="79">
        <v>2</v>
      </c>
    </row>
    <row r="2303" spans="1:21" s="57" customFormat="1" ht="15.75" hidden="1" customHeight="1" thickBot="1">
      <c r="A2303" s="57" t="s">
        <v>60</v>
      </c>
      <c r="B2303" s="69"/>
      <c r="C2303" s="233" t="s">
        <v>1790</v>
      </c>
      <c r="D2303" s="175" t="e">
        <f t="shared" ref="D2303:O2305" si="1559">D2323/$P2323</f>
        <v>#DIV/0!</v>
      </c>
      <c r="E2303" s="176" t="e">
        <f t="shared" si="1559"/>
        <v>#DIV/0!</v>
      </c>
      <c r="F2303" s="176" t="e">
        <f t="shared" si="1559"/>
        <v>#DIV/0!</v>
      </c>
      <c r="G2303" s="176" t="e">
        <f t="shared" si="1559"/>
        <v>#DIV/0!</v>
      </c>
      <c r="H2303" s="176" t="e">
        <f t="shared" si="1559"/>
        <v>#DIV/0!</v>
      </c>
      <c r="I2303" s="176" t="e">
        <f t="shared" si="1559"/>
        <v>#DIV/0!</v>
      </c>
      <c r="J2303" s="176" t="e">
        <f t="shared" si="1559"/>
        <v>#DIV/0!</v>
      </c>
      <c r="K2303" s="176" t="e">
        <f t="shared" si="1559"/>
        <v>#DIV/0!</v>
      </c>
      <c r="L2303" s="176" t="e">
        <f t="shared" si="1559"/>
        <v>#DIV/0!</v>
      </c>
      <c r="M2303" s="176" t="e">
        <f t="shared" si="1559"/>
        <v>#DIV/0!</v>
      </c>
      <c r="N2303" s="176" t="e">
        <f t="shared" si="1559"/>
        <v>#DIV/0!</v>
      </c>
      <c r="O2303" s="176" t="e">
        <f t="shared" si="1559"/>
        <v>#DIV/0!</v>
      </c>
      <c r="P2303" s="164" t="e">
        <f t="shared" si="1551"/>
        <v>#DIV/0!</v>
      </c>
      <c r="Q2303" s="492" t="e">
        <f t="shared" si="1553"/>
        <v>#DIV/0!</v>
      </c>
      <c r="R2303" s="234"/>
      <c r="S2303" s="234"/>
      <c r="T2303" s="75"/>
      <c r="U2303" s="79">
        <v>2</v>
      </c>
    </row>
    <row r="2304" spans="1:21" s="57" customFormat="1" ht="15.75" hidden="1" customHeight="1" thickBot="1">
      <c r="A2304" s="57" t="s">
        <v>60</v>
      </c>
      <c r="B2304" s="69"/>
      <c r="C2304" s="233" t="s">
        <v>1791</v>
      </c>
      <c r="D2304" s="175" t="e">
        <f t="shared" si="1559"/>
        <v>#DIV/0!</v>
      </c>
      <c r="E2304" s="176" t="e">
        <f t="shared" si="1559"/>
        <v>#DIV/0!</v>
      </c>
      <c r="F2304" s="176" t="e">
        <f t="shared" si="1559"/>
        <v>#DIV/0!</v>
      </c>
      <c r="G2304" s="176" t="e">
        <f t="shared" si="1559"/>
        <v>#DIV/0!</v>
      </c>
      <c r="H2304" s="176" t="e">
        <f t="shared" si="1559"/>
        <v>#DIV/0!</v>
      </c>
      <c r="I2304" s="176" t="e">
        <f t="shared" si="1559"/>
        <v>#DIV/0!</v>
      </c>
      <c r="J2304" s="176" t="e">
        <f t="shared" si="1559"/>
        <v>#DIV/0!</v>
      </c>
      <c r="K2304" s="176" t="e">
        <f t="shared" si="1559"/>
        <v>#DIV/0!</v>
      </c>
      <c r="L2304" s="176" t="e">
        <f t="shared" si="1559"/>
        <v>#DIV/0!</v>
      </c>
      <c r="M2304" s="176" t="e">
        <f t="shared" si="1559"/>
        <v>#DIV/0!</v>
      </c>
      <c r="N2304" s="176" t="e">
        <f t="shared" si="1559"/>
        <v>#DIV/0!</v>
      </c>
      <c r="O2304" s="176" t="e">
        <f t="shared" si="1559"/>
        <v>#DIV/0!</v>
      </c>
      <c r="P2304" s="164" t="e">
        <f t="shared" si="1551"/>
        <v>#DIV/0!</v>
      </c>
      <c r="Q2304" s="492" t="e">
        <f t="shared" si="1553"/>
        <v>#DIV/0!</v>
      </c>
      <c r="R2304" s="234"/>
      <c r="S2304" s="234"/>
      <c r="T2304" s="75"/>
      <c r="U2304" s="79">
        <v>2</v>
      </c>
    </row>
    <row r="2305" spans="1:21" s="57" customFormat="1" ht="15.75" hidden="1" customHeight="1" thickBot="1">
      <c r="A2305" s="57" t="s">
        <v>60</v>
      </c>
      <c r="B2305" s="69"/>
      <c r="C2305" s="233" t="s">
        <v>1792</v>
      </c>
      <c r="D2305" s="175" t="e">
        <f t="shared" si="1559"/>
        <v>#DIV/0!</v>
      </c>
      <c r="E2305" s="176" t="e">
        <f t="shared" si="1559"/>
        <v>#DIV/0!</v>
      </c>
      <c r="F2305" s="176" t="e">
        <f t="shared" si="1559"/>
        <v>#DIV/0!</v>
      </c>
      <c r="G2305" s="176" t="e">
        <f t="shared" si="1559"/>
        <v>#DIV/0!</v>
      </c>
      <c r="H2305" s="176" t="e">
        <f t="shared" si="1559"/>
        <v>#DIV/0!</v>
      </c>
      <c r="I2305" s="176" t="e">
        <f t="shared" si="1559"/>
        <v>#DIV/0!</v>
      </c>
      <c r="J2305" s="176" t="e">
        <f t="shared" si="1559"/>
        <v>#DIV/0!</v>
      </c>
      <c r="K2305" s="176" t="e">
        <f t="shared" si="1559"/>
        <v>#DIV/0!</v>
      </c>
      <c r="L2305" s="176" t="e">
        <f t="shared" si="1559"/>
        <v>#DIV/0!</v>
      </c>
      <c r="M2305" s="176" t="e">
        <f t="shared" si="1559"/>
        <v>#DIV/0!</v>
      </c>
      <c r="N2305" s="176" t="e">
        <f t="shared" si="1559"/>
        <v>#DIV/0!</v>
      </c>
      <c r="O2305" s="176" t="e">
        <f t="shared" si="1559"/>
        <v>#DIV/0!</v>
      </c>
      <c r="P2305" s="164" t="e">
        <f t="shared" si="1551"/>
        <v>#DIV/0!</v>
      </c>
      <c r="Q2305" s="492" t="e">
        <f t="shared" si="1553"/>
        <v>#DIV/0!</v>
      </c>
      <c r="R2305" s="234"/>
      <c r="S2305" s="234"/>
      <c r="T2305" s="75"/>
      <c r="U2305" s="79">
        <v>2</v>
      </c>
    </row>
    <row r="2306" spans="1:21" s="57" customFormat="1" ht="15.75" hidden="1" customHeight="1" thickBot="1">
      <c r="A2306" s="57" t="s">
        <v>60</v>
      </c>
      <c r="B2306" s="69"/>
      <c r="C2306" s="236" t="s">
        <v>284</v>
      </c>
      <c r="D2306" s="245">
        <v>3.1375385100000002</v>
      </c>
      <c r="E2306" s="246">
        <v>0.42938542000000002</v>
      </c>
      <c r="F2306" s="246">
        <v>0.4151755399999999</v>
      </c>
      <c r="G2306" s="246">
        <v>2.51655644</v>
      </c>
      <c r="H2306" s="246">
        <v>0.44133724000000019</v>
      </c>
      <c r="I2306" s="246">
        <v>0.38200744999999969</v>
      </c>
      <c r="J2306" s="246">
        <v>2.7250128699999996</v>
      </c>
      <c r="K2306" s="246">
        <v>0.45948831000000112</v>
      </c>
      <c r="L2306" s="246">
        <v>0.67444665000000015</v>
      </c>
      <c r="M2306" s="246">
        <v>0.6178975599999994</v>
      </c>
      <c r="N2306" s="246">
        <v>5.8209372200000011</v>
      </c>
      <c r="O2306" s="197">
        <v>0.97553898999999689</v>
      </c>
      <c r="P2306" s="181">
        <f>SUM(D2306:O2306)</f>
        <v>18.595322199999998</v>
      </c>
      <c r="Q2306" s="198"/>
      <c r="R2306" s="234"/>
      <c r="S2306" s="234"/>
      <c r="T2306" s="75"/>
      <c r="U2306" s="79">
        <v>2</v>
      </c>
    </row>
    <row r="2307" spans="1:21" s="57" customFormat="1" ht="15.75" hidden="1" customHeight="1" thickBot="1">
      <c r="A2307" s="57" t="s">
        <v>60</v>
      </c>
      <c r="B2307" s="69"/>
      <c r="C2307" s="233" t="s">
        <v>285</v>
      </c>
      <c r="D2307" s="182">
        <v>3.7245635500000001</v>
      </c>
      <c r="E2307" s="183">
        <v>0.90034119999999995</v>
      </c>
      <c r="F2307" s="183">
        <v>0.76493175999999996</v>
      </c>
      <c r="G2307" s="183">
        <v>2.9353593199999999</v>
      </c>
      <c r="H2307" s="183">
        <v>1.0334051099999999</v>
      </c>
      <c r="I2307" s="183">
        <v>0.79325133999999997</v>
      </c>
      <c r="J2307" s="183">
        <v>2.6856039900000002</v>
      </c>
      <c r="K2307" s="183">
        <v>0.41751986000000002</v>
      </c>
      <c r="L2307" s="183">
        <v>0.43319215</v>
      </c>
      <c r="M2307" s="183">
        <v>2.9405522199999998</v>
      </c>
      <c r="N2307" s="183">
        <v>3.7076627700000002</v>
      </c>
      <c r="O2307" s="184">
        <v>0.95825068999999996</v>
      </c>
      <c r="P2307" s="185">
        <f>SUM(D2307:O2307)</f>
        <v>21.294633959999999</v>
      </c>
      <c r="Q2307" s="502"/>
      <c r="R2307" s="186"/>
      <c r="S2307" s="186"/>
      <c r="T2307" s="103"/>
      <c r="U2307" s="79">
        <v>2</v>
      </c>
    </row>
    <row r="2308" spans="1:21" s="57" customFormat="1" ht="15.75" hidden="1" customHeight="1" thickBot="1">
      <c r="A2308" s="57" t="s">
        <v>60</v>
      </c>
      <c r="B2308" s="69"/>
      <c r="C2308" s="233" t="s">
        <v>483</v>
      </c>
      <c r="D2308" s="182">
        <v>3.5561314799999999</v>
      </c>
      <c r="E2308" s="183">
        <v>0.74107051999999995</v>
      </c>
      <c r="F2308" s="183">
        <v>0.59460400999999996</v>
      </c>
      <c r="G2308" s="183">
        <v>3.5241701000000001</v>
      </c>
      <c r="H2308" s="183">
        <v>0.67603873000000003</v>
      </c>
      <c r="I2308" s="183">
        <v>0.75277857999999997</v>
      </c>
      <c r="J2308" s="183">
        <v>3.4104087199999999</v>
      </c>
      <c r="K2308" s="183">
        <v>0.66773019</v>
      </c>
      <c r="L2308" s="183">
        <v>0.60331966999999997</v>
      </c>
      <c r="M2308" s="183">
        <v>2.7422465200000001</v>
      </c>
      <c r="N2308" s="183">
        <v>3.3515510700000002</v>
      </c>
      <c r="O2308" s="184">
        <v>0.58259079000000003</v>
      </c>
      <c r="P2308" s="185">
        <f t="shared" ref="P2308:P2313" si="1560">SUM(D2308:O2308)</f>
        <v>21.202640379999998</v>
      </c>
      <c r="Q2308" s="503"/>
      <c r="R2308" s="187"/>
      <c r="S2308" s="187"/>
      <c r="T2308" s="105">
        <f t="shared" ref="T2308:T2314" si="1561">R2308-S2308</f>
        <v>0</v>
      </c>
      <c r="U2308" s="79">
        <v>2</v>
      </c>
    </row>
    <row r="2309" spans="1:21" s="57" customFormat="1" ht="15.75" hidden="1" customHeight="1" thickBot="1">
      <c r="A2309" s="57" t="s">
        <v>60</v>
      </c>
      <c r="B2309" s="69"/>
      <c r="C2309" s="233" t="s">
        <v>604</v>
      </c>
      <c r="D2309" s="182">
        <v>3.2191256799999999</v>
      </c>
      <c r="E2309" s="183">
        <v>0.50055592999999998</v>
      </c>
      <c r="F2309" s="183">
        <v>0.65366225</v>
      </c>
      <c r="G2309" s="183">
        <v>3.3828349200000001</v>
      </c>
      <c r="H2309" s="183">
        <v>0.77935867999999997</v>
      </c>
      <c r="I2309" s="183">
        <v>0.77026640999999996</v>
      </c>
      <c r="J2309" s="183">
        <v>3.3451925400000002</v>
      </c>
      <c r="K2309" s="183">
        <v>0.50434458999999998</v>
      </c>
      <c r="L2309" s="183">
        <v>0.51860147000000001</v>
      </c>
      <c r="M2309" s="183">
        <v>2.2862985</v>
      </c>
      <c r="N2309" s="183">
        <v>3.33968401</v>
      </c>
      <c r="O2309" s="184">
        <v>0.61791351999999999</v>
      </c>
      <c r="P2309" s="185">
        <f t="shared" si="1560"/>
        <v>19.917838499999998</v>
      </c>
      <c r="Q2309" s="503"/>
      <c r="R2309" s="187"/>
      <c r="S2309" s="187"/>
      <c r="T2309" s="105">
        <f t="shared" si="1561"/>
        <v>0</v>
      </c>
      <c r="U2309" s="79">
        <v>2</v>
      </c>
    </row>
    <row r="2310" spans="1:21" s="57" customFormat="1" ht="15.75" hidden="1" customHeight="1" thickBot="1">
      <c r="A2310" s="57" t="s">
        <v>60</v>
      </c>
      <c r="B2310" s="69"/>
      <c r="C2310" s="233" t="s">
        <v>701</v>
      </c>
      <c r="D2310" s="182">
        <v>2.5867895600000002</v>
      </c>
      <c r="E2310" s="183">
        <v>0.90546716999999999</v>
      </c>
      <c r="F2310" s="183">
        <v>0.57700377000000003</v>
      </c>
      <c r="G2310" s="183">
        <v>2.9057966799999999</v>
      </c>
      <c r="H2310" s="183">
        <v>0.34684767999999999</v>
      </c>
      <c r="I2310" s="183">
        <v>0.26716746000000002</v>
      </c>
      <c r="J2310" s="183">
        <v>2.37393433</v>
      </c>
      <c r="K2310" s="183">
        <v>0.22580030000000001</v>
      </c>
      <c r="L2310" s="183">
        <v>0.19186466999999999</v>
      </c>
      <c r="M2310" s="183">
        <v>1.56406179</v>
      </c>
      <c r="N2310" s="183">
        <v>2.5843842700000001</v>
      </c>
      <c r="O2310" s="184">
        <v>0.20763079000000001</v>
      </c>
      <c r="P2310" s="185">
        <f t="shared" si="1560"/>
        <v>14.736748469999998</v>
      </c>
      <c r="Q2310" s="503"/>
      <c r="R2310" s="187"/>
      <c r="S2310" s="187"/>
      <c r="T2310" s="105">
        <f t="shared" si="1561"/>
        <v>0</v>
      </c>
      <c r="U2310" s="79">
        <v>2</v>
      </c>
    </row>
    <row r="2311" spans="1:21" s="57" customFormat="1" ht="15.75" hidden="1" customHeight="1" thickBot="1">
      <c r="A2311" s="57" t="s">
        <v>60</v>
      </c>
      <c r="B2311" s="69"/>
      <c r="C2311" s="233" t="s">
        <v>806</v>
      </c>
      <c r="D2311" s="189">
        <v>2.5594351900000003</v>
      </c>
      <c r="E2311" s="190">
        <v>0.29352602999999977</v>
      </c>
      <c r="F2311" s="190">
        <v>0.11255367999999999</v>
      </c>
      <c r="G2311" s="190">
        <v>2.4886314500000002</v>
      </c>
      <c r="H2311" s="190">
        <v>0.11454811000000031</v>
      </c>
      <c r="I2311" s="190">
        <v>6.2696189999999596E-2</v>
      </c>
      <c r="J2311" s="190">
        <v>2.4541330000000006</v>
      </c>
      <c r="K2311" s="190">
        <v>1.4942109999999786E-2</v>
      </c>
      <c r="L2311" s="190">
        <v>5.892599999999959E-2</v>
      </c>
      <c r="M2311" s="190">
        <v>1.1749796400000001</v>
      </c>
      <c r="N2311" s="190">
        <v>2.4253572699999992</v>
      </c>
      <c r="O2311" s="184">
        <v>5.6708800000000892E-2</v>
      </c>
      <c r="P2311" s="185">
        <f t="shared" si="1560"/>
        <v>11.81643747</v>
      </c>
      <c r="Q2311" s="503"/>
      <c r="R2311" s="187"/>
      <c r="S2311" s="187"/>
      <c r="T2311" s="105">
        <f t="shared" si="1561"/>
        <v>0</v>
      </c>
      <c r="U2311" s="79">
        <v>2</v>
      </c>
    </row>
    <row r="2312" spans="1:21" s="57" customFormat="1" ht="15.75" hidden="1" customHeight="1" thickBot="1">
      <c r="A2312" s="57" t="s">
        <v>60</v>
      </c>
      <c r="B2312" s="69"/>
      <c r="C2312" s="233" t="s">
        <v>890</v>
      </c>
      <c r="D2312" s="422">
        <v>2.4206774499999999</v>
      </c>
      <c r="E2312" s="423">
        <v>9.2847719999999967E-2</v>
      </c>
      <c r="F2312" s="423">
        <v>0.1374150300000001</v>
      </c>
      <c r="G2312" s="423">
        <v>2.4305008199999998</v>
      </c>
      <c r="H2312" s="423">
        <v>7.7976640000000152E-2</v>
      </c>
      <c r="I2312" s="423">
        <v>6.6408519999999527E-2</v>
      </c>
      <c r="J2312" s="423">
        <v>2.5620274000000007</v>
      </c>
      <c r="K2312" s="423">
        <v>8.0807909999999872E-2</v>
      </c>
      <c r="L2312" s="423">
        <v>9.7149370000000346E-2</v>
      </c>
      <c r="M2312" s="423">
        <v>0.94291420999999875</v>
      </c>
      <c r="N2312" s="423">
        <v>2.4579872400000013</v>
      </c>
      <c r="O2312" s="424">
        <v>0.10205307999999924</v>
      </c>
      <c r="P2312" s="425">
        <f t="shared" si="1560"/>
        <v>11.46876539</v>
      </c>
      <c r="Q2312" s="503"/>
      <c r="R2312" s="182"/>
      <c r="S2312" s="191"/>
      <c r="T2312" s="192">
        <f>S2312-R2312</f>
        <v>0</v>
      </c>
      <c r="U2312" s="79">
        <v>2</v>
      </c>
    </row>
    <row r="2313" spans="1:21" s="57" customFormat="1" ht="15.75" hidden="1" customHeight="1" thickBot="1">
      <c r="A2313" s="57" t="s">
        <v>60</v>
      </c>
      <c r="B2313" s="69"/>
      <c r="C2313" s="233" t="s">
        <v>991</v>
      </c>
      <c r="D2313" s="182">
        <v>2.43079541</v>
      </c>
      <c r="E2313" s="183">
        <v>9.9641050000000231E-2</v>
      </c>
      <c r="F2313" s="183">
        <v>8.2325870000000023E-2</v>
      </c>
      <c r="G2313" s="183">
        <v>2.4564300500000003</v>
      </c>
      <c r="H2313" s="183">
        <v>9.9088229999999555E-2</v>
      </c>
      <c r="I2313" s="183">
        <v>5.6526110000000074E-2</v>
      </c>
      <c r="J2313" s="183">
        <v>2.4751174699999998</v>
      </c>
      <c r="K2313" s="183">
        <v>0.12102754999999998</v>
      </c>
      <c r="L2313" s="183">
        <v>0.13817359000000007</v>
      </c>
      <c r="M2313" s="183">
        <v>1.5012583099999999</v>
      </c>
      <c r="N2313" s="183">
        <v>2.5190419500000019</v>
      </c>
      <c r="O2313" s="184">
        <v>0.1476207599999988</v>
      </c>
      <c r="P2313" s="185">
        <f t="shared" si="1560"/>
        <v>12.127046350000001</v>
      </c>
      <c r="Q2313" s="503"/>
      <c r="R2313" s="459">
        <v>11.1</v>
      </c>
      <c r="S2313" s="459">
        <v>11.1</v>
      </c>
      <c r="T2313" s="592">
        <f t="shared" si="1561"/>
        <v>0</v>
      </c>
      <c r="U2313" s="79">
        <v>2</v>
      </c>
    </row>
    <row r="2314" spans="1:21" s="57" customFormat="1" ht="15.6" customHeight="1" thickBot="1">
      <c r="A2314" s="57" t="s">
        <v>60</v>
      </c>
      <c r="B2314" s="516">
        <f>+B2301+1</f>
        <v>457</v>
      </c>
      <c r="C2314" s="233" t="s">
        <v>2538</v>
      </c>
      <c r="D2314" s="182">
        <v>1.8</v>
      </c>
      <c r="E2314" s="183">
        <v>0.2</v>
      </c>
      <c r="F2314" s="183">
        <v>0.2</v>
      </c>
      <c r="G2314" s="183">
        <v>1.7000000000000002</v>
      </c>
      <c r="H2314" s="183">
        <v>0.2</v>
      </c>
      <c r="I2314" s="183">
        <v>0.2</v>
      </c>
      <c r="J2314" s="183">
        <v>1.4</v>
      </c>
      <c r="K2314" s="183">
        <v>0.2</v>
      </c>
      <c r="L2314" s="183">
        <v>0.1</v>
      </c>
      <c r="M2314" s="183">
        <v>1.5</v>
      </c>
      <c r="N2314" s="183">
        <v>1.6</v>
      </c>
      <c r="O2314" s="184">
        <f>(R2314)-SUM(D2314:N2314)</f>
        <v>0.19999999999999929</v>
      </c>
      <c r="P2314" s="185">
        <f>SUM(D2314:O2314)</f>
        <v>9.3000000000000007</v>
      </c>
      <c r="Q2314" s="584"/>
      <c r="R2314" s="182">
        <v>9.3000000000000007</v>
      </c>
      <c r="S2314" s="187">
        <v>9.3000000000000007</v>
      </c>
      <c r="T2314" s="105">
        <f t="shared" si="1561"/>
        <v>0</v>
      </c>
      <c r="U2314" s="79">
        <v>1</v>
      </c>
    </row>
    <row r="2315" spans="1:21" s="57" customFormat="1" ht="15.75" hidden="1" customHeight="1" thickBot="1">
      <c r="A2315" s="57" t="s">
        <v>60</v>
      </c>
      <c r="B2315" s="69"/>
      <c r="C2315" s="233" t="s">
        <v>1136</v>
      </c>
      <c r="D2315" s="182">
        <v>2.7444044000000001</v>
      </c>
      <c r="E2315" s="183">
        <v>0.16088953999999989</v>
      </c>
      <c r="F2315" s="183">
        <v>0.1740471600000002</v>
      </c>
      <c r="G2315" s="183">
        <v>2.7445733699999999</v>
      </c>
      <c r="H2315" s="183">
        <v>0.14214199999999977</v>
      </c>
      <c r="I2315" s="183">
        <v>0.20410576999999996</v>
      </c>
      <c r="J2315" s="183">
        <v>2.6716024500000004</v>
      </c>
      <c r="K2315" s="183">
        <v>0.13195033000000045</v>
      </c>
      <c r="L2315" s="183">
        <v>9.4194279999999964E-2</v>
      </c>
      <c r="M2315" s="183">
        <v>0.6867970200000002</v>
      </c>
      <c r="N2315" s="183">
        <v>2.0763323699999994</v>
      </c>
      <c r="O2315" s="184">
        <v>0.11849063000000015</v>
      </c>
      <c r="P2315" s="185">
        <f>SUM(D2315:O2315)</f>
        <v>11.94952932</v>
      </c>
      <c r="Q2315" s="351"/>
      <c r="R2315" s="595">
        <v>12.7</v>
      </c>
      <c r="S2315" s="596">
        <v>12.7</v>
      </c>
      <c r="T2315" s="597">
        <f>R2315-S2315</f>
        <v>0</v>
      </c>
      <c r="U2315" s="79">
        <v>2</v>
      </c>
    </row>
    <row r="2316" spans="1:21" s="57" customFormat="1" ht="15.75" hidden="1" customHeight="1" thickBot="1">
      <c r="A2316" s="57" t="s">
        <v>60</v>
      </c>
      <c r="B2316" s="516"/>
      <c r="C2316" s="233" t="s">
        <v>1783</v>
      </c>
      <c r="D2316" s="182">
        <v>2.37915783</v>
      </c>
      <c r="E2316" s="183">
        <v>0.14261541999999983</v>
      </c>
      <c r="F2316" s="183">
        <v>0.13423934000000015</v>
      </c>
      <c r="G2316" s="183">
        <v>2.5999175299999995</v>
      </c>
      <c r="H2316" s="183">
        <v>0.12581322000000039</v>
      </c>
      <c r="I2316" s="183">
        <v>0.10925410000000024</v>
      </c>
      <c r="J2316" s="183">
        <v>0.90049748999999935</v>
      </c>
      <c r="K2316" s="183">
        <v>0.10768771000000044</v>
      </c>
      <c r="L2316" s="183">
        <v>0.12844593999999976</v>
      </c>
      <c r="M2316" s="183">
        <v>1.6644329899999999</v>
      </c>
      <c r="N2316" s="183">
        <v>2.1230264400000003</v>
      </c>
      <c r="O2316" s="184">
        <v>1.2152580000000412E-2</v>
      </c>
      <c r="P2316" s="185">
        <f t="shared" ref="P2316:P2325" si="1562">SUM(D2316:O2316)</f>
        <v>10.42724059</v>
      </c>
      <c r="Q2316" s="351"/>
      <c r="R2316" s="182">
        <v>9.8000000000000007</v>
      </c>
      <c r="S2316" s="187">
        <v>9.8000000000000007</v>
      </c>
      <c r="T2316" s="481">
        <f t="shared" ref="T2316:T2325" si="1563">R2316-S2316</f>
        <v>0</v>
      </c>
      <c r="U2316" s="79">
        <v>2</v>
      </c>
    </row>
    <row r="2317" spans="1:21" s="57" customFormat="1" ht="15.75" hidden="1" customHeight="1" thickBot="1">
      <c r="A2317" s="57" t="s">
        <v>60</v>
      </c>
      <c r="B2317" s="516"/>
      <c r="C2317" s="233" t="s">
        <v>1784</v>
      </c>
      <c r="D2317" s="583">
        <v>2.0327869999999999</v>
      </c>
      <c r="E2317" s="301">
        <v>1.3554710000000192E-2</v>
      </c>
      <c r="F2317" s="301">
        <v>4.3024239999999825E-2</v>
      </c>
      <c r="G2317" s="301">
        <v>1.9878024900000004</v>
      </c>
      <c r="H2317" s="301">
        <v>6.2003279999999883E-2</v>
      </c>
      <c r="I2317" s="301">
        <v>5.8398109999999726E-2</v>
      </c>
      <c r="J2317" s="301">
        <v>2.02188737</v>
      </c>
      <c r="K2317" s="301">
        <v>3.5650959999999898E-2</v>
      </c>
      <c r="L2317" s="301">
        <v>6.5510459999999604E-2</v>
      </c>
      <c r="M2317" s="301">
        <v>1.55668747</v>
      </c>
      <c r="N2317" s="301">
        <v>1.9211426400000011</v>
      </c>
      <c r="O2317" s="332">
        <v>8.7832940000000193E-2</v>
      </c>
      <c r="P2317" s="333">
        <f t="shared" si="1562"/>
        <v>9.8862816700000007</v>
      </c>
      <c r="Q2317" s="557"/>
      <c r="R2317" s="422">
        <v>10.9</v>
      </c>
      <c r="S2317" s="459">
        <v>10.9</v>
      </c>
      <c r="T2317" s="592">
        <f t="shared" si="1563"/>
        <v>0</v>
      </c>
      <c r="U2317" s="79">
        <v>2</v>
      </c>
    </row>
    <row r="2318" spans="1:21" s="57" customFormat="1" ht="15.6" hidden="1" customHeight="1" thickBot="1">
      <c r="A2318" s="57" t="s">
        <v>60</v>
      </c>
      <c r="B2318" s="516"/>
      <c r="C2318" s="233" t="s">
        <v>1785</v>
      </c>
      <c r="D2318" s="182">
        <v>1.8532441200000001</v>
      </c>
      <c r="E2318" s="183">
        <v>7.1346699999999874E-2</v>
      </c>
      <c r="F2318" s="183">
        <v>8.2874130000000212E-2</v>
      </c>
      <c r="G2318" s="183">
        <v>1.8692216500000001</v>
      </c>
      <c r="H2318" s="183">
        <v>0.10619297999999988</v>
      </c>
      <c r="I2318" s="183">
        <v>0.10733980999999959</v>
      </c>
      <c r="J2318" s="183">
        <v>1.6475351000000007</v>
      </c>
      <c r="K2318" s="183">
        <v>0.17354474999999958</v>
      </c>
      <c r="L2318" s="183">
        <v>0.13602387999999976</v>
      </c>
      <c r="M2318" s="183">
        <v>1.4992277500000002</v>
      </c>
      <c r="N2318" s="183">
        <v>1.9611483200000004</v>
      </c>
      <c r="O2318" s="184">
        <v>0.35606110999999885</v>
      </c>
      <c r="P2318" s="185">
        <f t="shared" si="1562"/>
        <v>9.8637602999999991</v>
      </c>
      <c r="Q2318" s="584"/>
      <c r="R2318" s="182">
        <v>9.4</v>
      </c>
      <c r="S2318" s="187">
        <v>9.4</v>
      </c>
      <c r="T2318" s="105">
        <f t="shared" si="1563"/>
        <v>0</v>
      </c>
      <c r="U2318" s="79">
        <v>2</v>
      </c>
    </row>
    <row r="2319" spans="1:21" s="57" customFormat="1" ht="15.6" hidden="1" customHeight="1" thickBot="1">
      <c r="A2319" s="57" t="s">
        <v>60</v>
      </c>
      <c r="B2319" s="516"/>
      <c r="C2319" s="233" t="s">
        <v>1786</v>
      </c>
      <c r="D2319" s="182">
        <v>2.0015794200000001</v>
      </c>
      <c r="E2319" s="183">
        <v>0.27807718999999986</v>
      </c>
      <c r="F2319" s="183">
        <v>0.20184106000000002</v>
      </c>
      <c r="G2319" s="183">
        <v>1.7703145199999999</v>
      </c>
      <c r="H2319" s="183">
        <v>0.2156918000000001</v>
      </c>
      <c r="I2319" s="183">
        <v>0.12301856000000022</v>
      </c>
      <c r="J2319" s="183">
        <v>1.2844354000000004</v>
      </c>
      <c r="K2319" s="183">
        <v>0.13001677999999917</v>
      </c>
      <c r="L2319" s="183">
        <v>9.8427270000000178E-2</v>
      </c>
      <c r="M2319" s="183">
        <v>1.3320019199999997</v>
      </c>
      <c r="N2319" s="183">
        <v>1.7746401799999996</v>
      </c>
      <c r="O2319" s="184">
        <v>3.9185940000001196E-2</v>
      </c>
      <c r="P2319" s="185">
        <f t="shared" si="1562"/>
        <v>9.2492300400000005</v>
      </c>
      <c r="Q2319" s="584"/>
      <c r="R2319" s="182">
        <v>9.3000000000000007</v>
      </c>
      <c r="S2319" s="187">
        <v>9.3000000000000007</v>
      </c>
      <c r="T2319" s="105">
        <f t="shared" si="1563"/>
        <v>0</v>
      </c>
      <c r="U2319" s="79">
        <v>2</v>
      </c>
    </row>
    <row r="2320" spans="1:21" s="57" customFormat="1" ht="15.75" customHeight="1" thickBot="1">
      <c r="A2320" s="57" t="s">
        <v>60</v>
      </c>
      <c r="B2320" s="516">
        <f>+B2314+1</f>
        <v>458</v>
      </c>
      <c r="C2320" s="233" t="s">
        <v>1787</v>
      </c>
      <c r="D2320" s="182">
        <v>1.83769779</v>
      </c>
      <c r="E2320" s="611">
        <v>0.1</v>
      </c>
      <c r="F2320" s="611">
        <v>0.1</v>
      </c>
      <c r="G2320" s="611">
        <v>1.6</v>
      </c>
      <c r="H2320" s="611">
        <v>0.1</v>
      </c>
      <c r="I2320" s="611">
        <v>0.1</v>
      </c>
      <c r="J2320" s="611">
        <v>1.3</v>
      </c>
      <c r="K2320" s="611">
        <v>0.2</v>
      </c>
      <c r="L2320" s="611">
        <v>0.1</v>
      </c>
      <c r="M2320" s="611">
        <v>1.4</v>
      </c>
      <c r="N2320" s="611">
        <v>1.5</v>
      </c>
      <c r="O2320" s="184">
        <f t="shared" ref="O2320:O2325" si="1564">(R2320)-SUM(D2320:N2320)</f>
        <v>6.2302210000000358E-2</v>
      </c>
      <c r="P2320" s="185">
        <f t="shared" si="1562"/>
        <v>8.4</v>
      </c>
      <c r="Q2320" s="557"/>
      <c r="R2320" s="648">
        <v>8.4</v>
      </c>
      <c r="S2320" s="599">
        <v>8.4</v>
      </c>
      <c r="T2320" s="600">
        <f t="shared" si="1563"/>
        <v>0</v>
      </c>
      <c r="U2320" s="79">
        <v>1</v>
      </c>
    </row>
    <row r="2321" spans="1:21" s="57" customFormat="1" ht="15.75" customHeight="1" thickBot="1">
      <c r="A2321" s="57" t="s">
        <v>60</v>
      </c>
      <c r="B2321" s="516">
        <f>+B2320+1</f>
        <v>459</v>
      </c>
      <c r="C2321" s="233" t="s">
        <v>1788</v>
      </c>
      <c r="D2321" s="195">
        <v>1.8</v>
      </c>
      <c r="E2321" s="193">
        <v>0.1</v>
      </c>
      <c r="F2321" s="193">
        <v>0.1</v>
      </c>
      <c r="G2321" s="193">
        <v>1.6</v>
      </c>
      <c r="H2321" s="193">
        <v>0.1</v>
      </c>
      <c r="I2321" s="193">
        <v>0.1</v>
      </c>
      <c r="J2321" s="193">
        <v>1.3</v>
      </c>
      <c r="K2321" s="193">
        <v>0.2</v>
      </c>
      <c r="L2321" s="193">
        <v>0.1</v>
      </c>
      <c r="M2321" s="193">
        <v>1.4</v>
      </c>
      <c r="N2321" s="193">
        <v>1.5</v>
      </c>
      <c r="O2321" s="184">
        <f t="shared" si="1564"/>
        <v>9.9999999999999645E-2</v>
      </c>
      <c r="P2321" s="185">
        <f t="shared" si="1562"/>
        <v>8.4</v>
      </c>
      <c r="Q2321" s="542"/>
      <c r="R2321" s="199">
        <v>8.4</v>
      </c>
      <c r="S2321" s="187">
        <v>8.4</v>
      </c>
      <c r="T2321" s="105">
        <f t="shared" si="1563"/>
        <v>0</v>
      </c>
      <c r="U2321" s="79">
        <v>1</v>
      </c>
    </row>
    <row r="2322" spans="1:21" s="57" customFormat="1" ht="15.75" hidden="1" customHeight="1" thickBot="1">
      <c r="A2322" s="57" t="s">
        <v>60</v>
      </c>
      <c r="B2322" s="69"/>
      <c r="C2322" s="233" t="s">
        <v>1789</v>
      </c>
      <c r="D2322" s="195"/>
      <c r="E2322" s="193"/>
      <c r="F2322" s="193"/>
      <c r="G2322" s="193"/>
      <c r="H2322" s="193"/>
      <c r="I2322" s="193"/>
      <c r="J2322" s="193"/>
      <c r="K2322" s="193"/>
      <c r="L2322" s="193"/>
      <c r="M2322" s="193"/>
      <c r="N2322" s="193"/>
      <c r="O2322" s="184">
        <f t="shared" si="1564"/>
        <v>0</v>
      </c>
      <c r="P2322" s="185">
        <f t="shared" si="1562"/>
        <v>0</v>
      </c>
      <c r="Q2322" s="503"/>
      <c r="R2322" s="199"/>
      <c r="S2322" s="187"/>
      <c r="T2322" s="105">
        <f t="shared" si="1563"/>
        <v>0</v>
      </c>
      <c r="U2322" s="79">
        <v>2</v>
      </c>
    </row>
    <row r="2323" spans="1:21" s="57" customFormat="1" ht="15.75" hidden="1" customHeight="1" thickBot="1">
      <c r="A2323" s="57" t="s">
        <v>60</v>
      </c>
      <c r="B2323" s="69"/>
      <c r="C2323" s="233" t="s">
        <v>1790</v>
      </c>
      <c r="D2323" s="195"/>
      <c r="E2323" s="193"/>
      <c r="F2323" s="193"/>
      <c r="G2323" s="193"/>
      <c r="H2323" s="193"/>
      <c r="I2323" s="193"/>
      <c r="J2323" s="193"/>
      <c r="K2323" s="193"/>
      <c r="L2323" s="193"/>
      <c r="M2323" s="193"/>
      <c r="N2323" s="193"/>
      <c r="O2323" s="184">
        <f t="shared" si="1564"/>
        <v>0</v>
      </c>
      <c r="P2323" s="185">
        <f t="shared" si="1562"/>
        <v>0</v>
      </c>
      <c r="Q2323" s="503"/>
      <c r="R2323" s="199"/>
      <c r="S2323" s="187"/>
      <c r="T2323" s="105">
        <f t="shared" si="1563"/>
        <v>0</v>
      </c>
      <c r="U2323" s="79">
        <v>2</v>
      </c>
    </row>
    <row r="2324" spans="1:21" s="57" customFormat="1" ht="15.75" hidden="1" customHeight="1" thickBot="1">
      <c r="A2324" s="57" t="s">
        <v>60</v>
      </c>
      <c r="B2324" s="69"/>
      <c r="C2324" s="233" t="s">
        <v>1791</v>
      </c>
      <c r="D2324" s="195"/>
      <c r="E2324" s="193"/>
      <c r="F2324" s="193"/>
      <c r="G2324" s="193"/>
      <c r="H2324" s="193"/>
      <c r="I2324" s="193"/>
      <c r="J2324" s="193"/>
      <c r="K2324" s="193"/>
      <c r="L2324" s="193"/>
      <c r="M2324" s="193"/>
      <c r="N2324" s="193"/>
      <c r="O2324" s="184">
        <f t="shared" si="1564"/>
        <v>0</v>
      </c>
      <c r="P2324" s="185">
        <f t="shared" si="1562"/>
        <v>0</v>
      </c>
      <c r="Q2324" s="503"/>
      <c r="R2324" s="199"/>
      <c r="S2324" s="187"/>
      <c r="T2324" s="105">
        <f t="shared" si="1563"/>
        <v>0</v>
      </c>
      <c r="U2324" s="79">
        <v>2</v>
      </c>
    </row>
    <row r="2325" spans="1:21" s="57" customFormat="1" ht="15.75" hidden="1" customHeight="1" thickBot="1">
      <c r="A2325" s="57" t="s">
        <v>60</v>
      </c>
      <c r="B2325" s="69"/>
      <c r="C2325" s="233" t="s">
        <v>1792</v>
      </c>
      <c r="D2325" s="195"/>
      <c r="E2325" s="193"/>
      <c r="F2325" s="193"/>
      <c r="G2325" s="193"/>
      <c r="H2325" s="193"/>
      <c r="I2325" s="193"/>
      <c r="J2325" s="193"/>
      <c r="K2325" s="193"/>
      <c r="L2325" s="193"/>
      <c r="M2325" s="193"/>
      <c r="N2325" s="193"/>
      <c r="O2325" s="184">
        <f t="shared" si="1564"/>
        <v>0</v>
      </c>
      <c r="P2325" s="185">
        <f t="shared" si="1562"/>
        <v>0</v>
      </c>
      <c r="Q2325" s="503"/>
      <c r="R2325" s="199"/>
      <c r="S2325" s="187"/>
      <c r="T2325" s="105">
        <f t="shared" si="1563"/>
        <v>0</v>
      </c>
      <c r="U2325" s="79">
        <v>2</v>
      </c>
    </row>
    <row r="2326" spans="1:21" s="196" customFormat="1" ht="15.6" customHeight="1" thickBot="1">
      <c r="B2326" s="549"/>
      <c r="C2326" s="468"/>
      <c r="D2326" s="161"/>
      <c r="E2326" s="161"/>
      <c r="F2326" s="161"/>
      <c r="G2326" s="161"/>
      <c r="H2326" s="161"/>
      <c r="I2326" s="161"/>
      <c r="J2326" s="161"/>
      <c r="K2326" s="161"/>
      <c r="L2326" s="161"/>
      <c r="M2326" s="161"/>
      <c r="N2326" s="161"/>
      <c r="O2326" s="197"/>
      <c r="P2326" s="117"/>
      <c r="Q2326" s="198"/>
      <c r="R2326" s="161"/>
      <c r="S2326" s="161"/>
      <c r="T2326" s="75"/>
      <c r="U2326" s="79">
        <v>1</v>
      </c>
    </row>
    <row r="2327" spans="1:21" s="57" customFormat="1" ht="15.75" hidden="1" customHeight="1" thickBot="1">
      <c r="A2327" s="302" t="s">
        <v>61</v>
      </c>
      <c r="B2327" s="69"/>
      <c r="C2327" s="233" t="s">
        <v>286</v>
      </c>
      <c r="D2327" s="218">
        <v>8.5337668174902959E-2</v>
      </c>
      <c r="E2327" s="218">
        <v>7.8976815020717808E-2</v>
      </c>
      <c r="F2327" s="218">
        <v>7.337155509758464E-2</v>
      </c>
      <c r="G2327" s="218">
        <v>7.7812602647554976E-2</v>
      </c>
      <c r="H2327" s="218">
        <v>7.5775144940982891E-2</v>
      </c>
      <c r="I2327" s="218">
        <v>8.5210256888433228E-2</v>
      </c>
      <c r="J2327" s="218">
        <v>0.11629106449810094</v>
      </c>
      <c r="K2327" s="218">
        <v>7.8115776381342678E-2</v>
      </c>
      <c r="L2327" s="218">
        <v>8.0436578614448917E-2</v>
      </c>
      <c r="M2327" s="218">
        <v>9.0733898915103306E-2</v>
      </c>
      <c r="N2327" s="218">
        <v>7.8091107143793387E-2</v>
      </c>
      <c r="O2327" s="218">
        <v>7.9847531677034206E-2</v>
      </c>
      <c r="P2327" s="160">
        <f>SUM(D2327:O2327)</f>
        <v>0.99999999999999978</v>
      </c>
      <c r="Q2327" s="484"/>
      <c r="R2327" s="234"/>
      <c r="S2327" s="234"/>
      <c r="T2327" s="75"/>
      <c r="U2327" s="79">
        <v>2</v>
      </c>
    </row>
    <row r="2328" spans="1:21" s="57" customFormat="1" ht="15.75" hidden="1" customHeight="1" thickBot="1">
      <c r="A2328" s="304" t="s">
        <v>61</v>
      </c>
      <c r="B2328" s="69"/>
      <c r="C2328" s="233" t="s">
        <v>287</v>
      </c>
      <c r="D2328" s="220">
        <v>8.6680851135549061E-2</v>
      </c>
      <c r="E2328" s="220">
        <v>8.0766296494580184E-2</v>
      </c>
      <c r="F2328" s="220">
        <v>7.8284529848295148E-2</v>
      </c>
      <c r="G2328" s="220">
        <v>7.9910463549962882E-2</v>
      </c>
      <c r="H2328" s="220">
        <v>7.5598597193550415E-2</v>
      </c>
      <c r="I2328" s="220">
        <v>8.2022695317235994E-2</v>
      </c>
      <c r="J2328" s="220">
        <v>0.11356113844989353</v>
      </c>
      <c r="K2328" s="220">
        <v>7.8148092996203691E-2</v>
      </c>
      <c r="L2328" s="220">
        <v>7.8172646411916902E-2</v>
      </c>
      <c r="M2328" s="220">
        <v>8.7618282937695816E-2</v>
      </c>
      <c r="N2328" s="220">
        <v>8.2170726525167867E-2</v>
      </c>
      <c r="O2328" s="220">
        <v>7.7065679139948703E-2</v>
      </c>
      <c r="P2328" s="164">
        <f>SUM(D2328:O2328)</f>
        <v>1.0000000000000002</v>
      </c>
      <c r="Q2328" s="484"/>
      <c r="R2328" s="234"/>
      <c r="S2328" s="234"/>
      <c r="T2328" s="75"/>
      <c r="U2328" s="79">
        <v>2</v>
      </c>
    </row>
    <row r="2329" spans="1:21" s="57" customFormat="1" ht="15.75" hidden="1" customHeight="1" thickBot="1">
      <c r="A2329" s="304" t="s">
        <v>61</v>
      </c>
      <c r="B2329" s="69"/>
      <c r="C2329" s="233" t="s">
        <v>288</v>
      </c>
      <c r="D2329" s="235">
        <v>8.46672758401152E-2</v>
      </c>
      <c r="E2329" s="235">
        <v>7.8672403590944059E-2</v>
      </c>
      <c r="F2329" s="235">
        <v>7.8187901742039975E-2</v>
      </c>
      <c r="G2329" s="235">
        <v>7.6201227275191144E-2</v>
      </c>
      <c r="H2329" s="235">
        <v>7.5750900325696285E-2</v>
      </c>
      <c r="I2329" s="235">
        <v>8.2091506495293218E-2</v>
      </c>
      <c r="J2329" s="235">
        <v>0.11518950927150576</v>
      </c>
      <c r="K2329" s="235">
        <v>7.7597059607596053E-2</v>
      </c>
      <c r="L2329" s="235">
        <v>8.0211520578041304E-2</v>
      </c>
      <c r="M2329" s="235">
        <v>9.1962899821222702E-2</v>
      </c>
      <c r="N2329" s="235">
        <v>8.1809228719654112E-2</v>
      </c>
      <c r="O2329" s="235">
        <v>7.7658566732699941E-2</v>
      </c>
      <c r="P2329" s="167">
        <f>SUM(D2329:O2329)</f>
        <v>0.99999999999999978</v>
      </c>
      <c r="Q2329" s="484"/>
      <c r="R2329" s="234"/>
      <c r="S2329" s="234"/>
      <c r="T2329" s="75"/>
      <c r="U2329" s="79">
        <v>2</v>
      </c>
    </row>
    <row r="2330" spans="1:21" s="57" customFormat="1" ht="15.75" hidden="1" customHeight="1" thickBot="1">
      <c r="A2330" s="304" t="s">
        <v>61</v>
      </c>
      <c r="B2330" s="69"/>
      <c r="C2330" s="233" t="s">
        <v>289</v>
      </c>
      <c r="D2330" s="168">
        <f t="shared" ref="D2330:D2337" si="1565">D2349/$P2349</f>
        <v>8.3129169743276374E-2</v>
      </c>
      <c r="E2330" s="169">
        <f t="shared" ref="E2330:O2330" si="1566">E2349/$P2349</f>
        <v>7.5165681093863762E-2</v>
      </c>
      <c r="F2330" s="169">
        <f t="shared" si="1566"/>
        <v>7.3967431071005049E-2</v>
      </c>
      <c r="G2330" s="169">
        <f t="shared" si="1566"/>
        <v>7.8325007428141441E-2</v>
      </c>
      <c r="H2330" s="169">
        <f t="shared" si="1566"/>
        <v>7.4226099210370725E-2</v>
      </c>
      <c r="I2330" s="169">
        <f t="shared" si="1566"/>
        <v>8.2831256536769274E-2</v>
      </c>
      <c r="J2330" s="169">
        <f t="shared" si="1566"/>
        <v>0.1134228852518552</v>
      </c>
      <c r="K2330" s="169">
        <f t="shared" si="1566"/>
        <v>7.8776406698574344E-2</v>
      </c>
      <c r="L2330" s="169">
        <f t="shared" si="1566"/>
        <v>8.1488420012613416E-2</v>
      </c>
      <c r="M2330" s="169">
        <f t="shared" si="1566"/>
        <v>9.3674541106382125E-2</v>
      </c>
      <c r="N2330" s="169">
        <f t="shared" si="1566"/>
        <v>8.4507051359545754E-2</v>
      </c>
      <c r="O2330" s="169">
        <f t="shared" si="1566"/>
        <v>8.0486050487602448E-2</v>
      </c>
      <c r="P2330" s="171">
        <f>SUM(D2330:O2330)</f>
        <v>1</v>
      </c>
      <c r="Q2330" s="484"/>
      <c r="R2330" s="234"/>
      <c r="S2330" s="234"/>
      <c r="T2330" s="75"/>
      <c r="U2330" s="79">
        <v>2</v>
      </c>
    </row>
    <row r="2331" spans="1:21" s="57" customFormat="1" ht="15.75" hidden="1" customHeight="1" thickBot="1">
      <c r="A2331" s="304" t="s">
        <v>61</v>
      </c>
      <c r="B2331" s="69"/>
      <c r="C2331" s="236" t="s">
        <v>290</v>
      </c>
      <c r="D2331" s="168">
        <f t="shared" si="1565"/>
        <v>8.209470996492968E-2</v>
      </c>
      <c r="E2331" s="169">
        <f t="shared" ref="E2331:O2332" si="1567">E2350/$P2350</f>
        <v>7.6049379828497035E-2</v>
      </c>
      <c r="F2331" s="169">
        <f t="shared" si="1567"/>
        <v>7.3859723213424933E-2</v>
      </c>
      <c r="G2331" s="169">
        <f t="shared" si="1567"/>
        <v>7.6585545219515938E-2</v>
      </c>
      <c r="H2331" s="169">
        <f t="shared" si="1567"/>
        <v>7.4962834013525104E-2</v>
      </c>
      <c r="I2331" s="169">
        <f t="shared" si="1567"/>
        <v>8.2418129408498852E-2</v>
      </c>
      <c r="J2331" s="169">
        <f t="shared" si="1567"/>
        <v>0.11482912837831877</v>
      </c>
      <c r="K2331" s="169">
        <f t="shared" si="1567"/>
        <v>7.8260444244855731E-2</v>
      </c>
      <c r="L2331" s="169">
        <f t="shared" si="1567"/>
        <v>8.3144671193429484E-2</v>
      </c>
      <c r="M2331" s="169">
        <f t="shared" si="1567"/>
        <v>9.4407748434202562E-2</v>
      </c>
      <c r="N2331" s="169">
        <f t="shared" si="1567"/>
        <v>8.2057312774959965E-2</v>
      </c>
      <c r="O2331" s="169">
        <f t="shared" si="1567"/>
        <v>8.1330373325841906E-2</v>
      </c>
      <c r="P2331" s="171">
        <f>SUM(D2331:O2331)</f>
        <v>0.99999999999999989</v>
      </c>
      <c r="Q2331" s="496">
        <f>(P2350/P2349-1)</f>
        <v>4.391654154719582E-2</v>
      </c>
      <c r="R2331" s="234"/>
      <c r="S2331" s="234"/>
      <c r="T2331" s="75"/>
      <c r="U2331" s="79">
        <v>2</v>
      </c>
    </row>
    <row r="2332" spans="1:21" s="57" customFormat="1" ht="15.75" hidden="1" customHeight="1" thickBot="1">
      <c r="A2332" s="304" t="s">
        <v>61</v>
      </c>
      <c r="B2332" s="69"/>
      <c r="C2332" s="233" t="s">
        <v>484</v>
      </c>
      <c r="D2332" s="168">
        <f t="shared" si="1565"/>
        <v>8.0990856489854574E-2</v>
      </c>
      <c r="E2332" s="169">
        <f t="shared" si="1567"/>
        <v>7.6543893881142078E-2</v>
      </c>
      <c r="F2332" s="169">
        <f t="shared" si="1567"/>
        <v>7.5786716000464494E-2</v>
      </c>
      <c r="G2332" s="169">
        <f t="shared" si="1567"/>
        <v>7.613906246859739E-2</v>
      </c>
      <c r="H2332" s="169">
        <f t="shared" si="1567"/>
        <v>7.4365389076292435E-2</v>
      </c>
      <c r="I2332" s="169">
        <f t="shared" si="1567"/>
        <v>8.3524406991082448E-2</v>
      </c>
      <c r="J2332" s="169">
        <f t="shared" si="1567"/>
        <v>0.11210219922240967</v>
      </c>
      <c r="K2332" s="169">
        <f t="shared" si="1567"/>
        <v>8.216561116072145E-2</v>
      </c>
      <c r="L2332" s="169">
        <f t="shared" si="1567"/>
        <v>8.0953055783487687E-2</v>
      </c>
      <c r="M2332" s="169">
        <f t="shared" si="1567"/>
        <v>9.4293226998473756E-2</v>
      </c>
      <c r="N2332" s="169">
        <f t="shared" si="1567"/>
        <v>8.1846185600068427E-2</v>
      </c>
      <c r="O2332" s="169">
        <f t="shared" si="1567"/>
        <v>8.1289396327405714E-2</v>
      </c>
      <c r="P2332" s="171">
        <f t="shared" ref="P2332:P2337" si="1568">SUM(D2332:O2332)</f>
        <v>1</v>
      </c>
      <c r="Q2332" s="496">
        <f t="shared" ref="Q2332:Q2337" si="1569">(P2351/P2350-1)</f>
        <v>3.8304061226363872E-2</v>
      </c>
      <c r="R2332" s="234"/>
      <c r="S2332" s="234"/>
      <c r="T2332" s="75"/>
      <c r="U2332" s="79">
        <v>2</v>
      </c>
    </row>
    <row r="2333" spans="1:21" s="57" customFormat="1" ht="15.75" hidden="1" customHeight="1" thickBot="1">
      <c r="A2333" s="304" t="s">
        <v>61</v>
      </c>
      <c r="B2333" s="69"/>
      <c r="C2333" s="233" t="s">
        <v>605</v>
      </c>
      <c r="D2333" s="168">
        <f t="shared" si="1565"/>
        <v>8.2233916423367776E-2</v>
      </c>
      <c r="E2333" s="169">
        <f t="shared" ref="E2333:O2333" si="1570">E2352/$P2352</f>
        <v>7.4962504128005605E-2</v>
      </c>
      <c r="F2333" s="169">
        <f t="shared" si="1570"/>
        <v>7.5315555666897668E-2</v>
      </c>
      <c r="G2333" s="169">
        <f t="shared" si="1570"/>
        <v>7.5693390067964564E-2</v>
      </c>
      <c r="H2333" s="169">
        <f t="shared" si="1570"/>
        <v>7.4958276783659697E-2</v>
      </c>
      <c r="I2333" s="169">
        <f t="shared" si="1570"/>
        <v>8.4144273809719852E-2</v>
      </c>
      <c r="J2333" s="169">
        <f t="shared" si="1570"/>
        <v>0.11276808617240683</v>
      </c>
      <c r="K2333" s="169">
        <f t="shared" si="1570"/>
        <v>7.8385100121276932E-2</v>
      </c>
      <c r="L2333" s="169">
        <f t="shared" si="1570"/>
        <v>8.218484478986908E-2</v>
      </c>
      <c r="M2333" s="169">
        <f t="shared" si="1570"/>
        <v>9.3004643889345734E-2</v>
      </c>
      <c r="N2333" s="169">
        <f t="shared" si="1570"/>
        <v>8.3532388811238173E-2</v>
      </c>
      <c r="O2333" s="169">
        <f t="shared" si="1570"/>
        <v>8.2817019336248063E-2</v>
      </c>
      <c r="P2333" s="171">
        <f t="shared" si="1568"/>
        <v>1</v>
      </c>
      <c r="Q2333" s="497">
        <f t="shared" si="1569"/>
        <v>5.0053848338290852E-2</v>
      </c>
      <c r="R2333" s="234"/>
      <c r="S2333" s="234"/>
      <c r="T2333" s="75"/>
      <c r="U2333" s="79">
        <v>2</v>
      </c>
    </row>
    <row r="2334" spans="1:21" s="57" customFormat="1" ht="15.75" hidden="1" customHeight="1" thickBot="1">
      <c r="A2334" s="304" t="s">
        <v>61</v>
      </c>
      <c r="B2334" s="69"/>
      <c r="C2334" s="233" t="s">
        <v>702</v>
      </c>
      <c r="D2334" s="168">
        <f t="shared" si="1565"/>
        <v>8.2524870929992722E-2</v>
      </c>
      <c r="E2334" s="169">
        <f t="shared" ref="E2334:O2334" si="1571">E2353/$P2353</f>
        <v>7.4298964851277738E-2</v>
      </c>
      <c r="F2334" s="169">
        <f t="shared" si="1571"/>
        <v>7.4432158407417251E-2</v>
      </c>
      <c r="G2334" s="169">
        <f t="shared" si="1571"/>
        <v>7.6180530832466439E-2</v>
      </c>
      <c r="H2334" s="169">
        <f t="shared" si="1571"/>
        <v>7.3525911193511234E-2</v>
      </c>
      <c r="I2334" s="169">
        <f t="shared" si="1571"/>
        <v>8.4199161564854422E-2</v>
      </c>
      <c r="J2334" s="169">
        <f t="shared" si="1571"/>
        <v>0.11622680405968411</v>
      </c>
      <c r="K2334" s="169">
        <f t="shared" si="1571"/>
        <v>7.8431322629711545E-2</v>
      </c>
      <c r="L2334" s="169">
        <f t="shared" si="1571"/>
        <v>8.1954171966473963E-2</v>
      </c>
      <c r="M2334" s="169">
        <f t="shared" si="1571"/>
        <v>9.4836640696006266E-2</v>
      </c>
      <c r="N2334" s="169">
        <f t="shared" si="1571"/>
        <v>8.1676108772428146E-2</v>
      </c>
      <c r="O2334" s="169">
        <f t="shared" si="1571"/>
        <v>8.1713354096176125E-2</v>
      </c>
      <c r="P2334" s="171">
        <f t="shared" si="1568"/>
        <v>0.99999999999999989</v>
      </c>
      <c r="Q2334" s="497">
        <f t="shared" si="1569"/>
        <v>5.7751330629861597E-2</v>
      </c>
      <c r="R2334" s="234"/>
      <c r="S2334" s="234"/>
      <c r="T2334" s="477"/>
      <c r="U2334" s="79">
        <v>2</v>
      </c>
    </row>
    <row r="2335" spans="1:21" s="57" customFormat="1" ht="15.75" hidden="1" customHeight="1" thickBot="1">
      <c r="A2335" s="304" t="s">
        <v>61</v>
      </c>
      <c r="B2335" s="516"/>
      <c r="C2335" s="244" t="s">
        <v>813</v>
      </c>
      <c r="D2335" s="173">
        <f t="shared" si="1565"/>
        <v>8.1947485244359061E-2</v>
      </c>
      <c r="E2335" s="218">
        <f t="shared" ref="E2335:O2335" si="1572">E2354/$P2354</f>
        <v>7.7111395449433795E-2</v>
      </c>
      <c r="F2335" s="218">
        <f t="shared" si="1572"/>
        <v>7.0597277481434961E-2</v>
      </c>
      <c r="G2335" s="218">
        <f t="shared" si="1572"/>
        <v>7.8325813721761423E-2</v>
      </c>
      <c r="H2335" s="218">
        <f t="shared" si="1572"/>
        <v>7.5871263705915473E-2</v>
      </c>
      <c r="I2335" s="218">
        <f t="shared" si="1572"/>
        <v>8.3900070877331562E-2</v>
      </c>
      <c r="J2335" s="218">
        <f t="shared" si="1572"/>
        <v>0.11782917709941712</v>
      </c>
      <c r="K2335" s="218">
        <f t="shared" si="1572"/>
        <v>7.6508175634252107E-2</v>
      </c>
      <c r="L2335" s="218">
        <f t="shared" si="1572"/>
        <v>8.0083276145272553E-2</v>
      </c>
      <c r="M2335" s="218">
        <f t="shared" si="1572"/>
        <v>9.5205091968108571E-2</v>
      </c>
      <c r="N2335" s="218">
        <f t="shared" si="1572"/>
        <v>8.2550910617188236E-2</v>
      </c>
      <c r="O2335" s="218">
        <f t="shared" si="1572"/>
        <v>8.007006205552511E-2</v>
      </c>
      <c r="P2335" s="514">
        <f t="shared" si="1568"/>
        <v>1</v>
      </c>
      <c r="Q2335" s="550">
        <f t="shared" si="1569"/>
        <v>1.5636152187948227E-2</v>
      </c>
      <c r="R2335" s="234"/>
      <c r="S2335" s="234"/>
      <c r="T2335" s="75"/>
      <c r="U2335" s="79">
        <v>2</v>
      </c>
    </row>
    <row r="2336" spans="1:21" s="57" customFormat="1" ht="15.75" hidden="1" customHeight="1" thickBot="1">
      <c r="A2336" s="304" t="s">
        <v>61</v>
      </c>
      <c r="B2336" s="516"/>
      <c r="C2336" s="244" t="s">
        <v>891</v>
      </c>
      <c r="D2336" s="219">
        <f t="shared" si="1565"/>
        <v>8.2743715731758594E-2</v>
      </c>
      <c r="E2336" s="220">
        <f t="shared" ref="E2336:O2337" si="1573">E2355/$P2355</f>
        <v>7.6899875186905442E-2</v>
      </c>
      <c r="F2336" s="220">
        <f t="shared" si="1573"/>
        <v>7.5371890998562924E-2</v>
      </c>
      <c r="G2336" s="220">
        <f t="shared" si="1573"/>
        <v>7.3029078673586892E-2</v>
      </c>
      <c r="H2336" s="220">
        <f t="shared" si="1573"/>
        <v>7.8129016884874405E-2</v>
      </c>
      <c r="I2336" s="220">
        <f t="shared" si="1573"/>
        <v>8.3869393464341274E-2</v>
      </c>
      <c r="J2336" s="220">
        <f t="shared" si="1573"/>
        <v>0.11684224232230855</v>
      </c>
      <c r="K2336" s="220">
        <f t="shared" si="1573"/>
        <v>7.7941894156217856E-2</v>
      </c>
      <c r="L2336" s="220">
        <f t="shared" si="1573"/>
        <v>7.802135108743638E-2</v>
      </c>
      <c r="M2336" s="220">
        <f t="shared" si="1573"/>
        <v>9.297518714872012E-2</v>
      </c>
      <c r="N2336" s="220">
        <f t="shared" si="1573"/>
        <v>8.2938798062366495E-2</v>
      </c>
      <c r="O2336" s="220">
        <f t="shared" si="1573"/>
        <v>8.1237556282921008E-2</v>
      </c>
      <c r="P2336" s="460">
        <f t="shared" si="1568"/>
        <v>1</v>
      </c>
      <c r="Q2336" s="551">
        <f t="shared" si="1569"/>
        <v>4.3149855991906572E-2</v>
      </c>
      <c r="R2336" s="234"/>
      <c r="S2336" s="234"/>
      <c r="T2336" s="75"/>
      <c r="U2336" s="79">
        <v>2</v>
      </c>
    </row>
    <row r="2337" spans="1:21" s="57" customFormat="1" ht="15.6" hidden="1" customHeight="1" thickBot="1">
      <c r="A2337" s="304" t="s">
        <v>61</v>
      </c>
      <c r="B2337" s="516"/>
      <c r="C2337" s="244" t="s">
        <v>992</v>
      </c>
      <c r="D2337" s="219">
        <f t="shared" si="1565"/>
        <v>8.1196763023338933E-2</v>
      </c>
      <c r="E2337" s="220">
        <f t="shared" si="1573"/>
        <v>7.7148503449546921E-2</v>
      </c>
      <c r="F2337" s="220">
        <f t="shared" si="1573"/>
        <v>7.3616476850313764E-2</v>
      </c>
      <c r="G2337" s="220">
        <f t="shared" si="1573"/>
        <v>7.1940172765097496E-2</v>
      </c>
      <c r="H2337" s="220">
        <f t="shared" si="1573"/>
        <v>7.5770614112110835E-2</v>
      </c>
      <c r="I2337" s="220">
        <f t="shared" si="1573"/>
        <v>8.6813562509499925E-2</v>
      </c>
      <c r="J2337" s="220">
        <f t="shared" si="1573"/>
        <v>0.11704954318817194</v>
      </c>
      <c r="K2337" s="220">
        <f t="shared" si="1573"/>
        <v>8.0499088656096285E-2</v>
      </c>
      <c r="L2337" s="220">
        <f t="shared" si="1573"/>
        <v>7.8184575221010022E-2</v>
      </c>
      <c r="M2337" s="220">
        <f t="shared" si="1573"/>
        <v>9.530955833583471E-2</v>
      </c>
      <c r="N2337" s="220">
        <f t="shared" si="1573"/>
        <v>8.0338886035500906E-2</v>
      </c>
      <c r="O2337" s="220">
        <f t="shared" si="1573"/>
        <v>8.2132255853478275E-2</v>
      </c>
      <c r="P2337" s="460">
        <f t="shared" si="1568"/>
        <v>1</v>
      </c>
      <c r="Q2337" s="551">
        <f t="shared" si="1569"/>
        <v>4.0936152235784284E-2</v>
      </c>
      <c r="R2337" s="234"/>
      <c r="S2337" s="234"/>
      <c r="T2337" s="75"/>
      <c r="U2337" s="79">
        <v>2</v>
      </c>
    </row>
    <row r="2338" spans="1:21" s="57" customFormat="1" ht="15.6" hidden="1" customHeight="1" thickBot="1">
      <c r="A2338" s="304" t="s">
        <v>61</v>
      </c>
      <c r="B2338" s="516"/>
      <c r="C2338" s="244" t="s">
        <v>1137</v>
      </c>
      <c r="D2338" s="219">
        <f t="shared" ref="D2338:O2338" si="1574">D2358/$P2358</f>
        <v>8.1406266160106974E-2</v>
      </c>
      <c r="E2338" s="220">
        <f t="shared" si="1574"/>
        <v>7.626843037364954E-2</v>
      </c>
      <c r="F2338" s="220">
        <f t="shared" si="1574"/>
        <v>7.3146737854542621E-2</v>
      </c>
      <c r="G2338" s="220">
        <f t="shared" si="1574"/>
        <v>7.6823766259322357E-2</v>
      </c>
      <c r="H2338" s="220">
        <f t="shared" si="1574"/>
        <v>7.4147832994935464E-2</v>
      </c>
      <c r="I2338" s="220">
        <f t="shared" si="1574"/>
        <v>8.5888406178797186E-2</v>
      </c>
      <c r="J2338" s="220">
        <f t="shared" si="1574"/>
        <v>0.11144167735618821</v>
      </c>
      <c r="K2338" s="220">
        <f t="shared" si="1574"/>
        <v>7.7950559607120148E-2</v>
      </c>
      <c r="L2338" s="220">
        <f t="shared" si="1574"/>
        <v>7.6081479131572594E-2</v>
      </c>
      <c r="M2338" s="220">
        <f t="shared" si="1574"/>
        <v>9.473731104617078E-2</v>
      </c>
      <c r="N2338" s="220">
        <f t="shared" si="1574"/>
        <v>8.9920945775117694E-2</v>
      </c>
      <c r="O2338" s="220">
        <f t="shared" si="1574"/>
        <v>8.2186587262476254E-2</v>
      </c>
      <c r="P2338" s="460">
        <f>SUM(D2338:O2338)</f>
        <v>0.99999999999999978</v>
      </c>
      <c r="Q2338" s="551">
        <f>(P2358/P2356-1)</f>
        <v>4.3276546747530897E-2</v>
      </c>
      <c r="R2338" s="234"/>
      <c r="S2338" s="234"/>
      <c r="T2338" s="75"/>
      <c r="U2338" s="79">
        <v>2</v>
      </c>
    </row>
    <row r="2339" spans="1:21" s="57" customFormat="1" ht="15.6" customHeight="1" thickBot="1">
      <c r="A2339" s="304" t="s">
        <v>61</v>
      </c>
      <c r="B2339" s="516">
        <f>+B2321+1</f>
        <v>460</v>
      </c>
      <c r="C2339" s="244" t="s">
        <v>1793</v>
      </c>
      <c r="D2339" s="219">
        <f t="shared" ref="D2339:D2345" si="1575">D2359/$P2359</f>
        <v>8.4792702721595364E-2</v>
      </c>
      <c r="E2339" s="220">
        <f t="shared" ref="E2339:O2339" si="1576">E2359/$P2359</f>
        <v>8.0809384489403224E-2</v>
      </c>
      <c r="F2339" s="220">
        <f t="shared" si="1576"/>
        <v>7.7616881443663299E-2</v>
      </c>
      <c r="G2339" s="220">
        <f t="shared" si="1576"/>
        <v>8.1388363476291442E-2</v>
      </c>
      <c r="H2339" s="220">
        <f t="shared" si="1576"/>
        <v>8.176691481191796E-2</v>
      </c>
      <c r="I2339" s="220">
        <f t="shared" si="1576"/>
        <v>9.3321356456198615E-2</v>
      </c>
      <c r="J2339" s="220">
        <f t="shared" si="1576"/>
        <v>0.11270046055886858</v>
      </c>
      <c r="K2339" s="220">
        <f t="shared" si="1576"/>
        <v>8.1713169967405963E-2</v>
      </c>
      <c r="L2339" s="220">
        <f t="shared" si="1576"/>
        <v>7.9743181152825818E-2</v>
      </c>
      <c r="M2339" s="220">
        <f t="shared" si="1576"/>
        <v>8.5181663957696413E-2</v>
      </c>
      <c r="N2339" s="220">
        <f t="shared" si="1576"/>
        <v>6.5082691196275536E-2</v>
      </c>
      <c r="O2339" s="220">
        <f t="shared" si="1576"/>
        <v>7.5883229767857802E-2</v>
      </c>
      <c r="P2339" s="460">
        <f t="shared" ref="P2339:P2348" si="1577">SUM(D2339:O2339)</f>
        <v>1</v>
      </c>
      <c r="Q2339" s="551">
        <f>(P2359/P2358-1)</f>
        <v>-2.7403739101356517E-2</v>
      </c>
      <c r="R2339" s="234"/>
      <c r="S2339" s="234"/>
      <c r="T2339" s="75"/>
      <c r="U2339" s="79">
        <v>1</v>
      </c>
    </row>
    <row r="2340" spans="1:21" s="57" customFormat="1" ht="15.6" customHeight="1" thickBot="1">
      <c r="A2340" s="304" t="s">
        <v>61</v>
      </c>
      <c r="B2340" s="516">
        <f>+B2339+1</f>
        <v>461</v>
      </c>
      <c r="C2340" s="244" t="s">
        <v>1794</v>
      </c>
      <c r="D2340" s="347">
        <f t="shared" si="1575"/>
        <v>8.0722357832846522E-2</v>
      </c>
      <c r="E2340" s="264">
        <f t="shared" ref="E2340:O2340" si="1578">E2360/$P2360</f>
        <v>7.0964196909012997E-2</v>
      </c>
      <c r="F2340" s="264">
        <f t="shared" si="1578"/>
        <v>7.2569654825660967E-2</v>
      </c>
      <c r="G2340" s="264">
        <f t="shared" si="1578"/>
        <v>7.4781152875820572E-2</v>
      </c>
      <c r="H2340" s="264">
        <f t="shared" si="1578"/>
        <v>7.2899353045678142E-2</v>
      </c>
      <c r="I2340" s="264">
        <f t="shared" si="1578"/>
        <v>8.2954922958273933E-2</v>
      </c>
      <c r="J2340" s="264">
        <f t="shared" si="1578"/>
        <v>0.11369324497264406</v>
      </c>
      <c r="K2340" s="264">
        <f t="shared" si="1578"/>
        <v>7.6989293592706412E-2</v>
      </c>
      <c r="L2340" s="264">
        <f t="shared" si="1578"/>
        <v>7.4331489670346834E-2</v>
      </c>
      <c r="M2340" s="264">
        <f t="shared" si="1578"/>
        <v>0.10059573153106054</v>
      </c>
      <c r="N2340" s="264">
        <f t="shared" si="1578"/>
        <v>9.0196169165211768E-2</v>
      </c>
      <c r="O2340" s="264">
        <f t="shared" si="1578"/>
        <v>8.9302432620737129E-2</v>
      </c>
      <c r="P2340" s="552">
        <f t="shared" si="1577"/>
        <v>0.99999999999999989</v>
      </c>
      <c r="Q2340" s="553">
        <f t="shared" ref="Q2340:Q2348" si="1579">(P2360/P2359-1)</f>
        <v>0.13840653398787151</v>
      </c>
      <c r="R2340" s="234"/>
      <c r="S2340" s="234"/>
      <c r="T2340" s="75"/>
      <c r="U2340" s="79">
        <v>1</v>
      </c>
    </row>
    <row r="2341" spans="1:21" s="57" customFormat="1" ht="15.6" customHeight="1" thickBot="1">
      <c r="A2341" s="304" t="s">
        <v>61</v>
      </c>
      <c r="B2341" s="516">
        <f>+B2340+1</f>
        <v>462</v>
      </c>
      <c r="C2341" s="233" t="s">
        <v>1795</v>
      </c>
      <c r="D2341" s="175">
        <f t="shared" si="1575"/>
        <v>7.3525240747450774E-2</v>
      </c>
      <c r="E2341" s="176">
        <f t="shared" ref="E2341:O2341" si="1580">E2361/$P2361</f>
        <v>7.4405711552798223E-2</v>
      </c>
      <c r="F2341" s="176">
        <f t="shared" si="1580"/>
        <v>6.9012389810892402E-2</v>
      </c>
      <c r="G2341" s="176">
        <f t="shared" si="1580"/>
        <v>7.9338881849994713E-2</v>
      </c>
      <c r="H2341" s="176">
        <f t="shared" si="1580"/>
        <v>7.6536346208470149E-2</v>
      </c>
      <c r="I2341" s="176">
        <f t="shared" si="1580"/>
        <v>8.6778825361947004E-2</v>
      </c>
      <c r="J2341" s="176">
        <f t="shared" si="1580"/>
        <v>0.11686212043791024</v>
      </c>
      <c r="K2341" s="176">
        <f t="shared" si="1580"/>
        <v>7.7240863665378079E-2</v>
      </c>
      <c r="L2341" s="176">
        <f t="shared" si="1580"/>
        <v>7.7917372136450266E-2</v>
      </c>
      <c r="M2341" s="176">
        <f t="shared" si="1580"/>
        <v>9.818292734394754E-2</v>
      </c>
      <c r="N2341" s="176">
        <f t="shared" si="1580"/>
        <v>8.3650722659143875E-2</v>
      </c>
      <c r="O2341" s="176">
        <f t="shared" si="1580"/>
        <v>8.6548598225616752E-2</v>
      </c>
      <c r="P2341" s="229">
        <f t="shared" si="1577"/>
        <v>1</v>
      </c>
      <c r="Q2341" s="498">
        <f t="shared" si="1579"/>
        <v>0.29435507446207376</v>
      </c>
      <c r="R2341" s="234"/>
      <c r="S2341" s="234"/>
      <c r="T2341" s="75"/>
      <c r="U2341" s="79">
        <v>1</v>
      </c>
    </row>
    <row r="2342" spans="1:21" s="57" customFormat="1" ht="15.6" customHeight="1" thickBot="1">
      <c r="A2342" s="304" t="s">
        <v>61</v>
      </c>
      <c r="B2342" s="516">
        <f>+B2341+1</f>
        <v>463</v>
      </c>
      <c r="C2342" s="233" t="s">
        <v>1796</v>
      </c>
      <c r="D2342" s="175">
        <f t="shared" si="1575"/>
        <v>8.4036359357701124E-2</v>
      </c>
      <c r="E2342" s="176">
        <f t="shared" ref="E2342:O2342" si="1581">E2362/$P2362</f>
        <v>7.384906189764856E-2</v>
      </c>
      <c r="F2342" s="176">
        <f t="shared" si="1581"/>
        <v>7.248412025261268E-2</v>
      </c>
      <c r="G2342" s="176">
        <f t="shared" si="1581"/>
        <v>7.8362410924894293E-2</v>
      </c>
      <c r="H2342" s="176">
        <f t="shared" si="1581"/>
        <v>7.858790349316537E-2</v>
      </c>
      <c r="I2342" s="176">
        <f t="shared" si="1581"/>
        <v>8.444400957251974E-2</v>
      </c>
      <c r="J2342" s="176">
        <f t="shared" si="1581"/>
        <v>0.11764133867985385</v>
      </c>
      <c r="K2342" s="176">
        <f t="shared" si="1581"/>
        <v>7.8628843888492367E-2</v>
      </c>
      <c r="L2342" s="176">
        <f t="shared" si="1581"/>
        <v>7.7207376553304369E-2</v>
      </c>
      <c r="M2342" s="176">
        <f t="shared" si="1581"/>
        <v>9.2754012508100642E-2</v>
      </c>
      <c r="N2342" s="176">
        <f t="shared" si="1581"/>
        <v>8.1646296294807699E-2</v>
      </c>
      <c r="O2342" s="176">
        <f t="shared" si="1581"/>
        <v>8.0358266576899429E-2</v>
      </c>
      <c r="P2342" s="164">
        <f t="shared" si="1577"/>
        <v>1</v>
      </c>
      <c r="Q2342" s="492">
        <f t="shared" si="1579"/>
        <v>7.2540552070483599E-2</v>
      </c>
      <c r="R2342" s="234"/>
      <c r="S2342" s="234"/>
      <c r="T2342" s="75"/>
      <c r="U2342" s="79">
        <v>1</v>
      </c>
    </row>
    <row r="2343" spans="1:21" s="57" customFormat="1" ht="15.75" customHeight="1" thickBot="1">
      <c r="A2343" s="304" t="s">
        <v>61</v>
      </c>
      <c r="B2343" s="516">
        <f>+B2342+1</f>
        <v>464</v>
      </c>
      <c r="C2343" s="233" t="s">
        <v>1797</v>
      </c>
      <c r="D2343" s="175">
        <f t="shared" si="1575"/>
        <v>8.5620437343010988E-2</v>
      </c>
      <c r="E2343" s="176">
        <f t="shared" ref="E2343:O2343" si="1582">E2363/$P2363</f>
        <v>7.2968908826667331E-2</v>
      </c>
      <c r="F2343" s="176">
        <f t="shared" si="1582"/>
        <v>6.844090492871964E-2</v>
      </c>
      <c r="G2343" s="176">
        <f t="shared" si="1582"/>
        <v>7.7135680502700837E-2</v>
      </c>
      <c r="H2343" s="176">
        <f t="shared" si="1582"/>
        <v>7.8143770424321843E-2</v>
      </c>
      <c r="I2343" s="176">
        <f t="shared" si="1582"/>
        <v>8.6804943000915666E-2</v>
      </c>
      <c r="J2343" s="176">
        <f t="shared" si="1582"/>
        <v>0.1174256743701538</v>
      </c>
      <c r="K2343" s="176">
        <f t="shared" si="1582"/>
        <v>7.4506245957139366E-2</v>
      </c>
      <c r="L2343" s="176">
        <f t="shared" si="1582"/>
        <v>8.0840410964658035E-2</v>
      </c>
      <c r="M2343" s="176">
        <f t="shared" si="1582"/>
        <v>9.6625418987373674E-2</v>
      </c>
      <c r="N2343" s="176">
        <f t="shared" si="1582"/>
        <v>8.0260759259725964E-2</v>
      </c>
      <c r="O2343" s="176">
        <f t="shared" si="1582"/>
        <v>8.1226845434612879E-2</v>
      </c>
      <c r="P2343" s="164">
        <f t="shared" si="1577"/>
        <v>1</v>
      </c>
      <c r="Q2343" s="492">
        <f t="shared" si="1579"/>
        <v>-2.3275763257777249E-2</v>
      </c>
      <c r="R2343" s="234"/>
      <c r="S2343" s="234"/>
      <c r="T2343" s="75"/>
      <c r="U2343" s="79">
        <v>1</v>
      </c>
    </row>
    <row r="2344" spans="1:21" s="57" customFormat="1" ht="15.75" customHeight="1" thickBot="1">
      <c r="A2344" s="304" t="s">
        <v>61</v>
      </c>
      <c r="B2344" s="516">
        <f>+B2343+1</f>
        <v>465</v>
      </c>
      <c r="C2344" s="233" t="s">
        <v>1798</v>
      </c>
      <c r="D2344" s="175">
        <f t="shared" si="1575"/>
        <v>8.266250633298218E-2</v>
      </c>
      <c r="E2344" s="176">
        <f t="shared" ref="E2344:O2344" si="1583">E2364/$P2364</f>
        <v>7.6759764855366758E-2</v>
      </c>
      <c r="F2344" s="176">
        <f t="shared" si="1583"/>
        <v>7.5473063715832053E-2</v>
      </c>
      <c r="G2344" s="176">
        <f t="shared" si="1583"/>
        <v>7.6840183676587667E-2</v>
      </c>
      <c r="H2344" s="176">
        <f t="shared" si="1583"/>
        <v>7.7370947896645739E-2</v>
      </c>
      <c r="I2344" s="176">
        <f t="shared" si="1583"/>
        <v>8.6217018230946768E-2</v>
      </c>
      <c r="J2344" s="176">
        <f t="shared" si="1583"/>
        <v>0.11527233833806465</v>
      </c>
      <c r="K2344" s="176">
        <f t="shared" si="1583"/>
        <v>7.7563953067575936E-2</v>
      </c>
      <c r="L2344" s="176">
        <f t="shared" si="1583"/>
        <v>7.6840183676587667E-2</v>
      </c>
      <c r="M2344" s="176">
        <f t="shared" si="1583"/>
        <v>9.2320806761614485E-2</v>
      </c>
      <c r="N2344" s="176">
        <f t="shared" si="1583"/>
        <v>8.1038046144319628E-2</v>
      </c>
      <c r="O2344" s="176">
        <f t="shared" si="1583"/>
        <v>8.1641187303476415E-2</v>
      </c>
      <c r="P2344" s="164">
        <f t="shared" si="1577"/>
        <v>0.99999999999999978</v>
      </c>
      <c r="Q2344" s="492">
        <f t="shared" si="1579"/>
        <v>4.462478053042318E-2</v>
      </c>
      <c r="R2344" s="234"/>
      <c r="S2344" s="234"/>
      <c r="T2344" s="75"/>
      <c r="U2344" s="79">
        <v>1</v>
      </c>
    </row>
    <row r="2345" spans="1:21" s="57" customFormat="1" ht="15.75" hidden="1" customHeight="1" thickBot="1">
      <c r="A2345" s="304" t="s">
        <v>61</v>
      </c>
      <c r="B2345" s="69"/>
      <c r="C2345" s="233" t="s">
        <v>1799</v>
      </c>
      <c r="D2345" s="175" t="e">
        <f t="shared" si="1575"/>
        <v>#DIV/0!</v>
      </c>
      <c r="E2345" s="176" t="e">
        <f t="shared" ref="E2345:O2345" si="1584">E2365/$P2365</f>
        <v>#DIV/0!</v>
      </c>
      <c r="F2345" s="176" t="e">
        <f t="shared" si="1584"/>
        <v>#DIV/0!</v>
      </c>
      <c r="G2345" s="176" t="e">
        <f t="shared" si="1584"/>
        <v>#DIV/0!</v>
      </c>
      <c r="H2345" s="176" t="e">
        <f t="shared" si="1584"/>
        <v>#DIV/0!</v>
      </c>
      <c r="I2345" s="176" t="e">
        <f t="shared" si="1584"/>
        <v>#DIV/0!</v>
      </c>
      <c r="J2345" s="176" t="e">
        <f t="shared" si="1584"/>
        <v>#DIV/0!</v>
      </c>
      <c r="K2345" s="176" t="e">
        <f t="shared" si="1584"/>
        <v>#DIV/0!</v>
      </c>
      <c r="L2345" s="176" t="e">
        <f t="shared" si="1584"/>
        <v>#DIV/0!</v>
      </c>
      <c r="M2345" s="176" t="e">
        <f t="shared" si="1584"/>
        <v>#DIV/0!</v>
      </c>
      <c r="N2345" s="176" t="e">
        <f t="shared" si="1584"/>
        <v>#DIV/0!</v>
      </c>
      <c r="O2345" s="176" t="e">
        <f t="shared" si="1584"/>
        <v>#DIV/0!</v>
      </c>
      <c r="P2345" s="164" t="e">
        <f t="shared" si="1577"/>
        <v>#DIV/0!</v>
      </c>
      <c r="Q2345" s="492">
        <f t="shared" si="1579"/>
        <v>-1</v>
      </c>
      <c r="R2345" s="234"/>
      <c r="S2345" s="234"/>
      <c r="T2345" s="75"/>
      <c r="U2345" s="79">
        <v>2</v>
      </c>
    </row>
    <row r="2346" spans="1:21" s="57" customFormat="1" ht="15.75" hidden="1" customHeight="1" thickBot="1">
      <c r="A2346" s="304" t="s">
        <v>61</v>
      </c>
      <c r="B2346" s="69"/>
      <c r="C2346" s="233" t="s">
        <v>1800</v>
      </c>
      <c r="D2346" s="175" t="e">
        <f t="shared" ref="D2346:O2348" si="1585">D2366/$P2366</f>
        <v>#DIV/0!</v>
      </c>
      <c r="E2346" s="176" t="e">
        <f t="shared" si="1585"/>
        <v>#DIV/0!</v>
      </c>
      <c r="F2346" s="176" t="e">
        <f t="shared" si="1585"/>
        <v>#DIV/0!</v>
      </c>
      <c r="G2346" s="176" t="e">
        <f t="shared" si="1585"/>
        <v>#DIV/0!</v>
      </c>
      <c r="H2346" s="176" t="e">
        <f t="shared" si="1585"/>
        <v>#DIV/0!</v>
      </c>
      <c r="I2346" s="176" t="e">
        <f t="shared" si="1585"/>
        <v>#DIV/0!</v>
      </c>
      <c r="J2346" s="176" t="e">
        <f t="shared" si="1585"/>
        <v>#DIV/0!</v>
      </c>
      <c r="K2346" s="176" t="e">
        <f t="shared" si="1585"/>
        <v>#DIV/0!</v>
      </c>
      <c r="L2346" s="176" t="e">
        <f t="shared" si="1585"/>
        <v>#DIV/0!</v>
      </c>
      <c r="M2346" s="176" t="e">
        <f t="shared" si="1585"/>
        <v>#DIV/0!</v>
      </c>
      <c r="N2346" s="176" t="e">
        <f t="shared" si="1585"/>
        <v>#DIV/0!</v>
      </c>
      <c r="O2346" s="176" t="e">
        <f t="shared" si="1585"/>
        <v>#DIV/0!</v>
      </c>
      <c r="P2346" s="164" t="e">
        <f t="shared" si="1577"/>
        <v>#DIV/0!</v>
      </c>
      <c r="Q2346" s="492" t="e">
        <f t="shared" si="1579"/>
        <v>#DIV/0!</v>
      </c>
      <c r="R2346" s="234"/>
      <c r="S2346" s="234"/>
      <c r="T2346" s="75"/>
      <c r="U2346" s="79">
        <v>2</v>
      </c>
    </row>
    <row r="2347" spans="1:21" s="57" customFormat="1" ht="15.75" hidden="1" customHeight="1" thickBot="1">
      <c r="A2347" s="304" t="s">
        <v>61</v>
      </c>
      <c r="B2347" s="69"/>
      <c r="C2347" s="233" t="s">
        <v>1801</v>
      </c>
      <c r="D2347" s="175" t="e">
        <f t="shared" si="1585"/>
        <v>#DIV/0!</v>
      </c>
      <c r="E2347" s="176" t="e">
        <f t="shared" si="1585"/>
        <v>#DIV/0!</v>
      </c>
      <c r="F2347" s="176" t="e">
        <f t="shared" si="1585"/>
        <v>#DIV/0!</v>
      </c>
      <c r="G2347" s="176" t="e">
        <f t="shared" si="1585"/>
        <v>#DIV/0!</v>
      </c>
      <c r="H2347" s="176" t="e">
        <f t="shared" si="1585"/>
        <v>#DIV/0!</v>
      </c>
      <c r="I2347" s="176" t="e">
        <f t="shared" si="1585"/>
        <v>#DIV/0!</v>
      </c>
      <c r="J2347" s="176" t="e">
        <f t="shared" si="1585"/>
        <v>#DIV/0!</v>
      </c>
      <c r="K2347" s="176" t="e">
        <f t="shared" si="1585"/>
        <v>#DIV/0!</v>
      </c>
      <c r="L2347" s="176" t="e">
        <f t="shared" si="1585"/>
        <v>#DIV/0!</v>
      </c>
      <c r="M2347" s="176" t="e">
        <f t="shared" si="1585"/>
        <v>#DIV/0!</v>
      </c>
      <c r="N2347" s="176" t="e">
        <f t="shared" si="1585"/>
        <v>#DIV/0!</v>
      </c>
      <c r="O2347" s="176" t="e">
        <f t="shared" si="1585"/>
        <v>#DIV/0!</v>
      </c>
      <c r="P2347" s="164" t="e">
        <f t="shared" si="1577"/>
        <v>#DIV/0!</v>
      </c>
      <c r="Q2347" s="492" t="e">
        <f t="shared" si="1579"/>
        <v>#DIV/0!</v>
      </c>
      <c r="R2347" s="234"/>
      <c r="S2347" s="234"/>
      <c r="T2347" s="75"/>
      <c r="U2347" s="79">
        <v>2</v>
      </c>
    </row>
    <row r="2348" spans="1:21" s="57" customFormat="1" ht="15.75" hidden="1" customHeight="1" thickBot="1">
      <c r="A2348" s="304" t="s">
        <v>61</v>
      </c>
      <c r="B2348" s="69"/>
      <c r="C2348" s="233" t="s">
        <v>1802</v>
      </c>
      <c r="D2348" s="175" t="e">
        <f t="shared" si="1585"/>
        <v>#DIV/0!</v>
      </c>
      <c r="E2348" s="176" t="e">
        <f t="shared" si="1585"/>
        <v>#DIV/0!</v>
      </c>
      <c r="F2348" s="176" t="e">
        <f t="shared" si="1585"/>
        <v>#DIV/0!</v>
      </c>
      <c r="G2348" s="176" t="e">
        <f t="shared" si="1585"/>
        <v>#DIV/0!</v>
      </c>
      <c r="H2348" s="176" t="e">
        <f t="shared" si="1585"/>
        <v>#DIV/0!</v>
      </c>
      <c r="I2348" s="176" t="e">
        <f t="shared" si="1585"/>
        <v>#DIV/0!</v>
      </c>
      <c r="J2348" s="176" t="e">
        <f t="shared" si="1585"/>
        <v>#DIV/0!</v>
      </c>
      <c r="K2348" s="176" t="e">
        <f t="shared" si="1585"/>
        <v>#DIV/0!</v>
      </c>
      <c r="L2348" s="176" t="e">
        <f t="shared" si="1585"/>
        <v>#DIV/0!</v>
      </c>
      <c r="M2348" s="176" t="e">
        <f t="shared" si="1585"/>
        <v>#DIV/0!</v>
      </c>
      <c r="N2348" s="176" t="e">
        <f t="shared" si="1585"/>
        <v>#DIV/0!</v>
      </c>
      <c r="O2348" s="176" t="e">
        <f t="shared" si="1585"/>
        <v>#DIV/0!</v>
      </c>
      <c r="P2348" s="164" t="e">
        <f t="shared" si="1577"/>
        <v>#DIV/0!</v>
      </c>
      <c r="Q2348" s="492" t="e">
        <f t="shared" si="1579"/>
        <v>#DIV/0!</v>
      </c>
      <c r="R2348" s="234"/>
      <c r="S2348" s="234"/>
      <c r="T2348" s="75"/>
      <c r="U2348" s="79">
        <v>2</v>
      </c>
    </row>
    <row r="2349" spans="1:21" s="57" customFormat="1" ht="15.75" hidden="1" customHeight="1" thickBot="1">
      <c r="A2349" s="304" t="s">
        <v>61</v>
      </c>
      <c r="B2349" s="69"/>
      <c r="C2349" s="236" t="s">
        <v>289</v>
      </c>
      <c r="D2349" s="245">
        <v>475.85260407999999</v>
      </c>
      <c r="E2349" s="246">
        <v>430.26756067000002</v>
      </c>
      <c r="F2349" s="246">
        <v>423.40847143000002</v>
      </c>
      <c r="G2349" s="246">
        <v>448.35235169999999</v>
      </c>
      <c r="H2349" s="246">
        <v>424.88915393999997</v>
      </c>
      <c r="I2349" s="246">
        <v>474.14727277999998</v>
      </c>
      <c r="J2349" s="246">
        <v>649.26157059000002</v>
      </c>
      <c r="K2349" s="246">
        <v>450.93627643999997</v>
      </c>
      <c r="L2349" s="246">
        <v>466.46053347000003</v>
      </c>
      <c r="M2349" s="246">
        <v>536.21700371999998</v>
      </c>
      <c r="N2349" s="246">
        <v>483.73995044999998</v>
      </c>
      <c r="O2349" s="197">
        <v>460.72271424000002</v>
      </c>
      <c r="P2349" s="181">
        <f>SUM(D2349:O2349)</f>
        <v>5724.2554635100005</v>
      </c>
      <c r="Q2349" s="198"/>
      <c r="R2349" s="234"/>
      <c r="S2349" s="234"/>
      <c r="T2349" s="75"/>
      <c r="U2349" s="79">
        <v>2</v>
      </c>
    </row>
    <row r="2350" spans="1:21" s="57" customFormat="1" ht="15.75" hidden="1" customHeight="1" thickBot="1">
      <c r="A2350" s="304" t="s">
        <v>61</v>
      </c>
      <c r="B2350" s="69"/>
      <c r="C2350" s="233" t="s">
        <v>290</v>
      </c>
      <c r="D2350" s="182">
        <v>490.56884036999998</v>
      </c>
      <c r="E2350" s="183">
        <v>454.44409376999999</v>
      </c>
      <c r="F2350" s="183">
        <v>441.35948323999997</v>
      </c>
      <c r="G2350" s="183">
        <v>457.64802779000001</v>
      </c>
      <c r="H2350" s="183">
        <v>447.95128174000001</v>
      </c>
      <c r="I2350" s="183">
        <v>492.50148014000001</v>
      </c>
      <c r="J2350" s="183">
        <v>686.17810298999996</v>
      </c>
      <c r="K2350" s="183">
        <v>467.65662972000001</v>
      </c>
      <c r="L2350" s="183">
        <v>496.84303590000002</v>
      </c>
      <c r="M2350" s="183">
        <v>564.14718672000004</v>
      </c>
      <c r="N2350" s="183">
        <v>490.34536803999998</v>
      </c>
      <c r="O2350" s="184">
        <v>486.00143598</v>
      </c>
      <c r="P2350" s="185">
        <f>SUM(D2350:O2350)</f>
        <v>5975.6449664000002</v>
      </c>
      <c r="Q2350" s="502"/>
      <c r="R2350" s="186"/>
      <c r="S2350" s="186"/>
      <c r="T2350" s="103"/>
      <c r="U2350" s="79">
        <v>2</v>
      </c>
    </row>
    <row r="2351" spans="1:21" s="57" customFormat="1" ht="15.75" hidden="1" customHeight="1" thickBot="1">
      <c r="A2351" s="304" t="s">
        <v>61</v>
      </c>
      <c r="B2351" s="69"/>
      <c r="C2351" s="233" t="s">
        <v>484</v>
      </c>
      <c r="D2351" s="182">
        <v>502.51072016000001</v>
      </c>
      <c r="E2351" s="183">
        <v>474.91937861999997</v>
      </c>
      <c r="F2351" s="183">
        <v>470.22144086999998</v>
      </c>
      <c r="G2351" s="183">
        <v>472.40758736999999</v>
      </c>
      <c r="H2351" s="183">
        <v>461.40276618000001</v>
      </c>
      <c r="I2351" s="183">
        <v>518.23022656000001</v>
      </c>
      <c r="J2351" s="183">
        <v>695.54217974999995</v>
      </c>
      <c r="K2351" s="183">
        <v>509.79952831999998</v>
      </c>
      <c r="L2351" s="183">
        <v>502.27618430000001</v>
      </c>
      <c r="M2351" s="183">
        <v>585.04576268000005</v>
      </c>
      <c r="N2351" s="183">
        <v>507.81764078999998</v>
      </c>
      <c r="O2351" s="184">
        <v>504.36302146000003</v>
      </c>
      <c r="P2351" s="185">
        <f t="shared" ref="P2351:P2356" si="1586">SUM(D2351:O2351)</f>
        <v>6204.5364370599991</v>
      </c>
      <c r="Q2351" s="503"/>
      <c r="R2351" s="187"/>
      <c r="S2351" s="187"/>
      <c r="T2351" s="105">
        <f t="shared" ref="T2351:T2357" si="1587">R2351-S2351</f>
        <v>0</v>
      </c>
      <c r="U2351" s="79">
        <v>2</v>
      </c>
    </row>
    <row r="2352" spans="1:21" s="57" customFormat="1" ht="15.75" hidden="1" customHeight="1" thickBot="1">
      <c r="A2352" s="304" t="s">
        <v>61</v>
      </c>
      <c r="B2352" s="69"/>
      <c r="C2352" s="233" t="s">
        <v>605</v>
      </c>
      <c r="D2352" s="182">
        <v>535.76197203000004</v>
      </c>
      <c r="E2352" s="183">
        <v>488.38801296000003</v>
      </c>
      <c r="F2352" s="183">
        <v>490.68817811000002</v>
      </c>
      <c r="G2352" s="183">
        <v>493.14980602000003</v>
      </c>
      <c r="H2352" s="183">
        <v>488.36047139999999</v>
      </c>
      <c r="I2352" s="183">
        <v>548.20813639999994</v>
      </c>
      <c r="J2352" s="183">
        <v>734.69506084</v>
      </c>
      <c r="K2352" s="183">
        <v>510.68655909</v>
      </c>
      <c r="L2352" s="183">
        <v>535.44226556000001</v>
      </c>
      <c r="M2352" s="183">
        <v>605.93431013999998</v>
      </c>
      <c r="N2352" s="183">
        <v>544.22164606000001</v>
      </c>
      <c r="O2352" s="184">
        <v>539.56094427999994</v>
      </c>
      <c r="P2352" s="185">
        <f t="shared" si="1586"/>
        <v>6515.0973628900001</v>
      </c>
      <c r="Q2352" s="503"/>
      <c r="R2352" s="187"/>
      <c r="S2352" s="187"/>
      <c r="T2352" s="105">
        <f t="shared" si="1587"/>
        <v>0</v>
      </c>
      <c r="U2352" s="79">
        <v>2</v>
      </c>
    </row>
    <row r="2353" spans="1:21" s="57" customFormat="1" ht="15.75" hidden="1" customHeight="1" thickBot="1">
      <c r="A2353" s="304" t="s">
        <v>61</v>
      </c>
      <c r="B2353" s="69"/>
      <c r="C2353" s="233" t="s">
        <v>702</v>
      </c>
      <c r="D2353" s="182">
        <v>568.70800899999995</v>
      </c>
      <c r="E2353" s="183">
        <v>512.02038725</v>
      </c>
      <c r="F2353" s="183">
        <v>512.93827105000003</v>
      </c>
      <c r="G2353" s="183">
        <v>524.98692243999994</v>
      </c>
      <c r="H2353" s="183">
        <v>506.69300168000001</v>
      </c>
      <c r="I2353" s="183">
        <v>580.24613663000002</v>
      </c>
      <c r="J2353" s="183">
        <v>800.95992377000005</v>
      </c>
      <c r="K2353" s="183">
        <v>540.49792303000004</v>
      </c>
      <c r="L2353" s="183">
        <v>564.77512104000004</v>
      </c>
      <c r="M2353" s="183">
        <v>653.55275933999997</v>
      </c>
      <c r="N2353" s="183">
        <v>562.85888943999998</v>
      </c>
      <c r="O2353" s="184">
        <v>563.11556011000005</v>
      </c>
      <c r="P2353" s="185">
        <f t="shared" si="1586"/>
        <v>6891.3529047800002</v>
      </c>
      <c r="Q2353" s="503"/>
      <c r="R2353" s="187"/>
      <c r="S2353" s="187"/>
      <c r="T2353" s="105">
        <f t="shared" si="1587"/>
        <v>0</v>
      </c>
      <c r="U2353" s="79">
        <v>2</v>
      </c>
    </row>
    <row r="2354" spans="1:21" s="57" customFormat="1" ht="15.75" hidden="1" customHeight="1" thickBot="1">
      <c r="A2354" s="304" t="s">
        <v>61</v>
      </c>
      <c r="B2354" s="69"/>
      <c r="C2354" s="233" t="s">
        <v>813</v>
      </c>
      <c r="D2354" s="189">
        <v>573.55922970000006</v>
      </c>
      <c r="E2354" s="190">
        <v>539.71091904999992</v>
      </c>
      <c r="F2354" s="190">
        <v>494.11790941999999</v>
      </c>
      <c r="G2354" s="190">
        <v>548.21076266</v>
      </c>
      <c r="H2354" s="190">
        <v>531.03110409999999</v>
      </c>
      <c r="I2354" s="190">
        <v>587.22558575999994</v>
      </c>
      <c r="J2354" s="190">
        <v>824.69903563000003</v>
      </c>
      <c r="K2354" s="190">
        <v>535.48891892999995</v>
      </c>
      <c r="L2354" s="190">
        <v>560.51143047000005</v>
      </c>
      <c r="M2354" s="190">
        <v>666.35063967999997</v>
      </c>
      <c r="N2354" s="190">
        <v>577.78266853999992</v>
      </c>
      <c r="O2354" s="184">
        <v>560.41894363999995</v>
      </c>
      <c r="P2354" s="185">
        <f t="shared" si="1586"/>
        <v>6999.1071475799999</v>
      </c>
      <c r="Q2354" s="503"/>
      <c r="R2354" s="187"/>
      <c r="S2354" s="187"/>
      <c r="T2354" s="105">
        <f t="shared" si="1587"/>
        <v>0</v>
      </c>
      <c r="U2354" s="79">
        <v>2</v>
      </c>
    </row>
    <row r="2355" spans="1:21" s="57" customFormat="1" ht="15.75" hidden="1" customHeight="1" thickBot="1">
      <c r="A2355" s="304" t="s">
        <v>61</v>
      </c>
      <c r="B2355" s="69"/>
      <c r="C2355" s="233" t="s">
        <v>891</v>
      </c>
      <c r="D2355" s="422">
        <v>604.12160029999995</v>
      </c>
      <c r="E2355" s="423">
        <v>561.45503316999998</v>
      </c>
      <c r="F2355" s="423">
        <v>550.29904090000002</v>
      </c>
      <c r="G2355" s="423">
        <v>533.19389257</v>
      </c>
      <c r="H2355" s="423">
        <v>570.42914126999995</v>
      </c>
      <c r="I2355" s="423">
        <v>612.34030582000003</v>
      </c>
      <c r="J2355" s="423">
        <v>853.07895337000002</v>
      </c>
      <c r="K2355" s="423">
        <v>569.06293621999998</v>
      </c>
      <c r="L2355" s="423">
        <v>569.64306062000003</v>
      </c>
      <c r="M2355" s="423">
        <v>678.82277647000001</v>
      </c>
      <c r="N2355" s="423">
        <v>605.54591934000007</v>
      </c>
      <c r="O2355" s="424">
        <v>593.12495302000002</v>
      </c>
      <c r="P2355" s="425">
        <f t="shared" si="1586"/>
        <v>7301.1176130700005</v>
      </c>
      <c r="Q2355" s="503"/>
      <c r="R2355" s="182"/>
      <c r="S2355" s="191"/>
      <c r="T2355" s="192">
        <f>S2355-R2355</f>
        <v>0</v>
      </c>
      <c r="U2355" s="79">
        <v>2</v>
      </c>
    </row>
    <row r="2356" spans="1:21" s="57" customFormat="1" ht="17.25" hidden="1" customHeight="1" thickBot="1">
      <c r="A2356" s="304" t="s">
        <v>61</v>
      </c>
      <c r="B2356" s="69"/>
      <c r="C2356" s="233" t="s">
        <v>992</v>
      </c>
      <c r="D2356" s="182">
        <v>617.09517773000005</v>
      </c>
      <c r="E2356" s="183">
        <v>586.32841599999995</v>
      </c>
      <c r="F2356" s="183">
        <v>559.48502346999999</v>
      </c>
      <c r="G2356" s="183">
        <v>546.74511699000004</v>
      </c>
      <c r="H2356" s="183">
        <v>575.85646078999991</v>
      </c>
      <c r="I2356" s="183">
        <v>659.78283851999993</v>
      </c>
      <c r="J2356" s="183">
        <v>889.57620928999995</v>
      </c>
      <c r="K2356" s="183">
        <v>611.79285444000004</v>
      </c>
      <c r="L2356" s="183">
        <v>594.20255864000001</v>
      </c>
      <c r="M2356" s="183">
        <v>724.35238364999998</v>
      </c>
      <c r="N2356" s="183">
        <v>610.57531496000001</v>
      </c>
      <c r="O2356" s="184">
        <v>624.20492069000011</v>
      </c>
      <c r="P2356" s="185">
        <f t="shared" si="1586"/>
        <v>7599.9972751699997</v>
      </c>
      <c r="Q2356" s="503"/>
      <c r="R2356" s="459">
        <v>7635.1</v>
      </c>
      <c r="S2356" s="459">
        <f>7621.5+13.6</f>
        <v>7635.1</v>
      </c>
      <c r="T2356" s="592">
        <f t="shared" si="1587"/>
        <v>0</v>
      </c>
      <c r="U2356" s="79">
        <v>2</v>
      </c>
    </row>
    <row r="2357" spans="1:21" s="57" customFormat="1" ht="15.6" customHeight="1" thickBot="1">
      <c r="A2357" s="304" t="s">
        <v>61</v>
      </c>
      <c r="B2357" s="516">
        <f>+B2344+1</f>
        <v>466</v>
      </c>
      <c r="C2357" s="233" t="s">
        <v>2538</v>
      </c>
      <c r="D2357" s="182">
        <v>953.8</v>
      </c>
      <c r="E2357" s="183">
        <v>872.2</v>
      </c>
      <c r="F2357" s="183">
        <v>812.6</v>
      </c>
      <c r="G2357" s="183">
        <v>924.7</v>
      </c>
      <c r="H2357" s="183">
        <v>938.6</v>
      </c>
      <c r="I2357" s="183">
        <v>1033.7</v>
      </c>
      <c r="J2357" s="183">
        <v>1401.6</v>
      </c>
      <c r="K2357" s="183">
        <v>870.8</v>
      </c>
      <c r="L2357" s="183">
        <v>899.8</v>
      </c>
      <c r="M2357" s="183">
        <v>1111.3</v>
      </c>
      <c r="N2357" s="183">
        <v>971.4</v>
      </c>
      <c r="O2357" s="184">
        <f>(R2357)-SUM(D2357:N2357)</f>
        <v>963</v>
      </c>
      <c r="P2357" s="185">
        <f>SUM(D2357:O2357)</f>
        <v>11753.5</v>
      </c>
      <c r="Q2357" s="584"/>
      <c r="R2357" s="182">
        <v>11753.5</v>
      </c>
      <c r="S2357" s="187">
        <v>11753.5</v>
      </c>
      <c r="T2357" s="105">
        <f t="shared" si="1587"/>
        <v>0</v>
      </c>
      <c r="U2357" s="79">
        <v>1</v>
      </c>
    </row>
    <row r="2358" spans="1:21" s="57" customFormat="1" ht="15.75" hidden="1" customHeight="1" thickBot="1">
      <c r="A2358" s="304" t="s">
        <v>61</v>
      </c>
      <c r="B2358" s="69"/>
      <c r="C2358" s="233" t="s">
        <v>1137</v>
      </c>
      <c r="D2358" s="182">
        <v>645.46205523000003</v>
      </c>
      <c r="E2358" s="183">
        <v>604.72467465</v>
      </c>
      <c r="F2358" s="183">
        <v>579.97309023000003</v>
      </c>
      <c r="G2358" s="183">
        <v>609.12787675000004</v>
      </c>
      <c r="H2358" s="183">
        <v>587.91067239999995</v>
      </c>
      <c r="I2358" s="183">
        <v>681.00049035000006</v>
      </c>
      <c r="J2358" s="183">
        <v>883.60979439999994</v>
      </c>
      <c r="K2358" s="183">
        <v>618.06210729999998</v>
      </c>
      <c r="L2358" s="183">
        <v>603.24235714999998</v>
      </c>
      <c r="M2358" s="183">
        <v>751.16256252999995</v>
      </c>
      <c r="N2358" s="183">
        <v>712.97408916999996</v>
      </c>
      <c r="O2358" s="184">
        <v>651.64914237000005</v>
      </c>
      <c r="P2358" s="185">
        <f>SUM(D2358:O2358)</f>
        <v>7928.8989125300013</v>
      </c>
      <c r="Q2358" s="351"/>
      <c r="R2358" s="595">
        <v>7880.1</v>
      </c>
      <c r="S2358" s="596">
        <f>7866.5+13.6</f>
        <v>7880.1</v>
      </c>
      <c r="T2358" s="597">
        <f>R2358-S2358</f>
        <v>0</v>
      </c>
      <c r="U2358" s="79">
        <v>2</v>
      </c>
    </row>
    <row r="2359" spans="1:21" s="57" customFormat="1" ht="15.75" hidden="1" customHeight="1" thickBot="1">
      <c r="A2359" s="304" t="s">
        <v>61</v>
      </c>
      <c r="B2359" s="516"/>
      <c r="C2359" s="233" t="s">
        <v>1793</v>
      </c>
      <c r="D2359" s="182">
        <v>653.88888470000006</v>
      </c>
      <c r="E2359" s="183">
        <v>623.17105836999997</v>
      </c>
      <c r="F2359" s="183">
        <v>598.55169622000005</v>
      </c>
      <c r="G2359" s="183">
        <v>627.63592282000002</v>
      </c>
      <c r="H2359" s="183">
        <v>630.55516590000002</v>
      </c>
      <c r="I2359" s="183">
        <v>719.65859953999995</v>
      </c>
      <c r="J2359" s="183">
        <v>869.10283661999995</v>
      </c>
      <c r="K2359" s="183">
        <v>630.14070622000008</v>
      </c>
      <c r="L2359" s="183">
        <v>614.94890612999995</v>
      </c>
      <c r="M2359" s="183">
        <v>656.88840494999999</v>
      </c>
      <c r="N2359" s="183">
        <v>501.89281617</v>
      </c>
      <c r="O2359" s="184">
        <v>585.18243773000006</v>
      </c>
      <c r="P2359" s="185">
        <f t="shared" ref="P2359:P2368" si="1588">SUM(D2359:O2359)</f>
        <v>7711.6174353699998</v>
      </c>
      <c r="Q2359" s="351"/>
      <c r="R2359" s="182">
        <v>8223.7999999999993</v>
      </c>
      <c r="S2359" s="187">
        <v>8223.7999999999993</v>
      </c>
      <c r="T2359" s="481">
        <f t="shared" ref="T2359:T2368" si="1589">R2359-S2359</f>
        <v>0</v>
      </c>
      <c r="U2359" s="79">
        <v>2</v>
      </c>
    </row>
    <row r="2360" spans="1:21" s="57" customFormat="1" ht="15.75" hidden="1" customHeight="1" thickBot="1">
      <c r="A2360" s="304" t="s">
        <v>61</v>
      </c>
      <c r="B2360" s="516"/>
      <c r="C2360" s="233" t="s">
        <v>1794</v>
      </c>
      <c r="D2360" s="583">
        <v>708.65800148000005</v>
      </c>
      <c r="E2360" s="301">
        <v>622.99153924999996</v>
      </c>
      <c r="F2360" s="301">
        <v>637.08578313999999</v>
      </c>
      <c r="G2360" s="301">
        <v>656.5004265</v>
      </c>
      <c r="H2360" s="301">
        <v>639.98018920000004</v>
      </c>
      <c r="I2360" s="301">
        <v>728.25759175999997</v>
      </c>
      <c r="J2360" s="301">
        <v>998.10795827999993</v>
      </c>
      <c r="K2360" s="301">
        <v>675.88559598000006</v>
      </c>
      <c r="L2360" s="301">
        <v>652.55285315000003</v>
      </c>
      <c r="M2360" s="301">
        <v>883.12546830999997</v>
      </c>
      <c r="N2360" s="301">
        <v>791.82817124999997</v>
      </c>
      <c r="O2360" s="332">
        <v>783.98209773999997</v>
      </c>
      <c r="P2360" s="333">
        <f t="shared" si="1588"/>
        <v>8778.955676040001</v>
      </c>
      <c r="Q2360" s="557"/>
      <c r="R2360" s="182">
        <v>8447.2000000000007</v>
      </c>
      <c r="S2360" s="187">
        <v>8447.2000000000007</v>
      </c>
      <c r="T2360" s="105">
        <f t="shared" si="1589"/>
        <v>0</v>
      </c>
      <c r="U2360" s="79">
        <v>2</v>
      </c>
    </row>
    <row r="2361" spans="1:21" s="57" customFormat="1" ht="15.6" hidden="1" customHeight="1" thickBot="1">
      <c r="A2361" s="304" t="s">
        <v>61</v>
      </c>
      <c r="B2361" s="516"/>
      <c r="C2361" s="233" t="s">
        <v>1795</v>
      </c>
      <c r="D2361" s="182">
        <v>835.47362111999996</v>
      </c>
      <c r="E2361" s="183">
        <v>845.47848644999999</v>
      </c>
      <c r="F2361" s="183">
        <v>784.19370860000004</v>
      </c>
      <c r="G2361" s="183">
        <v>901.5345239400001</v>
      </c>
      <c r="H2361" s="183">
        <v>869.68907090999994</v>
      </c>
      <c r="I2361" s="183">
        <v>986.07524062000005</v>
      </c>
      <c r="J2361" s="183">
        <v>1327.91430455</v>
      </c>
      <c r="K2361" s="183">
        <v>877.69456323999998</v>
      </c>
      <c r="L2361" s="183">
        <v>885.38178705999997</v>
      </c>
      <c r="M2361" s="183">
        <v>1115.6610302300001</v>
      </c>
      <c r="N2361" s="183">
        <v>950.53034113000001</v>
      </c>
      <c r="O2361" s="184">
        <v>983.45914990999995</v>
      </c>
      <c r="P2361" s="185">
        <f t="shared" si="1588"/>
        <v>11363.08582776</v>
      </c>
      <c r="Q2361" s="584"/>
      <c r="R2361" s="182">
        <v>10572.5</v>
      </c>
      <c r="S2361" s="187">
        <v>10572.5</v>
      </c>
      <c r="T2361" s="105">
        <f t="shared" si="1589"/>
        <v>0</v>
      </c>
      <c r="U2361" s="79">
        <v>2</v>
      </c>
    </row>
    <row r="2362" spans="1:21" s="57" customFormat="1" ht="15.6" hidden="1" customHeight="1" thickBot="1">
      <c r="A2362" s="304" t="s">
        <v>61</v>
      </c>
      <c r="B2362" s="516"/>
      <c r="C2362" s="233" t="s">
        <v>1796</v>
      </c>
      <c r="D2362" s="182">
        <v>1024.1822341</v>
      </c>
      <c r="E2362" s="183">
        <v>900.02586712000004</v>
      </c>
      <c r="F2362" s="183">
        <v>883.39081778999991</v>
      </c>
      <c r="G2362" s="183">
        <v>955.03172322</v>
      </c>
      <c r="H2362" s="183">
        <v>957.77988465999999</v>
      </c>
      <c r="I2362" s="183">
        <v>1029.1504182399999</v>
      </c>
      <c r="J2362" s="183">
        <v>1433.7385625999998</v>
      </c>
      <c r="K2362" s="183">
        <v>958.27884041999994</v>
      </c>
      <c r="L2362" s="183">
        <v>940.95489157000009</v>
      </c>
      <c r="M2362" s="183">
        <v>1130.4275015999999</v>
      </c>
      <c r="N2362" s="183">
        <v>995.05365039999992</v>
      </c>
      <c r="O2362" s="184">
        <v>979.35595521000005</v>
      </c>
      <c r="P2362" s="185">
        <f t="shared" si="1588"/>
        <v>12187.370346929998</v>
      </c>
      <c r="Q2362" s="542"/>
      <c r="R2362" s="655">
        <v>12122.4</v>
      </c>
      <c r="S2362" s="599">
        <v>12122.4</v>
      </c>
      <c r="T2362" s="105">
        <f t="shared" si="1589"/>
        <v>0</v>
      </c>
      <c r="U2362" s="79">
        <v>2</v>
      </c>
    </row>
    <row r="2363" spans="1:21" s="57" customFormat="1" ht="15.75" customHeight="1" thickBot="1">
      <c r="A2363" s="304" t="s">
        <v>61</v>
      </c>
      <c r="B2363" s="516">
        <f>+B2357+1</f>
        <v>467</v>
      </c>
      <c r="C2363" s="233" t="s">
        <v>1797</v>
      </c>
      <c r="D2363" s="612">
        <v>1019.2</v>
      </c>
      <c r="E2363" s="611">
        <v>868.6</v>
      </c>
      <c r="F2363" s="611">
        <v>814.7</v>
      </c>
      <c r="G2363" s="611">
        <v>918.2</v>
      </c>
      <c r="H2363" s="611">
        <v>930.2</v>
      </c>
      <c r="I2363" s="611">
        <v>1033.3</v>
      </c>
      <c r="J2363" s="611">
        <v>1397.8</v>
      </c>
      <c r="K2363" s="611">
        <v>886.9</v>
      </c>
      <c r="L2363" s="611">
        <v>962.3</v>
      </c>
      <c r="M2363" s="611">
        <v>1150.2</v>
      </c>
      <c r="N2363" s="611">
        <v>955.4</v>
      </c>
      <c r="O2363" s="184">
        <f t="shared" ref="O2363:O2368" si="1590">(R2363)-SUM(D2363:N2363)</f>
        <v>966.90000000000146</v>
      </c>
      <c r="P2363" s="185">
        <f t="shared" si="1588"/>
        <v>11903.7</v>
      </c>
      <c r="Q2363" s="557"/>
      <c r="R2363" s="419">
        <v>11903.7</v>
      </c>
      <c r="S2363" s="187">
        <v>11903.7</v>
      </c>
      <c r="T2363" s="105">
        <f t="shared" si="1589"/>
        <v>0</v>
      </c>
      <c r="U2363" s="79">
        <v>1</v>
      </c>
    </row>
    <row r="2364" spans="1:21" s="57" customFormat="1" ht="15.75" customHeight="1" thickBot="1">
      <c r="A2364" s="304" t="s">
        <v>61</v>
      </c>
      <c r="B2364" s="516">
        <f>+B2363+1</f>
        <v>468</v>
      </c>
      <c r="C2364" s="233" t="s">
        <v>1798</v>
      </c>
      <c r="D2364" s="195">
        <v>1027.9000000000001</v>
      </c>
      <c r="E2364" s="193">
        <v>954.5</v>
      </c>
      <c r="F2364" s="193">
        <v>938.5</v>
      </c>
      <c r="G2364" s="193">
        <v>955.5</v>
      </c>
      <c r="H2364" s="193">
        <v>962.1</v>
      </c>
      <c r="I2364" s="193">
        <v>1072.0999999999999</v>
      </c>
      <c r="J2364" s="193">
        <v>1433.4</v>
      </c>
      <c r="K2364" s="193">
        <v>964.5</v>
      </c>
      <c r="L2364" s="193">
        <v>955.5</v>
      </c>
      <c r="M2364" s="193">
        <v>1148</v>
      </c>
      <c r="N2364" s="193">
        <v>1007.7</v>
      </c>
      <c r="O2364" s="184">
        <f t="shared" si="1590"/>
        <v>1015.1999999999989</v>
      </c>
      <c r="P2364" s="185">
        <f t="shared" si="1588"/>
        <v>12434.9</v>
      </c>
      <c r="Q2364" s="557"/>
      <c r="R2364" s="419">
        <v>12434.9</v>
      </c>
      <c r="S2364" s="187">
        <v>12434.9</v>
      </c>
      <c r="T2364" s="105">
        <f t="shared" si="1589"/>
        <v>0</v>
      </c>
      <c r="U2364" s="79">
        <v>1</v>
      </c>
    </row>
    <row r="2365" spans="1:21" s="57" customFormat="1" ht="15.75" hidden="1" customHeight="1" thickBot="1">
      <c r="A2365" s="304" t="s">
        <v>61</v>
      </c>
      <c r="B2365" s="69"/>
      <c r="C2365" s="233" t="s">
        <v>1799</v>
      </c>
      <c r="D2365" s="195"/>
      <c r="E2365" s="193"/>
      <c r="F2365" s="193"/>
      <c r="G2365" s="193"/>
      <c r="H2365" s="193"/>
      <c r="I2365" s="193"/>
      <c r="J2365" s="193"/>
      <c r="K2365" s="193"/>
      <c r="L2365" s="193"/>
      <c r="M2365" s="193"/>
      <c r="N2365" s="193"/>
      <c r="O2365" s="184">
        <f t="shared" si="1590"/>
        <v>0</v>
      </c>
      <c r="P2365" s="185">
        <f t="shared" si="1588"/>
        <v>0</v>
      </c>
      <c r="Q2365" s="503"/>
      <c r="R2365" s="199"/>
      <c r="S2365" s="187"/>
      <c r="T2365" s="105">
        <f t="shared" si="1589"/>
        <v>0</v>
      </c>
      <c r="U2365" s="79">
        <v>2</v>
      </c>
    </row>
    <row r="2366" spans="1:21" s="57" customFormat="1" ht="15.75" hidden="1" customHeight="1" thickBot="1">
      <c r="A2366" s="304" t="s">
        <v>61</v>
      </c>
      <c r="B2366" s="69"/>
      <c r="C2366" s="233" t="s">
        <v>1800</v>
      </c>
      <c r="D2366" s="195"/>
      <c r="E2366" s="193"/>
      <c r="F2366" s="193"/>
      <c r="G2366" s="193"/>
      <c r="H2366" s="193"/>
      <c r="I2366" s="193"/>
      <c r="J2366" s="193"/>
      <c r="K2366" s="193"/>
      <c r="L2366" s="193"/>
      <c r="M2366" s="193"/>
      <c r="N2366" s="193"/>
      <c r="O2366" s="184">
        <f t="shared" si="1590"/>
        <v>0</v>
      </c>
      <c r="P2366" s="185">
        <f t="shared" si="1588"/>
        <v>0</v>
      </c>
      <c r="Q2366" s="503"/>
      <c r="R2366" s="199"/>
      <c r="S2366" s="187"/>
      <c r="T2366" s="105">
        <f t="shared" si="1589"/>
        <v>0</v>
      </c>
      <c r="U2366" s="79">
        <v>2</v>
      </c>
    </row>
    <row r="2367" spans="1:21" s="57" customFormat="1" ht="15.75" hidden="1" customHeight="1" thickBot="1">
      <c r="A2367" s="304" t="s">
        <v>61</v>
      </c>
      <c r="B2367" s="69"/>
      <c r="C2367" s="233" t="s">
        <v>1801</v>
      </c>
      <c r="D2367" s="195"/>
      <c r="E2367" s="193"/>
      <c r="F2367" s="193"/>
      <c r="G2367" s="193"/>
      <c r="H2367" s="193"/>
      <c r="I2367" s="193"/>
      <c r="J2367" s="193"/>
      <c r="K2367" s="193"/>
      <c r="L2367" s="193"/>
      <c r="M2367" s="193"/>
      <c r="N2367" s="193"/>
      <c r="O2367" s="184">
        <f t="shared" si="1590"/>
        <v>0</v>
      </c>
      <c r="P2367" s="185">
        <f t="shared" si="1588"/>
        <v>0</v>
      </c>
      <c r="Q2367" s="503"/>
      <c r="R2367" s="199"/>
      <c r="S2367" s="187"/>
      <c r="T2367" s="105">
        <f t="shared" si="1589"/>
        <v>0</v>
      </c>
      <c r="U2367" s="79">
        <v>2</v>
      </c>
    </row>
    <row r="2368" spans="1:21" s="57" customFormat="1" ht="15.75" hidden="1" customHeight="1" thickBot="1">
      <c r="A2368" s="304" t="s">
        <v>61</v>
      </c>
      <c r="B2368" s="69"/>
      <c r="C2368" s="233" t="s">
        <v>1802</v>
      </c>
      <c r="D2368" s="195"/>
      <c r="E2368" s="193"/>
      <c r="F2368" s="193"/>
      <c r="G2368" s="193"/>
      <c r="H2368" s="193"/>
      <c r="I2368" s="193"/>
      <c r="J2368" s="193"/>
      <c r="K2368" s="193"/>
      <c r="L2368" s="193"/>
      <c r="M2368" s="193"/>
      <c r="N2368" s="193"/>
      <c r="O2368" s="184">
        <f t="shared" si="1590"/>
        <v>0</v>
      </c>
      <c r="P2368" s="185">
        <f t="shared" si="1588"/>
        <v>0</v>
      </c>
      <c r="Q2368" s="503"/>
      <c r="R2368" s="199"/>
      <c r="S2368" s="187"/>
      <c r="T2368" s="105">
        <f t="shared" si="1589"/>
        <v>0</v>
      </c>
      <c r="U2368" s="79">
        <v>2</v>
      </c>
    </row>
    <row r="2369" spans="1:21" s="196" customFormat="1" ht="15.6" customHeight="1" thickBot="1">
      <c r="B2369" s="549"/>
      <c r="C2369" s="468"/>
      <c r="D2369" s="161"/>
      <c r="E2369" s="161"/>
      <c r="F2369" s="161"/>
      <c r="G2369" s="161"/>
      <c r="H2369" s="161"/>
      <c r="I2369" s="161"/>
      <c r="J2369" s="161"/>
      <c r="K2369" s="161"/>
      <c r="L2369" s="161"/>
      <c r="M2369" s="161"/>
      <c r="N2369" s="161"/>
      <c r="O2369" s="197"/>
      <c r="P2369" s="198"/>
      <c r="Q2369" s="198"/>
      <c r="R2369" s="161"/>
      <c r="S2369" s="161"/>
      <c r="T2369" s="75"/>
      <c r="U2369" s="79">
        <v>1</v>
      </c>
    </row>
    <row r="2370" spans="1:21" s="57" customFormat="1" ht="15.75" hidden="1" customHeight="1" thickBot="1">
      <c r="A2370" s="302" t="s">
        <v>62</v>
      </c>
      <c r="B2370" s="69"/>
      <c r="C2370" s="233" t="s">
        <v>291</v>
      </c>
      <c r="D2370" s="218">
        <v>8.255162704588713E-2</v>
      </c>
      <c r="E2370" s="218">
        <v>8.1620620041641515E-2</v>
      </c>
      <c r="F2370" s="218">
        <v>7.3771251852454936E-2</v>
      </c>
      <c r="G2370" s="218">
        <v>6.8332585443928104E-2</v>
      </c>
      <c r="H2370" s="218">
        <v>7.6656180055908171E-2</v>
      </c>
      <c r="I2370" s="218">
        <v>7.6477181642452915E-2</v>
      </c>
      <c r="J2370" s="218">
        <v>8.7760191920170358E-2</v>
      </c>
      <c r="K2370" s="218">
        <v>8.4679747255869797E-2</v>
      </c>
      <c r="L2370" s="218">
        <v>9.1366925671943322E-2</v>
      </c>
      <c r="M2370" s="218">
        <v>0.10470302012794196</v>
      </c>
      <c r="N2370" s="218">
        <v>8.9733962393383146E-2</v>
      </c>
      <c r="O2370" s="218">
        <v>8.2346706548418566E-2</v>
      </c>
      <c r="P2370" s="160">
        <f>SUM(D2370:O2370)</f>
        <v>1</v>
      </c>
      <c r="Q2370" s="484"/>
      <c r="R2370" s="234"/>
      <c r="S2370" s="234"/>
      <c r="T2370" s="75"/>
      <c r="U2370" s="79">
        <v>2</v>
      </c>
    </row>
    <row r="2371" spans="1:21" s="57" customFormat="1" ht="15.75" hidden="1" customHeight="1" thickBot="1">
      <c r="A2371" s="304" t="s">
        <v>62</v>
      </c>
      <c r="B2371" s="69"/>
      <c r="C2371" s="233" t="s">
        <v>292</v>
      </c>
      <c r="D2371" s="220">
        <v>8.8375083241497329E-2</v>
      </c>
      <c r="E2371" s="220">
        <v>8.6842380953256262E-2</v>
      </c>
      <c r="F2371" s="220">
        <v>7.9210746545353039E-2</v>
      </c>
      <c r="G2371" s="220">
        <v>7.0532606168291379E-2</v>
      </c>
      <c r="H2371" s="220">
        <v>7.7752348805214255E-2</v>
      </c>
      <c r="I2371" s="220">
        <v>7.8237067980589839E-2</v>
      </c>
      <c r="J2371" s="220">
        <v>8.6421411745331481E-2</v>
      </c>
      <c r="K2371" s="220">
        <v>8.4770910333677771E-2</v>
      </c>
      <c r="L2371" s="220">
        <v>8.5515875106513928E-2</v>
      </c>
      <c r="M2371" s="220">
        <v>9.6933617886729287E-2</v>
      </c>
      <c r="N2371" s="220">
        <v>8.7814813518907672E-2</v>
      </c>
      <c r="O2371" s="220">
        <v>7.7593137714637633E-2</v>
      </c>
      <c r="P2371" s="164">
        <f>SUM(D2371:O2371)</f>
        <v>0.99999999999999978</v>
      </c>
      <c r="Q2371" s="484"/>
      <c r="R2371" s="234"/>
      <c r="S2371" s="234"/>
      <c r="T2371" s="75"/>
      <c r="U2371" s="79">
        <v>2</v>
      </c>
    </row>
    <row r="2372" spans="1:21" s="57" customFormat="1" ht="15.75" hidden="1" customHeight="1" thickBot="1">
      <c r="A2372" s="304" t="s">
        <v>62</v>
      </c>
      <c r="B2372" s="69"/>
      <c r="C2372" s="233" t="s">
        <v>293</v>
      </c>
      <c r="D2372" s="235">
        <v>8.3100657500794983E-2</v>
      </c>
      <c r="E2372" s="235">
        <v>8.2553151841273376E-2</v>
      </c>
      <c r="F2372" s="235">
        <v>7.5080404287795388E-2</v>
      </c>
      <c r="G2372" s="235">
        <v>7.0890268571692672E-2</v>
      </c>
      <c r="H2372" s="235">
        <v>7.5928890821713266E-2</v>
      </c>
      <c r="I2372" s="235">
        <v>7.5545932462339482E-2</v>
      </c>
      <c r="J2372" s="235">
        <v>8.8383959690235617E-2</v>
      </c>
      <c r="K2372" s="235">
        <v>8.237064866038836E-2</v>
      </c>
      <c r="L2372" s="235">
        <v>8.8935641230531756E-2</v>
      </c>
      <c r="M2372" s="235">
        <v>0.10489803292275753</v>
      </c>
      <c r="N2372" s="235">
        <v>9.0726150240416317E-2</v>
      </c>
      <c r="O2372" s="235">
        <v>8.1586261770061341E-2</v>
      </c>
      <c r="P2372" s="167">
        <f>SUM(D2372:O2372)</f>
        <v>1</v>
      </c>
      <c r="Q2372" s="484"/>
      <c r="R2372" s="234"/>
      <c r="S2372" s="234"/>
      <c r="T2372" s="75"/>
      <c r="U2372" s="79">
        <v>2</v>
      </c>
    </row>
    <row r="2373" spans="1:21" s="57" customFormat="1" ht="15.75" hidden="1" customHeight="1" thickBot="1">
      <c r="A2373" s="304" t="s">
        <v>62</v>
      </c>
      <c r="B2373" s="69"/>
      <c r="C2373" s="233" t="s">
        <v>294</v>
      </c>
      <c r="D2373" s="168">
        <f t="shared" ref="D2373:D2380" si="1591">D2392/$P2392</f>
        <v>7.9728821467902389E-2</v>
      </c>
      <c r="E2373" s="169">
        <f t="shared" ref="E2373:O2373" si="1592">E2392/$P2392</f>
        <v>8.095840841876592E-2</v>
      </c>
      <c r="F2373" s="169">
        <f t="shared" si="1592"/>
        <v>7.3415040682270588E-2</v>
      </c>
      <c r="G2373" s="169">
        <f t="shared" si="1592"/>
        <v>7.0141510492769926E-2</v>
      </c>
      <c r="H2373" s="169">
        <f t="shared" si="1592"/>
        <v>7.727077709938833E-2</v>
      </c>
      <c r="I2373" s="169">
        <f t="shared" si="1592"/>
        <v>7.7552442053309495E-2</v>
      </c>
      <c r="J2373" s="169">
        <f t="shared" si="1592"/>
        <v>8.6995472419145486E-2</v>
      </c>
      <c r="K2373" s="169">
        <f t="shared" si="1592"/>
        <v>8.1471287070365328E-2</v>
      </c>
      <c r="L2373" s="169">
        <f t="shared" si="1592"/>
        <v>8.8376002125187217E-2</v>
      </c>
      <c r="M2373" s="169">
        <f t="shared" si="1592"/>
        <v>0.10722801244194635</v>
      </c>
      <c r="N2373" s="169">
        <f t="shared" si="1592"/>
        <v>9.3958196819857606E-2</v>
      </c>
      <c r="O2373" s="169">
        <f t="shared" si="1592"/>
        <v>8.2904028909091432E-2</v>
      </c>
      <c r="P2373" s="171">
        <f>SUM(D2373:O2373)</f>
        <v>1</v>
      </c>
      <c r="Q2373" s="484"/>
      <c r="R2373" s="234"/>
      <c r="S2373" s="234"/>
      <c r="T2373" s="75"/>
      <c r="U2373" s="79">
        <v>2</v>
      </c>
    </row>
    <row r="2374" spans="1:21" s="57" customFormat="1" ht="15.75" hidden="1" customHeight="1" thickBot="1">
      <c r="A2374" s="304" t="s">
        <v>62</v>
      </c>
      <c r="B2374" s="69"/>
      <c r="C2374" s="236" t="s">
        <v>295</v>
      </c>
      <c r="D2374" s="168">
        <f t="shared" si="1591"/>
        <v>8.108015118641855E-2</v>
      </c>
      <c r="E2374" s="169">
        <f t="shared" ref="E2374:O2375" si="1593">E2393/$P2393</f>
        <v>8.1269042691464677E-2</v>
      </c>
      <c r="F2374" s="169">
        <f t="shared" si="1593"/>
        <v>7.2211114403054874E-2</v>
      </c>
      <c r="G2374" s="169">
        <f t="shared" si="1593"/>
        <v>7.1195486043110365E-2</v>
      </c>
      <c r="H2374" s="169">
        <f t="shared" si="1593"/>
        <v>7.5759294000524821E-2</v>
      </c>
      <c r="I2374" s="169">
        <f t="shared" si="1593"/>
        <v>7.6936611555160697E-2</v>
      </c>
      <c r="J2374" s="169">
        <f t="shared" si="1593"/>
        <v>8.8057965339484401E-2</v>
      </c>
      <c r="K2374" s="169">
        <f t="shared" si="1593"/>
        <v>8.3123093064202999E-2</v>
      </c>
      <c r="L2374" s="169">
        <f t="shared" si="1593"/>
        <v>8.9856041748403406E-2</v>
      </c>
      <c r="M2374" s="169">
        <f t="shared" si="1593"/>
        <v>0.10679250694003403</v>
      </c>
      <c r="N2374" s="169">
        <f t="shared" si="1593"/>
        <v>9.1889911692148371E-2</v>
      </c>
      <c r="O2374" s="169">
        <f t="shared" si="1593"/>
        <v>8.182878133599282E-2</v>
      </c>
      <c r="P2374" s="171">
        <f>SUM(D2374:O2374)</f>
        <v>1</v>
      </c>
      <c r="Q2374" s="496">
        <f>(P2393/P2392-1)</f>
        <v>6.8071816674090568E-2</v>
      </c>
      <c r="R2374" s="234"/>
      <c r="S2374" s="234"/>
      <c r="T2374" s="75"/>
      <c r="U2374" s="79">
        <v>2</v>
      </c>
    </row>
    <row r="2375" spans="1:21" s="57" customFormat="1" ht="15.75" hidden="1" customHeight="1" thickBot="1">
      <c r="A2375" s="304" t="s">
        <v>62</v>
      </c>
      <c r="B2375" s="69"/>
      <c r="C2375" s="233" t="s">
        <v>485</v>
      </c>
      <c r="D2375" s="168">
        <f t="shared" si="1591"/>
        <v>8.3186147197601035E-2</v>
      </c>
      <c r="E2375" s="169">
        <f t="shared" si="1593"/>
        <v>8.1544997312166745E-2</v>
      </c>
      <c r="F2375" s="169">
        <f t="shared" si="1593"/>
        <v>7.398680364220904E-2</v>
      </c>
      <c r="G2375" s="169">
        <f t="shared" si="1593"/>
        <v>6.9894696508302601E-2</v>
      </c>
      <c r="H2375" s="169">
        <f t="shared" si="1593"/>
        <v>7.5460793746682603E-2</v>
      </c>
      <c r="I2375" s="169">
        <f t="shared" si="1593"/>
        <v>7.6387954386688939E-2</v>
      </c>
      <c r="J2375" s="169">
        <f t="shared" si="1593"/>
        <v>8.7391147490517712E-2</v>
      </c>
      <c r="K2375" s="169">
        <f t="shared" si="1593"/>
        <v>8.5353074330586656E-2</v>
      </c>
      <c r="L2375" s="169">
        <f t="shared" si="1593"/>
        <v>8.8092178485411302E-2</v>
      </c>
      <c r="M2375" s="169">
        <f t="shared" si="1593"/>
        <v>0.10934466293487814</v>
      </c>
      <c r="N2375" s="169">
        <f t="shared" si="1593"/>
        <v>8.7509197908609282E-2</v>
      </c>
      <c r="O2375" s="169">
        <f t="shared" si="1593"/>
        <v>8.1848346056345986E-2</v>
      </c>
      <c r="P2375" s="171">
        <f t="shared" ref="P2375:P2380" si="1594">SUM(D2375:O2375)</f>
        <v>1</v>
      </c>
      <c r="Q2375" s="496">
        <f t="shared" ref="Q2375:Q2380" si="1595">(P2394/P2393-1)</f>
        <v>5.6784349137511514E-2</v>
      </c>
      <c r="R2375" s="234"/>
      <c r="S2375" s="234"/>
      <c r="T2375" s="75"/>
      <c r="U2375" s="79">
        <v>2</v>
      </c>
    </row>
    <row r="2376" spans="1:21" s="57" customFormat="1" ht="15.75" hidden="1" customHeight="1" thickBot="1">
      <c r="A2376" s="304" t="s">
        <v>62</v>
      </c>
      <c r="B2376" s="69"/>
      <c r="C2376" s="233" t="s">
        <v>606</v>
      </c>
      <c r="D2376" s="168">
        <f t="shared" si="1591"/>
        <v>8.2244349436993325E-2</v>
      </c>
      <c r="E2376" s="169">
        <f t="shared" ref="E2376:O2376" si="1596">E2395/$P2395</f>
        <v>7.9670773615035329E-2</v>
      </c>
      <c r="F2376" s="169">
        <f t="shared" si="1596"/>
        <v>7.4439401833035532E-2</v>
      </c>
      <c r="G2376" s="169">
        <f t="shared" si="1596"/>
        <v>6.8441726363855579E-2</v>
      </c>
      <c r="H2376" s="169">
        <f t="shared" si="1596"/>
        <v>7.5871808507430374E-2</v>
      </c>
      <c r="I2376" s="169">
        <f t="shared" si="1596"/>
        <v>7.6549465365524469E-2</v>
      </c>
      <c r="J2376" s="169">
        <f t="shared" si="1596"/>
        <v>8.6961080619903361E-2</v>
      </c>
      <c r="K2376" s="169">
        <f t="shared" si="1596"/>
        <v>8.4862275581028906E-2</v>
      </c>
      <c r="L2376" s="169">
        <f t="shared" si="1596"/>
        <v>8.9732290338048706E-2</v>
      </c>
      <c r="M2376" s="169">
        <f t="shared" si="1596"/>
        <v>0.10656627395129907</v>
      </c>
      <c r="N2376" s="169">
        <f t="shared" si="1596"/>
        <v>9.1408878731457421E-2</v>
      </c>
      <c r="O2376" s="169">
        <f t="shared" si="1596"/>
        <v>8.3251675656387913E-2</v>
      </c>
      <c r="P2376" s="171">
        <f t="shared" si="1594"/>
        <v>1</v>
      </c>
      <c r="Q2376" s="497">
        <f t="shared" si="1595"/>
        <v>6.9562813027153947E-2</v>
      </c>
      <c r="R2376" s="234"/>
      <c r="S2376" s="234"/>
      <c r="T2376" s="75"/>
      <c r="U2376" s="79">
        <v>2</v>
      </c>
    </row>
    <row r="2377" spans="1:21" s="57" customFormat="1" ht="15.75" hidden="1" customHeight="1" thickBot="1">
      <c r="A2377" s="304" t="s">
        <v>62</v>
      </c>
      <c r="B2377" s="69"/>
      <c r="C2377" s="233" t="s">
        <v>703</v>
      </c>
      <c r="D2377" s="168">
        <f t="shared" si="1591"/>
        <v>7.9283678848362488E-2</v>
      </c>
      <c r="E2377" s="169">
        <f t="shared" ref="E2377:O2377" si="1597">E2396/$P2396</f>
        <v>7.8675166644309985E-2</v>
      </c>
      <c r="F2377" s="169">
        <f t="shared" si="1597"/>
        <v>7.501951681940526E-2</v>
      </c>
      <c r="G2377" s="169">
        <f t="shared" si="1597"/>
        <v>6.941386673538856E-2</v>
      </c>
      <c r="H2377" s="169">
        <f t="shared" si="1597"/>
        <v>7.5888152984313673E-2</v>
      </c>
      <c r="I2377" s="169">
        <f t="shared" si="1597"/>
        <v>7.5713865389500729E-2</v>
      </c>
      <c r="J2377" s="169">
        <f t="shared" si="1597"/>
        <v>8.847634160680927E-2</v>
      </c>
      <c r="K2377" s="169">
        <f t="shared" si="1597"/>
        <v>8.7621183240291473E-2</v>
      </c>
      <c r="L2377" s="169">
        <f t="shared" si="1597"/>
        <v>8.9230374197680193E-2</v>
      </c>
      <c r="M2377" s="169">
        <f t="shared" si="1597"/>
        <v>0.10711932933808707</v>
      </c>
      <c r="N2377" s="169">
        <f t="shared" si="1597"/>
        <v>9.0613895833545136E-2</v>
      </c>
      <c r="O2377" s="169">
        <f t="shared" si="1597"/>
        <v>8.2944628362306275E-2</v>
      </c>
      <c r="P2377" s="171">
        <f t="shared" si="1594"/>
        <v>1.0000000000000002</v>
      </c>
      <c r="Q2377" s="497">
        <f t="shared" si="1595"/>
        <v>8.4748288370747549E-2</v>
      </c>
      <c r="R2377" s="234"/>
      <c r="S2377" s="234"/>
      <c r="T2377" s="477"/>
      <c r="U2377" s="79">
        <v>2</v>
      </c>
    </row>
    <row r="2378" spans="1:21" s="57" customFormat="1" ht="15.75" hidden="1" customHeight="1" thickBot="1">
      <c r="A2378" s="304" t="s">
        <v>62</v>
      </c>
      <c r="B2378" s="516"/>
      <c r="C2378" s="244" t="s">
        <v>812</v>
      </c>
      <c r="D2378" s="173">
        <f t="shared" si="1591"/>
        <v>7.9652102706687794E-2</v>
      </c>
      <c r="E2378" s="218">
        <f t="shared" ref="E2378:O2378" si="1598">E2397/$P2397</f>
        <v>8.1644657873966811E-2</v>
      </c>
      <c r="F2378" s="218">
        <f t="shared" si="1598"/>
        <v>7.2417008985340259E-2</v>
      </c>
      <c r="G2378" s="218">
        <f t="shared" si="1598"/>
        <v>7.1341110649556505E-2</v>
      </c>
      <c r="H2378" s="218">
        <f t="shared" si="1598"/>
        <v>7.7048684300989656E-2</v>
      </c>
      <c r="I2378" s="218">
        <f t="shared" si="1598"/>
        <v>7.7181062370720269E-2</v>
      </c>
      <c r="J2378" s="218">
        <f t="shared" si="1598"/>
        <v>9.124823109546891E-2</v>
      </c>
      <c r="K2378" s="218">
        <f t="shared" si="1598"/>
        <v>8.3304870910850745E-2</v>
      </c>
      <c r="L2378" s="218">
        <f t="shared" si="1598"/>
        <v>8.9912226851009941E-2</v>
      </c>
      <c r="M2378" s="218">
        <f t="shared" si="1598"/>
        <v>0.10596622532653427</v>
      </c>
      <c r="N2378" s="218">
        <f t="shared" si="1598"/>
        <v>8.7508020645702442E-2</v>
      </c>
      <c r="O2378" s="218">
        <f t="shared" si="1598"/>
        <v>8.2775798283172386E-2</v>
      </c>
      <c r="P2378" s="514">
        <f t="shared" si="1594"/>
        <v>0.99999999999999989</v>
      </c>
      <c r="Q2378" s="550">
        <f t="shared" si="1595"/>
        <v>6.2243975879614277E-2</v>
      </c>
      <c r="R2378" s="234"/>
      <c r="S2378" s="234"/>
      <c r="T2378" s="75"/>
      <c r="U2378" s="79">
        <v>2</v>
      </c>
    </row>
    <row r="2379" spans="1:21" s="57" customFormat="1" ht="15.75" hidden="1" customHeight="1" thickBot="1">
      <c r="A2379" s="304" t="s">
        <v>62</v>
      </c>
      <c r="B2379" s="516"/>
      <c r="C2379" s="244" t="s">
        <v>892</v>
      </c>
      <c r="D2379" s="219">
        <f t="shared" si="1591"/>
        <v>8.2017460485166241E-2</v>
      </c>
      <c r="E2379" s="220">
        <f t="shared" ref="E2379:O2380" si="1599">E2398/$P2398</f>
        <v>8.0624072361433888E-2</v>
      </c>
      <c r="F2379" s="220">
        <f t="shared" si="1599"/>
        <v>7.2306766840900871E-2</v>
      </c>
      <c r="G2379" s="220">
        <f t="shared" si="1599"/>
        <v>7.2700250482082548E-2</v>
      </c>
      <c r="H2379" s="220">
        <f t="shared" si="1599"/>
        <v>7.5978928901510367E-2</v>
      </c>
      <c r="I2379" s="220">
        <f t="shared" si="1599"/>
        <v>7.7311411942570504E-2</v>
      </c>
      <c r="J2379" s="220">
        <f t="shared" si="1599"/>
        <v>8.8249924737005936E-2</v>
      </c>
      <c r="K2379" s="220">
        <f t="shared" si="1599"/>
        <v>8.4144176321249278E-2</v>
      </c>
      <c r="L2379" s="220">
        <f t="shared" si="1599"/>
        <v>8.7247211649207415E-2</v>
      </c>
      <c r="M2379" s="220">
        <f t="shared" si="1599"/>
        <v>0.10595009201717442</v>
      </c>
      <c r="N2379" s="220">
        <f t="shared" si="1599"/>
        <v>9.1390225976442918E-2</v>
      </c>
      <c r="O2379" s="220">
        <f t="shared" si="1599"/>
        <v>8.2079478285255553E-2</v>
      </c>
      <c r="P2379" s="460">
        <f t="shared" si="1594"/>
        <v>0.99999999999999989</v>
      </c>
      <c r="Q2379" s="551">
        <f t="shared" si="1595"/>
        <v>4.1479587293040687E-2</v>
      </c>
      <c r="R2379" s="234"/>
      <c r="S2379" s="234"/>
      <c r="T2379" s="75"/>
      <c r="U2379" s="79">
        <v>2</v>
      </c>
    </row>
    <row r="2380" spans="1:21" s="57" customFormat="1" ht="15.6" hidden="1" customHeight="1" thickBot="1">
      <c r="A2380" s="304" t="s">
        <v>62</v>
      </c>
      <c r="B2380" s="516"/>
      <c r="C2380" s="244" t="s">
        <v>993</v>
      </c>
      <c r="D2380" s="219">
        <f t="shared" si="1591"/>
        <v>8.2461628896880287E-2</v>
      </c>
      <c r="E2380" s="220">
        <f t="shared" si="1599"/>
        <v>8.0985737465880683E-2</v>
      </c>
      <c r="F2380" s="220">
        <f t="shared" si="1599"/>
        <v>7.207618626235604E-2</v>
      </c>
      <c r="G2380" s="220">
        <f t="shared" si="1599"/>
        <v>6.6718774654551644E-2</v>
      </c>
      <c r="H2380" s="220">
        <f t="shared" si="1599"/>
        <v>7.6664053598304235E-2</v>
      </c>
      <c r="I2380" s="220">
        <f t="shared" si="1599"/>
        <v>7.8544313956834297E-2</v>
      </c>
      <c r="J2380" s="220">
        <f t="shared" si="1599"/>
        <v>9.0077122896814271E-2</v>
      </c>
      <c r="K2380" s="220">
        <f t="shared" si="1599"/>
        <v>8.4075626263742598E-2</v>
      </c>
      <c r="L2380" s="220">
        <f t="shared" si="1599"/>
        <v>8.828727660692226E-2</v>
      </c>
      <c r="M2380" s="220">
        <f t="shared" si="1599"/>
        <v>0.10797607581001495</v>
      </c>
      <c r="N2380" s="220">
        <f t="shared" si="1599"/>
        <v>8.9495897765327306E-2</v>
      </c>
      <c r="O2380" s="220">
        <f t="shared" si="1599"/>
        <v>8.2637305822371457E-2</v>
      </c>
      <c r="P2380" s="460">
        <f t="shared" si="1594"/>
        <v>1.0000000000000002</v>
      </c>
      <c r="Q2380" s="551">
        <f t="shared" si="1595"/>
        <v>6.4804075717769249E-2</v>
      </c>
      <c r="R2380" s="234"/>
      <c r="S2380" s="234"/>
      <c r="T2380" s="75"/>
      <c r="U2380" s="79">
        <v>2</v>
      </c>
    </row>
    <row r="2381" spans="1:21" s="57" customFormat="1" ht="15.6" hidden="1" customHeight="1" thickBot="1">
      <c r="A2381" s="304" t="s">
        <v>62</v>
      </c>
      <c r="B2381" s="516"/>
      <c r="C2381" s="244" t="s">
        <v>1138</v>
      </c>
      <c r="D2381" s="219">
        <f t="shared" ref="D2381:O2381" si="1600">D2401/$P2401</f>
        <v>8.2723625051640479E-2</v>
      </c>
      <c r="E2381" s="220">
        <f t="shared" si="1600"/>
        <v>8.1106966635149755E-2</v>
      </c>
      <c r="F2381" s="220">
        <f t="shared" si="1600"/>
        <v>7.362543973682617E-2</v>
      </c>
      <c r="G2381" s="220">
        <f t="shared" si="1600"/>
        <v>7.0997588912521059E-2</v>
      </c>
      <c r="H2381" s="220">
        <f t="shared" si="1600"/>
        <v>7.6521722867125538E-2</v>
      </c>
      <c r="I2381" s="220">
        <f t="shared" si="1600"/>
        <v>7.8089678271398719E-2</v>
      </c>
      <c r="J2381" s="220">
        <f t="shared" si="1600"/>
        <v>8.8792519928273125E-2</v>
      </c>
      <c r="K2381" s="220">
        <f t="shared" si="1600"/>
        <v>8.3561472055101435E-2</v>
      </c>
      <c r="L2381" s="220">
        <f t="shared" si="1600"/>
        <v>8.6928320980562773E-2</v>
      </c>
      <c r="M2381" s="220">
        <f t="shared" si="1600"/>
        <v>0.10694209683622141</v>
      </c>
      <c r="N2381" s="220">
        <f t="shared" si="1600"/>
        <v>8.8682506965017102E-2</v>
      </c>
      <c r="O2381" s="220">
        <f t="shared" si="1600"/>
        <v>8.2028061760162307E-2</v>
      </c>
      <c r="P2381" s="460">
        <f>SUM(D2381:O2381)</f>
        <v>0.99999999999999989</v>
      </c>
      <c r="Q2381" s="551">
        <f>(P2401/P2399-1)</f>
        <v>5.3443241847756617E-2</v>
      </c>
      <c r="R2381" s="234"/>
      <c r="S2381" s="234"/>
      <c r="T2381" s="75"/>
      <c r="U2381" s="79">
        <v>2</v>
      </c>
    </row>
    <row r="2382" spans="1:21" s="57" customFormat="1" ht="15.6" customHeight="1" thickBot="1">
      <c r="A2382" s="304" t="s">
        <v>62</v>
      </c>
      <c r="B2382" s="516">
        <f>+B2364+1</f>
        <v>469</v>
      </c>
      <c r="C2382" s="244" t="s">
        <v>1803</v>
      </c>
      <c r="D2382" s="219">
        <f t="shared" ref="D2382:D2388" si="1601">D2402/$P2402</f>
        <v>9.5307388554240799E-2</v>
      </c>
      <c r="E2382" s="220">
        <f t="shared" ref="E2382:O2382" si="1602">E2402/$P2402</f>
        <v>9.4183222527176771E-2</v>
      </c>
      <c r="F2382" s="220">
        <f t="shared" si="1602"/>
        <v>8.5102213785424638E-2</v>
      </c>
      <c r="G2382" s="220">
        <f t="shared" si="1602"/>
        <v>8.1043881813740226E-2</v>
      </c>
      <c r="H2382" s="220">
        <f t="shared" si="1602"/>
        <v>8.9505382092854746E-2</v>
      </c>
      <c r="I2382" s="220">
        <f t="shared" si="1602"/>
        <v>9.2878000216921275E-2</v>
      </c>
      <c r="J2382" s="220">
        <f t="shared" si="1602"/>
        <v>0.10447865225106917</v>
      </c>
      <c r="K2382" s="220">
        <f t="shared" si="1602"/>
        <v>0.10337137091691254</v>
      </c>
      <c r="L2382" s="220">
        <f t="shared" si="1602"/>
        <v>0.10225934265375904</v>
      </c>
      <c r="M2382" s="220">
        <f t="shared" si="1602"/>
        <v>7.0608275258293857E-2</v>
      </c>
      <c r="N2382" s="220">
        <f t="shared" si="1602"/>
        <v>3.6231848144277178E-2</v>
      </c>
      <c r="O2382" s="220">
        <f t="shared" si="1602"/>
        <v>4.5030421785329559E-2</v>
      </c>
      <c r="P2382" s="460">
        <f t="shared" ref="P2382:P2391" si="1603">SUM(D2382:O2382)</f>
        <v>0.99999999999999967</v>
      </c>
      <c r="Q2382" s="551">
        <f>(P2402/P2401-1)</f>
        <v>-0.11064530311818532</v>
      </c>
      <c r="R2382" s="234"/>
      <c r="S2382" s="234"/>
      <c r="T2382" s="75"/>
      <c r="U2382" s="79">
        <v>1</v>
      </c>
    </row>
    <row r="2383" spans="1:21" s="57" customFormat="1" ht="15.6" customHeight="1" thickBot="1">
      <c r="A2383" s="304" t="s">
        <v>62</v>
      </c>
      <c r="B2383" s="516">
        <f>+B2382+1</f>
        <v>470</v>
      </c>
      <c r="C2383" s="244" t="s">
        <v>1804</v>
      </c>
      <c r="D2383" s="347">
        <f t="shared" si="1601"/>
        <v>6.4538656621019555E-2</v>
      </c>
      <c r="E2383" s="264">
        <f t="shared" ref="E2383:O2383" si="1604">E2403/$P2403</f>
        <v>6.3986332612975177E-2</v>
      </c>
      <c r="F2383" s="264">
        <f t="shared" si="1604"/>
        <v>6.2310886012432308E-2</v>
      </c>
      <c r="G2383" s="264">
        <f t="shared" si="1604"/>
        <v>6.822175293497347E-2</v>
      </c>
      <c r="H2383" s="264">
        <f t="shared" si="1604"/>
        <v>7.2792541563037369E-2</v>
      </c>
      <c r="I2383" s="264">
        <f t="shared" si="1604"/>
        <v>7.0513087873325275E-2</v>
      </c>
      <c r="J2383" s="264">
        <f t="shared" si="1604"/>
        <v>8.3927641642884077E-2</v>
      </c>
      <c r="K2383" s="264">
        <f t="shared" si="1604"/>
        <v>8.2856032799540874E-2</v>
      </c>
      <c r="L2383" s="264">
        <f t="shared" si="1604"/>
        <v>8.7406280475756798E-2</v>
      </c>
      <c r="M2383" s="264">
        <f t="shared" si="1604"/>
        <v>0.11991780243011388</v>
      </c>
      <c r="N2383" s="264">
        <f t="shared" si="1604"/>
        <v>0.11197225135533914</v>
      </c>
      <c r="O2383" s="264">
        <f t="shared" si="1604"/>
        <v>0.11155673367860218</v>
      </c>
      <c r="P2383" s="552">
        <f t="shared" si="1603"/>
        <v>1.0000000000000002</v>
      </c>
      <c r="Q2383" s="553">
        <f t="shared" ref="Q2383:Q2391" si="1605">(P2403/P2402-1)</f>
        <v>-1.8559685162077399E-2</v>
      </c>
      <c r="R2383" s="234"/>
      <c r="S2383" s="234"/>
      <c r="T2383" s="75"/>
      <c r="U2383" s="79">
        <v>1</v>
      </c>
    </row>
    <row r="2384" spans="1:21" s="57" customFormat="1" ht="15.6" customHeight="1" thickBot="1">
      <c r="A2384" s="304" t="s">
        <v>62</v>
      </c>
      <c r="B2384" s="516">
        <f>+B2383+1</f>
        <v>471</v>
      </c>
      <c r="C2384" s="233" t="s">
        <v>1805</v>
      </c>
      <c r="D2384" s="175">
        <f t="shared" si="1601"/>
        <v>8.1985971995625656E-2</v>
      </c>
      <c r="E2384" s="176">
        <f t="shared" ref="E2384:O2384" si="1606">E2404/$P2404</f>
        <v>8.2486016619039232E-2</v>
      </c>
      <c r="F2384" s="176">
        <f t="shared" si="1606"/>
        <v>6.7841960712149083E-2</v>
      </c>
      <c r="G2384" s="176">
        <f t="shared" si="1606"/>
        <v>6.7675592995842679E-2</v>
      </c>
      <c r="H2384" s="176">
        <f t="shared" si="1606"/>
        <v>7.5375187576660507E-2</v>
      </c>
      <c r="I2384" s="176">
        <f t="shared" si="1606"/>
        <v>7.7305732399253729E-2</v>
      </c>
      <c r="J2384" s="176">
        <f t="shared" si="1606"/>
        <v>8.6216296250664279E-2</v>
      </c>
      <c r="K2384" s="176">
        <f t="shared" si="1606"/>
        <v>8.0680316845978761E-2</v>
      </c>
      <c r="L2384" s="176">
        <f t="shared" si="1606"/>
        <v>8.8400250809483563E-2</v>
      </c>
      <c r="M2384" s="176">
        <f t="shared" si="1606"/>
        <v>0.107246626176097</v>
      </c>
      <c r="N2384" s="176">
        <f t="shared" si="1606"/>
        <v>9.6876130660118895E-2</v>
      </c>
      <c r="O2384" s="176">
        <f t="shared" si="1606"/>
        <v>8.7909916959086717E-2</v>
      </c>
      <c r="P2384" s="229">
        <f t="shared" si="1603"/>
        <v>1.0000000000000002</v>
      </c>
      <c r="Q2384" s="498">
        <f t="shared" si="1605"/>
        <v>0.45447798924017002</v>
      </c>
      <c r="R2384" s="234"/>
      <c r="S2384" s="234"/>
      <c r="T2384" s="75"/>
      <c r="U2384" s="79">
        <v>1</v>
      </c>
    </row>
    <row r="2385" spans="1:21" s="57" customFormat="1" ht="15.6" customHeight="1" thickBot="1">
      <c r="A2385" s="304" t="s">
        <v>62</v>
      </c>
      <c r="B2385" s="516">
        <f>+B2384+1</f>
        <v>472</v>
      </c>
      <c r="C2385" s="233" t="s">
        <v>1806</v>
      </c>
      <c r="D2385" s="175">
        <f t="shared" si="1601"/>
        <v>8.37174830313301E-2</v>
      </c>
      <c r="E2385" s="176">
        <f t="shared" ref="E2385:O2385" si="1607">E2405/$P2405</f>
        <v>8.2540593235816667E-2</v>
      </c>
      <c r="F2385" s="176">
        <f t="shared" si="1607"/>
        <v>7.308801736057198E-2</v>
      </c>
      <c r="G2385" s="176">
        <f t="shared" si="1607"/>
        <v>7.0183345779497072E-2</v>
      </c>
      <c r="H2385" s="176">
        <f t="shared" si="1607"/>
        <v>7.8146265644873675E-2</v>
      </c>
      <c r="I2385" s="176">
        <f t="shared" si="1607"/>
        <v>7.6971661948832509E-2</v>
      </c>
      <c r="J2385" s="176">
        <f t="shared" si="1607"/>
        <v>8.6331696432479413E-2</v>
      </c>
      <c r="K2385" s="176">
        <f t="shared" si="1607"/>
        <v>8.4468121072126562E-2</v>
      </c>
      <c r="L2385" s="176">
        <f t="shared" si="1607"/>
        <v>8.7505054843966826E-2</v>
      </c>
      <c r="M2385" s="176">
        <f t="shared" si="1607"/>
        <v>0.10387839896131736</v>
      </c>
      <c r="N2385" s="176">
        <f t="shared" si="1607"/>
        <v>9.0183332392588203E-2</v>
      </c>
      <c r="O2385" s="176">
        <f t="shared" si="1607"/>
        <v>8.298602929659947E-2</v>
      </c>
      <c r="P2385" s="164">
        <f t="shared" si="1603"/>
        <v>0.99999999999999989</v>
      </c>
      <c r="Q2385" s="492">
        <f t="shared" si="1605"/>
        <v>7.7598519398292654E-2</v>
      </c>
      <c r="R2385" s="234"/>
      <c r="S2385" s="234"/>
      <c r="T2385" s="75"/>
      <c r="U2385" s="79">
        <v>1</v>
      </c>
    </row>
    <row r="2386" spans="1:21" s="57" customFormat="1" ht="15.75" customHeight="1" thickBot="1">
      <c r="A2386" s="304" t="s">
        <v>62</v>
      </c>
      <c r="B2386" s="516">
        <f>+B2385+1</f>
        <v>473</v>
      </c>
      <c r="C2386" s="233" t="s">
        <v>1807</v>
      </c>
      <c r="D2386" s="175">
        <f t="shared" si="1601"/>
        <v>8.4990980156343959E-2</v>
      </c>
      <c r="E2386" s="176">
        <f t="shared" ref="E2386:O2386" si="1608">E2406/$P2406</f>
        <v>7.8857486470234522E-2</v>
      </c>
      <c r="F2386" s="176">
        <f t="shared" si="1608"/>
        <v>7.059530968129886E-2</v>
      </c>
      <c r="G2386" s="176">
        <f t="shared" si="1608"/>
        <v>7.1473241130487072E-2</v>
      </c>
      <c r="H2386" s="176">
        <f t="shared" si="1608"/>
        <v>7.8424533974744443E-2</v>
      </c>
      <c r="I2386" s="176">
        <f t="shared" si="1608"/>
        <v>7.733012627781119E-2</v>
      </c>
      <c r="J2386" s="176">
        <f t="shared" si="1608"/>
        <v>8.8622970535177384E-2</v>
      </c>
      <c r="K2386" s="176">
        <f t="shared" si="1608"/>
        <v>8.4137101623571867E-2</v>
      </c>
      <c r="L2386" s="176">
        <f t="shared" si="1608"/>
        <v>9.061936259771497E-2</v>
      </c>
      <c r="M2386" s="176">
        <f t="shared" si="1608"/>
        <v>0.10604930847865303</v>
      </c>
      <c r="N2386" s="176">
        <f t="shared" si="1608"/>
        <v>8.6193625977149732E-2</v>
      </c>
      <c r="O2386" s="176">
        <f t="shared" si="1608"/>
        <v>8.2705953096812973E-2</v>
      </c>
      <c r="P2386" s="164">
        <f t="shared" si="1603"/>
        <v>1.0000000000000002</v>
      </c>
      <c r="Q2386" s="492">
        <f t="shared" si="1605"/>
        <v>-1.9908331625120845E-2</v>
      </c>
      <c r="R2386" s="234"/>
      <c r="S2386" s="234"/>
      <c r="T2386" s="75"/>
      <c r="U2386" s="79">
        <v>1</v>
      </c>
    </row>
    <row r="2387" spans="1:21" s="57" customFormat="1" ht="15.75" customHeight="1" thickBot="1">
      <c r="A2387" s="304" t="s">
        <v>62</v>
      </c>
      <c r="B2387" s="516">
        <f>+B2386+1</f>
        <v>474</v>
      </c>
      <c r="C2387" s="233" t="s">
        <v>1808</v>
      </c>
      <c r="D2387" s="175">
        <f t="shared" si="1601"/>
        <v>8.2738993674459332E-2</v>
      </c>
      <c r="E2387" s="176">
        <f t="shared" ref="E2387:O2387" si="1609">E2407/$P2407</f>
        <v>8.2450945374520399E-2</v>
      </c>
      <c r="F2387" s="176">
        <f t="shared" si="1609"/>
        <v>7.617149243585164E-2</v>
      </c>
      <c r="G2387" s="176">
        <f t="shared" si="1609"/>
        <v>6.8924197209388069E-2</v>
      </c>
      <c r="H2387" s="176">
        <f t="shared" si="1609"/>
        <v>7.8291527923402188E-2</v>
      </c>
      <c r="I2387" s="176">
        <f t="shared" si="1609"/>
        <v>7.9639593967116409E-2</v>
      </c>
      <c r="J2387" s="176">
        <f t="shared" si="1609"/>
        <v>8.7635814773421208E-2</v>
      </c>
      <c r="K2387" s="176">
        <f t="shared" si="1609"/>
        <v>8.510098973395859E-2</v>
      </c>
      <c r="L2387" s="176">
        <f t="shared" si="1609"/>
        <v>8.8592135129218458E-2</v>
      </c>
      <c r="M2387" s="176">
        <f t="shared" si="1609"/>
        <v>0.10185387885840698</v>
      </c>
      <c r="N2387" s="176">
        <f t="shared" si="1609"/>
        <v>8.6771669873604407E-2</v>
      </c>
      <c r="O2387" s="176">
        <f t="shared" si="1609"/>
        <v>8.1828761046652279E-2</v>
      </c>
      <c r="P2387" s="164">
        <f t="shared" si="1603"/>
        <v>1</v>
      </c>
      <c r="Q2387" s="492">
        <f t="shared" si="1605"/>
        <v>4.3788334335538304E-2</v>
      </c>
      <c r="R2387" s="234"/>
      <c r="S2387" s="234"/>
      <c r="T2387" s="75"/>
      <c r="U2387" s="79">
        <v>1</v>
      </c>
    </row>
    <row r="2388" spans="1:21" s="57" customFormat="1" ht="15.75" hidden="1" customHeight="1" thickBot="1">
      <c r="A2388" s="304" t="s">
        <v>62</v>
      </c>
      <c r="B2388" s="69"/>
      <c r="C2388" s="233" t="s">
        <v>1809</v>
      </c>
      <c r="D2388" s="175" t="e">
        <f t="shared" si="1601"/>
        <v>#DIV/0!</v>
      </c>
      <c r="E2388" s="176" t="e">
        <f t="shared" ref="E2388:O2388" si="1610">E2408/$P2408</f>
        <v>#DIV/0!</v>
      </c>
      <c r="F2388" s="176" t="e">
        <f t="shared" si="1610"/>
        <v>#DIV/0!</v>
      </c>
      <c r="G2388" s="176" t="e">
        <f t="shared" si="1610"/>
        <v>#DIV/0!</v>
      </c>
      <c r="H2388" s="176" t="e">
        <f t="shared" si="1610"/>
        <v>#DIV/0!</v>
      </c>
      <c r="I2388" s="176" t="e">
        <f t="shared" si="1610"/>
        <v>#DIV/0!</v>
      </c>
      <c r="J2388" s="176" t="e">
        <f t="shared" si="1610"/>
        <v>#DIV/0!</v>
      </c>
      <c r="K2388" s="176" t="e">
        <f t="shared" si="1610"/>
        <v>#DIV/0!</v>
      </c>
      <c r="L2388" s="176" t="e">
        <f t="shared" si="1610"/>
        <v>#DIV/0!</v>
      </c>
      <c r="M2388" s="176" t="e">
        <f t="shared" si="1610"/>
        <v>#DIV/0!</v>
      </c>
      <c r="N2388" s="176" t="e">
        <f t="shared" si="1610"/>
        <v>#DIV/0!</v>
      </c>
      <c r="O2388" s="176" t="e">
        <f t="shared" si="1610"/>
        <v>#DIV/0!</v>
      </c>
      <c r="P2388" s="164" t="e">
        <f t="shared" si="1603"/>
        <v>#DIV/0!</v>
      </c>
      <c r="Q2388" s="492">
        <f t="shared" si="1605"/>
        <v>-1</v>
      </c>
      <c r="R2388" s="234"/>
      <c r="S2388" s="234"/>
      <c r="T2388" s="75"/>
      <c r="U2388" s="79">
        <v>2</v>
      </c>
    </row>
    <row r="2389" spans="1:21" s="57" customFormat="1" ht="15.75" hidden="1" customHeight="1" thickBot="1">
      <c r="A2389" s="304" t="s">
        <v>62</v>
      </c>
      <c r="B2389" s="69"/>
      <c r="C2389" s="233" t="s">
        <v>1810</v>
      </c>
      <c r="D2389" s="175" t="e">
        <f t="shared" ref="D2389:O2391" si="1611">D2409/$P2409</f>
        <v>#DIV/0!</v>
      </c>
      <c r="E2389" s="176" t="e">
        <f t="shared" si="1611"/>
        <v>#DIV/0!</v>
      </c>
      <c r="F2389" s="176" t="e">
        <f t="shared" si="1611"/>
        <v>#DIV/0!</v>
      </c>
      <c r="G2389" s="176" t="e">
        <f t="shared" si="1611"/>
        <v>#DIV/0!</v>
      </c>
      <c r="H2389" s="176" t="e">
        <f t="shared" si="1611"/>
        <v>#DIV/0!</v>
      </c>
      <c r="I2389" s="176" t="e">
        <f t="shared" si="1611"/>
        <v>#DIV/0!</v>
      </c>
      <c r="J2389" s="176" t="e">
        <f t="shared" si="1611"/>
        <v>#DIV/0!</v>
      </c>
      <c r="K2389" s="176" t="e">
        <f t="shared" si="1611"/>
        <v>#DIV/0!</v>
      </c>
      <c r="L2389" s="176" t="e">
        <f t="shared" si="1611"/>
        <v>#DIV/0!</v>
      </c>
      <c r="M2389" s="176" t="e">
        <f t="shared" si="1611"/>
        <v>#DIV/0!</v>
      </c>
      <c r="N2389" s="176" t="e">
        <f t="shared" si="1611"/>
        <v>#DIV/0!</v>
      </c>
      <c r="O2389" s="176" t="e">
        <f t="shared" si="1611"/>
        <v>#DIV/0!</v>
      </c>
      <c r="P2389" s="164" t="e">
        <f t="shared" si="1603"/>
        <v>#DIV/0!</v>
      </c>
      <c r="Q2389" s="492" t="e">
        <f t="shared" si="1605"/>
        <v>#DIV/0!</v>
      </c>
      <c r="R2389" s="234"/>
      <c r="S2389" s="234"/>
      <c r="T2389" s="75"/>
      <c r="U2389" s="79">
        <v>2</v>
      </c>
    </row>
    <row r="2390" spans="1:21" s="57" customFormat="1" ht="15.75" hidden="1" customHeight="1" thickBot="1">
      <c r="A2390" s="304" t="s">
        <v>62</v>
      </c>
      <c r="B2390" s="69"/>
      <c r="C2390" s="233" t="s">
        <v>1811</v>
      </c>
      <c r="D2390" s="175" t="e">
        <f t="shared" si="1611"/>
        <v>#DIV/0!</v>
      </c>
      <c r="E2390" s="176" t="e">
        <f t="shared" si="1611"/>
        <v>#DIV/0!</v>
      </c>
      <c r="F2390" s="176" t="e">
        <f t="shared" si="1611"/>
        <v>#DIV/0!</v>
      </c>
      <c r="G2390" s="176" t="e">
        <f t="shared" si="1611"/>
        <v>#DIV/0!</v>
      </c>
      <c r="H2390" s="176" t="e">
        <f t="shared" si="1611"/>
        <v>#DIV/0!</v>
      </c>
      <c r="I2390" s="176" t="e">
        <f t="shared" si="1611"/>
        <v>#DIV/0!</v>
      </c>
      <c r="J2390" s="176" t="e">
        <f t="shared" si="1611"/>
        <v>#DIV/0!</v>
      </c>
      <c r="K2390" s="176" t="e">
        <f t="shared" si="1611"/>
        <v>#DIV/0!</v>
      </c>
      <c r="L2390" s="176" t="e">
        <f t="shared" si="1611"/>
        <v>#DIV/0!</v>
      </c>
      <c r="M2390" s="176" t="e">
        <f t="shared" si="1611"/>
        <v>#DIV/0!</v>
      </c>
      <c r="N2390" s="176" t="e">
        <f t="shared" si="1611"/>
        <v>#DIV/0!</v>
      </c>
      <c r="O2390" s="176" t="e">
        <f t="shared" si="1611"/>
        <v>#DIV/0!</v>
      </c>
      <c r="P2390" s="164" t="e">
        <f t="shared" si="1603"/>
        <v>#DIV/0!</v>
      </c>
      <c r="Q2390" s="492" t="e">
        <f t="shared" si="1605"/>
        <v>#DIV/0!</v>
      </c>
      <c r="R2390" s="234"/>
      <c r="S2390" s="234"/>
      <c r="T2390" s="75"/>
      <c r="U2390" s="79">
        <v>2</v>
      </c>
    </row>
    <row r="2391" spans="1:21" s="57" customFormat="1" ht="15.75" hidden="1" customHeight="1" thickBot="1">
      <c r="A2391" s="304" t="s">
        <v>62</v>
      </c>
      <c r="B2391" s="69"/>
      <c r="C2391" s="233" t="s">
        <v>1812</v>
      </c>
      <c r="D2391" s="175" t="e">
        <f t="shared" si="1611"/>
        <v>#DIV/0!</v>
      </c>
      <c r="E2391" s="176" t="e">
        <f t="shared" si="1611"/>
        <v>#DIV/0!</v>
      </c>
      <c r="F2391" s="176" t="e">
        <f t="shared" si="1611"/>
        <v>#DIV/0!</v>
      </c>
      <c r="G2391" s="176" t="e">
        <f t="shared" si="1611"/>
        <v>#DIV/0!</v>
      </c>
      <c r="H2391" s="176" t="e">
        <f t="shared" si="1611"/>
        <v>#DIV/0!</v>
      </c>
      <c r="I2391" s="176" t="e">
        <f t="shared" si="1611"/>
        <v>#DIV/0!</v>
      </c>
      <c r="J2391" s="176" t="e">
        <f t="shared" si="1611"/>
        <v>#DIV/0!</v>
      </c>
      <c r="K2391" s="176" t="e">
        <f t="shared" si="1611"/>
        <v>#DIV/0!</v>
      </c>
      <c r="L2391" s="176" t="e">
        <f t="shared" si="1611"/>
        <v>#DIV/0!</v>
      </c>
      <c r="M2391" s="176" t="e">
        <f t="shared" si="1611"/>
        <v>#DIV/0!</v>
      </c>
      <c r="N2391" s="176" t="e">
        <f t="shared" si="1611"/>
        <v>#DIV/0!</v>
      </c>
      <c r="O2391" s="176" t="e">
        <f t="shared" si="1611"/>
        <v>#DIV/0!</v>
      </c>
      <c r="P2391" s="164" t="e">
        <f t="shared" si="1603"/>
        <v>#DIV/0!</v>
      </c>
      <c r="Q2391" s="492" t="e">
        <f t="shared" si="1605"/>
        <v>#DIV/0!</v>
      </c>
      <c r="R2391" s="234"/>
      <c r="S2391" s="234"/>
      <c r="T2391" s="75"/>
      <c r="U2391" s="79">
        <v>2</v>
      </c>
    </row>
    <row r="2392" spans="1:21" s="57" customFormat="1" ht="15.75" hidden="1" customHeight="1" thickBot="1">
      <c r="A2392" s="304" t="s">
        <v>62</v>
      </c>
      <c r="B2392" s="69"/>
      <c r="C2392" s="236" t="s">
        <v>294</v>
      </c>
      <c r="D2392" s="245">
        <v>304.24950674000002</v>
      </c>
      <c r="E2392" s="246">
        <v>308.94167723000004</v>
      </c>
      <c r="F2392" s="246">
        <v>280.15577683999999</v>
      </c>
      <c r="G2392" s="246">
        <v>267.66380809999998</v>
      </c>
      <c r="H2392" s="246">
        <v>294.86947612</v>
      </c>
      <c r="I2392" s="246">
        <v>295.94432485999999</v>
      </c>
      <c r="J2392" s="246">
        <v>331.97944087000002</v>
      </c>
      <c r="K2392" s="246">
        <v>310.89884998000002</v>
      </c>
      <c r="L2392" s="246">
        <v>337.24761710000001</v>
      </c>
      <c r="M2392" s="246">
        <v>409.18791089000001</v>
      </c>
      <c r="N2392" s="246">
        <v>358.54957480000002</v>
      </c>
      <c r="O2392" s="197">
        <v>316.36627054000002</v>
      </c>
      <c r="P2392" s="181">
        <f>SUM(D2392:O2392)</f>
        <v>3816.0542340699999</v>
      </c>
      <c r="Q2392" s="198"/>
      <c r="R2392" s="234"/>
      <c r="S2392" s="234"/>
      <c r="T2392" s="75"/>
      <c r="U2392" s="79">
        <v>2</v>
      </c>
    </row>
    <row r="2393" spans="1:21" s="57" customFormat="1" ht="15.75" hidden="1" customHeight="1" thickBot="1">
      <c r="A2393" s="216" t="s">
        <v>62</v>
      </c>
      <c r="B2393" s="69"/>
      <c r="C2393" s="233" t="s">
        <v>295</v>
      </c>
      <c r="D2393" s="182">
        <v>330.46810004999998</v>
      </c>
      <c r="E2393" s="183">
        <v>331.23798782</v>
      </c>
      <c r="F2393" s="183">
        <v>294.31950274000002</v>
      </c>
      <c r="G2393" s="183">
        <v>290.17998438000001</v>
      </c>
      <c r="H2393" s="183">
        <v>308.78124402999998</v>
      </c>
      <c r="I2393" s="183">
        <v>313.57977843999998</v>
      </c>
      <c r="J2393" s="183">
        <v>358.90841438000001</v>
      </c>
      <c r="K2393" s="183">
        <v>338.79476337</v>
      </c>
      <c r="L2393" s="183">
        <v>366.23705013</v>
      </c>
      <c r="M2393" s="183">
        <v>435.26703332</v>
      </c>
      <c r="N2393" s="183">
        <v>374.52673787999998</v>
      </c>
      <c r="O2393" s="184">
        <v>333.51938177</v>
      </c>
      <c r="P2393" s="185">
        <f>SUM(D2393:O2393)</f>
        <v>4075.8199783099999</v>
      </c>
      <c r="Q2393" s="502"/>
      <c r="R2393" s="186"/>
      <c r="S2393" s="186"/>
      <c r="T2393" s="103"/>
      <c r="U2393" s="79">
        <v>2</v>
      </c>
    </row>
    <row r="2394" spans="1:21" s="57" customFormat="1" ht="15.75" hidden="1" customHeight="1" thickBot="1">
      <c r="A2394" s="216" t="s">
        <v>62</v>
      </c>
      <c r="B2394" s="69"/>
      <c r="C2394" s="233" t="s">
        <v>485</v>
      </c>
      <c r="D2394" s="182">
        <v>358.30459422000001</v>
      </c>
      <c r="E2394" s="183">
        <v>351.23573042999999</v>
      </c>
      <c r="F2394" s="183">
        <v>318.68060428000001</v>
      </c>
      <c r="G2394" s="183">
        <v>301.05482360000002</v>
      </c>
      <c r="H2394" s="183">
        <v>325.02946696999999</v>
      </c>
      <c r="I2394" s="183">
        <v>329.02299147000002</v>
      </c>
      <c r="J2394" s="183">
        <v>376.41663540000002</v>
      </c>
      <c r="K2394" s="183">
        <v>367.63811877000001</v>
      </c>
      <c r="L2394" s="183">
        <v>379.4361601</v>
      </c>
      <c r="M2394" s="183">
        <v>470.97619499000001</v>
      </c>
      <c r="N2394" s="183">
        <v>376.92510957000002</v>
      </c>
      <c r="O2394" s="184">
        <v>352.54233318000001</v>
      </c>
      <c r="P2394" s="185">
        <f t="shared" ref="P2394:P2399" si="1612">SUM(D2394:O2394)</f>
        <v>4307.2627629799999</v>
      </c>
      <c r="Q2394" s="503"/>
      <c r="R2394" s="187"/>
      <c r="S2394" s="187"/>
      <c r="T2394" s="105">
        <f t="shared" ref="T2394:T2400" si="1613">R2394-S2394</f>
        <v>0</v>
      </c>
      <c r="U2394" s="79">
        <v>2</v>
      </c>
    </row>
    <row r="2395" spans="1:21" s="57" customFormat="1" ht="15.75" hidden="1" customHeight="1" thickBot="1">
      <c r="A2395" s="216" t="s">
        <v>62</v>
      </c>
      <c r="B2395" s="69"/>
      <c r="C2395" s="233" t="s">
        <v>606</v>
      </c>
      <c r="D2395" s="182">
        <v>378.89051283999999</v>
      </c>
      <c r="E2395" s="183">
        <v>367.03433706999999</v>
      </c>
      <c r="F2395" s="183">
        <v>342.93399277999998</v>
      </c>
      <c r="G2395" s="183">
        <v>315.30337316999999</v>
      </c>
      <c r="H2395" s="183">
        <v>349.53293000999997</v>
      </c>
      <c r="I2395" s="183">
        <v>352.65481930999999</v>
      </c>
      <c r="J2395" s="183">
        <v>400.61996549000003</v>
      </c>
      <c r="K2395" s="183">
        <v>390.95100558000001</v>
      </c>
      <c r="L2395" s="183">
        <v>413.3866185</v>
      </c>
      <c r="M2395" s="183">
        <v>490.93889689999997</v>
      </c>
      <c r="N2395" s="183">
        <v>421.11047358000002</v>
      </c>
      <c r="O2395" s="184">
        <v>383.53115199000001</v>
      </c>
      <c r="P2395" s="185">
        <f t="shared" si="1612"/>
        <v>4606.88807722</v>
      </c>
      <c r="Q2395" s="503"/>
      <c r="R2395" s="187"/>
      <c r="S2395" s="187"/>
      <c r="T2395" s="105">
        <f t="shared" si="1613"/>
        <v>0</v>
      </c>
      <c r="U2395" s="79">
        <v>2</v>
      </c>
    </row>
    <row r="2396" spans="1:21" s="57" customFormat="1" ht="15.75" hidden="1" customHeight="1" thickBot="1">
      <c r="A2396" s="216" t="s">
        <v>62</v>
      </c>
      <c r="B2396" s="69"/>
      <c r="C2396" s="233" t="s">
        <v>703</v>
      </c>
      <c r="D2396" s="182">
        <v>396.20543483</v>
      </c>
      <c r="E2396" s="183">
        <v>393.16450830000002</v>
      </c>
      <c r="F2396" s="183">
        <v>374.89607840999997</v>
      </c>
      <c r="G2396" s="183">
        <v>346.88288501</v>
      </c>
      <c r="H2396" s="183">
        <v>379.23692604000001</v>
      </c>
      <c r="I2396" s="183">
        <v>378.36595620999998</v>
      </c>
      <c r="J2396" s="183">
        <v>442.14405672999999</v>
      </c>
      <c r="K2396" s="183">
        <v>437.87056188999998</v>
      </c>
      <c r="L2396" s="183">
        <v>445.91219432000003</v>
      </c>
      <c r="M2396" s="183">
        <v>535.30891951000001</v>
      </c>
      <c r="N2396" s="183">
        <v>452.82608629999999</v>
      </c>
      <c r="O2396" s="184">
        <v>414.50034892999997</v>
      </c>
      <c r="P2396" s="185">
        <f t="shared" si="1612"/>
        <v>4997.3139564799994</v>
      </c>
      <c r="Q2396" s="503"/>
      <c r="R2396" s="187"/>
      <c r="S2396" s="187"/>
      <c r="T2396" s="105">
        <f t="shared" si="1613"/>
        <v>0</v>
      </c>
      <c r="U2396" s="79">
        <v>2</v>
      </c>
    </row>
    <row r="2397" spans="1:21" s="57" customFormat="1" ht="15.75" hidden="1" customHeight="1" thickBot="1">
      <c r="A2397" s="216" t="s">
        <v>62</v>
      </c>
      <c r="B2397" s="69"/>
      <c r="C2397" s="233" t="s">
        <v>812</v>
      </c>
      <c r="D2397" s="189">
        <v>422.82256527999999</v>
      </c>
      <c r="E2397" s="190">
        <v>433.39977866999999</v>
      </c>
      <c r="F2397" s="190">
        <v>384.41603508999998</v>
      </c>
      <c r="G2397" s="190">
        <v>378.70477225000002</v>
      </c>
      <c r="H2397" s="190">
        <v>409.00266585000003</v>
      </c>
      <c r="I2397" s="190">
        <v>409.70537718000003</v>
      </c>
      <c r="J2397" s="190">
        <v>484.37906643999997</v>
      </c>
      <c r="K2397" s="190">
        <v>442.21279817999999</v>
      </c>
      <c r="L2397" s="190">
        <v>477.28706606999998</v>
      </c>
      <c r="M2397" s="190">
        <v>562.50757611000006</v>
      </c>
      <c r="N2397" s="190">
        <v>464.52465804000002</v>
      </c>
      <c r="O2397" s="184">
        <v>439.40428668999999</v>
      </c>
      <c r="P2397" s="185">
        <f t="shared" si="1612"/>
        <v>5308.3666458500002</v>
      </c>
      <c r="Q2397" s="503"/>
      <c r="R2397" s="187"/>
      <c r="S2397" s="187"/>
      <c r="T2397" s="105">
        <f t="shared" si="1613"/>
        <v>0</v>
      </c>
      <c r="U2397" s="79">
        <v>2</v>
      </c>
    </row>
    <row r="2398" spans="1:21" s="57" customFormat="1" ht="15.75" hidden="1" customHeight="1" thickBot="1">
      <c r="A2398" s="216" t="s">
        <v>62</v>
      </c>
      <c r="B2398" s="69"/>
      <c r="C2398" s="233" t="s">
        <v>892</v>
      </c>
      <c r="D2398" s="422">
        <v>453.43808254999999</v>
      </c>
      <c r="E2398" s="423">
        <v>445.73465897000005</v>
      </c>
      <c r="F2398" s="423">
        <v>399.75197376</v>
      </c>
      <c r="G2398" s="423">
        <v>401.92736991000004</v>
      </c>
      <c r="H2398" s="423">
        <v>420.05372552999995</v>
      </c>
      <c r="I2398" s="423">
        <v>427.42043198000005</v>
      </c>
      <c r="J2398" s="423">
        <v>487.89460708999997</v>
      </c>
      <c r="K2398" s="423">
        <v>465.19574908999999</v>
      </c>
      <c r="L2398" s="423">
        <v>482.35105212999997</v>
      </c>
      <c r="M2398" s="423">
        <v>585.75096432000009</v>
      </c>
      <c r="N2398" s="423">
        <v>505.25593679000002</v>
      </c>
      <c r="O2398" s="424">
        <v>453.78095139999999</v>
      </c>
      <c r="P2398" s="425">
        <f t="shared" si="1612"/>
        <v>5528.5555035200005</v>
      </c>
      <c r="Q2398" s="503"/>
      <c r="R2398" s="182"/>
      <c r="S2398" s="191"/>
      <c r="T2398" s="192">
        <f>S2398-R2398</f>
        <v>0</v>
      </c>
      <c r="U2398" s="79">
        <v>2</v>
      </c>
    </row>
    <row r="2399" spans="1:21" s="57" customFormat="1" ht="15.75" hidden="1" customHeight="1" thickBot="1">
      <c r="A2399" s="216" t="s">
        <v>62</v>
      </c>
      <c r="B2399" s="69"/>
      <c r="C2399" s="233" t="s">
        <v>993</v>
      </c>
      <c r="D2399" s="182">
        <v>485.43746162000002</v>
      </c>
      <c r="E2399" s="183">
        <v>476.74914198000005</v>
      </c>
      <c r="F2399" s="183">
        <v>424.30014262999998</v>
      </c>
      <c r="G2399" s="183">
        <v>392.76197965</v>
      </c>
      <c r="H2399" s="183">
        <v>451.30813051000001</v>
      </c>
      <c r="I2399" s="183">
        <v>462.37690064999998</v>
      </c>
      <c r="J2399" s="183">
        <v>530.26856823000003</v>
      </c>
      <c r="K2399" s="183">
        <v>494.93878720999999</v>
      </c>
      <c r="L2399" s="183">
        <v>519.7320502</v>
      </c>
      <c r="M2399" s="183">
        <v>635.63663315999997</v>
      </c>
      <c r="N2399" s="183">
        <v>526.84699560000001</v>
      </c>
      <c r="O2399" s="184">
        <v>486.47164154000001</v>
      </c>
      <c r="P2399" s="185">
        <f t="shared" si="1612"/>
        <v>5886.8284329799999</v>
      </c>
      <c r="Q2399" s="503"/>
      <c r="R2399" s="459">
        <v>5824.6</v>
      </c>
      <c r="S2399" s="459">
        <v>5824.6</v>
      </c>
      <c r="T2399" s="592">
        <f t="shared" si="1613"/>
        <v>0</v>
      </c>
      <c r="U2399" s="79">
        <v>2</v>
      </c>
    </row>
    <row r="2400" spans="1:21" s="57" customFormat="1" ht="15.6" customHeight="1" thickBot="1">
      <c r="A2400" s="216" t="s">
        <v>62</v>
      </c>
      <c r="B2400" s="516">
        <f>+B2387+1</f>
        <v>475</v>
      </c>
      <c r="C2400" s="233" t="s">
        <v>2538</v>
      </c>
      <c r="D2400" s="182">
        <v>672.1</v>
      </c>
      <c r="E2400" s="183">
        <v>655.5</v>
      </c>
      <c r="F2400" s="183">
        <v>574.79999999999995</v>
      </c>
      <c r="G2400" s="183">
        <v>601.5</v>
      </c>
      <c r="H2400" s="183">
        <v>665.9</v>
      </c>
      <c r="I2400" s="183">
        <v>658.2</v>
      </c>
      <c r="J2400" s="183">
        <v>744.6</v>
      </c>
      <c r="K2400" s="183">
        <v>689.1</v>
      </c>
      <c r="L2400" s="183">
        <v>698.9</v>
      </c>
      <c r="M2400" s="183">
        <v>853.1</v>
      </c>
      <c r="N2400" s="183">
        <v>736.3</v>
      </c>
      <c r="O2400" s="184">
        <f>(R2400)-SUM(D2400:N2400)</f>
        <v>673.49999999999909</v>
      </c>
      <c r="P2400" s="185">
        <f>SUM(D2400:O2400)</f>
        <v>8223.5</v>
      </c>
      <c r="Q2400" s="584"/>
      <c r="R2400" s="182">
        <v>8223.5</v>
      </c>
      <c r="S2400" s="187">
        <v>8223.5</v>
      </c>
      <c r="T2400" s="105">
        <f t="shared" si="1613"/>
        <v>0</v>
      </c>
      <c r="U2400" s="79">
        <v>1</v>
      </c>
    </row>
    <row r="2401" spans="1:21" s="57" customFormat="1" ht="15.75" hidden="1" customHeight="1" thickBot="1">
      <c r="A2401" s="216" t="s">
        <v>62</v>
      </c>
      <c r="B2401" s="69"/>
      <c r="C2401" s="233" t="s">
        <v>1138</v>
      </c>
      <c r="D2401" s="182">
        <v>513.00556661999997</v>
      </c>
      <c r="E2401" s="183">
        <v>502.97995705</v>
      </c>
      <c r="F2401" s="183">
        <v>456.58371966000004</v>
      </c>
      <c r="G2401" s="183">
        <v>440.28726141999999</v>
      </c>
      <c r="H2401" s="183">
        <v>474.54484464000001</v>
      </c>
      <c r="I2401" s="183">
        <v>484.26842542000003</v>
      </c>
      <c r="J2401" s="183">
        <v>550.64145180999992</v>
      </c>
      <c r="K2401" s="183">
        <v>518.20142423000004</v>
      </c>
      <c r="L2401" s="183">
        <v>539.08073458000001</v>
      </c>
      <c r="M2401" s="183">
        <v>663.19495728999993</v>
      </c>
      <c r="N2401" s="183">
        <v>549.95921305999991</v>
      </c>
      <c r="O2401" s="184">
        <v>508.69207286</v>
      </c>
      <c r="P2401" s="185">
        <f>SUM(D2401:O2401)</f>
        <v>6201.4396286400006</v>
      </c>
      <c r="Q2401" s="351"/>
      <c r="R2401" s="595">
        <v>6197.1</v>
      </c>
      <c r="S2401" s="596">
        <v>6197.1</v>
      </c>
      <c r="T2401" s="597">
        <f>R2401-S2401</f>
        <v>0</v>
      </c>
      <c r="U2401" s="79">
        <v>2</v>
      </c>
    </row>
    <row r="2402" spans="1:21" s="57" customFormat="1" ht="15.75" hidden="1" customHeight="1" thickBot="1">
      <c r="A2402" s="216" t="s">
        <v>62</v>
      </c>
      <c r="B2402" s="516"/>
      <c r="C2402" s="233" t="s">
        <v>1803</v>
      </c>
      <c r="D2402" s="182">
        <v>525.64688259000002</v>
      </c>
      <c r="E2402" s="183">
        <v>519.44679279000002</v>
      </c>
      <c r="F2402" s="183">
        <v>469.36249179000004</v>
      </c>
      <c r="G2402" s="183">
        <v>446.97965682</v>
      </c>
      <c r="H2402" s="183">
        <v>493.64719551999997</v>
      </c>
      <c r="I2402" s="183">
        <v>512.24812699000006</v>
      </c>
      <c r="J2402" s="183">
        <v>576.22896488999993</v>
      </c>
      <c r="K2402" s="183">
        <v>570.12199888999999</v>
      </c>
      <c r="L2402" s="183">
        <v>563.98885225000004</v>
      </c>
      <c r="M2402" s="183">
        <v>389.42437031999998</v>
      </c>
      <c r="N2402" s="183">
        <v>199.82876791000001</v>
      </c>
      <c r="O2402" s="184">
        <v>248.3553604</v>
      </c>
      <c r="P2402" s="185">
        <f t="shared" ref="P2402:P2411" si="1614">SUM(D2402:O2402)</f>
        <v>5515.2794611600011</v>
      </c>
      <c r="Q2402" s="351"/>
      <c r="R2402" s="182">
        <v>6410.1</v>
      </c>
      <c r="S2402" s="187">
        <v>6410.1</v>
      </c>
      <c r="T2402" s="481">
        <f t="shared" ref="T2402:T2411" si="1615">R2402-S2402</f>
        <v>0</v>
      </c>
      <c r="U2402" s="79">
        <v>2</v>
      </c>
    </row>
    <row r="2403" spans="1:21" s="57" customFormat="1" ht="15.75" hidden="1" customHeight="1" thickBot="1">
      <c r="A2403" s="216" t="s">
        <v>62</v>
      </c>
      <c r="B2403" s="516"/>
      <c r="C2403" s="233" t="s">
        <v>1804</v>
      </c>
      <c r="D2403" s="583">
        <v>349.34243099999998</v>
      </c>
      <c r="E2403" s="301">
        <v>346.35274664999997</v>
      </c>
      <c r="F2403" s="301">
        <v>337.28369223999999</v>
      </c>
      <c r="G2403" s="301">
        <v>369.27872789999998</v>
      </c>
      <c r="H2403" s="301">
        <v>394.02003016000003</v>
      </c>
      <c r="I2403" s="301">
        <v>381.68153513999999</v>
      </c>
      <c r="J2403" s="301">
        <v>454.29340948000004</v>
      </c>
      <c r="K2403" s="301">
        <v>448.49287910000004</v>
      </c>
      <c r="L2403" s="301">
        <v>473.12299488000002</v>
      </c>
      <c r="M2403" s="301">
        <v>649.10518462000005</v>
      </c>
      <c r="N2403" s="301">
        <v>606.09657127999992</v>
      </c>
      <c r="O2403" s="332">
        <v>603.84740833000001</v>
      </c>
      <c r="P2403" s="333">
        <f t="shared" si="1614"/>
        <v>5412.9176107799994</v>
      </c>
      <c r="Q2403" s="557"/>
      <c r="R2403" s="182">
        <v>5073.8</v>
      </c>
      <c r="S2403" s="187">
        <v>5073.8</v>
      </c>
      <c r="T2403" s="105">
        <f t="shared" si="1615"/>
        <v>0</v>
      </c>
      <c r="U2403" s="79">
        <v>2</v>
      </c>
    </row>
    <row r="2404" spans="1:21" s="57" customFormat="1" ht="15.6" hidden="1" customHeight="1" thickBot="1">
      <c r="A2404" s="216" t="s">
        <v>62</v>
      </c>
      <c r="B2404" s="516"/>
      <c r="C2404" s="233" t="s">
        <v>1805</v>
      </c>
      <c r="D2404" s="182">
        <v>645.47305878999998</v>
      </c>
      <c r="E2404" s="183">
        <v>649.40989487000002</v>
      </c>
      <c r="F2404" s="183">
        <v>534.11768902999995</v>
      </c>
      <c r="G2404" s="183">
        <v>532.80788107000001</v>
      </c>
      <c r="H2404" s="183">
        <v>593.42655453999998</v>
      </c>
      <c r="I2404" s="183">
        <v>608.62567509000007</v>
      </c>
      <c r="J2404" s="183">
        <v>678.77827272000002</v>
      </c>
      <c r="K2404" s="183">
        <v>635.19367559</v>
      </c>
      <c r="L2404" s="183">
        <v>695.97248039999999</v>
      </c>
      <c r="M2404" s="183">
        <v>844.34941927</v>
      </c>
      <c r="N2404" s="183">
        <v>762.70282413999996</v>
      </c>
      <c r="O2404" s="184">
        <v>692.11209694000001</v>
      </c>
      <c r="P2404" s="185">
        <f t="shared" si="1614"/>
        <v>7872.9695224499992</v>
      </c>
      <c r="Q2404" s="584"/>
      <c r="R2404" s="182">
        <v>7272</v>
      </c>
      <c r="S2404" s="187">
        <v>7272</v>
      </c>
      <c r="T2404" s="105">
        <f t="shared" si="1615"/>
        <v>0</v>
      </c>
      <c r="U2404" s="79">
        <v>2</v>
      </c>
    </row>
    <row r="2405" spans="1:21" s="57" customFormat="1" ht="15.6" hidden="1" customHeight="1" thickBot="1">
      <c r="A2405" s="216" t="s">
        <v>62</v>
      </c>
      <c r="B2405" s="516"/>
      <c r="C2405" s="233" t="s">
        <v>1806</v>
      </c>
      <c r="D2405" s="182">
        <v>710.25077945999999</v>
      </c>
      <c r="E2405" s="183">
        <v>700.26616376999993</v>
      </c>
      <c r="F2405" s="183">
        <v>620.07145246000005</v>
      </c>
      <c r="G2405" s="183">
        <v>595.42850836000002</v>
      </c>
      <c r="H2405" s="183">
        <v>662.98512660000006</v>
      </c>
      <c r="I2405" s="183">
        <v>653.01990595000007</v>
      </c>
      <c r="J2405" s="183">
        <v>732.42950532000009</v>
      </c>
      <c r="K2405" s="183">
        <v>716.61911775999999</v>
      </c>
      <c r="L2405" s="183">
        <v>742.38416110000003</v>
      </c>
      <c r="M2405" s="183">
        <v>881.29398017999995</v>
      </c>
      <c r="N2405" s="183">
        <v>765.10640079999996</v>
      </c>
      <c r="O2405" s="184">
        <v>704.04519889999995</v>
      </c>
      <c r="P2405" s="185">
        <f t="shared" si="1614"/>
        <v>8483.9003006600014</v>
      </c>
      <c r="Q2405" s="638"/>
      <c r="R2405" s="182">
        <v>8390</v>
      </c>
      <c r="S2405" s="187">
        <v>8390</v>
      </c>
      <c r="T2405" s="105">
        <f t="shared" si="1615"/>
        <v>0</v>
      </c>
      <c r="U2405" s="79">
        <v>2</v>
      </c>
    </row>
    <row r="2406" spans="1:21" s="57" customFormat="1" ht="15.75" customHeight="1" thickBot="1">
      <c r="A2406" s="216" t="s">
        <v>62</v>
      </c>
      <c r="B2406" s="516">
        <f>+B2400+1</f>
        <v>476</v>
      </c>
      <c r="C2406" s="233" t="s">
        <v>1807</v>
      </c>
      <c r="D2406" s="612">
        <v>706.7</v>
      </c>
      <c r="E2406" s="611">
        <v>655.7</v>
      </c>
      <c r="F2406" s="611">
        <v>587</v>
      </c>
      <c r="G2406" s="611">
        <v>594.29999999999995</v>
      </c>
      <c r="H2406" s="611">
        <v>652.1</v>
      </c>
      <c r="I2406" s="611">
        <v>643</v>
      </c>
      <c r="J2406" s="611">
        <v>736.9</v>
      </c>
      <c r="K2406" s="611">
        <v>699.6</v>
      </c>
      <c r="L2406" s="611">
        <v>753.5</v>
      </c>
      <c r="M2406" s="611">
        <v>881.8</v>
      </c>
      <c r="N2406" s="611">
        <v>716.7</v>
      </c>
      <c r="O2406" s="184">
        <f t="shared" ref="O2406:O2411" si="1616">(R2406)-SUM(D2406:N2406)</f>
        <v>687.69999999999982</v>
      </c>
      <c r="P2406" s="185">
        <f t="shared" si="1614"/>
        <v>8315</v>
      </c>
      <c r="Q2406" s="557"/>
      <c r="R2406" s="419">
        <v>8315</v>
      </c>
      <c r="S2406" s="187">
        <v>8315</v>
      </c>
      <c r="T2406" s="105">
        <f t="shared" si="1615"/>
        <v>0</v>
      </c>
      <c r="U2406" s="79">
        <v>1</v>
      </c>
    </row>
    <row r="2407" spans="1:21" s="57" customFormat="1" ht="15.75" customHeight="1" thickBot="1">
      <c r="A2407" s="216" t="s">
        <v>62</v>
      </c>
      <c r="B2407" s="516">
        <f>+B2406+1</f>
        <v>477</v>
      </c>
      <c r="C2407" s="233" t="s">
        <v>1808</v>
      </c>
      <c r="D2407" s="195">
        <v>718.1</v>
      </c>
      <c r="E2407" s="193">
        <v>715.6</v>
      </c>
      <c r="F2407" s="193">
        <v>661.1</v>
      </c>
      <c r="G2407" s="193">
        <v>598.20000000000005</v>
      </c>
      <c r="H2407" s="193">
        <v>679.5</v>
      </c>
      <c r="I2407" s="193">
        <v>691.2</v>
      </c>
      <c r="J2407" s="193">
        <v>760.6</v>
      </c>
      <c r="K2407" s="193">
        <v>738.6</v>
      </c>
      <c r="L2407" s="193">
        <v>768.9</v>
      </c>
      <c r="M2407" s="193">
        <v>884</v>
      </c>
      <c r="N2407" s="193">
        <v>753.1</v>
      </c>
      <c r="O2407" s="184">
        <f t="shared" si="1616"/>
        <v>710.19999999999982</v>
      </c>
      <c r="P2407" s="185">
        <f t="shared" si="1614"/>
        <v>8679.1</v>
      </c>
      <c r="Q2407" s="557"/>
      <c r="R2407" s="419">
        <v>8679.1</v>
      </c>
      <c r="S2407" s="187">
        <v>8679.1</v>
      </c>
      <c r="T2407" s="105">
        <f t="shared" si="1615"/>
        <v>0</v>
      </c>
      <c r="U2407" s="79">
        <v>1</v>
      </c>
    </row>
    <row r="2408" spans="1:21" s="57" customFormat="1" ht="15.75" hidden="1" customHeight="1" thickBot="1">
      <c r="A2408" s="216" t="s">
        <v>62</v>
      </c>
      <c r="B2408" s="69"/>
      <c r="C2408" s="233" t="s">
        <v>1809</v>
      </c>
      <c r="D2408" s="195"/>
      <c r="E2408" s="193"/>
      <c r="F2408" s="193"/>
      <c r="G2408" s="193"/>
      <c r="H2408" s="193"/>
      <c r="I2408" s="193"/>
      <c r="J2408" s="193"/>
      <c r="K2408" s="193"/>
      <c r="L2408" s="193"/>
      <c r="M2408" s="193"/>
      <c r="N2408" s="193"/>
      <c r="O2408" s="184">
        <f t="shared" si="1616"/>
        <v>0</v>
      </c>
      <c r="P2408" s="185">
        <f t="shared" si="1614"/>
        <v>0</v>
      </c>
      <c r="Q2408" s="503"/>
      <c r="R2408" s="199"/>
      <c r="S2408" s="187"/>
      <c r="T2408" s="105">
        <f t="shared" si="1615"/>
        <v>0</v>
      </c>
      <c r="U2408" s="79">
        <v>2</v>
      </c>
    </row>
    <row r="2409" spans="1:21" s="57" customFormat="1" ht="15.75" hidden="1" customHeight="1" thickBot="1">
      <c r="A2409" s="216" t="s">
        <v>62</v>
      </c>
      <c r="B2409" s="69"/>
      <c r="C2409" s="233" t="s">
        <v>1810</v>
      </c>
      <c r="D2409" s="195"/>
      <c r="E2409" s="193"/>
      <c r="F2409" s="193"/>
      <c r="G2409" s="193"/>
      <c r="H2409" s="193"/>
      <c r="I2409" s="193"/>
      <c r="J2409" s="193"/>
      <c r="K2409" s="193"/>
      <c r="L2409" s="193"/>
      <c r="M2409" s="193"/>
      <c r="N2409" s="193"/>
      <c r="O2409" s="184">
        <f t="shared" si="1616"/>
        <v>0</v>
      </c>
      <c r="P2409" s="185">
        <f t="shared" si="1614"/>
        <v>0</v>
      </c>
      <c r="Q2409" s="503"/>
      <c r="R2409" s="199"/>
      <c r="S2409" s="187"/>
      <c r="T2409" s="105">
        <f t="shared" si="1615"/>
        <v>0</v>
      </c>
      <c r="U2409" s="79">
        <v>2</v>
      </c>
    </row>
    <row r="2410" spans="1:21" s="57" customFormat="1" ht="15.75" hidden="1" customHeight="1" thickBot="1">
      <c r="A2410" s="216" t="s">
        <v>62</v>
      </c>
      <c r="B2410" s="69"/>
      <c r="C2410" s="233" t="s">
        <v>1811</v>
      </c>
      <c r="D2410" s="195"/>
      <c r="E2410" s="193"/>
      <c r="F2410" s="193"/>
      <c r="G2410" s="193"/>
      <c r="H2410" s="193"/>
      <c r="I2410" s="193"/>
      <c r="J2410" s="193"/>
      <c r="K2410" s="193"/>
      <c r="L2410" s="193"/>
      <c r="M2410" s="193"/>
      <c r="N2410" s="193"/>
      <c r="O2410" s="184">
        <f t="shared" si="1616"/>
        <v>0</v>
      </c>
      <c r="P2410" s="185">
        <f t="shared" si="1614"/>
        <v>0</v>
      </c>
      <c r="Q2410" s="503"/>
      <c r="R2410" s="199"/>
      <c r="S2410" s="187"/>
      <c r="T2410" s="105">
        <f t="shared" si="1615"/>
        <v>0</v>
      </c>
      <c r="U2410" s="79">
        <v>2</v>
      </c>
    </row>
    <row r="2411" spans="1:21" s="57" customFormat="1" ht="15.75" hidden="1" customHeight="1" thickBot="1">
      <c r="A2411" s="216" t="s">
        <v>62</v>
      </c>
      <c r="B2411" s="69"/>
      <c r="C2411" s="233" t="s">
        <v>1812</v>
      </c>
      <c r="D2411" s="195"/>
      <c r="E2411" s="193"/>
      <c r="F2411" s="193"/>
      <c r="G2411" s="193"/>
      <c r="H2411" s="193"/>
      <c r="I2411" s="193"/>
      <c r="J2411" s="193"/>
      <c r="K2411" s="193"/>
      <c r="L2411" s="193"/>
      <c r="M2411" s="193"/>
      <c r="N2411" s="193"/>
      <c r="O2411" s="184">
        <f t="shared" si="1616"/>
        <v>0</v>
      </c>
      <c r="P2411" s="185">
        <f t="shared" si="1614"/>
        <v>0</v>
      </c>
      <c r="Q2411" s="503"/>
      <c r="R2411" s="199"/>
      <c r="S2411" s="187"/>
      <c r="T2411" s="105">
        <f t="shared" si="1615"/>
        <v>0</v>
      </c>
      <c r="U2411" s="79">
        <v>2</v>
      </c>
    </row>
    <row r="2412" spans="1:21" s="196" customFormat="1" ht="15.6" customHeight="1" thickBot="1">
      <c r="B2412" s="549"/>
      <c r="C2412" s="468"/>
      <c r="D2412" s="161"/>
      <c r="E2412" s="161"/>
      <c r="F2412" s="161"/>
      <c r="G2412" s="161"/>
      <c r="H2412" s="161"/>
      <c r="I2412" s="161"/>
      <c r="J2412" s="161"/>
      <c r="K2412" s="161"/>
      <c r="L2412" s="161"/>
      <c r="M2412" s="161"/>
      <c r="N2412" s="161"/>
      <c r="O2412" s="197"/>
      <c r="P2412" s="198"/>
      <c r="Q2412" s="198"/>
      <c r="R2412" s="161"/>
      <c r="S2412" s="161"/>
      <c r="T2412" s="75"/>
      <c r="U2412" s="79">
        <v>1</v>
      </c>
    </row>
    <row r="2413" spans="1:21" s="57" customFormat="1" ht="15.75" hidden="1" customHeight="1" thickBot="1">
      <c r="A2413" s="302" t="s">
        <v>63</v>
      </c>
      <c r="B2413" s="69"/>
      <c r="C2413" s="233" t="s">
        <v>296</v>
      </c>
      <c r="D2413" s="218">
        <v>8.8150156724311687E-2</v>
      </c>
      <c r="E2413" s="218">
        <v>8.6669191354159639E-2</v>
      </c>
      <c r="F2413" s="218">
        <v>9.0198522671359901E-2</v>
      </c>
      <c r="G2413" s="218">
        <v>8.2475502582324625E-2</v>
      </c>
      <c r="H2413" s="218">
        <v>8.3085450735411751E-2</v>
      </c>
      <c r="I2413" s="218">
        <v>8.0467348237322628E-2</v>
      </c>
      <c r="J2413" s="218">
        <v>8.2467924159271275E-2</v>
      </c>
      <c r="K2413" s="218">
        <v>8.0108007002411677E-2</v>
      </c>
      <c r="L2413" s="218">
        <v>8.0903949536766842E-2</v>
      </c>
      <c r="M2413" s="218">
        <v>8.6607529543725595E-2</v>
      </c>
      <c r="N2413" s="218">
        <v>7.9050755848238355E-2</v>
      </c>
      <c r="O2413" s="218">
        <v>7.9815661604696053E-2</v>
      </c>
      <c r="P2413" s="160">
        <f>SUM(D2413:O2413)</f>
        <v>1.0000000000000002</v>
      </c>
      <c r="Q2413" s="484"/>
      <c r="R2413" s="234"/>
      <c r="S2413" s="234"/>
      <c r="T2413" s="75"/>
      <c r="U2413" s="79">
        <v>2</v>
      </c>
    </row>
    <row r="2414" spans="1:21" s="57" customFormat="1" ht="15.75" hidden="1" customHeight="1" thickBot="1">
      <c r="A2414" s="304" t="s">
        <v>63</v>
      </c>
      <c r="B2414" s="69"/>
      <c r="C2414" s="233" t="s">
        <v>297</v>
      </c>
      <c r="D2414" s="220">
        <v>9.0284428142681353E-2</v>
      </c>
      <c r="E2414" s="220">
        <v>8.7342419101968299E-2</v>
      </c>
      <c r="F2414" s="220">
        <v>9.0438549199898313E-2</v>
      </c>
      <c r="G2414" s="220">
        <v>8.3163873345524664E-2</v>
      </c>
      <c r="H2414" s="220">
        <v>7.7640173678190538E-2</v>
      </c>
      <c r="I2414" s="220">
        <v>7.3859890978347192E-2</v>
      </c>
      <c r="J2414" s="220">
        <v>8.1596243664578752E-2</v>
      </c>
      <c r="K2414" s="220">
        <v>8.2722011981992721E-2</v>
      </c>
      <c r="L2414" s="220">
        <v>8.0020326971545819E-2</v>
      </c>
      <c r="M2414" s="220">
        <v>8.7245113091367218E-2</v>
      </c>
      <c r="N2414" s="220">
        <v>8.3035770802423678E-2</v>
      </c>
      <c r="O2414" s="220">
        <v>8.2651199041481632E-2</v>
      </c>
      <c r="P2414" s="164">
        <f>SUM(D2414:O2414)</f>
        <v>1</v>
      </c>
      <c r="Q2414" s="484"/>
      <c r="R2414" s="234"/>
      <c r="S2414" s="234"/>
      <c r="T2414" s="75"/>
      <c r="U2414" s="79">
        <v>2</v>
      </c>
    </row>
    <row r="2415" spans="1:21" s="57" customFormat="1" ht="15.75" hidden="1" customHeight="1" thickBot="1">
      <c r="A2415" s="304" t="s">
        <v>63</v>
      </c>
      <c r="B2415" s="69"/>
      <c r="C2415" s="233" t="s">
        <v>298</v>
      </c>
      <c r="D2415" s="235">
        <v>8.1391433451209305E-2</v>
      </c>
      <c r="E2415" s="235">
        <v>8.4471115854801021E-2</v>
      </c>
      <c r="F2415" s="235">
        <v>9.1992301835533932E-2</v>
      </c>
      <c r="G2415" s="235">
        <v>7.2568893411786198E-2</v>
      </c>
      <c r="H2415" s="235">
        <v>7.7884266301176189E-2</v>
      </c>
      <c r="I2415" s="235">
        <v>7.2645351622625184E-2</v>
      </c>
      <c r="J2415" s="235">
        <v>8.3054809004492275E-2</v>
      </c>
      <c r="K2415" s="235">
        <v>7.9223009600536187E-2</v>
      </c>
      <c r="L2415" s="235">
        <v>8.4824600654172994E-2</v>
      </c>
      <c r="M2415" s="235">
        <v>9.5462757694037767E-2</v>
      </c>
      <c r="N2415" s="235">
        <v>8.9089444881442492E-2</v>
      </c>
      <c r="O2415" s="235">
        <v>8.7392015688186372E-2</v>
      </c>
      <c r="P2415" s="167">
        <f>SUM(D2415:O2415)</f>
        <v>0.99999999999999989</v>
      </c>
      <c r="Q2415" s="484"/>
      <c r="R2415" s="234"/>
      <c r="S2415" s="234"/>
      <c r="T2415" s="75"/>
      <c r="U2415" s="79">
        <v>2</v>
      </c>
    </row>
    <row r="2416" spans="1:21" s="57" customFormat="1" ht="15.75" hidden="1" customHeight="1" thickBot="1">
      <c r="A2416" s="304" t="s">
        <v>63</v>
      </c>
      <c r="B2416" s="69"/>
      <c r="C2416" s="233" t="s">
        <v>299</v>
      </c>
      <c r="D2416" s="168">
        <f t="shared" ref="D2416:D2423" si="1617">D2435/$P2435</f>
        <v>7.8349130944253428E-2</v>
      </c>
      <c r="E2416" s="169">
        <f t="shared" ref="E2416:O2416" si="1618">E2435/$P2435</f>
        <v>8.1027210251307019E-2</v>
      </c>
      <c r="F2416" s="169">
        <f t="shared" si="1618"/>
        <v>8.0454279821955396E-2</v>
      </c>
      <c r="G2416" s="169">
        <f t="shared" si="1618"/>
        <v>7.7168134945824779E-2</v>
      </c>
      <c r="H2416" s="169">
        <f t="shared" si="1618"/>
        <v>8.0168365593550062E-2</v>
      </c>
      <c r="I2416" s="169">
        <f t="shared" si="1618"/>
        <v>7.7457655114974225E-2</v>
      </c>
      <c r="J2416" s="169">
        <f t="shared" si="1618"/>
        <v>8.4506401314199037E-2</v>
      </c>
      <c r="K2416" s="169">
        <f t="shared" si="1618"/>
        <v>8.1679707751924985E-2</v>
      </c>
      <c r="L2416" s="169">
        <f t="shared" si="1618"/>
        <v>8.7551854049832706E-2</v>
      </c>
      <c r="M2416" s="169">
        <f t="shared" si="1618"/>
        <v>9.7649618407773059E-2</v>
      </c>
      <c r="N2416" s="169">
        <f t="shared" si="1618"/>
        <v>9.0058209788498475E-2</v>
      </c>
      <c r="O2416" s="169">
        <f t="shared" si="1618"/>
        <v>8.3929432015906982E-2</v>
      </c>
      <c r="P2416" s="171">
        <f>SUM(D2416:O2416)</f>
        <v>1.0000000000000002</v>
      </c>
      <c r="Q2416" s="484"/>
      <c r="R2416" s="234"/>
      <c r="S2416" s="234"/>
      <c r="T2416" s="75"/>
      <c r="U2416" s="79">
        <v>2</v>
      </c>
    </row>
    <row r="2417" spans="1:21" s="57" customFormat="1" ht="15.75" hidden="1" customHeight="1" thickBot="1">
      <c r="A2417" s="304" t="s">
        <v>63</v>
      </c>
      <c r="B2417" s="69"/>
      <c r="C2417" s="236" t="s">
        <v>300</v>
      </c>
      <c r="D2417" s="168">
        <f t="shared" si="1617"/>
        <v>7.542532442128172E-2</v>
      </c>
      <c r="E2417" s="169">
        <f t="shared" ref="E2417:O2418" si="1619">E2436/$P2436</f>
        <v>7.7960681782738683E-2</v>
      </c>
      <c r="F2417" s="169">
        <f t="shared" si="1619"/>
        <v>7.9252357286491965E-2</v>
      </c>
      <c r="G2417" s="169">
        <f t="shared" si="1619"/>
        <v>7.5476558560446647E-2</v>
      </c>
      <c r="H2417" s="169">
        <f t="shared" si="1619"/>
        <v>7.8421969016167381E-2</v>
      </c>
      <c r="I2417" s="169">
        <f t="shared" si="1619"/>
        <v>7.7274002551623477E-2</v>
      </c>
      <c r="J2417" s="169">
        <f t="shared" si="1619"/>
        <v>8.6784274350199378E-2</v>
      </c>
      <c r="K2417" s="169">
        <f t="shared" si="1619"/>
        <v>8.2249688370772581E-2</v>
      </c>
      <c r="L2417" s="169">
        <f t="shared" si="1619"/>
        <v>9.1503886219749392E-2</v>
      </c>
      <c r="M2417" s="169">
        <f t="shared" si="1619"/>
        <v>9.909696791397582E-2</v>
      </c>
      <c r="N2417" s="169">
        <f t="shared" si="1619"/>
        <v>8.7810589541439499E-2</v>
      </c>
      <c r="O2417" s="169">
        <f t="shared" si="1619"/>
        <v>8.87436999851135E-2</v>
      </c>
      <c r="P2417" s="171">
        <f>SUM(D2417:O2417)</f>
        <v>1</v>
      </c>
      <c r="Q2417" s="496">
        <f>(P2436/P2435-1)</f>
        <v>6.3507869843313802E-2</v>
      </c>
      <c r="R2417" s="234"/>
      <c r="S2417" s="234"/>
      <c r="T2417" s="75"/>
      <c r="U2417" s="79">
        <v>2</v>
      </c>
    </row>
    <row r="2418" spans="1:21" s="57" customFormat="1" ht="15.75" hidden="1" customHeight="1" thickBot="1">
      <c r="A2418" s="304" t="s">
        <v>63</v>
      </c>
      <c r="B2418" s="69"/>
      <c r="C2418" s="233" t="s">
        <v>486</v>
      </c>
      <c r="D2418" s="168">
        <f t="shared" si="1617"/>
        <v>7.5483517964709951E-2</v>
      </c>
      <c r="E2418" s="169">
        <f t="shared" si="1619"/>
        <v>7.8286365355174331E-2</v>
      </c>
      <c r="F2418" s="169">
        <f t="shared" si="1619"/>
        <v>7.9949061848329631E-2</v>
      </c>
      <c r="G2418" s="169">
        <f t="shared" si="1619"/>
        <v>7.7493526831833567E-2</v>
      </c>
      <c r="H2418" s="169">
        <f t="shared" si="1619"/>
        <v>7.8241473503016093E-2</v>
      </c>
      <c r="I2418" s="169">
        <f t="shared" si="1619"/>
        <v>7.8611571577785436E-2</v>
      </c>
      <c r="J2418" s="169">
        <f t="shared" si="1619"/>
        <v>8.6103824950045926E-2</v>
      </c>
      <c r="K2418" s="169">
        <f t="shared" si="1619"/>
        <v>8.2766446226225254E-2</v>
      </c>
      <c r="L2418" s="169">
        <f t="shared" si="1619"/>
        <v>8.5598370451193589E-2</v>
      </c>
      <c r="M2418" s="169">
        <f t="shared" si="1619"/>
        <v>9.7962416355141621E-2</v>
      </c>
      <c r="N2418" s="169">
        <f t="shared" si="1619"/>
        <v>8.9667535050744596E-2</v>
      </c>
      <c r="O2418" s="169">
        <f t="shared" si="1619"/>
        <v>8.9835889885800033E-2</v>
      </c>
      <c r="P2418" s="171">
        <f t="shared" ref="P2418:P2423" si="1620">SUM(D2418:O2418)</f>
        <v>0.99999999999999978</v>
      </c>
      <c r="Q2418" s="496">
        <f t="shared" ref="Q2418:Q2423" si="1621">(P2437/P2436-1)</f>
        <v>0.10483223318981971</v>
      </c>
      <c r="R2418" s="234"/>
      <c r="S2418" s="234"/>
      <c r="T2418" s="75"/>
      <c r="U2418" s="79">
        <v>2</v>
      </c>
    </row>
    <row r="2419" spans="1:21" s="57" customFormat="1" ht="15.75" hidden="1" customHeight="1" thickBot="1">
      <c r="A2419" s="304" t="s">
        <v>63</v>
      </c>
      <c r="B2419" s="69"/>
      <c r="C2419" s="233" t="s">
        <v>607</v>
      </c>
      <c r="D2419" s="168">
        <f t="shared" si="1617"/>
        <v>7.6233326934268542E-2</v>
      </c>
      <c r="E2419" s="169">
        <f t="shared" ref="E2419:O2419" si="1622">E2438/$P2438</f>
        <v>7.8567123017204601E-2</v>
      </c>
      <c r="F2419" s="169">
        <f t="shared" si="1622"/>
        <v>8.3424586218732472E-2</v>
      </c>
      <c r="G2419" s="169">
        <f t="shared" si="1622"/>
        <v>7.4265267774342045E-2</v>
      </c>
      <c r="H2419" s="169">
        <f t="shared" si="1622"/>
        <v>7.9530054251315763E-2</v>
      </c>
      <c r="I2419" s="169">
        <f t="shared" si="1622"/>
        <v>7.8379542031047758E-2</v>
      </c>
      <c r="J2419" s="169">
        <f t="shared" si="1622"/>
        <v>8.5602474970508047E-2</v>
      </c>
      <c r="K2419" s="169">
        <f t="shared" si="1622"/>
        <v>8.1490565808942594E-2</v>
      </c>
      <c r="L2419" s="169">
        <f t="shared" si="1622"/>
        <v>8.6516290160731438E-2</v>
      </c>
      <c r="M2419" s="169">
        <f t="shared" si="1622"/>
        <v>9.6393662408297207E-2</v>
      </c>
      <c r="N2419" s="169">
        <f t="shared" si="1622"/>
        <v>8.8582303368507934E-2</v>
      </c>
      <c r="O2419" s="169">
        <f t="shared" si="1622"/>
        <v>9.1014803056101629E-2</v>
      </c>
      <c r="P2419" s="171">
        <f t="shared" si="1620"/>
        <v>1</v>
      </c>
      <c r="Q2419" s="497">
        <f t="shared" si="1621"/>
        <v>0.10670871424233108</v>
      </c>
      <c r="R2419" s="234"/>
      <c r="S2419" s="234"/>
      <c r="T2419" s="75"/>
      <c r="U2419" s="79">
        <v>2</v>
      </c>
    </row>
    <row r="2420" spans="1:21" s="57" customFormat="1" ht="15.75" hidden="1" customHeight="1" thickBot="1">
      <c r="A2420" s="304" t="s">
        <v>63</v>
      </c>
      <c r="B2420" s="69"/>
      <c r="C2420" s="233" t="s">
        <v>704</v>
      </c>
      <c r="D2420" s="168">
        <f t="shared" si="1617"/>
        <v>7.3902983189941665E-2</v>
      </c>
      <c r="E2420" s="169">
        <f t="shared" ref="E2420:O2420" si="1623">E2439/$P2439</f>
        <v>7.8517740641920936E-2</v>
      </c>
      <c r="F2420" s="169">
        <f t="shared" si="1623"/>
        <v>8.3213847228744892E-2</v>
      </c>
      <c r="G2420" s="169">
        <f t="shared" si="1623"/>
        <v>7.4639072225112096E-2</v>
      </c>
      <c r="H2420" s="169">
        <f t="shared" si="1623"/>
        <v>7.9344850162515829E-2</v>
      </c>
      <c r="I2420" s="169">
        <f t="shared" si="1623"/>
        <v>7.7053293840575757E-2</v>
      </c>
      <c r="J2420" s="169">
        <f t="shared" si="1623"/>
        <v>8.6636967051609906E-2</v>
      </c>
      <c r="K2420" s="169">
        <f t="shared" si="1623"/>
        <v>8.3228603846835766E-2</v>
      </c>
      <c r="L2420" s="169">
        <f t="shared" si="1623"/>
        <v>8.6033532205899252E-2</v>
      </c>
      <c r="M2420" s="169">
        <f t="shared" si="1623"/>
        <v>9.8076869105758427E-2</v>
      </c>
      <c r="N2420" s="169">
        <f t="shared" si="1623"/>
        <v>8.8895969203223707E-2</v>
      </c>
      <c r="O2420" s="169">
        <f t="shared" si="1623"/>
        <v>9.0456271297861782E-2</v>
      </c>
      <c r="P2420" s="171">
        <f t="shared" si="1620"/>
        <v>1</v>
      </c>
      <c r="Q2420" s="497">
        <f t="shared" si="1621"/>
        <v>9.5259052011364087E-2</v>
      </c>
      <c r="R2420" s="234"/>
      <c r="S2420" s="234"/>
      <c r="T2420" s="477"/>
      <c r="U2420" s="79">
        <v>2</v>
      </c>
    </row>
    <row r="2421" spans="1:21" s="57" customFormat="1" ht="15.75" hidden="1" customHeight="1" thickBot="1">
      <c r="A2421" s="304" t="s">
        <v>63</v>
      </c>
      <c r="B2421" s="516"/>
      <c r="C2421" s="244" t="s">
        <v>811</v>
      </c>
      <c r="D2421" s="173">
        <f t="shared" si="1617"/>
        <v>7.8249888196940814E-2</v>
      </c>
      <c r="E2421" s="218">
        <f t="shared" ref="E2421:O2421" si="1624">E2440/$P2440</f>
        <v>8.0452353385939257E-2</v>
      </c>
      <c r="F2421" s="218">
        <f t="shared" si="1624"/>
        <v>8.2594055316328144E-2</v>
      </c>
      <c r="G2421" s="218">
        <f t="shared" si="1624"/>
        <v>7.9115158975743213E-2</v>
      </c>
      <c r="H2421" s="218">
        <f t="shared" si="1624"/>
        <v>8.0653048687808954E-2</v>
      </c>
      <c r="I2421" s="218">
        <f t="shared" si="1624"/>
        <v>7.7235629121905597E-2</v>
      </c>
      <c r="J2421" s="218">
        <f t="shared" si="1624"/>
        <v>8.721546297060194E-2</v>
      </c>
      <c r="K2421" s="218">
        <f t="shared" si="1624"/>
        <v>7.9476288991865249E-2</v>
      </c>
      <c r="L2421" s="218">
        <f t="shared" si="1624"/>
        <v>8.6785405515383662E-2</v>
      </c>
      <c r="M2421" s="218">
        <f t="shared" si="1624"/>
        <v>9.3423535240695868E-2</v>
      </c>
      <c r="N2421" s="218">
        <f t="shared" si="1624"/>
        <v>8.8254451462272857E-2</v>
      </c>
      <c r="O2421" s="218">
        <f t="shared" si="1624"/>
        <v>8.6544722134514473E-2</v>
      </c>
      <c r="P2421" s="514">
        <f t="shared" si="1620"/>
        <v>1</v>
      </c>
      <c r="Q2421" s="550">
        <f t="shared" si="1621"/>
        <v>7.8196815537564079E-2</v>
      </c>
      <c r="R2421" s="234"/>
      <c r="S2421" s="234"/>
      <c r="T2421" s="75"/>
      <c r="U2421" s="79">
        <v>2</v>
      </c>
    </row>
    <row r="2422" spans="1:21" s="57" customFormat="1" ht="15.75" hidden="1" customHeight="1" thickBot="1">
      <c r="A2422" s="304" t="s">
        <v>63</v>
      </c>
      <c r="B2422" s="516"/>
      <c r="C2422" s="244" t="s">
        <v>893</v>
      </c>
      <c r="D2422" s="219">
        <f t="shared" si="1617"/>
        <v>7.8646869917580603E-2</v>
      </c>
      <c r="E2422" s="220">
        <f t="shared" ref="E2422:O2423" si="1625">E2441/$P2441</f>
        <v>8.0795466502660826E-2</v>
      </c>
      <c r="F2422" s="220">
        <f t="shared" si="1625"/>
        <v>8.4284912728232159E-2</v>
      </c>
      <c r="G2422" s="220">
        <f t="shared" si="1625"/>
        <v>7.960619199502518E-2</v>
      </c>
      <c r="H2422" s="220">
        <f t="shared" si="1625"/>
        <v>7.6565182651865071E-2</v>
      </c>
      <c r="I2422" s="220">
        <f t="shared" si="1625"/>
        <v>7.8223987208523513E-2</v>
      </c>
      <c r="J2422" s="220">
        <f t="shared" si="1625"/>
        <v>8.9023754117408441E-2</v>
      </c>
      <c r="K2422" s="220">
        <f t="shared" si="1625"/>
        <v>8.2227421743303997E-2</v>
      </c>
      <c r="L2422" s="220">
        <f t="shared" si="1625"/>
        <v>8.1889983448661594E-2</v>
      </c>
      <c r="M2422" s="220">
        <f t="shared" si="1625"/>
        <v>9.5951521130166681E-2</v>
      </c>
      <c r="N2422" s="220">
        <f t="shared" si="1625"/>
        <v>8.604417363530921E-2</v>
      </c>
      <c r="O2422" s="220">
        <f t="shared" si="1625"/>
        <v>8.6740534921262755E-2</v>
      </c>
      <c r="P2422" s="460">
        <f t="shared" si="1620"/>
        <v>1</v>
      </c>
      <c r="Q2422" s="551">
        <f t="shared" si="1621"/>
        <v>4.790553626414451E-2</v>
      </c>
      <c r="R2422" s="234"/>
      <c r="S2422" s="234"/>
      <c r="T2422" s="75"/>
      <c r="U2422" s="79">
        <v>2</v>
      </c>
    </row>
    <row r="2423" spans="1:21" s="57" customFormat="1" ht="15.6" hidden="1" customHeight="1" thickBot="1">
      <c r="A2423" s="304" t="s">
        <v>63</v>
      </c>
      <c r="B2423" s="516"/>
      <c r="C2423" s="244" t="s">
        <v>994</v>
      </c>
      <c r="D2423" s="219">
        <f t="shared" si="1617"/>
        <v>7.8039727013126128E-2</v>
      </c>
      <c r="E2423" s="220">
        <f t="shared" si="1625"/>
        <v>7.9899216524365879E-2</v>
      </c>
      <c r="F2423" s="220">
        <f t="shared" si="1625"/>
        <v>8.0359565333004909E-2</v>
      </c>
      <c r="G2423" s="220">
        <f t="shared" si="1625"/>
        <v>6.9130474367608177E-2</v>
      </c>
      <c r="H2423" s="220">
        <f t="shared" si="1625"/>
        <v>8.5572532987698749E-2</v>
      </c>
      <c r="I2423" s="220">
        <f t="shared" si="1625"/>
        <v>8.3278222468578619E-2</v>
      </c>
      <c r="J2423" s="220">
        <f t="shared" si="1625"/>
        <v>9.0581891921590274E-2</v>
      </c>
      <c r="K2423" s="220">
        <f t="shared" si="1625"/>
        <v>8.0888643886718486E-2</v>
      </c>
      <c r="L2423" s="220">
        <f t="shared" si="1625"/>
        <v>8.2229771579467259E-2</v>
      </c>
      <c r="M2423" s="220">
        <f t="shared" si="1625"/>
        <v>9.7561350613617787E-2</v>
      </c>
      <c r="N2423" s="220">
        <f t="shared" si="1625"/>
        <v>8.5646942898176606E-2</v>
      </c>
      <c r="O2423" s="220">
        <f t="shared" si="1625"/>
        <v>8.6811660406047167E-2</v>
      </c>
      <c r="P2423" s="460">
        <f t="shared" si="1620"/>
        <v>1</v>
      </c>
      <c r="Q2423" s="551">
        <f t="shared" si="1621"/>
        <v>3.5571604768246834E-2</v>
      </c>
      <c r="R2423" s="234"/>
      <c r="S2423" s="234"/>
      <c r="T2423" s="75"/>
      <c r="U2423" s="79">
        <v>2</v>
      </c>
    </row>
    <row r="2424" spans="1:21" s="57" customFormat="1" ht="15.6" hidden="1" customHeight="1" thickBot="1">
      <c r="A2424" s="304" t="s">
        <v>63</v>
      </c>
      <c r="B2424" s="516"/>
      <c r="C2424" s="244" t="s">
        <v>1139</v>
      </c>
      <c r="D2424" s="219">
        <f t="shared" ref="D2424:O2424" si="1626">D2444/$P2444</f>
        <v>8.0596531596216145E-2</v>
      </c>
      <c r="E2424" s="220">
        <f t="shared" si="1626"/>
        <v>7.9430062486054262E-2</v>
      </c>
      <c r="F2424" s="220">
        <f t="shared" si="1626"/>
        <v>8.3946424218016541E-2</v>
      </c>
      <c r="G2424" s="220">
        <f t="shared" si="1626"/>
        <v>7.819296566211166E-2</v>
      </c>
      <c r="H2424" s="220">
        <f t="shared" si="1626"/>
        <v>7.935796862837198E-2</v>
      </c>
      <c r="I2424" s="220">
        <f t="shared" si="1626"/>
        <v>7.9711901937716767E-2</v>
      </c>
      <c r="J2424" s="220">
        <f t="shared" si="1626"/>
        <v>8.7703301305553025E-2</v>
      </c>
      <c r="K2424" s="220">
        <f t="shared" si="1626"/>
        <v>7.7864506273771089E-2</v>
      </c>
      <c r="L2424" s="220">
        <f t="shared" si="1626"/>
        <v>8.1397969287993172E-2</v>
      </c>
      <c r="M2424" s="220">
        <f t="shared" si="1626"/>
        <v>9.5291422369154055E-2</v>
      </c>
      <c r="N2424" s="220">
        <f t="shared" si="1626"/>
        <v>8.814552079025971E-2</v>
      </c>
      <c r="O2424" s="220">
        <f t="shared" si="1626"/>
        <v>8.8361425444781594E-2</v>
      </c>
      <c r="P2424" s="460">
        <f>SUM(D2424:O2424)</f>
        <v>0.99999999999999978</v>
      </c>
      <c r="Q2424" s="551">
        <f>(P2444/P2442-1)</f>
        <v>3.2732993581252368E-2</v>
      </c>
      <c r="R2424" s="234"/>
      <c r="S2424" s="234"/>
      <c r="T2424" s="75"/>
      <c r="U2424" s="79">
        <v>2</v>
      </c>
    </row>
    <row r="2425" spans="1:21" s="57" customFormat="1" ht="15.6" customHeight="1" thickBot="1">
      <c r="A2425" s="304" t="s">
        <v>63</v>
      </c>
      <c r="B2425" s="516">
        <f>+B2407+1</f>
        <v>478</v>
      </c>
      <c r="C2425" s="244" t="s">
        <v>1813</v>
      </c>
      <c r="D2425" s="219">
        <f t="shared" ref="D2425:D2431" si="1627">D2445/$P2445</f>
        <v>8.3559098976370053E-2</v>
      </c>
      <c r="E2425" s="220">
        <f t="shared" ref="E2425:O2425" si="1628">E2445/$P2445</f>
        <v>8.4457139818884711E-2</v>
      </c>
      <c r="F2425" s="220">
        <f t="shared" si="1628"/>
        <v>8.5572900655055059E-2</v>
      </c>
      <c r="G2425" s="220">
        <f t="shared" si="1628"/>
        <v>8.0213902593915018E-2</v>
      </c>
      <c r="H2425" s="220">
        <f t="shared" si="1628"/>
        <v>8.48639546026973E-2</v>
      </c>
      <c r="I2425" s="220">
        <f t="shared" si="1628"/>
        <v>8.7046195415646552E-2</v>
      </c>
      <c r="J2425" s="220">
        <f t="shared" si="1628"/>
        <v>9.2043841281523944E-2</v>
      </c>
      <c r="K2425" s="220">
        <f t="shared" si="1628"/>
        <v>8.6834465581405187E-2</v>
      </c>
      <c r="L2425" s="220">
        <f t="shared" si="1628"/>
        <v>8.8555612786787738E-2</v>
      </c>
      <c r="M2425" s="220">
        <f t="shared" si="1628"/>
        <v>7.597442869091281E-2</v>
      </c>
      <c r="N2425" s="220">
        <f t="shared" si="1628"/>
        <v>6.3490549367611199E-2</v>
      </c>
      <c r="O2425" s="220">
        <f t="shared" si="1628"/>
        <v>8.7387910229190527E-2</v>
      </c>
      <c r="P2425" s="460">
        <f t="shared" ref="P2425:P2434" si="1629">SUM(D2425:O2425)</f>
        <v>1.0000000000000002</v>
      </c>
      <c r="Q2425" s="551">
        <f>(P2445/P2444-1)</f>
        <v>-2.1490078839881965E-3</v>
      </c>
      <c r="R2425" s="234"/>
      <c r="S2425" s="234"/>
      <c r="T2425" s="75"/>
      <c r="U2425" s="79">
        <v>1</v>
      </c>
    </row>
    <row r="2426" spans="1:21" s="57" customFormat="1" ht="15.6" customHeight="1" thickBot="1">
      <c r="A2426" s="304" t="s">
        <v>63</v>
      </c>
      <c r="B2426" s="516">
        <f>+B2425+1</f>
        <v>479</v>
      </c>
      <c r="C2426" s="244" t="s">
        <v>1814</v>
      </c>
      <c r="D2426" s="347">
        <f t="shared" si="1627"/>
        <v>7.4081359612368808E-2</v>
      </c>
      <c r="E2426" s="264">
        <f t="shared" ref="E2426:O2426" si="1630">E2446/$P2446</f>
        <v>7.3282638141229733E-2</v>
      </c>
      <c r="F2426" s="264">
        <f t="shared" si="1630"/>
        <v>7.3661704240882933E-2</v>
      </c>
      <c r="G2426" s="264">
        <f t="shared" si="1630"/>
        <v>7.5624935716040675E-2</v>
      </c>
      <c r="H2426" s="264">
        <f t="shared" si="1630"/>
        <v>7.7365850972654956E-2</v>
      </c>
      <c r="I2426" s="264">
        <f t="shared" si="1630"/>
        <v>7.3208635464561578E-2</v>
      </c>
      <c r="J2426" s="264">
        <f t="shared" si="1630"/>
        <v>8.7766877290331322E-2</v>
      </c>
      <c r="K2426" s="264">
        <f t="shared" si="1630"/>
        <v>8.096761001304352E-2</v>
      </c>
      <c r="L2426" s="264">
        <f t="shared" si="1630"/>
        <v>8.1106811208363314E-2</v>
      </c>
      <c r="M2426" s="264">
        <f t="shared" si="1630"/>
        <v>0.10499748279359525</v>
      </c>
      <c r="N2426" s="264">
        <f t="shared" si="1630"/>
        <v>9.9094184621314835E-2</v>
      </c>
      <c r="O2426" s="264">
        <f t="shared" si="1630"/>
        <v>9.8841909925613092E-2</v>
      </c>
      <c r="P2426" s="552">
        <f t="shared" si="1629"/>
        <v>1</v>
      </c>
      <c r="Q2426" s="553">
        <f t="shared" ref="Q2426:Q2434" si="1631">(P2446/P2445-1)</f>
        <v>0.2224654343866046</v>
      </c>
      <c r="R2426" s="234"/>
      <c r="S2426" s="234"/>
      <c r="T2426" s="75"/>
      <c r="U2426" s="79">
        <v>1</v>
      </c>
    </row>
    <row r="2427" spans="1:21" s="57" customFormat="1" ht="15.6" customHeight="1" thickBot="1">
      <c r="A2427" s="304" t="s">
        <v>63</v>
      </c>
      <c r="B2427" s="516">
        <f>+B2426+1</f>
        <v>480</v>
      </c>
      <c r="C2427" s="233" t="s">
        <v>1815</v>
      </c>
      <c r="D2427" s="175">
        <f t="shared" si="1627"/>
        <v>8.0308899959756694E-2</v>
      </c>
      <c r="E2427" s="176">
        <f t="shared" ref="E2427:O2427" si="1632">E2447/$P2447</f>
        <v>7.9118117618487971E-2</v>
      </c>
      <c r="F2427" s="176">
        <f t="shared" si="1632"/>
        <v>7.8263606762525667E-2</v>
      </c>
      <c r="G2427" s="176">
        <f t="shared" si="1632"/>
        <v>7.7051997962422722E-2</v>
      </c>
      <c r="H2427" s="176">
        <f t="shared" si="1632"/>
        <v>7.8690230574776046E-2</v>
      </c>
      <c r="I2427" s="176">
        <f t="shared" si="1632"/>
        <v>7.9185302919129799E-2</v>
      </c>
      <c r="J2427" s="176">
        <f t="shared" si="1632"/>
        <v>8.5202944869770952E-2</v>
      </c>
      <c r="K2427" s="176">
        <f t="shared" si="1632"/>
        <v>7.9663631479487351E-2</v>
      </c>
      <c r="L2427" s="176">
        <f t="shared" si="1632"/>
        <v>8.2820733950321551E-2</v>
      </c>
      <c r="M2427" s="176">
        <f t="shared" si="1632"/>
        <v>9.8191079729680678E-2</v>
      </c>
      <c r="N2427" s="176">
        <f t="shared" si="1632"/>
        <v>9.2383610352351389E-2</v>
      </c>
      <c r="O2427" s="176">
        <f t="shared" si="1632"/>
        <v>8.9119843821289152E-2</v>
      </c>
      <c r="P2427" s="229">
        <f t="shared" si="1629"/>
        <v>1</v>
      </c>
      <c r="Q2427" s="498">
        <f t="shared" si="1631"/>
        <v>0.17844623269466009</v>
      </c>
      <c r="R2427" s="234"/>
      <c r="S2427" s="234"/>
      <c r="T2427" s="75"/>
      <c r="U2427" s="79">
        <v>1</v>
      </c>
    </row>
    <row r="2428" spans="1:21" s="57" customFormat="1" ht="15.6" customHeight="1" thickBot="1">
      <c r="A2428" s="304" t="s">
        <v>63</v>
      </c>
      <c r="B2428" s="516">
        <f>+B2427+1</f>
        <v>481</v>
      </c>
      <c r="C2428" s="233" t="s">
        <v>1816</v>
      </c>
      <c r="D2428" s="175">
        <f t="shared" si="1627"/>
        <v>8.1860479871307346E-2</v>
      </c>
      <c r="E2428" s="176">
        <f t="shared" ref="E2428:O2428" si="1633">E2448/$P2448</f>
        <v>7.9061816089418396E-2</v>
      </c>
      <c r="F2428" s="176">
        <f t="shared" si="1633"/>
        <v>8.4671431268545219E-2</v>
      </c>
      <c r="G2428" s="176">
        <f t="shared" si="1633"/>
        <v>7.4038147680832764E-2</v>
      </c>
      <c r="H2428" s="176">
        <f t="shared" si="1633"/>
        <v>8.654436810018809E-2</v>
      </c>
      <c r="I2428" s="176">
        <f t="shared" si="1633"/>
        <v>8.0286717220827003E-2</v>
      </c>
      <c r="J2428" s="176">
        <f t="shared" si="1633"/>
        <v>8.8667072291908081E-2</v>
      </c>
      <c r="K2428" s="176">
        <f t="shared" si="1633"/>
        <v>8.2478308303846407E-2</v>
      </c>
      <c r="L2428" s="176">
        <f t="shared" si="1633"/>
        <v>8.2866885842654614E-2</v>
      </c>
      <c r="M2428" s="176">
        <f t="shared" si="1633"/>
        <v>9.1967659395602239E-2</v>
      </c>
      <c r="N2428" s="176">
        <f t="shared" si="1633"/>
        <v>8.307389410329552E-2</v>
      </c>
      <c r="O2428" s="176">
        <f t="shared" si="1633"/>
        <v>8.4483219831574391E-2</v>
      </c>
      <c r="P2428" s="164">
        <f t="shared" si="1629"/>
        <v>1.0000000000000002</v>
      </c>
      <c r="Q2428" s="492">
        <f t="shared" si="1631"/>
        <v>5.8971946529200459E-2</v>
      </c>
      <c r="R2428" s="234"/>
      <c r="S2428" s="234"/>
      <c r="T2428" s="75"/>
      <c r="U2428" s="79">
        <v>1</v>
      </c>
    </row>
    <row r="2429" spans="1:21" s="57" customFormat="1" ht="15.75" customHeight="1" thickBot="1">
      <c r="A2429" s="304" t="s">
        <v>63</v>
      </c>
      <c r="B2429" s="516">
        <f>+B2428+1</f>
        <v>482</v>
      </c>
      <c r="C2429" s="233" t="s">
        <v>1817</v>
      </c>
      <c r="D2429" s="175">
        <f t="shared" si="1627"/>
        <v>8.8756862450176735E-2</v>
      </c>
      <c r="E2429" s="176">
        <f t="shared" ref="E2429:O2429" si="1634">E2449/$P2449</f>
        <v>7.995788523727157E-2</v>
      </c>
      <c r="F2429" s="176">
        <f t="shared" si="1634"/>
        <v>8.3342107242235092E-2</v>
      </c>
      <c r="G2429" s="176">
        <f t="shared" si="1634"/>
        <v>7.8724524328795967E-2</v>
      </c>
      <c r="H2429" s="176">
        <f t="shared" si="1634"/>
        <v>8.0980672332104986E-2</v>
      </c>
      <c r="I2429" s="176">
        <f t="shared" si="1634"/>
        <v>7.893509814243814E-2</v>
      </c>
      <c r="J2429" s="176">
        <f t="shared" si="1634"/>
        <v>8.4124238550048872E-2</v>
      </c>
      <c r="K2429" s="176">
        <f t="shared" si="1634"/>
        <v>8.1401819959389346E-2</v>
      </c>
      <c r="L2429" s="176">
        <f t="shared" si="1634"/>
        <v>8.3266902308791454E-2</v>
      </c>
      <c r="M2429" s="176">
        <f t="shared" si="1634"/>
        <v>8.9629239678122877E-2</v>
      </c>
      <c r="N2429" s="176">
        <f t="shared" si="1634"/>
        <v>8.5177107618259751E-2</v>
      </c>
      <c r="O2429" s="176">
        <f t="shared" si="1634"/>
        <v>8.5703542152365086E-2</v>
      </c>
      <c r="P2429" s="164">
        <f t="shared" si="1629"/>
        <v>0.99999999999999978</v>
      </c>
      <c r="Q2429" s="492">
        <f t="shared" si="1631"/>
        <v>-7.5154295490148071E-2</v>
      </c>
      <c r="R2429" s="234"/>
      <c r="S2429" s="234"/>
      <c r="T2429" s="75"/>
      <c r="U2429" s="79">
        <v>1</v>
      </c>
    </row>
    <row r="2430" spans="1:21" s="57" customFormat="1" ht="15.75" customHeight="1" thickBot="1">
      <c r="A2430" s="304" t="s">
        <v>63</v>
      </c>
      <c r="B2430" s="516">
        <f>+B2429+1</f>
        <v>483</v>
      </c>
      <c r="C2430" s="233" t="s">
        <v>1818</v>
      </c>
      <c r="D2430" s="175">
        <f t="shared" si="1627"/>
        <v>7.9447218743870979E-2</v>
      </c>
      <c r="E2430" s="176">
        <f t="shared" ref="E2430:O2430" si="1635">E2450/$P2450</f>
        <v>8.2268454958284915E-2</v>
      </c>
      <c r="F2430" s="176">
        <f t="shared" si="1635"/>
        <v>8.3460314107689754E-2</v>
      </c>
      <c r="G2430" s="176">
        <f t="shared" si="1635"/>
        <v>7.6309159211260802E-2</v>
      </c>
      <c r="H2430" s="176">
        <f t="shared" si="1635"/>
        <v>8.2947362068705385E-2</v>
      </c>
      <c r="I2430" s="176">
        <f t="shared" si="1635"/>
        <v>7.9356697795814918E-2</v>
      </c>
      <c r="J2430" s="176">
        <f t="shared" si="1635"/>
        <v>8.708115202993226E-2</v>
      </c>
      <c r="K2430" s="176">
        <f t="shared" si="1635"/>
        <v>8.2811580646621294E-2</v>
      </c>
      <c r="L2430" s="176">
        <f t="shared" si="1635"/>
        <v>8.2419323205045025E-2</v>
      </c>
      <c r="M2430" s="176">
        <f t="shared" si="1635"/>
        <v>9.0852858198934877E-2</v>
      </c>
      <c r="N2430" s="176">
        <f t="shared" si="1635"/>
        <v>8.585911923117541E-2</v>
      </c>
      <c r="O2430" s="176">
        <f t="shared" si="1635"/>
        <v>8.718675980266441E-2</v>
      </c>
      <c r="P2430" s="164">
        <f t="shared" si="1629"/>
        <v>1</v>
      </c>
      <c r="Q2430" s="492">
        <f t="shared" si="1631"/>
        <v>-3.0382793111227713E-3</v>
      </c>
      <c r="R2430" s="234"/>
      <c r="S2430" s="234"/>
      <c r="T2430" s="75"/>
      <c r="U2430" s="79">
        <v>1</v>
      </c>
    </row>
    <row r="2431" spans="1:21" s="57" customFormat="1" ht="15.75" hidden="1" customHeight="1" thickBot="1">
      <c r="A2431" s="304" t="s">
        <v>63</v>
      </c>
      <c r="B2431" s="69"/>
      <c r="C2431" s="233" t="s">
        <v>1819</v>
      </c>
      <c r="D2431" s="175" t="e">
        <f t="shared" si="1627"/>
        <v>#DIV/0!</v>
      </c>
      <c r="E2431" s="176" t="e">
        <f t="shared" ref="E2431:O2431" si="1636">E2451/$P2451</f>
        <v>#DIV/0!</v>
      </c>
      <c r="F2431" s="176" t="e">
        <f t="shared" si="1636"/>
        <v>#DIV/0!</v>
      </c>
      <c r="G2431" s="176" t="e">
        <f t="shared" si="1636"/>
        <v>#DIV/0!</v>
      </c>
      <c r="H2431" s="176" t="e">
        <f t="shared" si="1636"/>
        <v>#DIV/0!</v>
      </c>
      <c r="I2431" s="176" t="e">
        <f t="shared" si="1636"/>
        <v>#DIV/0!</v>
      </c>
      <c r="J2431" s="176" t="e">
        <f t="shared" si="1636"/>
        <v>#DIV/0!</v>
      </c>
      <c r="K2431" s="176" t="e">
        <f t="shared" si="1636"/>
        <v>#DIV/0!</v>
      </c>
      <c r="L2431" s="176" t="e">
        <f t="shared" si="1636"/>
        <v>#DIV/0!</v>
      </c>
      <c r="M2431" s="176" t="e">
        <f t="shared" si="1636"/>
        <v>#DIV/0!</v>
      </c>
      <c r="N2431" s="176" t="e">
        <f t="shared" si="1636"/>
        <v>#DIV/0!</v>
      </c>
      <c r="O2431" s="176" t="e">
        <f t="shared" si="1636"/>
        <v>#DIV/0!</v>
      </c>
      <c r="P2431" s="164" t="e">
        <f t="shared" si="1629"/>
        <v>#DIV/0!</v>
      </c>
      <c r="Q2431" s="492">
        <f t="shared" si="1631"/>
        <v>-1</v>
      </c>
      <c r="R2431" s="234"/>
      <c r="S2431" s="234"/>
      <c r="T2431" s="75"/>
      <c r="U2431" s="79">
        <v>2</v>
      </c>
    </row>
    <row r="2432" spans="1:21" s="57" customFormat="1" ht="15.75" hidden="1" customHeight="1" thickBot="1">
      <c r="A2432" s="304" t="s">
        <v>63</v>
      </c>
      <c r="B2432" s="69"/>
      <c r="C2432" s="233" t="s">
        <v>1820</v>
      </c>
      <c r="D2432" s="175" t="e">
        <f t="shared" ref="D2432:O2434" si="1637">D2452/$P2452</f>
        <v>#DIV/0!</v>
      </c>
      <c r="E2432" s="176" t="e">
        <f t="shared" si="1637"/>
        <v>#DIV/0!</v>
      </c>
      <c r="F2432" s="176" t="e">
        <f t="shared" si="1637"/>
        <v>#DIV/0!</v>
      </c>
      <c r="G2432" s="176" t="e">
        <f t="shared" si="1637"/>
        <v>#DIV/0!</v>
      </c>
      <c r="H2432" s="176" t="e">
        <f t="shared" si="1637"/>
        <v>#DIV/0!</v>
      </c>
      <c r="I2432" s="176" t="e">
        <f t="shared" si="1637"/>
        <v>#DIV/0!</v>
      </c>
      <c r="J2432" s="176" t="e">
        <f t="shared" si="1637"/>
        <v>#DIV/0!</v>
      </c>
      <c r="K2432" s="176" t="e">
        <f t="shared" si="1637"/>
        <v>#DIV/0!</v>
      </c>
      <c r="L2432" s="176" t="e">
        <f t="shared" si="1637"/>
        <v>#DIV/0!</v>
      </c>
      <c r="M2432" s="176" t="e">
        <f t="shared" si="1637"/>
        <v>#DIV/0!</v>
      </c>
      <c r="N2432" s="176" t="e">
        <f t="shared" si="1637"/>
        <v>#DIV/0!</v>
      </c>
      <c r="O2432" s="176" t="e">
        <f t="shared" si="1637"/>
        <v>#DIV/0!</v>
      </c>
      <c r="P2432" s="164" t="e">
        <f t="shared" si="1629"/>
        <v>#DIV/0!</v>
      </c>
      <c r="Q2432" s="492" t="e">
        <f t="shared" si="1631"/>
        <v>#DIV/0!</v>
      </c>
      <c r="R2432" s="234"/>
      <c r="S2432" s="234"/>
      <c r="T2432" s="75"/>
      <c r="U2432" s="79">
        <v>2</v>
      </c>
    </row>
    <row r="2433" spans="1:21" s="57" customFormat="1" ht="15.75" hidden="1" customHeight="1" thickBot="1">
      <c r="A2433" s="304" t="s">
        <v>63</v>
      </c>
      <c r="B2433" s="69"/>
      <c r="C2433" s="233" t="s">
        <v>1821</v>
      </c>
      <c r="D2433" s="175" t="e">
        <f t="shared" si="1637"/>
        <v>#DIV/0!</v>
      </c>
      <c r="E2433" s="176" t="e">
        <f t="shared" si="1637"/>
        <v>#DIV/0!</v>
      </c>
      <c r="F2433" s="176" t="e">
        <f t="shared" si="1637"/>
        <v>#DIV/0!</v>
      </c>
      <c r="G2433" s="176" t="e">
        <f t="shared" si="1637"/>
        <v>#DIV/0!</v>
      </c>
      <c r="H2433" s="176" t="e">
        <f t="shared" si="1637"/>
        <v>#DIV/0!</v>
      </c>
      <c r="I2433" s="176" t="e">
        <f t="shared" si="1637"/>
        <v>#DIV/0!</v>
      </c>
      <c r="J2433" s="176" t="e">
        <f t="shared" si="1637"/>
        <v>#DIV/0!</v>
      </c>
      <c r="K2433" s="176" t="e">
        <f t="shared" si="1637"/>
        <v>#DIV/0!</v>
      </c>
      <c r="L2433" s="176" t="e">
        <f t="shared" si="1637"/>
        <v>#DIV/0!</v>
      </c>
      <c r="M2433" s="176" t="e">
        <f t="shared" si="1637"/>
        <v>#DIV/0!</v>
      </c>
      <c r="N2433" s="176" t="e">
        <f t="shared" si="1637"/>
        <v>#DIV/0!</v>
      </c>
      <c r="O2433" s="176" t="e">
        <f t="shared" si="1637"/>
        <v>#DIV/0!</v>
      </c>
      <c r="P2433" s="164" t="e">
        <f t="shared" si="1629"/>
        <v>#DIV/0!</v>
      </c>
      <c r="Q2433" s="492" t="e">
        <f t="shared" si="1631"/>
        <v>#DIV/0!</v>
      </c>
      <c r="R2433" s="234"/>
      <c r="S2433" s="234"/>
      <c r="T2433" s="75"/>
      <c r="U2433" s="79">
        <v>2</v>
      </c>
    </row>
    <row r="2434" spans="1:21" s="57" customFormat="1" ht="15.75" hidden="1" customHeight="1" thickBot="1">
      <c r="A2434" s="304" t="s">
        <v>63</v>
      </c>
      <c r="B2434" s="69"/>
      <c r="C2434" s="233" t="s">
        <v>1822</v>
      </c>
      <c r="D2434" s="175" t="e">
        <f t="shared" si="1637"/>
        <v>#DIV/0!</v>
      </c>
      <c r="E2434" s="176" t="e">
        <f t="shared" si="1637"/>
        <v>#DIV/0!</v>
      </c>
      <c r="F2434" s="176" t="e">
        <f t="shared" si="1637"/>
        <v>#DIV/0!</v>
      </c>
      <c r="G2434" s="176" t="e">
        <f t="shared" si="1637"/>
        <v>#DIV/0!</v>
      </c>
      <c r="H2434" s="176" t="e">
        <f t="shared" si="1637"/>
        <v>#DIV/0!</v>
      </c>
      <c r="I2434" s="176" t="e">
        <f t="shared" si="1637"/>
        <v>#DIV/0!</v>
      </c>
      <c r="J2434" s="176" t="e">
        <f t="shared" si="1637"/>
        <v>#DIV/0!</v>
      </c>
      <c r="K2434" s="176" t="e">
        <f t="shared" si="1637"/>
        <v>#DIV/0!</v>
      </c>
      <c r="L2434" s="176" t="e">
        <f t="shared" si="1637"/>
        <v>#DIV/0!</v>
      </c>
      <c r="M2434" s="176" t="e">
        <f t="shared" si="1637"/>
        <v>#DIV/0!</v>
      </c>
      <c r="N2434" s="176" t="e">
        <f t="shared" si="1637"/>
        <v>#DIV/0!</v>
      </c>
      <c r="O2434" s="176" t="e">
        <f t="shared" si="1637"/>
        <v>#DIV/0!</v>
      </c>
      <c r="P2434" s="164" t="e">
        <f t="shared" si="1629"/>
        <v>#DIV/0!</v>
      </c>
      <c r="Q2434" s="492" t="e">
        <f t="shared" si="1631"/>
        <v>#DIV/0!</v>
      </c>
      <c r="R2434" s="234"/>
      <c r="S2434" s="234"/>
      <c r="T2434" s="75"/>
      <c r="U2434" s="79">
        <v>2</v>
      </c>
    </row>
    <row r="2435" spans="1:21" s="57" customFormat="1" ht="15.75" hidden="1" customHeight="1" thickBot="1">
      <c r="A2435" s="304" t="s">
        <v>63</v>
      </c>
      <c r="B2435" s="69"/>
      <c r="C2435" s="236" t="s">
        <v>299</v>
      </c>
      <c r="D2435" s="245">
        <v>214.98911574000002</v>
      </c>
      <c r="E2435" s="246">
        <v>222.33773461000001</v>
      </c>
      <c r="F2435" s="246">
        <v>220.76562009</v>
      </c>
      <c r="G2435" s="246">
        <v>211.74847628000001</v>
      </c>
      <c r="H2435" s="246">
        <v>219.98107472999999</v>
      </c>
      <c r="I2435" s="246">
        <v>212.5429163</v>
      </c>
      <c r="J2435" s="246">
        <v>231.88459494</v>
      </c>
      <c r="K2435" s="246">
        <v>224.12818025999999</v>
      </c>
      <c r="L2435" s="246">
        <v>240.24128228000001</v>
      </c>
      <c r="M2435" s="246">
        <v>267.94943174000002</v>
      </c>
      <c r="N2435" s="246">
        <v>247.11869365000001</v>
      </c>
      <c r="O2435" s="197">
        <v>230.30139781</v>
      </c>
      <c r="P2435" s="181">
        <f>SUM(D2435:O2435)</f>
        <v>2743.9885184299997</v>
      </c>
      <c r="Q2435" s="198"/>
      <c r="R2435" s="234"/>
      <c r="S2435" s="234"/>
      <c r="T2435" s="75"/>
      <c r="U2435" s="79">
        <v>2</v>
      </c>
    </row>
    <row r="2436" spans="1:21" s="57" customFormat="1" ht="15.75" hidden="1" customHeight="1" thickBot="1">
      <c r="A2436" s="304" t="s">
        <v>63</v>
      </c>
      <c r="B2436" s="69"/>
      <c r="C2436" s="233" t="s">
        <v>300</v>
      </c>
      <c r="D2436" s="182">
        <v>220.11020823999999</v>
      </c>
      <c r="E2436" s="183">
        <v>227.50902343999999</v>
      </c>
      <c r="F2436" s="183">
        <v>231.27845984999999</v>
      </c>
      <c r="G2436" s="183">
        <v>220.25972243999999</v>
      </c>
      <c r="H2436" s="183">
        <v>228.85517647</v>
      </c>
      <c r="I2436" s="183">
        <v>225.50511945</v>
      </c>
      <c r="J2436" s="183">
        <v>253.25850231000001</v>
      </c>
      <c r="K2436" s="183">
        <v>240.02543143</v>
      </c>
      <c r="L2436" s="183">
        <v>267.03152562000002</v>
      </c>
      <c r="M2436" s="183">
        <v>289.19006196999999</v>
      </c>
      <c r="N2436" s="183">
        <v>256.25355008999998</v>
      </c>
      <c r="O2436" s="184">
        <v>258.97660280000002</v>
      </c>
      <c r="P2436" s="185">
        <f>SUM(D2436:O2436)</f>
        <v>2918.2533841099998</v>
      </c>
      <c r="Q2436" s="502"/>
      <c r="R2436" s="186"/>
      <c r="S2436" s="186"/>
      <c r="T2436" s="103"/>
      <c r="U2436" s="79">
        <v>2</v>
      </c>
    </row>
    <row r="2437" spans="1:21" s="57" customFormat="1" ht="15.75" hidden="1" customHeight="1" thickBot="1">
      <c r="A2437" s="304" t="s">
        <v>63</v>
      </c>
      <c r="B2437" s="69"/>
      <c r="C2437" s="233" t="s">
        <v>486</v>
      </c>
      <c r="D2437" s="182">
        <v>243.3724794</v>
      </c>
      <c r="E2437" s="183">
        <v>252.40936503</v>
      </c>
      <c r="F2437" s="183">
        <v>257.77019847999998</v>
      </c>
      <c r="G2437" s="183">
        <v>249.85311060000001</v>
      </c>
      <c r="H2437" s="183">
        <v>252.26462559999999</v>
      </c>
      <c r="I2437" s="183">
        <v>253.45788855999999</v>
      </c>
      <c r="J2437" s="183">
        <v>277.61426505999998</v>
      </c>
      <c r="K2437" s="183">
        <v>266.85395398000003</v>
      </c>
      <c r="L2437" s="183">
        <v>275.98458857000003</v>
      </c>
      <c r="M2437" s="183">
        <v>315.84850308</v>
      </c>
      <c r="N2437" s="183">
        <v>289.10430932999998</v>
      </c>
      <c r="O2437" s="184">
        <v>289.64711569000002</v>
      </c>
      <c r="P2437" s="185">
        <f t="shared" ref="P2437:P2442" si="1638">SUM(D2437:O2437)</f>
        <v>3224.1804033799999</v>
      </c>
      <c r="Q2437" s="503"/>
      <c r="R2437" s="187"/>
      <c r="S2437" s="187"/>
      <c r="T2437" s="105">
        <f t="shared" ref="T2437:T2442" si="1639">R2437-S2437</f>
        <v>0</v>
      </c>
      <c r="U2437" s="79">
        <v>2</v>
      </c>
    </row>
    <row r="2438" spans="1:21" s="57" customFormat="1" ht="15.75" hidden="1" customHeight="1" thickBot="1">
      <c r="A2438" s="304" t="s">
        <v>63</v>
      </c>
      <c r="B2438" s="69"/>
      <c r="C2438" s="233" t="s">
        <v>607</v>
      </c>
      <c r="D2438" s="182">
        <v>272.01793352999999</v>
      </c>
      <c r="E2438" s="183">
        <v>280.34545134000001</v>
      </c>
      <c r="F2438" s="183">
        <v>297.67799021000002</v>
      </c>
      <c r="G2438" s="183">
        <v>264.99544865000001</v>
      </c>
      <c r="H2438" s="183">
        <v>283.78141005999998</v>
      </c>
      <c r="I2438" s="183">
        <v>279.67611950999998</v>
      </c>
      <c r="J2438" s="183">
        <v>305.44919503</v>
      </c>
      <c r="K2438" s="183">
        <v>290.77696336999998</v>
      </c>
      <c r="L2438" s="183">
        <v>308.70989648</v>
      </c>
      <c r="M2438" s="183">
        <v>343.95461812000002</v>
      </c>
      <c r="N2438" s="183">
        <v>316.08190379000001</v>
      </c>
      <c r="O2438" s="184">
        <v>324.76161861999998</v>
      </c>
      <c r="P2438" s="185">
        <f t="shared" si="1638"/>
        <v>3568.2285487099998</v>
      </c>
      <c r="Q2438" s="503"/>
      <c r="R2438" s="187"/>
      <c r="S2438" s="187"/>
      <c r="T2438" s="105">
        <f t="shared" si="1639"/>
        <v>0</v>
      </c>
      <c r="U2438" s="79">
        <v>2</v>
      </c>
    </row>
    <row r="2439" spans="1:21" s="57" customFormat="1" ht="15.75" hidden="1" customHeight="1" thickBot="1">
      <c r="A2439" s="304" t="s">
        <v>63</v>
      </c>
      <c r="B2439" s="69"/>
      <c r="C2439" s="233" t="s">
        <v>704</v>
      </c>
      <c r="D2439" s="182">
        <v>288.82280694999997</v>
      </c>
      <c r="E2439" s="183">
        <v>306.85790029999998</v>
      </c>
      <c r="F2439" s="183">
        <v>325.21091702000001</v>
      </c>
      <c r="G2439" s="183">
        <v>291.69954199</v>
      </c>
      <c r="H2439" s="183">
        <v>310.09035564999999</v>
      </c>
      <c r="I2439" s="183">
        <v>301.13464506000003</v>
      </c>
      <c r="J2439" s="183">
        <v>338.58893010000003</v>
      </c>
      <c r="K2439" s="183">
        <v>325.26858786999998</v>
      </c>
      <c r="L2439" s="183">
        <v>336.23062549000002</v>
      </c>
      <c r="M2439" s="183">
        <v>383.29760734000001</v>
      </c>
      <c r="N2439" s="183">
        <v>347.41741460999998</v>
      </c>
      <c r="O2439" s="184">
        <v>353.51528524000003</v>
      </c>
      <c r="P2439" s="185">
        <f t="shared" si="1638"/>
        <v>3908.13461762</v>
      </c>
      <c r="Q2439" s="503"/>
      <c r="R2439" s="187"/>
      <c r="S2439" s="187"/>
      <c r="T2439" s="105">
        <f t="shared" si="1639"/>
        <v>0</v>
      </c>
      <c r="U2439" s="79">
        <v>2</v>
      </c>
    </row>
    <row r="2440" spans="1:21" s="57" customFormat="1" ht="15.75" hidden="1" customHeight="1" thickBot="1">
      <c r="A2440" s="304" t="s">
        <v>63</v>
      </c>
      <c r="B2440" s="69"/>
      <c r="C2440" s="233" t="s">
        <v>811</v>
      </c>
      <c r="D2440" s="189">
        <v>329.72455081999999</v>
      </c>
      <c r="E2440" s="190">
        <v>339.00516274</v>
      </c>
      <c r="F2440" s="190">
        <v>348.02973419</v>
      </c>
      <c r="G2440" s="190">
        <v>333.37057543999998</v>
      </c>
      <c r="H2440" s="190">
        <v>339.85084022000001</v>
      </c>
      <c r="I2440" s="190">
        <v>325.45072850999998</v>
      </c>
      <c r="J2440" s="190">
        <v>367.50313662000002</v>
      </c>
      <c r="K2440" s="190">
        <v>334.89228281999999</v>
      </c>
      <c r="L2440" s="190">
        <v>365.69098704999999</v>
      </c>
      <c r="M2440" s="190">
        <v>393.66232851000001</v>
      </c>
      <c r="N2440" s="190">
        <v>371.88116222000002</v>
      </c>
      <c r="O2440" s="184">
        <v>364.67681026999998</v>
      </c>
      <c r="P2440" s="185">
        <f t="shared" si="1638"/>
        <v>4213.7382994099999</v>
      </c>
      <c r="Q2440" s="503"/>
      <c r="R2440" s="187"/>
      <c r="S2440" s="187"/>
      <c r="T2440" s="105">
        <f t="shared" si="1639"/>
        <v>0</v>
      </c>
      <c r="U2440" s="79">
        <v>2</v>
      </c>
    </row>
    <row r="2441" spans="1:21" s="57" customFormat="1" ht="15.75" hidden="1" customHeight="1" thickBot="1">
      <c r="A2441" s="304" t="s">
        <v>63</v>
      </c>
      <c r="B2441" s="69"/>
      <c r="C2441" s="233" t="s">
        <v>893</v>
      </c>
      <c r="D2441" s="422">
        <v>347.27309460999999</v>
      </c>
      <c r="E2441" s="423">
        <v>356.76043702999999</v>
      </c>
      <c r="F2441" s="423">
        <v>372.16843470999999</v>
      </c>
      <c r="G2441" s="423">
        <v>351.50907688000001</v>
      </c>
      <c r="H2441" s="423">
        <v>338.08119696</v>
      </c>
      <c r="I2441" s="423">
        <v>345.40581385000002</v>
      </c>
      <c r="J2441" s="423">
        <v>393.09326129000004</v>
      </c>
      <c r="K2441" s="423">
        <v>363.08337814999999</v>
      </c>
      <c r="L2441" s="423">
        <v>361.59338572000001</v>
      </c>
      <c r="M2441" s="423">
        <v>423.68350717999999</v>
      </c>
      <c r="N2441" s="423">
        <v>379.93662662999998</v>
      </c>
      <c r="O2441" s="424">
        <v>383.01147931000003</v>
      </c>
      <c r="P2441" s="425">
        <f t="shared" si="1638"/>
        <v>4415.59969232</v>
      </c>
      <c r="Q2441" s="503"/>
      <c r="R2441" s="182"/>
      <c r="S2441" s="191"/>
      <c r="T2441" s="192">
        <f>S2441-R2441</f>
        <v>0</v>
      </c>
      <c r="U2441" s="79">
        <v>2</v>
      </c>
    </row>
    <row r="2442" spans="1:21" s="57" customFormat="1" ht="15.75" hidden="1" customHeight="1" thickBot="1">
      <c r="A2442" s="304" t="s">
        <v>63</v>
      </c>
      <c r="B2442" s="69"/>
      <c r="C2442" s="233" t="s">
        <v>994</v>
      </c>
      <c r="D2442" s="182">
        <v>356.84989194000002</v>
      </c>
      <c r="E2442" s="183">
        <v>365.35272320999997</v>
      </c>
      <c r="F2442" s="183">
        <v>367.45774624000001</v>
      </c>
      <c r="G2442" s="183">
        <v>316.11082268000001</v>
      </c>
      <c r="H2442" s="183">
        <v>391.29492526999996</v>
      </c>
      <c r="I2442" s="183">
        <v>380.80380117000004</v>
      </c>
      <c r="J2442" s="183">
        <v>414.20106887999998</v>
      </c>
      <c r="K2442" s="183">
        <v>369.87704768999998</v>
      </c>
      <c r="L2442" s="183">
        <v>376.00958160000005</v>
      </c>
      <c r="M2442" s="183">
        <v>446.11582787999998</v>
      </c>
      <c r="N2442" s="183">
        <v>391.63517720999999</v>
      </c>
      <c r="O2442" s="184">
        <v>396.96104561999999</v>
      </c>
      <c r="P2442" s="185">
        <f t="shared" si="1638"/>
        <v>4572.6696593899997</v>
      </c>
      <c r="Q2442" s="503"/>
      <c r="R2442" s="459">
        <v>4549.2</v>
      </c>
      <c r="S2442" s="459">
        <f>4541+8.2</f>
        <v>4549.2</v>
      </c>
      <c r="T2442" s="592">
        <f t="shared" si="1639"/>
        <v>0</v>
      </c>
      <c r="U2442" s="79">
        <v>2</v>
      </c>
    </row>
    <row r="2443" spans="1:21" s="57" customFormat="1" ht="15.6" customHeight="1" thickBot="1">
      <c r="A2443" s="304" t="s">
        <v>63</v>
      </c>
      <c r="B2443" s="516">
        <f>+B2430+1</f>
        <v>484</v>
      </c>
      <c r="C2443" s="233" t="s">
        <v>2538</v>
      </c>
      <c r="D2443" s="182">
        <v>526.9</v>
      </c>
      <c r="E2443" s="183">
        <v>514.9</v>
      </c>
      <c r="F2443" s="183">
        <v>529.20000000000005</v>
      </c>
      <c r="G2443" s="183">
        <v>502.6</v>
      </c>
      <c r="H2443" s="183">
        <v>522.29999999999995</v>
      </c>
      <c r="I2443" s="183">
        <v>503.9</v>
      </c>
      <c r="J2443" s="183">
        <v>549.6</v>
      </c>
      <c r="K2443" s="183">
        <v>505.1</v>
      </c>
      <c r="L2443" s="183">
        <v>512.6</v>
      </c>
      <c r="M2443" s="183">
        <v>612</v>
      </c>
      <c r="N2443" s="183">
        <v>560.79999999999995</v>
      </c>
      <c r="O2443" s="184">
        <f>(R2443)-SUM(D2443:N2443)</f>
        <v>562.79999999999927</v>
      </c>
      <c r="P2443" s="185">
        <f>SUM(D2443:O2443)</f>
        <v>6402.7</v>
      </c>
      <c r="Q2443" s="584"/>
      <c r="R2443" s="182">
        <v>6402.7</v>
      </c>
      <c r="S2443" s="187">
        <v>6402.7</v>
      </c>
      <c r="T2443" s="105">
        <f>R2443-S2443</f>
        <v>0</v>
      </c>
      <c r="U2443" s="79">
        <v>1</v>
      </c>
    </row>
    <row r="2444" spans="1:21" s="57" customFormat="1" ht="15.75" hidden="1" customHeight="1" thickBot="1">
      <c r="A2444" s="304" t="s">
        <v>63</v>
      </c>
      <c r="B2444" s="69"/>
      <c r="C2444" s="233" t="s">
        <v>1139</v>
      </c>
      <c r="D2444" s="182">
        <v>380.60477517000004</v>
      </c>
      <c r="E2444" s="183">
        <v>375.09630347000001</v>
      </c>
      <c r="F2444" s="183">
        <v>396.42412995999996</v>
      </c>
      <c r="G2444" s="183">
        <v>369.25430320999999</v>
      </c>
      <c r="H2444" s="183">
        <v>374.75585126999999</v>
      </c>
      <c r="I2444" s="183">
        <v>376.42724711</v>
      </c>
      <c r="J2444" s="183">
        <v>414.16540655</v>
      </c>
      <c r="K2444" s="183">
        <v>367.70320406000002</v>
      </c>
      <c r="L2444" s="183">
        <v>384.38944191000002</v>
      </c>
      <c r="M2444" s="183">
        <v>449.99914597000003</v>
      </c>
      <c r="N2444" s="183">
        <v>416.25372032999996</v>
      </c>
      <c r="O2444" s="184">
        <v>417.27329699000001</v>
      </c>
      <c r="P2444" s="185">
        <f>SUM(D2444:O2444)</f>
        <v>4722.346826</v>
      </c>
      <c r="Q2444" s="351"/>
      <c r="R2444" s="595">
        <v>4706.3999999999996</v>
      </c>
      <c r="S2444" s="596">
        <v>4706.3999999999996</v>
      </c>
      <c r="T2444" s="597">
        <f>R2444-S2444</f>
        <v>0</v>
      </c>
      <c r="U2444" s="79">
        <v>2</v>
      </c>
    </row>
    <row r="2445" spans="1:21" s="57" customFormat="1" ht="15.75" hidden="1" customHeight="1" thickBot="1">
      <c r="A2445" s="304" t="s">
        <v>63</v>
      </c>
      <c r="B2445" s="516"/>
      <c r="C2445" s="233" t="s">
        <v>1813</v>
      </c>
      <c r="D2445" s="182">
        <v>393.74705797000001</v>
      </c>
      <c r="E2445" s="183">
        <v>397.97880464999997</v>
      </c>
      <c r="F2445" s="183">
        <v>403.23649114999995</v>
      </c>
      <c r="G2445" s="183">
        <v>377.98382870999995</v>
      </c>
      <c r="H2445" s="183">
        <v>399.89579664999997</v>
      </c>
      <c r="I2445" s="183">
        <v>410.17894845999996</v>
      </c>
      <c r="J2445" s="183">
        <v>433.72884763999997</v>
      </c>
      <c r="K2445" s="183">
        <v>409.18123545999998</v>
      </c>
      <c r="L2445" s="183">
        <v>417.29162267999999</v>
      </c>
      <c r="M2445" s="183">
        <v>358.00658629000003</v>
      </c>
      <c r="N2445" s="183">
        <v>299.18006930000001</v>
      </c>
      <c r="O2445" s="184">
        <v>411.78917648000004</v>
      </c>
      <c r="P2445" s="185">
        <f t="shared" ref="P2445:P2454" si="1640">SUM(D2445:O2445)</f>
        <v>4712.1984654399994</v>
      </c>
      <c r="Q2445" s="351"/>
      <c r="R2445" s="182">
        <v>4911.3</v>
      </c>
      <c r="S2445" s="187">
        <v>4911.3</v>
      </c>
      <c r="T2445" s="481">
        <f t="shared" ref="T2445:T2454" si="1641">R2445-S2445</f>
        <v>0</v>
      </c>
      <c r="U2445" s="79">
        <v>2</v>
      </c>
    </row>
    <row r="2446" spans="1:21" s="57" customFormat="1" ht="15.75" hidden="1" customHeight="1" thickBot="1">
      <c r="A2446" s="304" t="s">
        <v>63</v>
      </c>
      <c r="B2446" s="516"/>
      <c r="C2446" s="233" t="s">
        <v>1814</v>
      </c>
      <c r="D2446" s="583">
        <v>426.74565308000001</v>
      </c>
      <c r="E2446" s="301">
        <v>422.14461825000001</v>
      </c>
      <c r="F2446" s="301">
        <v>424.32822842000002</v>
      </c>
      <c r="G2446" s="301">
        <v>435.63742282999999</v>
      </c>
      <c r="H2446" s="301">
        <v>445.66596472000003</v>
      </c>
      <c r="I2446" s="301">
        <v>421.71832585000004</v>
      </c>
      <c r="J2446" s="301">
        <v>505.58107416000001</v>
      </c>
      <c r="K2446" s="301">
        <v>466.41389674999999</v>
      </c>
      <c r="L2446" s="301">
        <v>467.21576519999996</v>
      </c>
      <c r="M2446" s="301">
        <v>604.83797274999995</v>
      </c>
      <c r="N2446" s="301">
        <v>570.83202514000004</v>
      </c>
      <c r="O2446" s="332">
        <v>569.37879682000005</v>
      </c>
      <c r="P2446" s="333">
        <f t="shared" si="1640"/>
        <v>5760.4997439700001</v>
      </c>
      <c r="Q2446" s="557"/>
      <c r="R2446" s="182">
        <v>5275.5</v>
      </c>
      <c r="S2446" s="187">
        <v>5275.5</v>
      </c>
      <c r="T2446" s="105">
        <f t="shared" si="1641"/>
        <v>0</v>
      </c>
      <c r="U2446" s="79">
        <v>2</v>
      </c>
    </row>
    <row r="2447" spans="1:21" s="57" customFormat="1" ht="15.6" hidden="1" customHeight="1" thickBot="1">
      <c r="A2447" s="304" t="s">
        <v>63</v>
      </c>
      <c r="B2447" s="516"/>
      <c r="C2447" s="233" t="s">
        <v>1815</v>
      </c>
      <c r="D2447" s="182">
        <v>545.17208634000008</v>
      </c>
      <c r="E2447" s="183">
        <v>537.08853278999993</v>
      </c>
      <c r="F2447" s="183">
        <v>531.28773777999993</v>
      </c>
      <c r="G2447" s="183">
        <v>523.06280507999998</v>
      </c>
      <c r="H2447" s="183">
        <v>534.18384760000004</v>
      </c>
      <c r="I2447" s="183">
        <v>537.54461612</v>
      </c>
      <c r="J2447" s="183">
        <v>578.39501275999999</v>
      </c>
      <c r="K2447" s="183">
        <v>540.79172047999998</v>
      </c>
      <c r="L2447" s="183">
        <v>562.22351872000002</v>
      </c>
      <c r="M2447" s="183">
        <v>666.56417685999998</v>
      </c>
      <c r="N2447" s="183">
        <v>627.14052396</v>
      </c>
      <c r="O2447" s="184">
        <v>604.98464323000007</v>
      </c>
      <c r="P2447" s="185">
        <f t="shared" si="1640"/>
        <v>6788.4392217200002</v>
      </c>
      <c r="Q2447" s="584"/>
      <c r="R2447" s="182">
        <v>6128.5</v>
      </c>
      <c r="S2447" s="187">
        <v>6128.5</v>
      </c>
      <c r="T2447" s="105">
        <f t="shared" si="1641"/>
        <v>0</v>
      </c>
      <c r="U2447" s="79">
        <v>2</v>
      </c>
    </row>
    <row r="2448" spans="1:21" s="57" customFormat="1" ht="15.6" hidden="1" customHeight="1" thickBot="1">
      <c r="A2448" s="304" t="s">
        <v>63</v>
      </c>
      <c r="B2448" s="516"/>
      <c r="C2448" s="233" t="s">
        <v>1816</v>
      </c>
      <c r="D2448" s="182">
        <v>588.47589146000007</v>
      </c>
      <c r="E2448" s="183">
        <v>568.35695047000002</v>
      </c>
      <c r="F2448" s="183">
        <v>608.68316525</v>
      </c>
      <c r="G2448" s="183">
        <v>532.24297032000004</v>
      </c>
      <c r="H2448" s="183">
        <v>622.14727116999995</v>
      </c>
      <c r="I2448" s="183">
        <v>577.16247892999991</v>
      </c>
      <c r="J2448" s="183">
        <v>637.40689637000003</v>
      </c>
      <c r="K2448" s="183">
        <v>592.91731591999996</v>
      </c>
      <c r="L2448" s="183">
        <v>595.7107091900001</v>
      </c>
      <c r="M2448" s="183">
        <v>661.13404702000003</v>
      </c>
      <c r="N2448" s="183">
        <v>597.19884328000001</v>
      </c>
      <c r="O2448" s="184">
        <v>607.33015713999998</v>
      </c>
      <c r="P2448" s="185">
        <f t="shared" si="1640"/>
        <v>7188.7666965199996</v>
      </c>
      <c r="Q2448" s="638"/>
      <c r="R2448" s="182">
        <v>7011.3</v>
      </c>
      <c r="S2448" s="187">
        <v>7011.3</v>
      </c>
      <c r="T2448" s="105">
        <f t="shared" si="1641"/>
        <v>0</v>
      </c>
      <c r="U2448" s="79">
        <v>2</v>
      </c>
    </row>
    <row r="2449" spans="1:21" s="57" customFormat="1" ht="15.75" customHeight="1" thickBot="1">
      <c r="A2449" s="304" t="s">
        <v>63</v>
      </c>
      <c r="B2449" s="516">
        <f>+B2443+1</f>
        <v>485</v>
      </c>
      <c r="C2449" s="233" t="s">
        <v>1817</v>
      </c>
      <c r="D2449" s="612">
        <v>590.1</v>
      </c>
      <c r="E2449" s="611">
        <v>531.6</v>
      </c>
      <c r="F2449" s="611">
        <v>554.1</v>
      </c>
      <c r="G2449" s="611">
        <v>523.4</v>
      </c>
      <c r="H2449" s="611">
        <v>538.4</v>
      </c>
      <c r="I2449" s="611">
        <v>524.79999999999995</v>
      </c>
      <c r="J2449" s="611">
        <v>559.29999999999995</v>
      </c>
      <c r="K2449" s="611">
        <v>541.20000000000005</v>
      </c>
      <c r="L2449" s="611">
        <v>553.6</v>
      </c>
      <c r="M2449" s="611">
        <v>595.9</v>
      </c>
      <c r="N2449" s="611">
        <v>566.29999999999995</v>
      </c>
      <c r="O2449" s="184">
        <f t="shared" ref="O2449:O2454" si="1642">(R2449)-SUM(D2449:N2449)</f>
        <v>569.79999999999927</v>
      </c>
      <c r="P2449" s="185">
        <f t="shared" si="1640"/>
        <v>6648.5</v>
      </c>
      <c r="Q2449" s="557"/>
      <c r="R2449" s="648">
        <v>6648.5</v>
      </c>
      <c r="S2449" s="599">
        <v>6648.5</v>
      </c>
      <c r="T2449" s="600">
        <f t="shared" si="1641"/>
        <v>0</v>
      </c>
      <c r="U2449" s="79">
        <v>1</v>
      </c>
    </row>
    <row r="2450" spans="1:21" s="57" customFormat="1" ht="15.75" customHeight="1" thickBot="1">
      <c r="A2450" s="304" t="s">
        <v>63</v>
      </c>
      <c r="B2450" s="516">
        <f>+B2449+1</f>
        <v>486</v>
      </c>
      <c r="C2450" s="233" t="s">
        <v>1818</v>
      </c>
      <c r="D2450" s="195">
        <v>526.6</v>
      </c>
      <c r="E2450" s="193">
        <v>545.29999999999995</v>
      </c>
      <c r="F2450" s="193">
        <v>553.20000000000005</v>
      </c>
      <c r="G2450" s="193">
        <v>505.8</v>
      </c>
      <c r="H2450" s="193">
        <v>549.79999999999995</v>
      </c>
      <c r="I2450" s="193">
        <v>526</v>
      </c>
      <c r="J2450" s="193">
        <v>577.20000000000005</v>
      </c>
      <c r="K2450" s="193">
        <v>548.9</v>
      </c>
      <c r="L2450" s="193">
        <v>546.29999999999995</v>
      </c>
      <c r="M2450" s="193">
        <v>602.20000000000005</v>
      </c>
      <c r="N2450" s="193">
        <v>569.1</v>
      </c>
      <c r="O2450" s="184">
        <f t="shared" si="1642"/>
        <v>577.90000000000055</v>
      </c>
      <c r="P2450" s="185">
        <f t="shared" si="1640"/>
        <v>6628.3</v>
      </c>
      <c r="Q2450" s="542"/>
      <c r="R2450" s="199">
        <v>6628.3</v>
      </c>
      <c r="S2450" s="187">
        <v>6628.3</v>
      </c>
      <c r="T2450" s="105">
        <f t="shared" si="1641"/>
        <v>0</v>
      </c>
      <c r="U2450" s="79">
        <v>1</v>
      </c>
    </row>
    <row r="2451" spans="1:21" s="57" customFormat="1" ht="15.75" hidden="1" customHeight="1" thickBot="1">
      <c r="A2451" s="304" t="s">
        <v>63</v>
      </c>
      <c r="B2451" s="69"/>
      <c r="C2451" s="233" t="s">
        <v>1819</v>
      </c>
      <c r="D2451" s="195"/>
      <c r="E2451" s="193"/>
      <c r="F2451" s="193"/>
      <c r="G2451" s="193"/>
      <c r="H2451" s="193"/>
      <c r="I2451" s="193"/>
      <c r="J2451" s="193"/>
      <c r="K2451" s="193"/>
      <c r="L2451" s="193"/>
      <c r="M2451" s="193"/>
      <c r="N2451" s="193"/>
      <c r="O2451" s="184">
        <f t="shared" si="1642"/>
        <v>0</v>
      </c>
      <c r="P2451" s="185">
        <f t="shared" si="1640"/>
        <v>0</v>
      </c>
      <c r="Q2451" s="503"/>
      <c r="R2451" s="199"/>
      <c r="S2451" s="187"/>
      <c r="T2451" s="105">
        <f t="shared" si="1641"/>
        <v>0</v>
      </c>
      <c r="U2451" s="79">
        <v>2</v>
      </c>
    </row>
    <row r="2452" spans="1:21" s="57" customFormat="1" ht="15.75" hidden="1" customHeight="1" thickBot="1">
      <c r="A2452" s="304" t="s">
        <v>63</v>
      </c>
      <c r="B2452" s="69"/>
      <c r="C2452" s="233" t="s">
        <v>1820</v>
      </c>
      <c r="D2452" s="195"/>
      <c r="E2452" s="193"/>
      <c r="F2452" s="193"/>
      <c r="G2452" s="193"/>
      <c r="H2452" s="193"/>
      <c r="I2452" s="193"/>
      <c r="J2452" s="193"/>
      <c r="K2452" s="193"/>
      <c r="L2452" s="193"/>
      <c r="M2452" s="193"/>
      <c r="N2452" s="193"/>
      <c r="O2452" s="184">
        <f t="shared" si="1642"/>
        <v>0</v>
      </c>
      <c r="P2452" s="185">
        <f t="shared" si="1640"/>
        <v>0</v>
      </c>
      <c r="Q2452" s="503"/>
      <c r="R2452" s="199"/>
      <c r="S2452" s="187"/>
      <c r="T2452" s="105">
        <f t="shared" si="1641"/>
        <v>0</v>
      </c>
      <c r="U2452" s="79">
        <v>2</v>
      </c>
    </row>
    <row r="2453" spans="1:21" s="57" customFormat="1" ht="15.75" hidden="1" customHeight="1" thickBot="1">
      <c r="A2453" s="304" t="s">
        <v>63</v>
      </c>
      <c r="B2453" s="69"/>
      <c r="C2453" s="233" t="s">
        <v>1821</v>
      </c>
      <c r="D2453" s="195"/>
      <c r="E2453" s="193"/>
      <c r="F2453" s="193"/>
      <c r="G2453" s="193"/>
      <c r="H2453" s="193"/>
      <c r="I2453" s="193"/>
      <c r="J2453" s="193"/>
      <c r="K2453" s="193"/>
      <c r="L2453" s="193"/>
      <c r="M2453" s="193"/>
      <c r="N2453" s="193"/>
      <c r="O2453" s="184">
        <f t="shared" si="1642"/>
        <v>0</v>
      </c>
      <c r="P2453" s="185">
        <f t="shared" si="1640"/>
        <v>0</v>
      </c>
      <c r="Q2453" s="503"/>
      <c r="R2453" s="199"/>
      <c r="S2453" s="187"/>
      <c r="T2453" s="105">
        <f t="shared" si="1641"/>
        <v>0</v>
      </c>
      <c r="U2453" s="79">
        <v>2</v>
      </c>
    </row>
    <row r="2454" spans="1:21" s="57" customFormat="1" ht="15.75" hidden="1" customHeight="1" thickBot="1">
      <c r="A2454" s="304" t="s">
        <v>63</v>
      </c>
      <c r="B2454" s="69"/>
      <c r="C2454" s="233" t="s">
        <v>1822</v>
      </c>
      <c r="D2454" s="195"/>
      <c r="E2454" s="193"/>
      <c r="F2454" s="193"/>
      <c r="G2454" s="193"/>
      <c r="H2454" s="193"/>
      <c r="I2454" s="193"/>
      <c r="J2454" s="193"/>
      <c r="K2454" s="193"/>
      <c r="L2454" s="193"/>
      <c r="M2454" s="193"/>
      <c r="N2454" s="193"/>
      <c r="O2454" s="184">
        <f t="shared" si="1642"/>
        <v>0</v>
      </c>
      <c r="P2454" s="185">
        <f t="shared" si="1640"/>
        <v>0</v>
      </c>
      <c r="Q2454" s="503"/>
      <c r="R2454" s="199"/>
      <c r="S2454" s="187"/>
      <c r="T2454" s="105">
        <f t="shared" si="1641"/>
        <v>0</v>
      </c>
      <c r="U2454" s="79">
        <v>2</v>
      </c>
    </row>
    <row r="2455" spans="1:21" s="196" customFormat="1" ht="15.6" customHeight="1" thickBot="1">
      <c r="B2455" s="549"/>
      <c r="C2455" s="468"/>
      <c r="D2455" s="161"/>
      <c r="E2455" s="161"/>
      <c r="F2455" s="161"/>
      <c r="G2455" s="161"/>
      <c r="H2455" s="161"/>
      <c r="I2455" s="161"/>
      <c r="J2455" s="161"/>
      <c r="K2455" s="161"/>
      <c r="L2455" s="161"/>
      <c r="M2455" s="161"/>
      <c r="N2455" s="161"/>
      <c r="O2455" s="197"/>
      <c r="P2455" s="198"/>
      <c r="Q2455" s="198"/>
      <c r="R2455" s="161"/>
      <c r="S2455" s="161"/>
      <c r="T2455" s="75"/>
      <c r="U2455" s="79">
        <v>1</v>
      </c>
    </row>
    <row r="2456" spans="1:21" s="57" customFormat="1" ht="15.75" hidden="1" customHeight="1" thickBot="1">
      <c r="A2456" s="302" t="s">
        <v>64</v>
      </c>
      <c r="B2456" s="69"/>
      <c r="C2456" s="233" t="s">
        <v>301</v>
      </c>
      <c r="D2456" s="218">
        <v>8.986378546531984E-2</v>
      </c>
      <c r="E2456" s="218">
        <v>8.2745803293667361E-2</v>
      </c>
      <c r="F2456" s="218">
        <v>8.0136898337785298E-2</v>
      </c>
      <c r="G2456" s="218">
        <v>8.002791275511921E-2</v>
      </c>
      <c r="H2456" s="218">
        <v>7.9189304472959479E-2</v>
      </c>
      <c r="I2456" s="218">
        <v>8.7393798259119762E-2</v>
      </c>
      <c r="J2456" s="218">
        <v>0.10816254045806452</v>
      </c>
      <c r="K2456" s="218">
        <v>8.125314050477167E-2</v>
      </c>
      <c r="L2456" s="218">
        <v>7.753797920469109E-2</v>
      </c>
      <c r="M2456" s="218">
        <v>8.3824573128222557E-2</v>
      </c>
      <c r="N2456" s="218">
        <v>7.5169943902595474E-2</v>
      </c>
      <c r="O2456" s="218">
        <v>7.4694320217683699E-2</v>
      </c>
      <c r="P2456" s="160">
        <f>SUM(D2456:O2456)</f>
        <v>1</v>
      </c>
      <c r="Q2456" s="484"/>
      <c r="R2456" s="234"/>
      <c r="S2456" s="234"/>
      <c r="T2456" s="75"/>
      <c r="U2456" s="79">
        <v>2</v>
      </c>
    </row>
    <row r="2457" spans="1:21" s="57" customFormat="1" ht="15.75" hidden="1" customHeight="1" thickBot="1">
      <c r="A2457" s="304" t="s">
        <v>64</v>
      </c>
      <c r="B2457" s="69"/>
      <c r="C2457" s="233" t="s">
        <v>302</v>
      </c>
      <c r="D2457" s="220">
        <v>9.2480962714259235E-2</v>
      </c>
      <c r="E2457" s="220">
        <v>8.7262722855305078E-2</v>
      </c>
      <c r="F2457" s="220">
        <v>8.2659975483801079E-2</v>
      </c>
      <c r="G2457" s="220">
        <v>8.5328012974344183E-2</v>
      </c>
      <c r="H2457" s="220">
        <v>7.7112890575035509E-2</v>
      </c>
      <c r="I2457" s="220">
        <v>8.4752001363144883E-2</v>
      </c>
      <c r="J2457" s="220">
        <v>0.10864129524367012</v>
      </c>
      <c r="K2457" s="220">
        <v>8.0887800280037225E-2</v>
      </c>
      <c r="L2457" s="220">
        <v>7.6689758170964364E-2</v>
      </c>
      <c r="M2457" s="220">
        <v>7.8981803399137365E-2</v>
      </c>
      <c r="N2457" s="220">
        <v>7.287340600964895E-2</v>
      </c>
      <c r="O2457" s="220">
        <v>7.232937093065199E-2</v>
      </c>
      <c r="P2457" s="164">
        <f>SUM(D2457:O2457)</f>
        <v>1</v>
      </c>
      <c r="Q2457" s="484"/>
      <c r="R2457" s="234"/>
      <c r="S2457" s="234"/>
      <c r="T2457" s="75"/>
      <c r="U2457" s="79">
        <v>2</v>
      </c>
    </row>
    <row r="2458" spans="1:21" s="57" customFormat="1" ht="15.75" hidden="1" customHeight="1" thickBot="1">
      <c r="A2458" s="304" t="s">
        <v>64</v>
      </c>
      <c r="B2458" s="69"/>
      <c r="C2458" s="233" t="s">
        <v>303</v>
      </c>
      <c r="D2458" s="235">
        <v>8.0154591976073497E-2</v>
      </c>
      <c r="E2458" s="235">
        <v>7.8503391448778298E-2</v>
      </c>
      <c r="F2458" s="235">
        <v>7.4906075045286291E-2</v>
      </c>
      <c r="G2458" s="235">
        <v>7.925026774568103E-2</v>
      </c>
      <c r="H2458" s="235">
        <v>7.7087228795351639E-2</v>
      </c>
      <c r="I2458" s="235">
        <v>8.6699159737240794E-2</v>
      </c>
      <c r="J2458" s="235">
        <v>0.10973390281294011</v>
      </c>
      <c r="K2458" s="235">
        <v>8.2039914248486626E-2</v>
      </c>
      <c r="L2458" s="235">
        <v>8.2125362669723798E-2</v>
      </c>
      <c r="M2458" s="235">
        <v>8.9638670627270961E-2</v>
      </c>
      <c r="N2458" s="235">
        <v>8.263788962198601E-2</v>
      </c>
      <c r="O2458" s="235">
        <v>7.7223545271180999E-2</v>
      </c>
      <c r="P2458" s="167">
        <f>SUM(D2458:O2458)</f>
        <v>1</v>
      </c>
      <c r="Q2458" s="484"/>
      <c r="R2458" s="234"/>
      <c r="S2458" s="234"/>
      <c r="T2458" s="75"/>
      <c r="U2458" s="79">
        <v>2</v>
      </c>
    </row>
    <row r="2459" spans="1:21" s="57" customFormat="1" ht="15.75" hidden="1" customHeight="1" thickBot="1">
      <c r="A2459" s="304" t="s">
        <v>64</v>
      </c>
      <c r="B2459" s="69"/>
      <c r="C2459" s="233" t="s">
        <v>304</v>
      </c>
      <c r="D2459" s="168">
        <f t="shared" ref="D2459:D2466" si="1643">D2478/$P2478</f>
        <v>8.3054980036135581E-2</v>
      </c>
      <c r="E2459" s="169">
        <f t="shared" ref="E2459:O2459" si="1644">E2478/$P2478</f>
        <v>7.202023868251993E-2</v>
      </c>
      <c r="F2459" s="169">
        <f t="shared" si="1644"/>
        <v>7.3838599938940819E-2</v>
      </c>
      <c r="G2459" s="169">
        <f t="shared" si="1644"/>
        <v>7.8836638493361796E-2</v>
      </c>
      <c r="H2459" s="169">
        <f t="shared" si="1644"/>
        <v>7.5191109274628076E-2</v>
      </c>
      <c r="I2459" s="169">
        <f t="shared" si="1644"/>
        <v>8.7546465769360218E-2</v>
      </c>
      <c r="J2459" s="169">
        <f t="shared" si="1644"/>
        <v>0.11200166135319639</v>
      </c>
      <c r="K2459" s="169">
        <f t="shared" si="1644"/>
        <v>8.0362870599647723E-2</v>
      </c>
      <c r="L2459" s="169">
        <f t="shared" si="1644"/>
        <v>7.9880754512168764E-2</v>
      </c>
      <c r="M2459" s="169">
        <f t="shared" si="1644"/>
        <v>9.3530115978717354E-2</v>
      </c>
      <c r="N2459" s="169">
        <f t="shared" si="1644"/>
        <v>8.373142026465763E-2</v>
      </c>
      <c r="O2459" s="169">
        <f t="shared" si="1644"/>
        <v>8.0005145096665564E-2</v>
      </c>
      <c r="P2459" s="171">
        <f>SUM(D2459:O2459)</f>
        <v>0.99999999999999978</v>
      </c>
      <c r="Q2459" s="484"/>
      <c r="R2459" s="234"/>
      <c r="S2459" s="234"/>
      <c r="T2459" s="75"/>
      <c r="U2459" s="79">
        <v>2</v>
      </c>
    </row>
    <row r="2460" spans="1:21" s="57" customFormat="1" ht="15.75" hidden="1" customHeight="1" thickBot="1">
      <c r="A2460" s="304" t="s">
        <v>64</v>
      </c>
      <c r="B2460" s="69"/>
      <c r="C2460" s="236" t="s">
        <v>305</v>
      </c>
      <c r="D2460" s="168">
        <f t="shared" si="1643"/>
        <v>7.8916296678892134E-2</v>
      </c>
      <c r="E2460" s="169">
        <f t="shared" ref="E2460:O2461" si="1645">E2479/$P2479</f>
        <v>7.6694138956227412E-2</v>
      </c>
      <c r="F2460" s="169">
        <f t="shared" si="1645"/>
        <v>7.3823118903835583E-2</v>
      </c>
      <c r="G2460" s="169">
        <f t="shared" si="1645"/>
        <v>7.6625184328668217E-2</v>
      </c>
      <c r="H2460" s="169">
        <f t="shared" si="1645"/>
        <v>7.7379045325813772E-2</v>
      </c>
      <c r="I2460" s="169">
        <f t="shared" si="1645"/>
        <v>8.9281229893291542E-2</v>
      </c>
      <c r="J2460" s="169">
        <f t="shared" si="1645"/>
        <v>0.11065396758526211</v>
      </c>
      <c r="K2460" s="169">
        <f t="shared" si="1645"/>
        <v>8.1788964366063296E-2</v>
      </c>
      <c r="L2460" s="169">
        <f t="shared" si="1645"/>
        <v>8.4431712424554883E-2</v>
      </c>
      <c r="M2460" s="169">
        <f t="shared" si="1645"/>
        <v>9.3472775289001511E-2</v>
      </c>
      <c r="N2460" s="169">
        <f t="shared" si="1645"/>
        <v>7.8364962525777862E-2</v>
      </c>
      <c r="O2460" s="169">
        <f t="shared" si="1645"/>
        <v>7.856860372261186E-2</v>
      </c>
      <c r="P2460" s="171">
        <f>SUM(D2460:O2460)</f>
        <v>1.0000000000000002</v>
      </c>
      <c r="Q2460" s="496">
        <f>(P2479/P2478-1)</f>
        <v>6.0144308827828397E-2</v>
      </c>
      <c r="R2460" s="234"/>
      <c r="S2460" s="234"/>
      <c r="T2460" s="75"/>
      <c r="U2460" s="79">
        <v>2</v>
      </c>
    </row>
    <row r="2461" spans="1:21" s="57" customFormat="1" ht="15.75" hidden="1" customHeight="1" thickBot="1">
      <c r="A2461" s="304" t="s">
        <v>64</v>
      </c>
      <c r="B2461" s="69"/>
      <c r="C2461" s="233" t="s">
        <v>487</v>
      </c>
      <c r="D2461" s="168">
        <f t="shared" si="1643"/>
        <v>7.4474084929994327E-2</v>
      </c>
      <c r="E2461" s="169">
        <f t="shared" si="1645"/>
        <v>7.5606984074248818E-2</v>
      </c>
      <c r="F2461" s="169">
        <f t="shared" si="1645"/>
        <v>7.3578403012918736E-2</v>
      </c>
      <c r="G2461" s="169">
        <f t="shared" si="1645"/>
        <v>7.6345476268597209E-2</v>
      </c>
      <c r="H2461" s="169">
        <f t="shared" si="1645"/>
        <v>7.7894001751314446E-2</v>
      </c>
      <c r="I2461" s="169">
        <f t="shared" si="1645"/>
        <v>9.0546796527354548E-2</v>
      </c>
      <c r="J2461" s="169">
        <f t="shared" si="1645"/>
        <v>0.1079194943951681</v>
      </c>
      <c r="K2461" s="169">
        <f t="shared" si="1645"/>
        <v>8.5073192831855368E-2</v>
      </c>
      <c r="L2461" s="169">
        <f t="shared" si="1645"/>
        <v>8.3166116182953873E-2</v>
      </c>
      <c r="M2461" s="169">
        <f t="shared" si="1645"/>
        <v>9.0731294713595645E-2</v>
      </c>
      <c r="N2461" s="169">
        <f t="shared" si="1645"/>
        <v>8.3069869430284285E-2</v>
      </c>
      <c r="O2461" s="169">
        <f t="shared" si="1645"/>
        <v>8.1594285881714579E-2</v>
      </c>
      <c r="P2461" s="171">
        <f t="shared" ref="P2461:P2466" si="1646">SUM(D2461:O2461)</f>
        <v>0.99999999999999989</v>
      </c>
      <c r="Q2461" s="496">
        <f t="shared" ref="Q2461:Q2466" si="1647">(P2480/P2479-1)</f>
        <v>6.2642585747159751E-2</v>
      </c>
      <c r="R2461" s="234"/>
      <c r="S2461" s="234"/>
      <c r="T2461" s="75"/>
      <c r="U2461" s="79">
        <v>2</v>
      </c>
    </row>
    <row r="2462" spans="1:21" s="57" customFormat="1" ht="15.75" hidden="1" customHeight="1" thickBot="1">
      <c r="A2462" s="304" t="s">
        <v>64</v>
      </c>
      <c r="B2462" s="69"/>
      <c r="C2462" s="233" t="s">
        <v>608</v>
      </c>
      <c r="D2462" s="168">
        <f t="shared" si="1643"/>
        <v>7.5602490761727134E-2</v>
      </c>
      <c r="E2462" s="169">
        <f t="shared" ref="E2462:O2462" si="1648">E2481/$P2481</f>
        <v>7.6153739928881248E-2</v>
      </c>
      <c r="F2462" s="169">
        <f t="shared" si="1648"/>
        <v>7.4659621937547271E-2</v>
      </c>
      <c r="G2462" s="169">
        <f t="shared" si="1648"/>
        <v>7.718521768120766E-2</v>
      </c>
      <c r="H2462" s="169">
        <f t="shared" si="1648"/>
        <v>8.0425785394101723E-2</v>
      </c>
      <c r="I2462" s="169">
        <f t="shared" si="1648"/>
        <v>8.9251441259353206E-2</v>
      </c>
      <c r="J2462" s="169">
        <f t="shared" si="1648"/>
        <v>0.10693505905296039</v>
      </c>
      <c r="K2462" s="169">
        <f t="shared" si="1648"/>
        <v>8.5309497324279601E-2</v>
      </c>
      <c r="L2462" s="169">
        <f t="shared" si="1648"/>
        <v>8.1553459678480822E-2</v>
      </c>
      <c r="M2462" s="169">
        <f t="shared" si="1648"/>
        <v>8.9317394341645331E-2</v>
      </c>
      <c r="N2462" s="169">
        <f t="shared" si="1648"/>
        <v>8.2053295802303333E-2</v>
      </c>
      <c r="O2462" s="169">
        <f t="shared" si="1648"/>
        <v>8.1552996837512284E-2</v>
      </c>
      <c r="P2462" s="171">
        <f t="shared" si="1646"/>
        <v>1</v>
      </c>
      <c r="Q2462" s="497">
        <f t="shared" si="1647"/>
        <v>6.8359991353241334E-2</v>
      </c>
      <c r="R2462" s="234"/>
      <c r="S2462" s="234"/>
      <c r="T2462" s="75"/>
      <c r="U2462" s="79">
        <v>2</v>
      </c>
    </row>
    <row r="2463" spans="1:21" s="57" customFormat="1" ht="15.75" hidden="1" customHeight="1" thickBot="1">
      <c r="A2463" s="304" t="s">
        <v>64</v>
      </c>
      <c r="B2463" s="69"/>
      <c r="C2463" s="233" t="s">
        <v>705</v>
      </c>
      <c r="D2463" s="168">
        <f t="shared" si="1643"/>
        <v>7.4194473264020247E-2</v>
      </c>
      <c r="E2463" s="169">
        <f t="shared" ref="E2463:O2463" si="1649">E2482/$P2482</f>
        <v>7.6296812205600792E-2</v>
      </c>
      <c r="F2463" s="169">
        <f t="shared" si="1649"/>
        <v>7.3963722918123476E-2</v>
      </c>
      <c r="G2463" s="169">
        <f t="shared" si="1649"/>
        <v>8.086047193511231E-2</v>
      </c>
      <c r="H2463" s="169">
        <f t="shared" si="1649"/>
        <v>8.188925940802283E-2</v>
      </c>
      <c r="I2463" s="169">
        <f t="shared" si="1649"/>
        <v>8.9463008287008705E-2</v>
      </c>
      <c r="J2463" s="169">
        <f t="shared" si="1649"/>
        <v>0.10719995552526328</v>
      </c>
      <c r="K2463" s="169">
        <f t="shared" si="1649"/>
        <v>8.4191588341743756E-2</v>
      </c>
      <c r="L2463" s="169">
        <f t="shared" si="1649"/>
        <v>8.1173769470131177E-2</v>
      </c>
      <c r="M2463" s="169">
        <f t="shared" si="1649"/>
        <v>8.8429730348893384E-2</v>
      </c>
      <c r="N2463" s="169">
        <f t="shared" si="1649"/>
        <v>8.3092204600422562E-2</v>
      </c>
      <c r="O2463" s="169">
        <f t="shared" si="1649"/>
        <v>7.9245003695657568E-2</v>
      </c>
      <c r="P2463" s="171">
        <f t="shared" si="1646"/>
        <v>1</v>
      </c>
      <c r="Q2463" s="497">
        <f t="shared" si="1647"/>
        <v>7.9226223235393523E-2</v>
      </c>
      <c r="R2463" s="234"/>
      <c r="S2463" s="234"/>
      <c r="T2463" s="477"/>
      <c r="U2463" s="79">
        <v>2</v>
      </c>
    </row>
    <row r="2464" spans="1:21" s="57" customFormat="1" ht="15.75" hidden="1" customHeight="1" thickBot="1">
      <c r="A2464" s="304" t="s">
        <v>64</v>
      </c>
      <c r="B2464" s="516"/>
      <c r="C2464" s="244" t="s">
        <v>810</v>
      </c>
      <c r="D2464" s="173">
        <f t="shared" si="1643"/>
        <v>8.5040484629771596E-2</v>
      </c>
      <c r="E2464" s="218">
        <f t="shared" ref="E2464:O2464" si="1650">E2483/$P2483</f>
        <v>7.9420366226362824E-2</v>
      </c>
      <c r="F2464" s="218">
        <f t="shared" si="1650"/>
        <v>7.410912643543284E-2</v>
      </c>
      <c r="G2464" s="218">
        <f t="shared" si="1650"/>
        <v>8.2117447554881179E-2</v>
      </c>
      <c r="H2464" s="218">
        <f t="shared" si="1650"/>
        <v>8.1100768074101048E-2</v>
      </c>
      <c r="I2464" s="218">
        <f t="shared" si="1650"/>
        <v>8.7236780910877804E-2</v>
      </c>
      <c r="J2464" s="218">
        <f t="shared" si="1650"/>
        <v>0.10584572062330148</v>
      </c>
      <c r="K2464" s="218">
        <f t="shared" si="1650"/>
        <v>7.6640012550447986E-2</v>
      </c>
      <c r="L2464" s="218">
        <f t="shared" si="1650"/>
        <v>8.0560063533508655E-2</v>
      </c>
      <c r="M2464" s="218">
        <f t="shared" si="1650"/>
        <v>8.9512447079731799E-2</v>
      </c>
      <c r="N2464" s="218">
        <f t="shared" si="1650"/>
        <v>7.9987403999733739E-2</v>
      </c>
      <c r="O2464" s="218">
        <f t="shared" si="1650"/>
        <v>7.8429378381849144E-2</v>
      </c>
      <c r="P2464" s="514">
        <f t="shared" si="1646"/>
        <v>1</v>
      </c>
      <c r="Q2464" s="550">
        <f t="shared" si="1647"/>
        <v>5.3063565327462037E-2</v>
      </c>
      <c r="R2464" s="234"/>
      <c r="S2464" s="234"/>
      <c r="T2464" s="75"/>
      <c r="U2464" s="79">
        <v>2</v>
      </c>
    </row>
    <row r="2465" spans="1:21" s="57" customFormat="1" ht="15.75" hidden="1" customHeight="1" thickBot="1">
      <c r="A2465" s="304" t="s">
        <v>64</v>
      </c>
      <c r="B2465" s="516"/>
      <c r="C2465" s="244" t="s">
        <v>894</v>
      </c>
      <c r="D2465" s="219">
        <f t="shared" si="1643"/>
        <v>8.1495381393506719E-2</v>
      </c>
      <c r="E2465" s="220">
        <f t="shared" ref="E2465:O2466" si="1651">E2484/$P2484</f>
        <v>7.7359799444766439E-2</v>
      </c>
      <c r="F2465" s="220">
        <f t="shared" si="1651"/>
        <v>7.6524557594308443E-2</v>
      </c>
      <c r="G2465" s="220">
        <f t="shared" si="1651"/>
        <v>8.4624466890294792E-2</v>
      </c>
      <c r="H2465" s="220">
        <f t="shared" si="1651"/>
        <v>7.8693920573308138E-2</v>
      </c>
      <c r="I2465" s="220">
        <f t="shared" si="1651"/>
        <v>8.5183069018519297E-2</v>
      </c>
      <c r="J2465" s="220">
        <f t="shared" si="1651"/>
        <v>0.10536707979392804</v>
      </c>
      <c r="K2465" s="220">
        <f t="shared" si="1651"/>
        <v>8.2817292063049039E-2</v>
      </c>
      <c r="L2465" s="220">
        <f t="shared" si="1651"/>
        <v>7.9187666734878703E-2</v>
      </c>
      <c r="M2465" s="220">
        <f t="shared" si="1651"/>
        <v>8.7594221507490022E-2</v>
      </c>
      <c r="N2465" s="220">
        <f t="shared" si="1651"/>
        <v>8.0220967962536568E-2</v>
      </c>
      <c r="O2465" s="220">
        <f t="shared" si="1651"/>
        <v>8.0931577023413734E-2</v>
      </c>
      <c r="P2465" s="460">
        <f t="shared" si="1646"/>
        <v>0.99999999999999989</v>
      </c>
      <c r="Q2465" s="551">
        <f t="shared" si="1647"/>
        <v>1.0326211207243086E-2</v>
      </c>
      <c r="R2465" s="234"/>
      <c r="S2465" s="234"/>
      <c r="T2465" s="75"/>
      <c r="U2465" s="79">
        <v>2</v>
      </c>
    </row>
    <row r="2466" spans="1:21" s="57" customFormat="1" ht="15.6" hidden="1" customHeight="1" thickBot="1">
      <c r="A2466" s="304" t="s">
        <v>64</v>
      </c>
      <c r="B2466" s="516"/>
      <c r="C2466" s="244" t="s">
        <v>995</v>
      </c>
      <c r="D2466" s="219">
        <f t="shared" si="1643"/>
        <v>7.7245411757764323E-2</v>
      </c>
      <c r="E2466" s="220">
        <f t="shared" si="1651"/>
        <v>7.5007122381064523E-2</v>
      </c>
      <c r="F2466" s="220">
        <f t="shared" si="1651"/>
        <v>7.4549672994340482E-2</v>
      </c>
      <c r="G2466" s="220">
        <f t="shared" si="1651"/>
        <v>6.9845313649839244E-2</v>
      </c>
      <c r="H2466" s="220">
        <f t="shared" si="1651"/>
        <v>8.1225494634420442E-2</v>
      </c>
      <c r="I2466" s="220">
        <f t="shared" si="1651"/>
        <v>9.5754155262742613E-2</v>
      </c>
      <c r="J2466" s="220">
        <f t="shared" si="1651"/>
        <v>0.10601475874188689</v>
      </c>
      <c r="K2466" s="220">
        <f t="shared" si="1651"/>
        <v>8.648268828085541E-2</v>
      </c>
      <c r="L2466" s="220">
        <f t="shared" si="1651"/>
        <v>7.7626285829909325E-2</v>
      </c>
      <c r="M2466" s="220">
        <f t="shared" si="1651"/>
        <v>9.2757422006393142E-2</v>
      </c>
      <c r="N2466" s="220">
        <f t="shared" si="1651"/>
        <v>7.9576293650894803E-2</v>
      </c>
      <c r="O2466" s="220">
        <f t="shared" si="1651"/>
        <v>8.3915380809889029E-2</v>
      </c>
      <c r="P2466" s="460">
        <f t="shared" si="1646"/>
        <v>1</v>
      </c>
      <c r="Q2466" s="551">
        <f t="shared" si="1647"/>
        <v>4.3550536608095491E-2</v>
      </c>
      <c r="R2466" s="234"/>
      <c r="S2466" s="234"/>
      <c r="T2466" s="75"/>
      <c r="U2466" s="79">
        <v>2</v>
      </c>
    </row>
    <row r="2467" spans="1:21" s="57" customFormat="1" ht="15.6" hidden="1" customHeight="1" thickBot="1">
      <c r="A2467" s="304" t="s">
        <v>64</v>
      </c>
      <c r="B2467" s="516"/>
      <c r="C2467" s="244" t="s">
        <v>1140</v>
      </c>
      <c r="D2467" s="219">
        <f t="shared" ref="D2467:O2467" si="1652">D2487/$P2487</f>
        <v>8.4227290026319512E-2</v>
      </c>
      <c r="E2467" s="220">
        <f t="shared" si="1652"/>
        <v>7.82125147119761E-2</v>
      </c>
      <c r="F2467" s="220">
        <f t="shared" si="1652"/>
        <v>7.8687133667171061E-2</v>
      </c>
      <c r="G2467" s="220">
        <f t="shared" si="1652"/>
        <v>8.1752613166285529E-2</v>
      </c>
      <c r="H2467" s="220">
        <f t="shared" si="1652"/>
        <v>8.0715771580500167E-2</v>
      </c>
      <c r="I2467" s="220">
        <f t="shared" si="1652"/>
        <v>9.3594250396382236E-2</v>
      </c>
      <c r="J2467" s="220">
        <f t="shared" si="1652"/>
        <v>9.9148854030962644E-2</v>
      </c>
      <c r="K2467" s="220">
        <f t="shared" si="1652"/>
        <v>7.9539932003207248E-2</v>
      </c>
      <c r="L2467" s="220">
        <f t="shared" si="1652"/>
        <v>7.8927093147630495E-2</v>
      </c>
      <c r="M2467" s="220">
        <f t="shared" si="1652"/>
        <v>8.6687608560288884E-2</v>
      </c>
      <c r="N2467" s="220">
        <f t="shared" si="1652"/>
        <v>7.9206450141102003E-2</v>
      </c>
      <c r="O2467" s="220">
        <f t="shared" si="1652"/>
        <v>7.9300488568174135E-2</v>
      </c>
      <c r="P2467" s="460">
        <f>SUM(D2467:O2467)</f>
        <v>0.99999999999999989</v>
      </c>
      <c r="Q2467" s="551">
        <f>(P2487/P2485-1)</f>
        <v>3.6665061163427826E-3</v>
      </c>
      <c r="R2467" s="234"/>
      <c r="S2467" s="234"/>
      <c r="T2467" s="75"/>
      <c r="U2467" s="79">
        <v>2</v>
      </c>
    </row>
    <row r="2468" spans="1:21" s="57" customFormat="1" ht="15.6" customHeight="1" thickBot="1">
      <c r="A2468" s="304" t="s">
        <v>64</v>
      </c>
      <c r="B2468" s="516">
        <f>+B2450+1</f>
        <v>487</v>
      </c>
      <c r="C2468" s="244" t="s">
        <v>1823</v>
      </c>
      <c r="D2468" s="219">
        <f t="shared" ref="D2468:D2474" si="1653">D2488/$P2488</f>
        <v>8.7486352002269563E-2</v>
      </c>
      <c r="E2468" s="220">
        <f t="shared" ref="E2468:O2468" si="1654">E2488/$P2488</f>
        <v>8.1148197242144129E-2</v>
      </c>
      <c r="F2468" s="220">
        <f t="shared" si="1654"/>
        <v>7.8847295353148994E-2</v>
      </c>
      <c r="G2468" s="220">
        <f t="shared" si="1654"/>
        <v>8.3318178912698077E-2</v>
      </c>
      <c r="H2468" s="220">
        <f t="shared" si="1654"/>
        <v>8.8005579621871763E-2</v>
      </c>
      <c r="I2468" s="220">
        <f t="shared" si="1654"/>
        <v>9.5486055111687937E-2</v>
      </c>
      <c r="J2468" s="220">
        <f t="shared" si="1654"/>
        <v>0.10542897140402079</v>
      </c>
      <c r="K2468" s="220">
        <f t="shared" si="1654"/>
        <v>8.7496093601419106E-2</v>
      </c>
      <c r="L2468" s="220">
        <f t="shared" si="1654"/>
        <v>8.1826154855522359E-2</v>
      </c>
      <c r="M2468" s="220">
        <f t="shared" si="1654"/>
        <v>7.7722823962238535E-2</v>
      </c>
      <c r="N2468" s="220">
        <f t="shared" si="1654"/>
        <v>5.7918062647406197E-2</v>
      </c>
      <c r="O2468" s="220">
        <f t="shared" si="1654"/>
        <v>7.5316235285572644E-2</v>
      </c>
      <c r="P2468" s="460">
        <f t="shared" ref="P2468:P2477" si="1655">SUM(D2468:O2468)</f>
        <v>0.99999999999999989</v>
      </c>
      <c r="Q2468" s="551">
        <f>(P2488/P2487-1)</f>
        <v>-3.899217230999652E-2</v>
      </c>
      <c r="R2468" s="234"/>
      <c r="S2468" s="234"/>
      <c r="T2468" s="75"/>
      <c r="U2468" s="79">
        <v>1</v>
      </c>
    </row>
    <row r="2469" spans="1:21" s="57" customFormat="1" ht="15.6" customHeight="1" thickBot="1">
      <c r="A2469" s="304" t="s">
        <v>64</v>
      </c>
      <c r="B2469" s="516">
        <f>+B2468+1</f>
        <v>488</v>
      </c>
      <c r="C2469" s="244" t="s">
        <v>1824</v>
      </c>
      <c r="D2469" s="347">
        <f t="shared" si="1653"/>
        <v>7.7386152118078783E-2</v>
      </c>
      <c r="E2469" s="264">
        <f t="shared" ref="E2469:O2469" si="1656">E2489/$P2489</f>
        <v>7.4090336570903817E-2</v>
      </c>
      <c r="F2469" s="264">
        <f t="shared" si="1656"/>
        <v>7.0564448889682857E-2</v>
      </c>
      <c r="G2469" s="264">
        <f t="shared" si="1656"/>
        <v>7.6204380383592937E-2</v>
      </c>
      <c r="H2469" s="264">
        <f t="shared" si="1656"/>
        <v>7.7644258346220546E-2</v>
      </c>
      <c r="I2469" s="264">
        <f t="shared" si="1656"/>
        <v>8.6746306981744042E-2</v>
      </c>
      <c r="J2469" s="264">
        <f t="shared" si="1656"/>
        <v>0.10012743859911308</v>
      </c>
      <c r="K2469" s="264">
        <f t="shared" si="1656"/>
        <v>8.2435004987504251E-2</v>
      </c>
      <c r="L2469" s="264">
        <f t="shared" si="1656"/>
        <v>7.8552899718559194E-2</v>
      </c>
      <c r="M2469" s="264">
        <f t="shared" si="1656"/>
        <v>9.8375493511022039E-2</v>
      </c>
      <c r="N2469" s="264">
        <f t="shared" si="1656"/>
        <v>9.0550760564596183E-2</v>
      </c>
      <c r="O2469" s="264">
        <f t="shared" si="1656"/>
        <v>8.732251932898244E-2</v>
      </c>
      <c r="P2469" s="552">
        <f t="shared" si="1655"/>
        <v>1.0000000000000002</v>
      </c>
      <c r="Q2469" s="553">
        <f t="shared" ref="Q2469:Q2477" si="1657">(P2489/P2488-1)</f>
        <v>0.18829981272806173</v>
      </c>
      <c r="R2469" s="234"/>
      <c r="S2469" s="234"/>
      <c r="T2469" s="75"/>
      <c r="U2469" s="79">
        <v>1</v>
      </c>
    </row>
    <row r="2470" spans="1:21" s="57" customFormat="1" ht="15.6" customHeight="1" thickBot="1">
      <c r="A2470" s="304" t="s">
        <v>64</v>
      </c>
      <c r="B2470" s="516">
        <f>+B2469+1</f>
        <v>489</v>
      </c>
      <c r="C2470" s="233" t="s">
        <v>1825</v>
      </c>
      <c r="D2470" s="175">
        <f t="shared" si="1653"/>
        <v>8.1982824159424414E-2</v>
      </c>
      <c r="E2470" s="176">
        <f t="shared" ref="E2470:O2470" si="1658">E2490/$P2490</f>
        <v>7.4960740091841116E-2</v>
      </c>
      <c r="F2470" s="176">
        <f t="shared" si="1658"/>
        <v>7.1371785639182145E-2</v>
      </c>
      <c r="G2470" s="176">
        <f t="shared" si="1658"/>
        <v>8.1609478791266801E-2</v>
      </c>
      <c r="H2470" s="176">
        <f t="shared" si="1658"/>
        <v>8.1254352085290762E-2</v>
      </c>
      <c r="I2470" s="176">
        <f t="shared" si="1658"/>
        <v>9.0447344908510599E-2</v>
      </c>
      <c r="J2470" s="176">
        <f t="shared" si="1658"/>
        <v>9.9196128917690918E-2</v>
      </c>
      <c r="K2470" s="176">
        <f t="shared" si="1658"/>
        <v>8.0722231291818117E-2</v>
      </c>
      <c r="L2470" s="176">
        <f t="shared" si="1658"/>
        <v>7.9838637956408928E-2</v>
      </c>
      <c r="M2470" s="176">
        <f t="shared" si="1658"/>
        <v>9.2650514130799569E-2</v>
      </c>
      <c r="N2470" s="176">
        <f t="shared" si="1658"/>
        <v>8.4430401175997913E-2</v>
      </c>
      <c r="O2470" s="176">
        <f t="shared" si="1658"/>
        <v>8.1535560851768663E-2</v>
      </c>
      <c r="P2470" s="229">
        <f t="shared" si="1655"/>
        <v>0.99999999999999978</v>
      </c>
      <c r="Q2470" s="498">
        <f t="shared" si="1657"/>
        <v>0.12687597596104316</v>
      </c>
      <c r="R2470" s="234"/>
      <c r="S2470" s="234"/>
      <c r="T2470" s="75"/>
      <c r="U2470" s="79">
        <v>1</v>
      </c>
    </row>
    <row r="2471" spans="1:21" s="57" customFormat="1" ht="15.6" customHeight="1" thickBot="1">
      <c r="A2471" s="304" t="s">
        <v>64</v>
      </c>
      <c r="B2471" s="516">
        <f>+B2470+1</f>
        <v>490</v>
      </c>
      <c r="C2471" s="233" t="s">
        <v>1826</v>
      </c>
      <c r="D2471" s="175">
        <f t="shared" si="1653"/>
        <v>8.5414189183644379E-2</v>
      </c>
      <c r="E2471" s="176">
        <f t="shared" ref="E2471:O2471" si="1659">E2491/$P2491</f>
        <v>7.8553721618176545E-2</v>
      </c>
      <c r="F2471" s="176">
        <f t="shared" si="1659"/>
        <v>7.896330228712499E-2</v>
      </c>
      <c r="G2471" s="176">
        <f t="shared" si="1659"/>
        <v>8.1391496238037001E-2</v>
      </c>
      <c r="H2471" s="176">
        <f t="shared" si="1659"/>
        <v>8.3484556310401081E-2</v>
      </c>
      <c r="I2471" s="176">
        <f t="shared" si="1659"/>
        <v>8.5392150464151106E-2</v>
      </c>
      <c r="J2471" s="176">
        <f t="shared" si="1659"/>
        <v>0.10070886265969566</v>
      </c>
      <c r="K2471" s="176">
        <f t="shared" si="1659"/>
        <v>8.2880565375820642E-2</v>
      </c>
      <c r="L2471" s="176">
        <f t="shared" si="1659"/>
        <v>7.6581816670703157E-2</v>
      </c>
      <c r="M2471" s="176">
        <f t="shared" si="1659"/>
        <v>9.024309732628813E-2</v>
      </c>
      <c r="N2471" s="176">
        <f t="shared" si="1659"/>
        <v>7.6432299402325571E-2</v>
      </c>
      <c r="O2471" s="176">
        <f t="shared" si="1659"/>
        <v>7.9953942463631564E-2</v>
      </c>
      <c r="P2471" s="164">
        <f t="shared" si="1655"/>
        <v>0.99999999999999978</v>
      </c>
      <c r="Q2471" s="492">
        <f t="shared" si="1657"/>
        <v>-1.7031599597568059E-2</v>
      </c>
      <c r="R2471" s="234"/>
      <c r="S2471" s="234"/>
      <c r="T2471" s="75"/>
      <c r="U2471" s="79">
        <v>1</v>
      </c>
    </row>
    <row r="2472" spans="1:21" s="57" customFormat="1" ht="15.75" customHeight="1" thickBot="1">
      <c r="A2472" s="304" t="s">
        <v>64</v>
      </c>
      <c r="B2472" s="516">
        <f>+B2471+1</f>
        <v>491</v>
      </c>
      <c r="C2472" s="233" t="s">
        <v>1827</v>
      </c>
      <c r="D2472" s="175">
        <f t="shared" si="1653"/>
        <v>8.1858828006088277E-2</v>
      </c>
      <c r="E2472" s="176">
        <f t="shared" ref="E2472:O2472" si="1660">E2492/$P2492</f>
        <v>7.2345890410958902E-2</v>
      </c>
      <c r="F2472" s="176">
        <f t="shared" si="1660"/>
        <v>7.3487442922374427E-2</v>
      </c>
      <c r="G2472" s="176">
        <f t="shared" si="1660"/>
        <v>8.1145357686453576E-2</v>
      </c>
      <c r="H2472" s="176">
        <f t="shared" si="1660"/>
        <v>8.2049086757990858E-2</v>
      </c>
      <c r="I2472" s="176">
        <f t="shared" si="1660"/>
        <v>8.8660578386605779E-2</v>
      </c>
      <c r="J2472" s="176">
        <f t="shared" si="1660"/>
        <v>0.10202625570776255</v>
      </c>
      <c r="K2472" s="176">
        <f t="shared" si="1660"/>
        <v>8.0003805175038037E-2</v>
      </c>
      <c r="L2472" s="176">
        <f t="shared" si="1660"/>
        <v>8.2429604261796047E-2</v>
      </c>
      <c r="M2472" s="176">
        <f t="shared" si="1660"/>
        <v>8.9659436834094358E-2</v>
      </c>
      <c r="N2472" s="176">
        <f t="shared" si="1660"/>
        <v>8.3000380517503802E-2</v>
      </c>
      <c r="O2472" s="176">
        <f t="shared" si="1660"/>
        <v>8.3333333333333454E-2</v>
      </c>
      <c r="P2472" s="164">
        <f t="shared" si="1655"/>
        <v>1</v>
      </c>
      <c r="Q2472" s="492">
        <f t="shared" si="1657"/>
        <v>-3.5104335300762957E-3</v>
      </c>
      <c r="R2472" s="234"/>
      <c r="S2472" s="234"/>
      <c r="T2472" s="75"/>
      <c r="U2472" s="79">
        <v>1</v>
      </c>
    </row>
    <row r="2473" spans="1:21" s="57" customFormat="1" ht="15.75" customHeight="1" thickBot="1">
      <c r="A2473" s="304" t="s">
        <v>64</v>
      </c>
      <c r="B2473" s="516">
        <f>+B2472+1</f>
        <v>492</v>
      </c>
      <c r="C2473" s="233" t="s">
        <v>1828</v>
      </c>
      <c r="D2473" s="175">
        <f t="shared" si="1653"/>
        <v>7.7392365347742714E-2</v>
      </c>
      <c r="E2473" s="176">
        <f t="shared" ref="E2473:O2473" si="1661">E2493/$P2493</f>
        <v>7.9222590203939333E-2</v>
      </c>
      <c r="F2473" s="176">
        <f t="shared" si="1661"/>
        <v>7.6782290395677175E-2</v>
      </c>
      <c r="G2473" s="176">
        <f t="shared" si="1661"/>
        <v>7.8089593864389045E-2</v>
      </c>
      <c r="H2473" s="176">
        <f t="shared" si="1661"/>
        <v>8.1967927488234255E-2</v>
      </c>
      <c r="I2473" s="176">
        <f t="shared" si="1661"/>
        <v>8.9550287606763104E-2</v>
      </c>
      <c r="J2473" s="176">
        <f t="shared" si="1661"/>
        <v>0.10105455813142757</v>
      </c>
      <c r="K2473" s="176">
        <f t="shared" si="1661"/>
        <v>8.484399511940037E-2</v>
      </c>
      <c r="L2473" s="176">
        <f t="shared" si="1661"/>
        <v>7.9571204462262499E-2</v>
      </c>
      <c r="M2473" s="176">
        <f t="shared" si="1661"/>
        <v>8.8373714484922428E-2</v>
      </c>
      <c r="N2473" s="176">
        <f t="shared" si="1661"/>
        <v>8.1401429318459118E-2</v>
      </c>
      <c r="O2473" s="176">
        <f t="shared" si="1661"/>
        <v>8.1750043576782241E-2</v>
      </c>
      <c r="P2473" s="164">
        <f t="shared" si="1655"/>
        <v>0.99999999999999989</v>
      </c>
      <c r="Q2473" s="492">
        <f t="shared" si="1657"/>
        <v>9.151445966514471E-2</v>
      </c>
      <c r="R2473" s="234"/>
      <c r="S2473" s="234"/>
      <c r="T2473" s="75"/>
      <c r="U2473" s="79">
        <v>1</v>
      </c>
    </row>
    <row r="2474" spans="1:21" s="57" customFormat="1" ht="15.75" hidden="1" customHeight="1" thickBot="1">
      <c r="A2474" s="304" t="s">
        <v>64</v>
      </c>
      <c r="B2474" s="69"/>
      <c r="C2474" s="233" t="s">
        <v>1829</v>
      </c>
      <c r="D2474" s="175" t="e">
        <f t="shared" si="1653"/>
        <v>#DIV/0!</v>
      </c>
      <c r="E2474" s="176" t="e">
        <f t="shared" ref="E2474:O2474" si="1662">E2494/$P2494</f>
        <v>#DIV/0!</v>
      </c>
      <c r="F2474" s="176" t="e">
        <f t="shared" si="1662"/>
        <v>#DIV/0!</v>
      </c>
      <c r="G2474" s="176" t="e">
        <f t="shared" si="1662"/>
        <v>#DIV/0!</v>
      </c>
      <c r="H2474" s="176" t="e">
        <f t="shared" si="1662"/>
        <v>#DIV/0!</v>
      </c>
      <c r="I2474" s="176" t="e">
        <f t="shared" si="1662"/>
        <v>#DIV/0!</v>
      </c>
      <c r="J2474" s="176" t="e">
        <f t="shared" si="1662"/>
        <v>#DIV/0!</v>
      </c>
      <c r="K2474" s="176" t="e">
        <f t="shared" si="1662"/>
        <v>#DIV/0!</v>
      </c>
      <c r="L2474" s="176" t="e">
        <f t="shared" si="1662"/>
        <v>#DIV/0!</v>
      </c>
      <c r="M2474" s="176" t="e">
        <f t="shared" si="1662"/>
        <v>#DIV/0!</v>
      </c>
      <c r="N2474" s="176" t="e">
        <f t="shared" si="1662"/>
        <v>#DIV/0!</v>
      </c>
      <c r="O2474" s="176" t="e">
        <f t="shared" si="1662"/>
        <v>#DIV/0!</v>
      </c>
      <c r="P2474" s="164" t="e">
        <f t="shared" si="1655"/>
        <v>#DIV/0!</v>
      </c>
      <c r="Q2474" s="492">
        <f t="shared" si="1657"/>
        <v>-1</v>
      </c>
      <c r="R2474" s="234"/>
      <c r="S2474" s="234"/>
      <c r="T2474" s="75"/>
      <c r="U2474" s="79">
        <v>2</v>
      </c>
    </row>
    <row r="2475" spans="1:21" s="57" customFormat="1" ht="15.75" hidden="1" customHeight="1" thickBot="1">
      <c r="A2475" s="304" t="s">
        <v>64</v>
      </c>
      <c r="B2475" s="69"/>
      <c r="C2475" s="233" t="s">
        <v>1830</v>
      </c>
      <c r="D2475" s="175" t="e">
        <f t="shared" ref="D2475:O2477" si="1663">D2495/$P2495</f>
        <v>#DIV/0!</v>
      </c>
      <c r="E2475" s="176" t="e">
        <f t="shared" si="1663"/>
        <v>#DIV/0!</v>
      </c>
      <c r="F2475" s="176" t="e">
        <f t="shared" si="1663"/>
        <v>#DIV/0!</v>
      </c>
      <c r="G2475" s="176" t="e">
        <f t="shared" si="1663"/>
        <v>#DIV/0!</v>
      </c>
      <c r="H2475" s="176" t="e">
        <f t="shared" si="1663"/>
        <v>#DIV/0!</v>
      </c>
      <c r="I2475" s="176" t="e">
        <f t="shared" si="1663"/>
        <v>#DIV/0!</v>
      </c>
      <c r="J2475" s="176" t="e">
        <f t="shared" si="1663"/>
        <v>#DIV/0!</v>
      </c>
      <c r="K2475" s="176" t="e">
        <f t="shared" si="1663"/>
        <v>#DIV/0!</v>
      </c>
      <c r="L2475" s="176" t="e">
        <f t="shared" si="1663"/>
        <v>#DIV/0!</v>
      </c>
      <c r="M2475" s="176" t="e">
        <f t="shared" si="1663"/>
        <v>#DIV/0!</v>
      </c>
      <c r="N2475" s="176" t="e">
        <f t="shared" si="1663"/>
        <v>#DIV/0!</v>
      </c>
      <c r="O2475" s="176" t="e">
        <f t="shared" si="1663"/>
        <v>#DIV/0!</v>
      </c>
      <c r="P2475" s="164" t="e">
        <f t="shared" si="1655"/>
        <v>#DIV/0!</v>
      </c>
      <c r="Q2475" s="492" t="e">
        <f t="shared" si="1657"/>
        <v>#DIV/0!</v>
      </c>
      <c r="R2475" s="234"/>
      <c r="S2475" s="234"/>
      <c r="T2475" s="75"/>
      <c r="U2475" s="79">
        <v>2</v>
      </c>
    </row>
    <row r="2476" spans="1:21" s="57" customFormat="1" ht="15.75" hidden="1" customHeight="1" thickBot="1">
      <c r="A2476" s="304" t="s">
        <v>64</v>
      </c>
      <c r="B2476" s="69"/>
      <c r="C2476" s="233" t="s">
        <v>1831</v>
      </c>
      <c r="D2476" s="175" t="e">
        <f t="shared" si="1663"/>
        <v>#DIV/0!</v>
      </c>
      <c r="E2476" s="176" t="e">
        <f t="shared" si="1663"/>
        <v>#DIV/0!</v>
      </c>
      <c r="F2476" s="176" t="e">
        <f t="shared" si="1663"/>
        <v>#DIV/0!</v>
      </c>
      <c r="G2476" s="176" t="e">
        <f t="shared" si="1663"/>
        <v>#DIV/0!</v>
      </c>
      <c r="H2476" s="176" t="e">
        <f t="shared" si="1663"/>
        <v>#DIV/0!</v>
      </c>
      <c r="I2476" s="176" t="e">
        <f t="shared" si="1663"/>
        <v>#DIV/0!</v>
      </c>
      <c r="J2476" s="176" t="e">
        <f t="shared" si="1663"/>
        <v>#DIV/0!</v>
      </c>
      <c r="K2476" s="176" t="e">
        <f t="shared" si="1663"/>
        <v>#DIV/0!</v>
      </c>
      <c r="L2476" s="176" t="e">
        <f t="shared" si="1663"/>
        <v>#DIV/0!</v>
      </c>
      <c r="M2476" s="176" t="e">
        <f t="shared" si="1663"/>
        <v>#DIV/0!</v>
      </c>
      <c r="N2476" s="176" t="e">
        <f t="shared" si="1663"/>
        <v>#DIV/0!</v>
      </c>
      <c r="O2476" s="176" t="e">
        <f t="shared" si="1663"/>
        <v>#DIV/0!</v>
      </c>
      <c r="P2476" s="164" t="e">
        <f t="shared" si="1655"/>
        <v>#DIV/0!</v>
      </c>
      <c r="Q2476" s="492" t="e">
        <f t="shared" si="1657"/>
        <v>#DIV/0!</v>
      </c>
      <c r="R2476" s="234"/>
      <c r="S2476" s="234"/>
      <c r="T2476" s="75"/>
      <c r="U2476" s="79">
        <v>2</v>
      </c>
    </row>
    <row r="2477" spans="1:21" s="57" customFormat="1" ht="15.75" hidden="1" customHeight="1" thickBot="1">
      <c r="A2477" s="304" t="s">
        <v>64</v>
      </c>
      <c r="B2477" s="69"/>
      <c r="C2477" s="233" t="s">
        <v>1832</v>
      </c>
      <c r="D2477" s="175" t="e">
        <f t="shared" si="1663"/>
        <v>#DIV/0!</v>
      </c>
      <c r="E2477" s="176" t="e">
        <f t="shared" si="1663"/>
        <v>#DIV/0!</v>
      </c>
      <c r="F2477" s="176" t="e">
        <f t="shared" si="1663"/>
        <v>#DIV/0!</v>
      </c>
      <c r="G2477" s="176" t="e">
        <f t="shared" si="1663"/>
        <v>#DIV/0!</v>
      </c>
      <c r="H2477" s="176" t="e">
        <f t="shared" si="1663"/>
        <v>#DIV/0!</v>
      </c>
      <c r="I2477" s="176" t="e">
        <f t="shared" si="1663"/>
        <v>#DIV/0!</v>
      </c>
      <c r="J2477" s="176" t="e">
        <f t="shared" si="1663"/>
        <v>#DIV/0!</v>
      </c>
      <c r="K2477" s="176" t="e">
        <f t="shared" si="1663"/>
        <v>#DIV/0!</v>
      </c>
      <c r="L2477" s="176" t="e">
        <f t="shared" si="1663"/>
        <v>#DIV/0!</v>
      </c>
      <c r="M2477" s="176" t="e">
        <f t="shared" si="1663"/>
        <v>#DIV/0!</v>
      </c>
      <c r="N2477" s="176" t="e">
        <f t="shared" si="1663"/>
        <v>#DIV/0!</v>
      </c>
      <c r="O2477" s="176" t="e">
        <f t="shared" si="1663"/>
        <v>#DIV/0!</v>
      </c>
      <c r="P2477" s="164" t="e">
        <f t="shared" si="1655"/>
        <v>#DIV/0!</v>
      </c>
      <c r="Q2477" s="492" t="e">
        <f t="shared" si="1657"/>
        <v>#DIV/0!</v>
      </c>
      <c r="R2477" s="234"/>
      <c r="S2477" s="234"/>
      <c r="T2477" s="75"/>
      <c r="U2477" s="79">
        <v>2</v>
      </c>
    </row>
    <row r="2478" spans="1:21" s="57" customFormat="1" ht="15.75" hidden="1" customHeight="1" thickBot="1">
      <c r="A2478" s="304" t="s">
        <v>64</v>
      </c>
      <c r="B2478" s="69"/>
      <c r="C2478" s="236" t="s">
        <v>304</v>
      </c>
      <c r="D2478" s="245">
        <v>95.70578884999999</v>
      </c>
      <c r="E2478" s="246">
        <v>82.990252400000003</v>
      </c>
      <c r="F2478" s="246">
        <v>85.085583689999993</v>
      </c>
      <c r="G2478" s="246">
        <v>90.844915909999997</v>
      </c>
      <c r="H2478" s="246">
        <v>86.644105199999998</v>
      </c>
      <c r="I2478" s="246">
        <v>100.88141089</v>
      </c>
      <c r="J2478" s="246">
        <v>129.06158483999999</v>
      </c>
      <c r="K2478" s="246">
        <v>92.603621379999993</v>
      </c>
      <c r="L2478" s="246">
        <v>92.04807009999999</v>
      </c>
      <c r="M2478" s="246">
        <v>107.77648164</v>
      </c>
      <c r="N2478" s="246">
        <v>96.485263430000003</v>
      </c>
      <c r="O2478" s="197">
        <v>92.191407670000004</v>
      </c>
      <c r="P2478" s="181">
        <f>SUM(D2478:O2478)</f>
        <v>1152.3184860000001</v>
      </c>
      <c r="Q2478" s="198"/>
      <c r="R2478" s="234"/>
      <c r="S2478" s="234"/>
      <c r="T2478" s="75"/>
      <c r="U2478" s="79">
        <v>2</v>
      </c>
    </row>
    <row r="2479" spans="1:21" s="57" customFormat="1" ht="15.75" hidden="1" customHeight="1" thickBot="1">
      <c r="A2479" s="216" t="s">
        <v>64</v>
      </c>
      <c r="B2479" s="69"/>
      <c r="C2479" s="233" t="s">
        <v>305</v>
      </c>
      <c r="D2479" s="182">
        <v>96.406032929999995</v>
      </c>
      <c r="E2479" s="183">
        <v>93.691391980000006</v>
      </c>
      <c r="F2479" s="183">
        <v>90.18408531</v>
      </c>
      <c r="G2479" s="183">
        <v>93.607155359999993</v>
      </c>
      <c r="H2479" s="183">
        <v>94.528089960000003</v>
      </c>
      <c r="I2479" s="183">
        <v>109.06808291</v>
      </c>
      <c r="J2479" s="183">
        <v>135.17752976</v>
      </c>
      <c r="K2479" s="183">
        <v>99.915352389999995</v>
      </c>
      <c r="L2479" s="183">
        <v>103.14379654</v>
      </c>
      <c r="M2479" s="183">
        <v>114.18857488</v>
      </c>
      <c r="N2479" s="183">
        <v>95.732509960000002</v>
      </c>
      <c r="O2479" s="184">
        <v>95.981282910000004</v>
      </c>
      <c r="P2479" s="185">
        <f>SUM(D2479:O2479)</f>
        <v>1221.6238848899998</v>
      </c>
      <c r="Q2479" s="502"/>
      <c r="R2479" s="186"/>
      <c r="S2479" s="186"/>
      <c r="T2479" s="103"/>
      <c r="U2479" s="79">
        <v>2</v>
      </c>
    </row>
    <row r="2480" spans="1:21" s="57" customFormat="1" ht="15.75" hidden="1" customHeight="1" thickBot="1">
      <c r="A2480" s="216" t="s">
        <v>64</v>
      </c>
      <c r="B2480" s="69"/>
      <c r="C2480" s="233" t="s">
        <v>487</v>
      </c>
      <c r="D2480" s="182">
        <v>96.678500869999993</v>
      </c>
      <c r="E2480" s="183">
        <v>98.149173399999995</v>
      </c>
      <c r="F2480" s="183">
        <v>95.515771779999994</v>
      </c>
      <c r="G2480" s="183">
        <v>99.107846719999998</v>
      </c>
      <c r="H2480" s="183">
        <v>101.11806439999999</v>
      </c>
      <c r="I2480" s="183">
        <v>117.54328442000001</v>
      </c>
      <c r="J2480" s="183">
        <v>140.09564458</v>
      </c>
      <c r="K2480" s="183">
        <v>110.43772817</v>
      </c>
      <c r="L2480" s="183">
        <v>107.96205745</v>
      </c>
      <c r="M2480" s="183">
        <v>117.78279066</v>
      </c>
      <c r="N2480" s="183">
        <v>107.83711477</v>
      </c>
      <c r="O2480" s="184">
        <v>105.92158662999999</v>
      </c>
      <c r="P2480" s="185">
        <f t="shared" ref="P2480:P2485" si="1664">SUM(D2480:O2480)</f>
        <v>1298.14956385</v>
      </c>
      <c r="Q2480" s="503"/>
      <c r="R2480" s="187"/>
      <c r="S2480" s="187"/>
      <c r="T2480" s="105">
        <f t="shared" ref="T2480:T2485" si="1665">R2480-S2480</f>
        <v>0</v>
      </c>
      <c r="U2480" s="79">
        <v>2</v>
      </c>
    </row>
    <row r="2481" spans="1:21" s="57" customFormat="1" ht="15.75" hidden="1" customHeight="1" thickBot="1">
      <c r="A2481" s="216" t="s">
        <v>64</v>
      </c>
      <c r="B2481" s="69"/>
      <c r="C2481" s="233" t="s">
        <v>608</v>
      </c>
      <c r="D2481" s="182">
        <v>104.85241831</v>
      </c>
      <c r="E2481" s="183">
        <v>105.61694085000001</v>
      </c>
      <c r="F2481" s="183">
        <v>103.54476197</v>
      </c>
      <c r="G2481" s="183">
        <v>107.04748812</v>
      </c>
      <c r="H2481" s="183">
        <v>111.5418025</v>
      </c>
      <c r="I2481" s="183">
        <v>123.78202569</v>
      </c>
      <c r="J2481" s="183">
        <v>148.30727705999999</v>
      </c>
      <c r="K2481" s="183">
        <v>118.3149789</v>
      </c>
      <c r="L2481" s="183">
        <v>113.10576388</v>
      </c>
      <c r="M2481" s="183">
        <v>123.87349543000001</v>
      </c>
      <c r="N2481" s="183">
        <v>113.79898213</v>
      </c>
      <c r="O2481" s="184">
        <v>113.10512197</v>
      </c>
      <c r="P2481" s="185">
        <f t="shared" si="1664"/>
        <v>1386.89105681</v>
      </c>
      <c r="Q2481" s="503"/>
      <c r="R2481" s="187"/>
      <c r="S2481" s="187"/>
      <c r="T2481" s="105">
        <f t="shared" si="1665"/>
        <v>0</v>
      </c>
      <c r="U2481" s="79">
        <v>2</v>
      </c>
    </row>
    <row r="2482" spans="1:21" s="57" customFormat="1" ht="15.75" hidden="1" customHeight="1" thickBot="1">
      <c r="A2482" s="216" t="s">
        <v>64</v>
      </c>
      <c r="B2482" s="69"/>
      <c r="C2482" s="233" t="s">
        <v>705</v>
      </c>
      <c r="D2482" s="182">
        <v>111.05200219</v>
      </c>
      <c r="E2482" s="183">
        <v>114.19871836</v>
      </c>
      <c r="F2482" s="183">
        <v>110.70662218</v>
      </c>
      <c r="G2482" s="183">
        <v>121.02946367</v>
      </c>
      <c r="H2482" s="183">
        <v>122.56932107</v>
      </c>
      <c r="I2482" s="183">
        <v>133.90547509999999</v>
      </c>
      <c r="J2482" s="183">
        <v>160.45359138000001</v>
      </c>
      <c r="K2482" s="183">
        <v>126.0153761</v>
      </c>
      <c r="L2482" s="183">
        <v>121.49839777</v>
      </c>
      <c r="M2482" s="183">
        <v>132.35889650999999</v>
      </c>
      <c r="N2482" s="183">
        <v>124.36985238</v>
      </c>
      <c r="O2482" s="184">
        <v>118.61148057</v>
      </c>
      <c r="P2482" s="185">
        <f t="shared" si="1664"/>
        <v>1496.7691972799998</v>
      </c>
      <c r="Q2482" s="503"/>
      <c r="R2482" s="187"/>
      <c r="S2482" s="187"/>
      <c r="T2482" s="105">
        <f t="shared" si="1665"/>
        <v>0</v>
      </c>
      <c r="U2482" s="79">
        <v>2</v>
      </c>
    </row>
    <row r="2483" spans="1:21" s="57" customFormat="1" ht="15.75" hidden="1" customHeight="1" thickBot="1">
      <c r="A2483" s="216" t="s">
        <v>64</v>
      </c>
      <c r="B2483" s="69"/>
      <c r="C2483" s="233" t="s">
        <v>810</v>
      </c>
      <c r="D2483" s="189">
        <v>134.04022572</v>
      </c>
      <c r="E2483" s="190">
        <v>125.18183383</v>
      </c>
      <c r="F2483" s="190">
        <v>116.81029428000001</v>
      </c>
      <c r="G2483" s="190">
        <v>129.43295483</v>
      </c>
      <c r="H2483" s="190">
        <v>127.83047164</v>
      </c>
      <c r="I2483" s="190">
        <v>137.50201278</v>
      </c>
      <c r="J2483" s="190">
        <v>166.83329529</v>
      </c>
      <c r="K2483" s="190">
        <v>120.79945953000001</v>
      </c>
      <c r="L2483" s="190">
        <v>126.97821687000001</v>
      </c>
      <c r="M2483" s="190">
        <v>141.08890211000002</v>
      </c>
      <c r="N2483" s="190">
        <v>126.07559486</v>
      </c>
      <c r="O2483" s="184">
        <v>123.61984562000001</v>
      </c>
      <c r="P2483" s="185">
        <f t="shared" si="1664"/>
        <v>1576.1931073599999</v>
      </c>
      <c r="Q2483" s="503"/>
      <c r="R2483" s="187"/>
      <c r="S2483" s="187"/>
      <c r="T2483" s="105">
        <f t="shared" si="1665"/>
        <v>0</v>
      </c>
      <c r="U2483" s="79">
        <v>2</v>
      </c>
    </row>
    <row r="2484" spans="1:21" s="57" customFormat="1" ht="15.75" hidden="1" customHeight="1" thickBot="1">
      <c r="A2484" s="216" t="s">
        <v>64</v>
      </c>
      <c r="B2484" s="69"/>
      <c r="C2484" s="233" t="s">
        <v>894</v>
      </c>
      <c r="D2484" s="422">
        <v>129.77888565000001</v>
      </c>
      <c r="E2484" s="423">
        <v>123.19309873</v>
      </c>
      <c r="F2484" s="423">
        <v>121.86300179999999</v>
      </c>
      <c r="G2484" s="423">
        <v>134.76185796000001</v>
      </c>
      <c r="H2484" s="423">
        <v>125.31764554999999</v>
      </c>
      <c r="I2484" s="423">
        <v>135.65141464999999</v>
      </c>
      <c r="J2484" s="423">
        <v>167.79383035000001</v>
      </c>
      <c r="K2484" s="423">
        <v>131.88398769</v>
      </c>
      <c r="L2484" s="423">
        <v>126.10392111</v>
      </c>
      <c r="M2484" s="423">
        <v>139.49110074999999</v>
      </c>
      <c r="N2484" s="423">
        <v>127.7494215</v>
      </c>
      <c r="O2484" s="424">
        <v>128.88104454999998</v>
      </c>
      <c r="P2484" s="425">
        <f t="shared" si="1664"/>
        <v>1592.4692102900001</v>
      </c>
      <c r="Q2484" s="503"/>
      <c r="R2484" s="182"/>
      <c r="S2484" s="191"/>
      <c r="T2484" s="192">
        <f>S2484-R2484</f>
        <v>0</v>
      </c>
      <c r="U2484" s="79">
        <v>2</v>
      </c>
    </row>
    <row r="2485" spans="1:21" s="57" customFormat="1" ht="15.75" hidden="1" customHeight="1" thickBot="1">
      <c r="A2485" s="216" t="s">
        <v>64</v>
      </c>
      <c r="B2485" s="69"/>
      <c r="C2485" s="233" t="s">
        <v>995</v>
      </c>
      <c r="D2485" s="182">
        <v>128.36813229999998</v>
      </c>
      <c r="E2485" s="183">
        <v>124.64849355</v>
      </c>
      <c r="F2485" s="183">
        <v>123.88829405</v>
      </c>
      <c r="G2485" s="183">
        <v>116.07048573</v>
      </c>
      <c r="H2485" s="183">
        <v>134.98232197999999</v>
      </c>
      <c r="I2485" s="183">
        <v>159.12637128</v>
      </c>
      <c r="J2485" s="183">
        <v>176.17766888999998</v>
      </c>
      <c r="K2485" s="183">
        <v>143.71884256000001</v>
      </c>
      <c r="L2485" s="183">
        <v>129.00107725000001</v>
      </c>
      <c r="M2485" s="183">
        <v>154.14633372999998</v>
      </c>
      <c r="N2485" s="183">
        <v>132.24164334</v>
      </c>
      <c r="O2485" s="184">
        <v>139.45243427</v>
      </c>
      <c r="P2485" s="185">
        <f t="shared" si="1664"/>
        <v>1661.8220989299996</v>
      </c>
      <c r="Q2485" s="503"/>
      <c r="R2485" s="459">
        <v>1681</v>
      </c>
      <c r="S2485" s="459">
        <f>1647+34</f>
        <v>1681</v>
      </c>
      <c r="T2485" s="592">
        <f t="shared" si="1665"/>
        <v>0</v>
      </c>
      <c r="U2485" s="79">
        <v>2</v>
      </c>
    </row>
    <row r="2486" spans="1:21" s="57" customFormat="1" ht="15.6" customHeight="1" thickBot="1">
      <c r="A2486" s="216" t="s">
        <v>64</v>
      </c>
      <c r="B2486" s="516">
        <f>+B2473+1</f>
        <v>493</v>
      </c>
      <c r="C2486" s="233" t="s">
        <v>2538</v>
      </c>
      <c r="D2486" s="182">
        <v>176.3</v>
      </c>
      <c r="E2486" s="183">
        <v>150</v>
      </c>
      <c r="F2486" s="183">
        <v>152.80000000000001</v>
      </c>
      <c r="G2486" s="183">
        <v>170</v>
      </c>
      <c r="H2486" s="183">
        <v>171.5</v>
      </c>
      <c r="I2486" s="183">
        <v>187.9</v>
      </c>
      <c r="J2486" s="183">
        <v>213.5</v>
      </c>
      <c r="K2486" s="183">
        <v>158.9</v>
      </c>
      <c r="L2486" s="183">
        <v>167.3</v>
      </c>
      <c r="M2486" s="183">
        <v>193.4</v>
      </c>
      <c r="N2486" s="183">
        <v>173.1</v>
      </c>
      <c r="O2486" s="184">
        <f>(R2486)-SUM(D2486:N2486)</f>
        <v>172.39999999999986</v>
      </c>
      <c r="P2486" s="185">
        <f>SUM(D2486:O2486)</f>
        <v>2087.1</v>
      </c>
      <c r="Q2486" s="584"/>
      <c r="R2486" s="182">
        <v>2087.1</v>
      </c>
      <c r="S2486" s="187">
        <v>2087.1</v>
      </c>
      <c r="T2486" s="105">
        <f>R2486-S2486</f>
        <v>0</v>
      </c>
      <c r="U2486" s="79">
        <v>1</v>
      </c>
    </row>
    <row r="2487" spans="1:21" s="57" customFormat="1" ht="15.75" hidden="1" customHeight="1" thickBot="1">
      <c r="A2487" s="216" t="s">
        <v>64</v>
      </c>
      <c r="B2487" s="69"/>
      <c r="C2487" s="233" t="s">
        <v>1140</v>
      </c>
      <c r="D2487" s="182">
        <v>140.48397559</v>
      </c>
      <c r="E2487" s="183">
        <v>130.45184054000001</v>
      </c>
      <c r="F2487" s="183">
        <v>131.2434647</v>
      </c>
      <c r="G2487" s="183">
        <v>136.35642449000002</v>
      </c>
      <c r="H2487" s="183">
        <v>134.62706066999999</v>
      </c>
      <c r="I2487" s="183">
        <v>156.10727097999998</v>
      </c>
      <c r="J2487" s="183">
        <v>165.3718787</v>
      </c>
      <c r="K2487" s="183">
        <v>132.66585999</v>
      </c>
      <c r="L2487" s="183">
        <v>131.64369676000001</v>
      </c>
      <c r="M2487" s="183">
        <v>144.58757822000001</v>
      </c>
      <c r="N2487" s="183">
        <v>132.10964053000001</v>
      </c>
      <c r="O2487" s="184">
        <v>132.26648865000001</v>
      </c>
      <c r="P2487" s="185">
        <f>SUM(D2487:O2487)</f>
        <v>1667.91517982</v>
      </c>
      <c r="Q2487" s="351"/>
      <c r="R2487" s="595">
        <v>1681.5</v>
      </c>
      <c r="S2487" s="596">
        <f>1647.5+34</f>
        <v>1681.5</v>
      </c>
      <c r="T2487" s="597">
        <f>R2487-S2487</f>
        <v>0</v>
      </c>
      <c r="U2487" s="79">
        <v>2</v>
      </c>
    </row>
    <row r="2488" spans="1:21" s="57" customFormat="1" ht="15.75" hidden="1" customHeight="1" thickBot="1">
      <c r="A2488" s="216" t="s">
        <v>64</v>
      </c>
      <c r="B2488" s="516"/>
      <c r="C2488" s="233" t="s">
        <v>1823</v>
      </c>
      <c r="D2488" s="182">
        <v>140.23008397999999</v>
      </c>
      <c r="E2488" s="183">
        <v>130.07078537000001</v>
      </c>
      <c r="F2488" s="183">
        <v>126.3827168</v>
      </c>
      <c r="G2488" s="183">
        <v>133.54900459999999</v>
      </c>
      <c r="H2488" s="183">
        <v>141.06234330999999</v>
      </c>
      <c r="I2488" s="183">
        <v>153.05264444999997</v>
      </c>
      <c r="J2488" s="183">
        <v>168.98994158000002</v>
      </c>
      <c r="K2488" s="183">
        <v>140.24569859000002</v>
      </c>
      <c r="L2488" s="183">
        <v>131.15746976</v>
      </c>
      <c r="M2488" s="183">
        <v>124.58032461000001</v>
      </c>
      <c r="N2488" s="183">
        <v>92.835677829999995</v>
      </c>
      <c r="O2488" s="184">
        <v>120.72285285</v>
      </c>
      <c r="P2488" s="185">
        <f t="shared" ref="P2488:P2497" si="1666">SUM(D2488:O2488)</f>
        <v>1602.8795437299998</v>
      </c>
      <c r="Q2488" s="351"/>
      <c r="R2488" s="182">
        <v>1667</v>
      </c>
      <c r="S2488" s="187">
        <v>1667</v>
      </c>
      <c r="T2488" s="481">
        <f t="shared" ref="T2488:T2497" si="1667">R2488-S2488</f>
        <v>0</v>
      </c>
      <c r="U2488" s="79">
        <v>2</v>
      </c>
    </row>
    <row r="2489" spans="1:21" s="57" customFormat="1" ht="15.75" hidden="1" customHeight="1" thickBot="1">
      <c r="A2489" s="216" t="s">
        <v>64</v>
      </c>
      <c r="B2489" s="516"/>
      <c r="C2489" s="233" t="s">
        <v>1824</v>
      </c>
      <c r="D2489" s="583">
        <v>147.39751705</v>
      </c>
      <c r="E2489" s="301">
        <v>141.11997236000002</v>
      </c>
      <c r="F2489" s="301">
        <v>134.40420893999999</v>
      </c>
      <c r="G2489" s="301">
        <v>145.14659469999998</v>
      </c>
      <c r="H2489" s="301">
        <v>147.88913236000002</v>
      </c>
      <c r="I2489" s="301">
        <v>165.22581769999999</v>
      </c>
      <c r="J2489" s="301">
        <v>190.71287864999999</v>
      </c>
      <c r="K2489" s="301">
        <v>157.01407449000001</v>
      </c>
      <c r="L2489" s="301">
        <v>149.61982291000001</v>
      </c>
      <c r="M2489" s="301">
        <v>187.37594627999999</v>
      </c>
      <c r="N2489" s="301">
        <v>172.47216599999999</v>
      </c>
      <c r="O2489" s="332">
        <v>166.32333019999999</v>
      </c>
      <c r="P2489" s="333">
        <f t="shared" si="1666"/>
        <v>1904.7014616399997</v>
      </c>
      <c r="Q2489" s="557"/>
      <c r="R2489" s="182">
        <v>1784.3</v>
      </c>
      <c r="S2489" s="187">
        <v>1784.3</v>
      </c>
      <c r="T2489" s="105">
        <f t="shared" si="1667"/>
        <v>0</v>
      </c>
      <c r="U2489" s="79">
        <v>2</v>
      </c>
    </row>
    <row r="2490" spans="1:21" s="57" customFormat="1" ht="15.6" hidden="1" customHeight="1" thickBot="1">
      <c r="A2490" s="216" t="s">
        <v>64</v>
      </c>
      <c r="B2490" s="516"/>
      <c r="C2490" s="233" t="s">
        <v>1825</v>
      </c>
      <c r="D2490" s="182">
        <v>175.96484454</v>
      </c>
      <c r="E2490" s="183">
        <v>160.89290790000001</v>
      </c>
      <c r="F2490" s="183">
        <v>153.1897113</v>
      </c>
      <c r="G2490" s="183">
        <v>175.16351011</v>
      </c>
      <c r="H2490" s="183">
        <v>174.40127953000001</v>
      </c>
      <c r="I2490" s="183">
        <v>194.13277291999998</v>
      </c>
      <c r="J2490" s="183">
        <v>212.91083325</v>
      </c>
      <c r="K2490" s="183">
        <v>173.25915551</v>
      </c>
      <c r="L2490" s="183">
        <v>171.36264406999999</v>
      </c>
      <c r="M2490" s="183">
        <v>198.86157231999999</v>
      </c>
      <c r="N2490" s="183">
        <v>181.21823162000001</v>
      </c>
      <c r="O2490" s="184">
        <v>175.00485543000002</v>
      </c>
      <c r="P2490" s="185">
        <f t="shared" si="1666"/>
        <v>2146.3623185000001</v>
      </c>
      <c r="Q2490" s="584"/>
      <c r="R2490" s="182">
        <v>2029.7</v>
      </c>
      <c r="S2490" s="187">
        <v>2029.7</v>
      </c>
      <c r="T2490" s="105">
        <f t="shared" si="1667"/>
        <v>0</v>
      </c>
      <c r="U2490" s="79">
        <v>2</v>
      </c>
    </row>
    <row r="2491" spans="1:21" s="57" customFormat="1" ht="15.6" hidden="1" customHeight="1" thickBot="1">
      <c r="A2491" s="216" t="s">
        <v>64</v>
      </c>
      <c r="B2491" s="516"/>
      <c r="C2491" s="233" t="s">
        <v>1826</v>
      </c>
      <c r="D2491" s="182">
        <v>180.20739743000001</v>
      </c>
      <c r="E2491" s="183">
        <v>165.73313949999999</v>
      </c>
      <c r="F2491" s="183">
        <v>166.59727538999999</v>
      </c>
      <c r="G2491" s="183">
        <v>171.72029437</v>
      </c>
      <c r="H2491" s="183">
        <v>176.13624577000002</v>
      </c>
      <c r="I2491" s="183">
        <v>180.1609</v>
      </c>
      <c r="J2491" s="183">
        <v>212.47619641999998</v>
      </c>
      <c r="K2491" s="183">
        <v>174.86194187000001</v>
      </c>
      <c r="L2491" s="183">
        <v>161.57280194999998</v>
      </c>
      <c r="M2491" s="183">
        <v>190.39545841999998</v>
      </c>
      <c r="N2491" s="183">
        <v>161.25734947000001</v>
      </c>
      <c r="O2491" s="184">
        <v>168.68733431000001</v>
      </c>
      <c r="P2491" s="185">
        <f t="shared" si="1666"/>
        <v>2109.8063349000004</v>
      </c>
      <c r="Q2491" s="542"/>
      <c r="R2491" s="655">
        <v>2099.4</v>
      </c>
      <c r="S2491" s="599">
        <v>2099.4</v>
      </c>
      <c r="T2491" s="600">
        <f t="shared" si="1667"/>
        <v>0</v>
      </c>
      <c r="U2491" s="79">
        <v>2</v>
      </c>
    </row>
    <row r="2492" spans="1:21" s="57" customFormat="1" ht="15.75" customHeight="1" thickBot="1">
      <c r="A2492" s="216" t="s">
        <v>64</v>
      </c>
      <c r="B2492" s="516">
        <f>+B2486+1</f>
        <v>494</v>
      </c>
      <c r="C2492" s="233" t="s">
        <v>1827</v>
      </c>
      <c r="D2492" s="612">
        <v>172.1</v>
      </c>
      <c r="E2492" s="611">
        <v>152.1</v>
      </c>
      <c r="F2492" s="611">
        <v>154.5</v>
      </c>
      <c r="G2492" s="611">
        <v>170.6</v>
      </c>
      <c r="H2492" s="611">
        <v>172.5</v>
      </c>
      <c r="I2492" s="611">
        <v>186.4</v>
      </c>
      <c r="J2492" s="611">
        <v>214.5</v>
      </c>
      <c r="K2492" s="611">
        <v>168.2</v>
      </c>
      <c r="L2492" s="611">
        <v>173.3</v>
      </c>
      <c r="M2492" s="611">
        <v>188.5</v>
      </c>
      <c r="N2492" s="611">
        <v>174.5</v>
      </c>
      <c r="O2492" s="184">
        <f t="shared" ref="O2492:O2497" si="1668">(R2492)-SUM(D2492:N2492)</f>
        <v>175.20000000000027</v>
      </c>
      <c r="P2492" s="185">
        <f t="shared" si="1666"/>
        <v>2102.4</v>
      </c>
      <c r="Q2492" s="557"/>
      <c r="R2492" s="419">
        <v>2102.4</v>
      </c>
      <c r="S2492" s="187">
        <v>2102.4</v>
      </c>
      <c r="T2492" s="105">
        <f t="shared" si="1667"/>
        <v>0</v>
      </c>
      <c r="U2492" s="79">
        <v>1</v>
      </c>
    </row>
    <row r="2493" spans="1:21" s="57" customFormat="1" ht="15.75" customHeight="1" thickBot="1">
      <c r="A2493" s="216" t="s">
        <v>64</v>
      </c>
      <c r="B2493" s="516">
        <f>+B2492+1</f>
        <v>495</v>
      </c>
      <c r="C2493" s="233" t="s">
        <v>1828</v>
      </c>
      <c r="D2493" s="195">
        <v>177.6</v>
      </c>
      <c r="E2493" s="193">
        <v>181.8</v>
      </c>
      <c r="F2493" s="193">
        <v>176.2</v>
      </c>
      <c r="G2493" s="193">
        <v>179.2</v>
      </c>
      <c r="H2493" s="193">
        <v>188.1</v>
      </c>
      <c r="I2493" s="193">
        <v>205.5</v>
      </c>
      <c r="J2493" s="193">
        <v>231.9</v>
      </c>
      <c r="K2493" s="193">
        <v>194.7</v>
      </c>
      <c r="L2493" s="193">
        <v>182.6</v>
      </c>
      <c r="M2493" s="193">
        <v>202.8</v>
      </c>
      <c r="N2493" s="193">
        <v>186.8</v>
      </c>
      <c r="O2493" s="184">
        <f t="shared" si="1668"/>
        <v>187.59999999999991</v>
      </c>
      <c r="P2493" s="185">
        <f t="shared" si="1666"/>
        <v>2294.8000000000002</v>
      </c>
      <c r="Q2493" s="557"/>
      <c r="R2493" s="419">
        <v>2294.8000000000002</v>
      </c>
      <c r="S2493" s="187">
        <v>2294.8000000000002</v>
      </c>
      <c r="T2493" s="105">
        <f t="shared" si="1667"/>
        <v>0</v>
      </c>
      <c r="U2493" s="79">
        <v>1</v>
      </c>
    </row>
    <row r="2494" spans="1:21" s="57" customFormat="1" ht="15.75" hidden="1" customHeight="1" thickBot="1">
      <c r="A2494" s="216" t="s">
        <v>64</v>
      </c>
      <c r="B2494" s="69"/>
      <c r="C2494" s="233" t="s">
        <v>1829</v>
      </c>
      <c r="D2494" s="195"/>
      <c r="E2494" s="193"/>
      <c r="F2494" s="193"/>
      <c r="G2494" s="193"/>
      <c r="H2494" s="193"/>
      <c r="I2494" s="193"/>
      <c r="J2494" s="193"/>
      <c r="K2494" s="193"/>
      <c r="L2494" s="193"/>
      <c r="M2494" s="193"/>
      <c r="N2494" s="193"/>
      <c r="O2494" s="184">
        <f t="shared" si="1668"/>
        <v>0</v>
      </c>
      <c r="P2494" s="185">
        <f t="shared" si="1666"/>
        <v>0</v>
      </c>
      <c r="Q2494" s="503"/>
      <c r="R2494" s="199"/>
      <c r="S2494" s="187"/>
      <c r="T2494" s="105">
        <f t="shared" si="1667"/>
        <v>0</v>
      </c>
      <c r="U2494" s="79">
        <v>2</v>
      </c>
    </row>
    <row r="2495" spans="1:21" s="57" customFormat="1" ht="15.75" hidden="1" customHeight="1" thickBot="1">
      <c r="A2495" s="216" t="s">
        <v>64</v>
      </c>
      <c r="B2495" s="69"/>
      <c r="C2495" s="233" t="s">
        <v>1830</v>
      </c>
      <c r="D2495" s="195"/>
      <c r="E2495" s="193"/>
      <c r="F2495" s="193"/>
      <c r="G2495" s="193"/>
      <c r="H2495" s="193"/>
      <c r="I2495" s="193"/>
      <c r="J2495" s="193"/>
      <c r="K2495" s="193"/>
      <c r="L2495" s="193"/>
      <c r="M2495" s="193"/>
      <c r="N2495" s="193"/>
      <c r="O2495" s="184">
        <f t="shared" si="1668"/>
        <v>0</v>
      </c>
      <c r="P2495" s="185">
        <f t="shared" si="1666"/>
        <v>0</v>
      </c>
      <c r="Q2495" s="503"/>
      <c r="R2495" s="199"/>
      <c r="S2495" s="187"/>
      <c r="T2495" s="105">
        <f t="shared" si="1667"/>
        <v>0</v>
      </c>
      <c r="U2495" s="79">
        <v>2</v>
      </c>
    </row>
    <row r="2496" spans="1:21" s="57" customFormat="1" ht="15.75" hidden="1" customHeight="1" thickBot="1">
      <c r="A2496" s="216" t="s">
        <v>64</v>
      </c>
      <c r="B2496" s="69"/>
      <c r="C2496" s="233" t="s">
        <v>1831</v>
      </c>
      <c r="D2496" s="195"/>
      <c r="E2496" s="193"/>
      <c r="F2496" s="193"/>
      <c r="G2496" s="193"/>
      <c r="H2496" s="193"/>
      <c r="I2496" s="193"/>
      <c r="J2496" s="193"/>
      <c r="K2496" s="193"/>
      <c r="L2496" s="193"/>
      <c r="M2496" s="193"/>
      <c r="N2496" s="193"/>
      <c r="O2496" s="184">
        <f t="shared" si="1668"/>
        <v>0</v>
      </c>
      <c r="P2496" s="185">
        <f t="shared" si="1666"/>
        <v>0</v>
      </c>
      <c r="Q2496" s="503"/>
      <c r="R2496" s="199"/>
      <c r="S2496" s="187"/>
      <c r="T2496" s="105">
        <f t="shared" si="1667"/>
        <v>0</v>
      </c>
      <c r="U2496" s="79">
        <v>2</v>
      </c>
    </row>
    <row r="2497" spans="1:21" s="57" customFormat="1" ht="15.75" hidden="1" customHeight="1" thickBot="1">
      <c r="A2497" s="216" t="s">
        <v>64</v>
      </c>
      <c r="B2497" s="69"/>
      <c r="C2497" s="233" t="s">
        <v>1832</v>
      </c>
      <c r="D2497" s="195"/>
      <c r="E2497" s="193"/>
      <c r="F2497" s="193"/>
      <c r="G2497" s="193"/>
      <c r="H2497" s="193"/>
      <c r="I2497" s="193"/>
      <c r="J2497" s="193"/>
      <c r="K2497" s="193"/>
      <c r="L2497" s="193"/>
      <c r="M2497" s="193"/>
      <c r="N2497" s="193"/>
      <c r="O2497" s="184">
        <f t="shared" si="1668"/>
        <v>0</v>
      </c>
      <c r="P2497" s="185">
        <f t="shared" si="1666"/>
        <v>0</v>
      </c>
      <c r="Q2497" s="503"/>
      <c r="R2497" s="199"/>
      <c r="S2497" s="187"/>
      <c r="T2497" s="105">
        <f t="shared" si="1667"/>
        <v>0</v>
      </c>
      <c r="U2497" s="79">
        <v>2</v>
      </c>
    </row>
    <row r="2498" spans="1:21" s="196" customFormat="1" ht="15.6" customHeight="1" thickBot="1">
      <c r="B2498" s="549"/>
      <c r="C2498" s="468"/>
      <c r="D2498" s="161"/>
      <c r="E2498" s="161"/>
      <c r="F2498" s="161"/>
      <c r="G2498" s="161"/>
      <c r="H2498" s="161"/>
      <c r="I2498" s="161"/>
      <c r="J2498" s="161"/>
      <c r="K2498" s="161"/>
      <c r="L2498" s="161"/>
      <c r="M2498" s="161"/>
      <c r="N2498" s="161"/>
      <c r="O2498" s="197"/>
      <c r="P2498" s="198"/>
      <c r="Q2498" s="198"/>
      <c r="R2498" s="161"/>
      <c r="S2498" s="161"/>
      <c r="T2498" s="75"/>
      <c r="U2498" s="79">
        <v>1</v>
      </c>
    </row>
    <row r="2499" spans="1:21" s="57" customFormat="1" ht="15.75" hidden="1" customHeight="1" thickBot="1">
      <c r="A2499" s="57" t="s">
        <v>65</v>
      </c>
      <c r="B2499" s="69"/>
      <c r="C2499" s="233" t="s">
        <v>306</v>
      </c>
      <c r="D2499" s="218">
        <v>8.6981645171001098E-2</v>
      </c>
      <c r="E2499" s="218">
        <v>8.7634486644532023E-2</v>
      </c>
      <c r="F2499" s="218">
        <v>8.4898665598825085E-2</v>
      </c>
      <c r="G2499" s="218">
        <v>8.0054193468470286E-2</v>
      </c>
      <c r="H2499" s="218">
        <v>8.3252206103211629E-2</v>
      </c>
      <c r="I2499" s="218">
        <v>8.0858891555324733E-2</v>
      </c>
      <c r="J2499" s="218">
        <v>8.094629610134535E-2</v>
      </c>
      <c r="K2499" s="218">
        <v>8.4803046880270155E-2</v>
      </c>
      <c r="L2499" s="218">
        <v>7.8095634767253383E-2</v>
      </c>
      <c r="M2499" s="218">
        <v>8.5408931215777986E-2</v>
      </c>
      <c r="N2499" s="218">
        <v>8.6240467788456551E-2</v>
      </c>
      <c r="O2499" s="218">
        <v>8.0825534705531527E-2</v>
      </c>
      <c r="P2499" s="160">
        <f>SUM(D2499:O2499)</f>
        <v>0.99999999999999978</v>
      </c>
      <c r="Q2499" s="484"/>
      <c r="R2499" s="234"/>
      <c r="S2499" s="234"/>
      <c r="T2499" s="75"/>
      <c r="U2499" s="79">
        <v>2</v>
      </c>
    </row>
    <row r="2500" spans="1:21" s="57" customFormat="1" ht="15.75" hidden="1" customHeight="1" thickBot="1">
      <c r="A2500" s="57" t="s">
        <v>65</v>
      </c>
      <c r="B2500" s="69"/>
      <c r="C2500" s="233" t="s">
        <v>307</v>
      </c>
      <c r="D2500" s="220">
        <v>0.10070627473039358</v>
      </c>
      <c r="E2500" s="220">
        <v>9.7858639303902956E-2</v>
      </c>
      <c r="F2500" s="220">
        <v>8.3471134352395115E-2</v>
      </c>
      <c r="G2500" s="220">
        <v>9.1475008859519591E-2</v>
      </c>
      <c r="H2500" s="220">
        <v>8.9449261289283044E-2</v>
      </c>
      <c r="I2500" s="220">
        <v>7.6814682551239924E-2</v>
      </c>
      <c r="J2500" s="220">
        <v>7.8868466206738777E-2</v>
      </c>
      <c r="K2500" s="220">
        <v>7.6070326709004724E-2</v>
      </c>
      <c r="L2500" s="220">
        <v>7.0462635618405975E-2</v>
      </c>
      <c r="M2500" s="220">
        <v>8.1992979634230176E-2</v>
      </c>
      <c r="N2500" s="220">
        <v>8.1235335065932168E-2</v>
      </c>
      <c r="O2500" s="220">
        <v>7.1595255678953959E-2</v>
      </c>
      <c r="P2500" s="164">
        <f>SUM(D2500:O2500)</f>
        <v>1</v>
      </c>
      <c r="Q2500" s="484"/>
      <c r="R2500" s="234"/>
      <c r="S2500" s="234"/>
      <c r="T2500" s="75"/>
      <c r="U2500" s="79">
        <v>2</v>
      </c>
    </row>
    <row r="2501" spans="1:21" s="57" customFormat="1" ht="15.75" hidden="1" customHeight="1" thickBot="1">
      <c r="A2501" s="57" t="s">
        <v>65</v>
      </c>
      <c r="B2501" s="69"/>
      <c r="C2501" s="233" t="s">
        <v>308</v>
      </c>
      <c r="D2501" s="235">
        <v>7.7414804237728882E-2</v>
      </c>
      <c r="E2501" s="235">
        <v>9.7701437281902156E-2</v>
      </c>
      <c r="F2501" s="235">
        <v>7.7477287908634895E-2</v>
      </c>
      <c r="G2501" s="235">
        <v>8.5245375219335728E-2</v>
      </c>
      <c r="H2501" s="235">
        <v>8.2956693036232765E-2</v>
      </c>
      <c r="I2501" s="235">
        <v>7.4648197392821816E-2</v>
      </c>
      <c r="J2501" s="235">
        <v>8.0465758841456209E-2</v>
      </c>
      <c r="K2501" s="235">
        <v>7.4782745334426193E-2</v>
      </c>
      <c r="L2501" s="235">
        <v>7.4032475894812586E-2</v>
      </c>
      <c r="M2501" s="235">
        <v>9.1419101305268494E-2</v>
      </c>
      <c r="N2501" s="235">
        <v>9.7957865014938625E-2</v>
      </c>
      <c r="O2501" s="235">
        <v>8.5898258532441651E-2</v>
      </c>
      <c r="P2501" s="167">
        <f>SUM(D2501:O2501)</f>
        <v>1</v>
      </c>
      <c r="Q2501" s="484"/>
      <c r="R2501" s="234"/>
      <c r="S2501" s="234"/>
      <c r="T2501" s="75"/>
      <c r="U2501" s="79">
        <v>2</v>
      </c>
    </row>
    <row r="2502" spans="1:21" s="57" customFormat="1" ht="15.75" hidden="1" customHeight="1" thickBot="1">
      <c r="A2502" s="57" t="s">
        <v>65</v>
      </c>
      <c r="B2502" s="69"/>
      <c r="C2502" s="233" t="s">
        <v>309</v>
      </c>
      <c r="D2502" s="168">
        <f t="shared" ref="D2502:D2509" si="1669">D2521/$P2521</f>
        <v>8.6141519157423116E-2</v>
      </c>
      <c r="E2502" s="169">
        <f t="shared" ref="E2502:O2502" si="1670">E2521/$P2521</f>
        <v>8.5027055058734979E-2</v>
      </c>
      <c r="F2502" s="169">
        <f t="shared" si="1670"/>
        <v>7.8733610736731477E-2</v>
      </c>
      <c r="G2502" s="169">
        <f t="shared" si="1670"/>
        <v>8.3781477536671797E-2</v>
      </c>
      <c r="H2502" s="169">
        <f t="shared" si="1670"/>
        <v>8.7387096679486312E-2</v>
      </c>
      <c r="I2502" s="169">
        <f t="shared" si="1670"/>
        <v>8.3257023843171504E-2</v>
      </c>
      <c r="J2502" s="169">
        <f t="shared" si="1670"/>
        <v>8.6665972850923395E-2</v>
      </c>
      <c r="K2502" s="169">
        <f t="shared" si="1670"/>
        <v>8.7190426544423702E-2</v>
      </c>
      <c r="L2502" s="169">
        <f t="shared" si="1670"/>
        <v>7.98480748354196E-2</v>
      </c>
      <c r="M2502" s="169">
        <f t="shared" si="1670"/>
        <v>9.636836618067883E-2</v>
      </c>
      <c r="N2502" s="169">
        <f t="shared" si="1670"/>
        <v>9.5188345370303157E-2</v>
      </c>
      <c r="O2502" s="169">
        <f t="shared" si="1670"/>
        <v>5.0411031206032166E-2</v>
      </c>
      <c r="P2502" s="171">
        <f>SUM(D2502:O2502)</f>
        <v>0.99999999999999989</v>
      </c>
      <c r="Q2502" s="484"/>
      <c r="R2502" s="234"/>
      <c r="S2502" s="234"/>
      <c r="T2502" s="75"/>
      <c r="U2502" s="79">
        <v>2</v>
      </c>
    </row>
    <row r="2503" spans="1:21" s="57" customFormat="1" ht="15.75" hidden="1" customHeight="1" thickBot="1">
      <c r="A2503" s="57" t="s">
        <v>65</v>
      </c>
      <c r="B2503" s="69"/>
      <c r="C2503" s="236" t="s">
        <v>310</v>
      </c>
      <c r="D2503" s="168">
        <f t="shared" si="1669"/>
        <v>8.4752379562805638E-2</v>
      </c>
      <c r="E2503" s="169">
        <f t="shared" ref="E2503:O2504" si="1671">E2522/$P2522</f>
        <v>8.0685964063452145E-2</v>
      </c>
      <c r="F2503" s="169">
        <f t="shared" si="1671"/>
        <v>7.7789905865544823E-2</v>
      </c>
      <c r="G2503" s="169">
        <f t="shared" si="1671"/>
        <v>7.8857341623121302E-2</v>
      </c>
      <c r="H2503" s="169">
        <f t="shared" si="1671"/>
        <v>7.9324593562190071E-2</v>
      </c>
      <c r="I2503" s="169">
        <f t="shared" si="1671"/>
        <v>8.0576566315536183E-2</v>
      </c>
      <c r="J2503" s="169">
        <f t="shared" si="1671"/>
        <v>8.2284557307186645E-2</v>
      </c>
      <c r="K2503" s="169">
        <f t="shared" si="1671"/>
        <v>8.4803328332207384E-2</v>
      </c>
      <c r="L2503" s="169">
        <f t="shared" si="1671"/>
        <v>8.2234386209577112E-2</v>
      </c>
      <c r="M2503" s="169">
        <f t="shared" si="1671"/>
        <v>9.2920952908454382E-2</v>
      </c>
      <c r="N2503" s="169">
        <f t="shared" si="1671"/>
        <v>9.1384680220417722E-2</v>
      </c>
      <c r="O2503" s="169">
        <f t="shared" si="1671"/>
        <v>8.4385344029506523E-2</v>
      </c>
      <c r="P2503" s="171">
        <f>SUM(D2503:O2503)</f>
        <v>0.99999999999999978</v>
      </c>
      <c r="Q2503" s="496">
        <f>(P2522/P2521-1)</f>
        <v>-0.37887883781539811</v>
      </c>
      <c r="R2503" s="234"/>
      <c r="S2503" s="234"/>
      <c r="T2503" s="75"/>
      <c r="U2503" s="79">
        <v>2</v>
      </c>
    </row>
    <row r="2504" spans="1:21" s="57" customFormat="1" ht="15.75" hidden="1" customHeight="1" thickBot="1">
      <c r="A2504" s="57" t="s">
        <v>65</v>
      </c>
      <c r="B2504" s="69"/>
      <c r="C2504" s="233" t="s">
        <v>488</v>
      </c>
      <c r="D2504" s="168">
        <f t="shared" si="1669"/>
        <v>7.7716401172449656E-2</v>
      </c>
      <c r="E2504" s="217">
        <f t="shared" si="1671"/>
        <v>7.9864395203687724E-2</v>
      </c>
      <c r="F2504" s="217">
        <f t="shared" si="1671"/>
        <v>7.566498174701089E-2</v>
      </c>
      <c r="G2504" s="217">
        <f t="shared" si="1671"/>
        <v>7.7794130024007938E-2</v>
      </c>
      <c r="H2504" s="217">
        <f t="shared" si="1671"/>
        <v>8.2500947393117266E-2</v>
      </c>
      <c r="I2504" s="217">
        <f t="shared" si="1671"/>
        <v>8.1889039936010363E-2</v>
      </c>
      <c r="J2504" s="217">
        <f t="shared" si="1671"/>
        <v>8.0048445653044129E-2</v>
      </c>
      <c r="K2504" s="217">
        <f t="shared" si="1671"/>
        <v>8.8918363451723381E-2</v>
      </c>
      <c r="L2504" s="217">
        <f t="shared" si="1671"/>
        <v>8.1840478413696571E-2</v>
      </c>
      <c r="M2504" s="217">
        <f t="shared" si="1671"/>
        <v>8.9265325507967438E-2</v>
      </c>
      <c r="N2504" s="217">
        <f t="shared" si="1671"/>
        <v>9.5359310128982244E-2</v>
      </c>
      <c r="O2504" s="217">
        <f t="shared" si="1671"/>
        <v>8.9138181368302399E-2</v>
      </c>
      <c r="P2504" s="171">
        <f t="shared" ref="P2504:P2509" si="1672">SUM(D2504:O2504)</f>
        <v>0.99999999999999989</v>
      </c>
      <c r="Q2504" s="496">
        <f t="shared" ref="Q2504:Q2509" si="1673">(P2523/P2522-1)</f>
        <v>0.12916741551782285</v>
      </c>
      <c r="R2504" s="234"/>
      <c r="S2504" s="234"/>
      <c r="T2504" s="75"/>
      <c r="U2504" s="79">
        <v>2</v>
      </c>
    </row>
    <row r="2505" spans="1:21" s="57" customFormat="1" ht="15.75" hidden="1" customHeight="1" thickBot="1">
      <c r="A2505" s="57" t="s">
        <v>65</v>
      </c>
      <c r="B2505" s="69"/>
      <c r="C2505" s="244" t="s">
        <v>609</v>
      </c>
      <c r="D2505" s="168">
        <f t="shared" si="1669"/>
        <v>8.0519683117444785E-2</v>
      </c>
      <c r="E2505" s="217">
        <f t="shared" ref="E2505:O2505" si="1674">E2524/$P2524</f>
        <v>8.2774956283815024E-2</v>
      </c>
      <c r="F2505" s="217">
        <f t="shared" si="1674"/>
        <v>7.7659504990432365E-2</v>
      </c>
      <c r="G2505" s="217">
        <f t="shared" si="1674"/>
        <v>7.9070702129282661E-2</v>
      </c>
      <c r="H2505" s="217">
        <f t="shared" si="1674"/>
        <v>8.4878738559283837E-2</v>
      </c>
      <c r="I2505" s="217">
        <f t="shared" si="1674"/>
        <v>8.0129923569840084E-2</v>
      </c>
      <c r="J2505" s="217">
        <f t="shared" si="1674"/>
        <v>8.1508650040205508E-2</v>
      </c>
      <c r="K2505" s="217">
        <f t="shared" si="1674"/>
        <v>8.1282701806677335E-2</v>
      </c>
      <c r="L2505" s="217">
        <f t="shared" si="1674"/>
        <v>8.1504111429223133E-2</v>
      </c>
      <c r="M2505" s="217">
        <f t="shared" si="1674"/>
        <v>9.0296661840413198E-2</v>
      </c>
      <c r="N2505" s="217">
        <f t="shared" si="1674"/>
        <v>9.2449656123723148E-2</v>
      </c>
      <c r="O2505" s="217">
        <f t="shared" si="1674"/>
        <v>8.7924710109659049E-2</v>
      </c>
      <c r="P2505" s="171">
        <f t="shared" si="1672"/>
        <v>1</v>
      </c>
      <c r="Q2505" s="497">
        <f t="shared" si="1673"/>
        <v>0.12123951695809132</v>
      </c>
      <c r="R2505" s="234"/>
      <c r="S2505" s="234"/>
      <c r="T2505" s="75"/>
      <c r="U2505" s="79">
        <v>2</v>
      </c>
    </row>
    <row r="2506" spans="1:21" s="57" customFormat="1" ht="15.75" hidden="1" customHeight="1" thickBot="1">
      <c r="A2506" s="57" t="s">
        <v>65</v>
      </c>
      <c r="B2506" s="69"/>
      <c r="C2506" s="244" t="s">
        <v>706</v>
      </c>
      <c r="D2506" s="168">
        <f t="shared" si="1669"/>
        <v>8.272629940860525E-2</v>
      </c>
      <c r="E2506" s="217">
        <f t="shared" ref="E2506:O2506" si="1675">E2525/$P2525</f>
        <v>8.1254738244952773E-2</v>
      </c>
      <c r="F2506" s="217">
        <f t="shared" si="1675"/>
        <v>7.5641184051934943E-2</v>
      </c>
      <c r="G2506" s="217">
        <f t="shared" si="1675"/>
        <v>8.1099965629018445E-2</v>
      </c>
      <c r="H2506" s="217">
        <f t="shared" si="1675"/>
        <v>8.4611142725225907E-2</v>
      </c>
      <c r="I2506" s="217">
        <f t="shared" si="1675"/>
        <v>8.0035680803618961E-2</v>
      </c>
      <c r="J2506" s="217">
        <f t="shared" si="1675"/>
        <v>8.3479657322729134E-2</v>
      </c>
      <c r="K2506" s="217">
        <f t="shared" si="1675"/>
        <v>8.2088411203749406E-2</v>
      </c>
      <c r="L2506" s="217">
        <f t="shared" si="1675"/>
        <v>7.5886693435074523E-2</v>
      </c>
      <c r="M2506" s="217">
        <f t="shared" si="1675"/>
        <v>9.493382462689684E-2</v>
      </c>
      <c r="N2506" s="217">
        <f t="shared" si="1675"/>
        <v>9.1454856892699291E-2</v>
      </c>
      <c r="O2506" s="217">
        <f t="shared" si="1675"/>
        <v>8.6787545655494513E-2</v>
      </c>
      <c r="P2506" s="171">
        <f t="shared" si="1672"/>
        <v>0.99999999999999989</v>
      </c>
      <c r="Q2506" s="497">
        <f t="shared" si="1673"/>
        <v>9.8055628520191229E-2</v>
      </c>
      <c r="R2506" s="234"/>
      <c r="S2506" s="234"/>
      <c r="T2506" s="477"/>
      <c r="U2506" s="79">
        <v>2</v>
      </c>
    </row>
    <row r="2507" spans="1:21" s="57" customFormat="1" ht="15.75" hidden="1" customHeight="1" thickBot="1">
      <c r="A2507" s="57" t="s">
        <v>65</v>
      </c>
      <c r="B2507" s="516"/>
      <c r="C2507" s="244" t="s">
        <v>809</v>
      </c>
      <c r="D2507" s="173">
        <f t="shared" si="1669"/>
        <v>8.4838750348931555E-2</v>
      </c>
      <c r="E2507" s="218">
        <f t="shared" ref="E2507:O2507" si="1676">E2526/$P2526</f>
        <v>8.0806793857197218E-2</v>
      </c>
      <c r="F2507" s="218">
        <f t="shared" si="1676"/>
        <v>7.4953614331199001E-2</v>
      </c>
      <c r="G2507" s="218">
        <f t="shared" si="1676"/>
        <v>8.1190118413094772E-2</v>
      </c>
      <c r="H2507" s="218">
        <f t="shared" si="1676"/>
        <v>8.2987112862879339E-2</v>
      </c>
      <c r="I2507" s="218">
        <f t="shared" si="1676"/>
        <v>7.9743037120771548E-2</v>
      </c>
      <c r="J2507" s="218">
        <f t="shared" si="1676"/>
        <v>9.4521330224634159E-2</v>
      </c>
      <c r="K2507" s="218">
        <f t="shared" si="1676"/>
        <v>7.8258963857521874E-2</v>
      </c>
      <c r="L2507" s="218">
        <f t="shared" si="1676"/>
        <v>7.7895982692422691E-2</v>
      </c>
      <c r="M2507" s="218">
        <f t="shared" si="1676"/>
        <v>8.9863523683939864E-2</v>
      </c>
      <c r="N2507" s="218">
        <f t="shared" si="1676"/>
        <v>9.1030222481319895E-2</v>
      </c>
      <c r="O2507" s="218">
        <f t="shared" si="1676"/>
        <v>8.3910550126088015E-2</v>
      </c>
      <c r="P2507" s="514">
        <f t="shared" si="1672"/>
        <v>1</v>
      </c>
      <c r="Q2507" s="550">
        <f t="shared" si="1673"/>
        <v>8.7986965931756478E-2</v>
      </c>
      <c r="R2507" s="234"/>
      <c r="S2507" s="234"/>
      <c r="T2507" s="75"/>
      <c r="U2507" s="79">
        <v>2</v>
      </c>
    </row>
    <row r="2508" spans="1:21" s="57" customFormat="1" ht="15.75" hidden="1" customHeight="1" thickBot="1">
      <c r="A2508" s="57" t="s">
        <v>65</v>
      </c>
      <c r="B2508" s="516"/>
      <c r="C2508" s="244" t="s">
        <v>895</v>
      </c>
      <c r="D2508" s="219">
        <f t="shared" si="1669"/>
        <v>8.3257439936707284E-2</v>
      </c>
      <c r="E2508" s="220">
        <f t="shared" ref="E2508:N2509" si="1677">E2527/$P2527</f>
        <v>7.9834042878976719E-2</v>
      </c>
      <c r="F2508" s="220">
        <f t="shared" si="1677"/>
        <v>7.6568187025965795E-2</v>
      </c>
      <c r="G2508" s="220">
        <f t="shared" si="1677"/>
        <v>7.9957298410322716E-2</v>
      </c>
      <c r="H2508" s="220">
        <f t="shared" si="1677"/>
        <v>8.1738272901857187E-2</v>
      </c>
      <c r="I2508" s="220">
        <f t="shared" si="1677"/>
        <v>8.3162535561582082E-2</v>
      </c>
      <c r="J2508" s="220">
        <f t="shared" si="1677"/>
        <v>8.5167889675143382E-2</v>
      </c>
      <c r="K2508" s="220">
        <f t="shared" si="1677"/>
        <v>8.3640873928032058E-2</v>
      </c>
      <c r="L2508" s="220">
        <f t="shared" si="1677"/>
        <v>7.9040391514632588E-2</v>
      </c>
      <c r="M2508" s="220">
        <f t="shared" si="1677"/>
        <v>9.2717821222839433E-2</v>
      </c>
      <c r="N2508" s="220">
        <f t="shared" si="1677"/>
        <v>8.8481285754168609E-2</v>
      </c>
      <c r="O2508" s="220">
        <f>O2527/$P2527</f>
        <v>8.6433961189772104E-2</v>
      </c>
      <c r="P2508" s="460">
        <f t="shared" si="1672"/>
        <v>1</v>
      </c>
      <c r="Q2508" s="551">
        <f t="shared" si="1673"/>
        <v>6.3771981727459126E-2</v>
      </c>
      <c r="R2508" s="234"/>
      <c r="S2508" s="234"/>
      <c r="T2508" s="75"/>
      <c r="U2508" s="79">
        <v>2</v>
      </c>
    </row>
    <row r="2509" spans="1:21" s="57" customFormat="1" ht="15.6" hidden="1" customHeight="1" thickBot="1">
      <c r="A2509" s="57" t="s">
        <v>65</v>
      </c>
      <c r="B2509" s="516"/>
      <c r="C2509" s="244" t="s">
        <v>996</v>
      </c>
      <c r="D2509" s="219">
        <f t="shared" si="1669"/>
        <v>8.1178193170011251E-2</v>
      </c>
      <c r="E2509" s="220">
        <f t="shared" si="1677"/>
        <v>7.8547665736257655E-2</v>
      </c>
      <c r="F2509" s="220">
        <f t="shared" si="1677"/>
        <v>7.4645352124851544E-2</v>
      </c>
      <c r="G2509" s="220">
        <f t="shared" si="1677"/>
        <v>7.6991292073290571E-2</v>
      </c>
      <c r="H2509" s="220">
        <f t="shared" si="1677"/>
        <v>8.440286246923015E-2</v>
      </c>
      <c r="I2509" s="220">
        <f t="shared" si="1677"/>
        <v>8.4332968614223597E-2</v>
      </c>
      <c r="J2509" s="220">
        <f t="shared" si="1677"/>
        <v>8.5010142389862098E-2</v>
      </c>
      <c r="K2509" s="220">
        <f t="shared" si="1677"/>
        <v>8.1497129933353105E-2</v>
      </c>
      <c r="L2509" s="220">
        <f t="shared" si="1677"/>
        <v>8.1587578381248194E-2</v>
      </c>
      <c r="M2509" s="220">
        <f t="shared" si="1677"/>
        <v>9.296697384734251E-2</v>
      </c>
      <c r="N2509" s="220">
        <f t="shared" si="1677"/>
        <v>9.3583532492363536E-2</v>
      </c>
      <c r="O2509" s="220">
        <f>O2528/$P2528</f>
        <v>8.5256308767965722E-2</v>
      </c>
      <c r="P2509" s="460">
        <f t="shared" si="1672"/>
        <v>0.99999999999999989</v>
      </c>
      <c r="Q2509" s="551">
        <f t="shared" si="1673"/>
        <v>7.3708506274994701E-2</v>
      </c>
      <c r="R2509" s="234"/>
      <c r="S2509" s="234"/>
      <c r="T2509" s="75"/>
      <c r="U2509" s="79">
        <v>2</v>
      </c>
    </row>
    <row r="2510" spans="1:21" s="57" customFormat="1" ht="15.6" hidden="1" customHeight="1" thickBot="1">
      <c r="A2510" s="57" t="s">
        <v>65</v>
      </c>
      <c r="B2510" s="516"/>
      <c r="C2510" s="244" t="s">
        <v>1141</v>
      </c>
      <c r="D2510" s="219">
        <f t="shared" ref="D2510:O2510" si="1678">D2530/$P2530</f>
        <v>8.4561064538037592E-2</v>
      </c>
      <c r="E2510" s="220">
        <f t="shared" si="1678"/>
        <v>8.1517481900954175E-2</v>
      </c>
      <c r="F2510" s="220">
        <f t="shared" si="1678"/>
        <v>7.8597392046882653E-2</v>
      </c>
      <c r="G2510" s="220">
        <f t="shared" si="1678"/>
        <v>5.8737970407591579E-2</v>
      </c>
      <c r="H2510" s="220">
        <f t="shared" si="1678"/>
        <v>0.10498965500937404</v>
      </c>
      <c r="I2510" s="220">
        <f t="shared" si="1678"/>
        <v>8.3056381047248315E-2</v>
      </c>
      <c r="J2510" s="220">
        <f t="shared" si="1678"/>
        <v>8.0354297569210059E-2</v>
      </c>
      <c r="K2510" s="220">
        <f t="shared" si="1678"/>
        <v>8.608206439532147E-2</v>
      </c>
      <c r="L2510" s="220">
        <f t="shared" si="1678"/>
        <v>8.1497507163555305E-2</v>
      </c>
      <c r="M2510" s="220">
        <f t="shared" si="1678"/>
        <v>8.5742762711394804E-2</v>
      </c>
      <c r="N2510" s="220">
        <f t="shared" si="1678"/>
        <v>8.9374238694890321E-2</v>
      </c>
      <c r="O2510" s="220">
        <f t="shared" si="1678"/>
        <v>8.5489184515539579E-2</v>
      </c>
      <c r="P2510" s="460">
        <f>SUM(D2510:O2510)</f>
        <v>1</v>
      </c>
      <c r="Q2510" s="551">
        <f>(P2530/P2528-1)</f>
        <v>7.562601296911331E-2</v>
      </c>
      <c r="R2510" s="234"/>
      <c r="S2510" s="234"/>
      <c r="T2510" s="75"/>
      <c r="U2510" s="79">
        <v>2</v>
      </c>
    </row>
    <row r="2511" spans="1:21" s="57" customFormat="1" ht="15.6" customHeight="1" thickBot="1">
      <c r="A2511" s="57" t="s">
        <v>65</v>
      </c>
      <c r="B2511" s="516">
        <f>+B2493+1</f>
        <v>496</v>
      </c>
      <c r="C2511" s="244" t="s">
        <v>1833</v>
      </c>
      <c r="D2511" s="219">
        <f t="shared" ref="D2511:D2517" si="1679">D2531/$P2531</f>
        <v>8.4079833560367259E-2</v>
      </c>
      <c r="E2511" s="220">
        <f t="shared" ref="E2511:N2511" si="1680">E2531/$P2531</f>
        <v>8.3494279139652919E-2</v>
      </c>
      <c r="F2511" s="220">
        <f t="shared" si="1680"/>
        <v>7.6503623750392935E-2</v>
      </c>
      <c r="G2511" s="220">
        <f t="shared" si="1680"/>
        <v>7.2674500315816931E-2</v>
      </c>
      <c r="H2511" s="220">
        <f t="shared" si="1680"/>
        <v>7.8935873770616172E-2</v>
      </c>
      <c r="I2511" s="220">
        <f t="shared" si="1680"/>
        <v>9.3882530007246362E-2</v>
      </c>
      <c r="J2511" s="220">
        <f t="shared" si="1680"/>
        <v>8.0568745549458393E-2</v>
      </c>
      <c r="K2511" s="220">
        <f t="shared" si="1680"/>
        <v>8.4168161558936305E-2</v>
      </c>
      <c r="L2511" s="220">
        <f t="shared" si="1680"/>
        <v>6.6340561831567862E-2</v>
      </c>
      <c r="M2511" s="220">
        <f t="shared" si="1680"/>
        <v>0.10334963195620941</v>
      </c>
      <c r="N2511" s="220">
        <f t="shared" si="1680"/>
        <v>8.7659777823030444E-2</v>
      </c>
      <c r="O2511" s="220">
        <f t="shared" ref="O2511:O2517" si="1681">O2531/$P2531</f>
        <v>8.8342480736704976E-2</v>
      </c>
      <c r="P2511" s="460">
        <f t="shared" ref="P2511:P2520" si="1682">SUM(D2511:O2511)</f>
        <v>1</v>
      </c>
      <c r="Q2511" s="551">
        <f>(P2531/P2530-1)</f>
        <v>9.5095078561557855E-3</v>
      </c>
      <c r="R2511" s="234"/>
      <c r="S2511" s="234"/>
      <c r="T2511" s="75"/>
      <c r="U2511" s="79">
        <v>1</v>
      </c>
    </row>
    <row r="2512" spans="1:21" s="57" customFormat="1" ht="15.6" customHeight="1" thickBot="1">
      <c r="A2512" s="57" t="s">
        <v>65</v>
      </c>
      <c r="B2512" s="516">
        <f>+B2511+1</f>
        <v>497</v>
      </c>
      <c r="C2512" s="244" t="s">
        <v>1834</v>
      </c>
      <c r="D2512" s="347">
        <f t="shared" si="1679"/>
        <v>7.1981586863709868E-2</v>
      </c>
      <c r="E2512" s="264">
        <f t="shared" ref="E2512:N2512" si="1683">E2532/$P2532</f>
        <v>8.6771996820037445E-2</v>
      </c>
      <c r="F2512" s="264">
        <f t="shared" si="1683"/>
        <v>6.1602389323287883E-2</v>
      </c>
      <c r="G2512" s="264">
        <f t="shared" si="1683"/>
        <v>7.8536590923714164E-2</v>
      </c>
      <c r="H2512" s="264">
        <f t="shared" si="1683"/>
        <v>7.9501759142001666E-2</v>
      </c>
      <c r="I2512" s="264">
        <f t="shared" si="1683"/>
        <v>7.5811903369275166E-2</v>
      </c>
      <c r="J2512" s="264">
        <f t="shared" si="1683"/>
        <v>9.4212413779922788E-2</v>
      </c>
      <c r="K2512" s="264">
        <f t="shared" si="1683"/>
        <v>8.0815527636717038E-2</v>
      </c>
      <c r="L2512" s="264">
        <f t="shared" si="1683"/>
        <v>7.9393911040922263E-2</v>
      </c>
      <c r="M2512" s="264">
        <f t="shared" si="1683"/>
        <v>0.10056463907048259</v>
      </c>
      <c r="N2512" s="264">
        <f t="shared" si="1683"/>
        <v>0.11172214864742044</v>
      </c>
      <c r="O2512" s="264">
        <f t="shared" si="1681"/>
        <v>7.908513338250861E-2</v>
      </c>
      <c r="P2512" s="552">
        <f t="shared" si="1682"/>
        <v>1</v>
      </c>
      <c r="Q2512" s="553">
        <f t="shared" ref="Q2512:Q2520" si="1684">(P2532/P2531-1)</f>
        <v>0.11978377050832023</v>
      </c>
      <c r="R2512" s="234"/>
      <c r="S2512" s="234"/>
      <c r="T2512" s="75"/>
      <c r="U2512" s="79">
        <v>1</v>
      </c>
    </row>
    <row r="2513" spans="1:21" s="57" customFormat="1" ht="15.6" customHeight="1" thickBot="1">
      <c r="A2513" s="57" t="s">
        <v>65</v>
      </c>
      <c r="B2513" s="516">
        <f>+B2512+1</f>
        <v>498</v>
      </c>
      <c r="C2513" s="244" t="s">
        <v>1835</v>
      </c>
      <c r="D2513" s="175">
        <f t="shared" si="1679"/>
        <v>9.3434415213047128E-2</v>
      </c>
      <c r="E2513" s="340">
        <f t="shared" ref="E2513:N2513" si="1685">E2533/$P2533</f>
        <v>6.2182202319020469E-2</v>
      </c>
      <c r="F2513" s="340">
        <f t="shared" si="1685"/>
        <v>8.4217536680112184E-2</v>
      </c>
      <c r="G2513" s="340">
        <f t="shared" si="1685"/>
        <v>5.6828754386488232E-2</v>
      </c>
      <c r="H2513" s="340">
        <f t="shared" si="1685"/>
        <v>9.9969583042522944E-2</v>
      </c>
      <c r="I2513" s="340">
        <f t="shared" si="1685"/>
        <v>7.2450005121011546E-2</v>
      </c>
      <c r="J2513" s="340">
        <f t="shared" si="1685"/>
        <v>8.6677385959247941E-2</v>
      </c>
      <c r="K2513" s="340">
        <f t="shared" si="1685"/>
        <v>8.4122422373914665E-2</v>
      </c>
      <c r="L2513" s="340">
        <f t="shared" si="1685"/>
        <v>7.982335824262593E-2</v>
      </c>
      <c r="M2513" s="340">
        <f t="shared" si="1685"/>
        <v>9.790822191137076E-2</v>
      </c>
      <c r="N2513" s="340">
        <f t="shared" si="1685"/>
        <v>9.4676255592259076E-2</v>
      </c>
      <c r="O2513" s="340">
        <f t="shared" si="1681"/>
        <v>8.7709859158379005E-2</v>
      </c>
      <c r="P2513" s="229">
        <f t="shared" si="1682"/>
        <v>0.99999999999999989</v>
      </c>
      <c r="Q2513" s="498">
        <f t="shared" si="1684"/>
        <v>0.27280654621767941</v>
      </c>
      <c r="R2513" s="234"/>
      <c r="S2513" s="234"/>
      <c r="T2513" s="75"/>
      <c r="U2513" s="79">
        <v>1</v>
      </c>
    </row>
    <row r="2514" spans="1:21" s="57" customFormat="1" ht="15.6" customHeight="1" thickBot="1">
      <c r="A2514" s="57" t="s">
        <v>65</v>
      </c>
      <c r="B2514" s="516">
        <f>+B2513+1</f>
        <v>499</v>
      </c>
      <c r="C2514" s="244" t="s">
        <v>1836</v>
      </c>
      <c r="D2514" s="219">
        <f t="shared" si="1679"/>
        <v>8.9013382924278753E-2</v>
      </c>
      <c r="E2514" s="220">
        <f t="shared" ref="E2514:N2514" si="1686">E2534/$P2534</f>
        <v>8.2423171618006524E-2</v>
      </c>
      <c r="F2514" s="220">
        <f t="shared" si="1686"/>
        <v>8.2098541697677413E-2</v>
      </c>
      <c r="G2514" s="220">
        <f t="shared" si="1686"/>
        <v>7.8057934188552475E-2</v>
      </c>
      <c r="H2514" s="220">
        <f t="shared" si="1686"/>
        <v>8.5040260785105418E-2</v>
      </c>
      <c r="I2514" s="220">
        <f t="shared" si="1686"/>
        <v>7.8104031586608544E-2</v>
      </c>
      <c r="J2514" s="220">
        <f t="shared" si="1686"/>
        <v>8.3868488302673475E-2</v>
      </c>
      <c r="K2514" s="220">
        <f t="shared" si="1686"/>
        <v>8.6159414081051822E-2</v>
      </c>
      <c r="L2514" s="220">
        <f t="shared" si="1686"/>
        <v>8.0167347186023502E-2</v>
      </c>
      <c r="M2514" s="220">
        <f t="shared" si="1686"/>
        <v>9.2304142041380155E-2</v>
      </c>
      <c r="N2514" s="220">
        <f t="shared" si="1686"/>
        <v>8.256037829590078E-2</v>
      </c>
      <c r="O2514" s="220">
        <f t="shared" si="1681"/>
        <v>8.0202907292741155E-2</v>
      </c>
      <c r="P2514" s="164">
        <f t="shared" si="1682"/>
        <v>1</v>
      </c>
      <c r="Q2514" s="492">
        <f t="shared" si="1684"/>
        <v>5.335446109052433E-2</v>
      </c>
      <c r="R2514" s="234"/>
      <c r="S2514" s="234"/>
      <c r="T2514" s="75"/>
      <c r="U2514" s="79">
        <v>1</v>
      </c>
    </row>
    <row r="2515" spans="1:21" s="57" customFormat="1" ht="15.75" customHeight="1" thickBot="1">
      <c r="A2515" s="57" t="s">
        <v>65</v>
      </c>
      <c r="B2515" s="516">
        <f>+B2514+1</f>
        <v>500</v>
      </c>
      <c r="C2515" s="244" t="s">
        <v>1837</v>
      </c>
      <c r="D2515" s="219">
        <f t="shared" si="1679"/>
        <v>8.5306043637767906E-2</v>
      </c>
      <c r="E2515" s="220">
        <f t="shared" ref="E2515:N2515" si="1687">E2535/$P2535</f>
        <v>8.3568256420158332E-2</v>
      </c>
      <c r="F2515" s="220">
        <f t="shared" si="1687"/>
        <v>7.9358949604170684E-2</v>
      </c>
      <c r="G2515" s="220">
        <f t="shared" si="1687"/>
        <v>7.4300057926240587E-2</v>
      </c>
      <c r="H2515" s="220">
        <f t="shared" si="1687"/>
        <v>8.1367059277852857E-2</v>
      </c>
      <c r="I2515" s="220">
        <f t="shared" si="1687"/>
        <v>7.5072407800733737E-2</v>
      </c>
      <c r="J2515" s="220">
        <f t="shared" si="1687"/>
        <v>8.6078393512261056E-2</v>
      </c>
      <c r="K2515" s="220">
        <f t="shared" si="1687"/>
        <v>8.2023556671172046E-2</v>
      </c>
      <c r="L2515" s="220">
        <f t="shared" si="1687"/>
        <v>7.6346785093647423E-2</v>
      </c>
      <c r="M2515" s="220">
        <f t="shared" si="1687"/>
        <v>9.7084379223788375E-2</v>
      </c>
      <c r="N2515" s="220">
        <f t="shared" si="1687"/>
        <v>9.3763274763467852E-2</v>
      </c>
      <c r="O2515" s="220">
        <f t="shared" si="1681"/>
        <v>8.5730836068738964E-2</v>
      </c>
      <c r="P2515" s="164">
        <f t="shared" si="1682"/>
        <v>0.99999999999999978</v>
      </c>
      <c r="Q2515" s="492">
        <f t="shared" si="1684"/>
        <v>-2.954763413440975E-2</v>
      </c>
      <c r="R2515" s="234"/>
      <c r="S2515" s="234"/>
      <c r="T2515" s="75"/>
      <c r="U2515" s="79">
        <v>1</v>
      </c>
    </row>
    <row r="2516" spans="1:21" s="57" customFormat="1" ht="15.75" customHeight="1" thickBot="1">
      <c r="A2516" s="57" t="s">
        <v>65</v>
      </c>
      <c r="B2516" s="516">
        <f>+B2515+1</f>
        <v>501</v>
      </c>
      <c r="C2516" s="244" t="s">
        <v>1838</v>
      </c>
      <c r="D2516" s="219">
        <f t="shared" si="1679"/>
        <v>8.5062697074136537E-2</v>
      </c>
      <c r="E2516" s="220">
        <f t="shared" ref="E2516:N2516" si="1688">E2536/$P2536</f>
        <v>8.652929529955268E-2</v>
      </c>
      <c r="F2516" s="220">
        <f t="shared" si="1688"/>
        <v>8.1689521155679401E-2</v>
      </c>
      <c r="G2516" s="220">
        <f t="shared" si="1688"/>
        <v>7.816968541468064E-2</v>
      </c>
      <c r="H2516" s="220">
        <f t="shared" si="1688"/>
        <v>8.1762851066950207E-2</v>
      </c>
      <c r="I2516" s="220">
        <f t="shared" si="1688"/>
        <v>7.5309818875119158E-2</v>
      </c>
      <c r="J2516" s="220">
        <f t="shared" si="1688"/>
        <v>8.5649336364302997E-2</v>
      </c>
      <c r="K2516" s="220">
        <f t="shared" si="1688"/>
        <v>8.1396201510596164E-2</v>
      </c>
      <c r="L2516" s="220">
        <f t="shared" si="1688"/>
        <v>7.5676468431473201E-2</v>
      </c>
      <c r="M2516" s="220">
        <f t="shared" si="1688"/>
        <v>9.3495636870279383E-2</v>
      </c>
      <c r="N2516" s="220">
        <f t="shared" si="1688"/>
        <v>9.0819095108894909E-2</v>
      </c>
      <c r="O2516" s="220">
        <f t="shared" si="1681"/>
        <v>8.4439392828334736E-2</v>
      </c>
      <c r="P2516" s="164">
        <f t="shared" si="1682"/>
        <v>1</v>
      </c>
      <c r="Q2516" s="492">
        <f t="shared" si="1684"/>
        <v>5.3253523846302331E-2</v>
      </c>
      <c r="R2516" s="234"/>
      <c r="S2516" s="234"/>
      <c r="T2516" s="75"/>
      <c r="U2516" s="79">
        <v>1</v>
      </c>
    </row>
    <row r="2517" spans="1:21" s="57" customFormat="1" ht="15.75" hidden="1" customHeight="1" thickBot="1">
      <c r="A2517" s="57" t="s">
        <v>65</v>
      </c>
      <c r="B2517" s="69"/>
      <c r="C2517" s="244" t="s">
        <v>1839</v>
      </c>
      <c r="D2517" s="219" t="e">
        <f t="shared" si="1679"/>
        <v>#DIV/0!</v>
      </c>
      <c r="E2517" s="220" t="e">
        <f t="shared" ref="E2517:N2517" si="1689">E2537/$P2537</f>
        <v>#DIV/0!</v>
      </c>
      <c r="F2517" s="220" t="e">
        <f t="shared" si="1689"/>
        <v>#DIV/0!</v>
      </c>
      <c r="G2517" s="220" t="e">
        <f t="shared" si="1689"/>
        <v>#DIV/0!</v>
      </c>
      <c r="H2517" s="220" t="e">
        <f t="shared" si="1689"/>
        <v>#DIV/0!</v>
      </c>
      <c r="I2517" s="220" t="e">
        <f t="shared" si="1689"/>
        <v>#DIV/0!</v>
      </c>
      <c r="J2517" s="220" t="e">
        <f t="shared" si="1689"/>
        <v>#DIV/0!</v>
      </c>
      <c r="K2517" s="220" t="e">
        <f t="shared" si="1689"/>
        <v>#DIV/0!</v>
      </c>
      <c r="L2517" s="220" t="e">
        <f t="shared" si="1689"/>
        <v>#DIV/0!</v>
      </c>
      <c r="M2517" s="220" t="e">
        <f t="shared" si="1689"/>
        <v>#DIV/0!</v>
      </c>
      <c r="N2517" s="220" t="e">
        <f t="shared" si="1689"/>
        <v>#DIV/0!</v>
      </c>
      <c r="O2517" s="220" t="e">
        <f t="shared" si="1681"/>
        <v>#DIV/0!</v>
      </c>
      <c r="P2517" s="164" t="e">
        <f t="shared" si="1682"/>
        <v>#DIV/0!</v>
      </c>
      <c r="Q2517" s="492">
        <f t="shared" si="1684"/>
        <v>-1</v>
      </c>
      <c r="R2517" s="234"/>
      <c r="S2517" s="234"/>
      <c r="T2517" s="75"/>
      <c r="U2517" s="79">
        <v>2</v>
      </c>
    </row>
    <row r="2518" spans="1:21" s="57" customFormat="1" ht="15.75" hidden="1" customHeight="1" thickBot="1">
      <c r="A2518" s="57" t="s">
        <v>65</v>
      </c>
      <c r="B2518" s="69"/>
      <c r="C2518" s="244" t="s">
        <v>1840</v>
      </c>
      <c r="D2518" s="219" t="e">
        <f t="shared" ref="D2518:O2520" si="1690">D2538/$P2538</f>
        <v>#DIV/0!</v>
      </c>
      <c r="E2518" s="220" t="e">
        <f t="shared" si="1690"/>
        <v>#DIV/0!</v>
      </c>
      <c r="F2518" s="220" t="e">
        <f t="shared" si="1690"/>
        <v>#DIV/0!</v>
      </c>
      <c r="G2518" s="220" t="e">
        <f t="shared" si="1690"/>
        <v>#DIV/0!</v>
      </c>
      <c r="H2518" s="220" t="e">
        <f t="shared" si="1690"/>
        <v>#DIV/0!</v>
      </c>
      <c r="I2518" s="220" t="e">
        <f t="shared" si="1690"/>
        <v>#DIV/0!</v>
      </c>
      <c r="J2518" s="220" t="e">
        <f t="shared" si="1690"/>
        <v>#DIV/0!</v>
      </c>
      <c r="K2518" s="220" t="e">
        <f t="shared" si="1690"/>
        <v>#DIV/0!</v>
      </c>
      <c r="L2518" s="220" t="e">
        <f t="shared" si="1690"/>
        <v>#DIV/0!</v>
      </c>
      <c r="M2518" s="220" t="e">
        <f t="shared" si="1690"/>
        <v>#DIV/0!</v>
      </c>
      <c r="N2518" s="220" t="e">
        <f t="shared" si="1690"/>
        <v>#DIV/0!</v>
      </c>
      <c r="O2518" s="220" t="e">
        <f t="shared" si="1690"/>
        <v>#DIV/0!</v>
      </c>
      <c r="P2518" s="164" t="e">
        <f t="shared" si="1682"/>
        <v>#DIV/0!</v>
      </c>
      <c r="Q2518" s="492" t="e">
        <f t="shared" si="1684"/>
        <v>#DIV/0!</v>
      </c>
      <c r="R2518" s="234"/>
      <c r="S2518" s="234"/>
      <c r="T2518" s="75"/>
      <c r="U2518" s="79">
        <v>2</v>
      </c>
    </row>
    <row r="2519" spans="1:21" s="57" customFormat="1" ht="15.75" hidden="1" customHeight="1" thickBot="1">
      <c r="A2519" s="57" t="s">
        <v>65</v>
      </c>
      <c r="B2519" s="69"/>
      <c r="C2519" s="244" t="s">
        <v>1841</v>
      </c>
      <c r="D2519" s="219" t="e">
        <f t="shared" si="1690"/>
        <v>#DIV/0!</v>
      </c>
      <c r="E2519" s="220" t="e">
        <f t="shared" si="1690"/>
        <v>#DIV/0!</v>
      </c>
      <c r="F2519" s="220" t="e">
        <f t="shared" si="1690"/>
        <v>#DIV/0!</v>
      </c>
      <c r="G2519" s="220" t="e">
        <f t="shared" si="1690"/>
        <v>#DIV/0!</v>
      </c>
      <c r="H2519" s="220" t="e">
        <f t="shared" si="1690"/>
        <v>#DIV/0!</v>
      </c>
      <c r="I2519" s="220" t="e">
        <f t="shared" si="1690"/>
        <v>#DIV/0!</v>
      </c>
      <c r="J2519" s="220" t="e">
        <f t="shared" si="1690"/>
        <v>#DIV/0!</v>
      </c>
      <c r="K2519" s="220" t="e">
        <f t="shared" si="1690"/>
        <v>#DIV/0!</v>
      </c>
      <c r="L2519" s="220" t="e">
        <f t="shared" si="1690"/>
        <v>#DIV/0!</v>
      </c>
      <c r="M2519" s="220" t="e">
        <f t="shared" si="1690"/>
        <v>#DIV/0!</v>
      </c>
      <c r="N2519" s="220" t="e">
        <f t="shared" si="1690"/>
        <v>#DIV/0!</v>
      </c>
      <c r="O2519" s="220" t="e">
        <f t="shared" si="1690"/>
        <v>#DIV/0!</v>
      </c>
      <c r="P2519" s="164" t="e">
        <f t="shared" si="1682"/>
        <v>#DIV/0!</v>
      </c>
      <c r="Q2519" s="492" t="e">
        <f t="shared" si="1684"/>
        <v>#DIV/0!</v>
      </c>
      <c r="R2519" s="234"/>
      <c r="S2519" s="234"/>
      <c r="T2519" s="75"/>
      <c r="U2519" s="79">
        <v>2</v>
      </c>
    </row>
    <row r="2520" spans="1:21" s="57" customFormat="1" ht="15.75" hidden="1" customHeight="1" thickBot="1">
      <c r="A2520" s="57" t="s">
        <v>65</v>
      </c>
      <c r="B2520" s="69"/>
      <c r="C2520" s="244" t="s">
        <v>1842</v>
      </c>
      <c r="D2520" s="219" t="e">
        <f t="shared" si="1690"/>
        <v>#DIV/0!</v>
      </c>
      <c r="E2520" s="220" t="e">
        <f t="shared" si="1690"/>
        <v>#DIV/0!</v>
      </c>
      <c r="F2520" s="220" t="e">
        <f t="shared" si="1690"/>
        <v>#DIV/0!</v>
      </c>
      <c r="G2520" s="220" t="e">
        <f t="shared" si="1690"/>
        <v>#DIV/0!</v>
      </c>
      <c r="H2520" s="220" t="e">
        <f t="shared" si="1690"/>
        <v>#DIV/0!</v>
      </c>
      <c r="I2520" s="220" t="e">
        <f t="shared" si="1690"/>
        <v>#DIV/0!</v>
      </c>
      <c r="J2520" s="220" t="e">
        <f t="shared" si="1690"/>
        <v>#DIV/0!</v>
      </c>
      <c r="K2520" s="220" t="e">
        <f t="shared" si="1690"/>
        <v>#DIV/0!</v>
      </c>
      <c r="L2520" s="220" t="e">
        <f t="shared" si="1690"/>
        <v>#DIV/0!</v>
      </c>
      <c r="M2520" s="220" t="e">
        <f t="shared" si="1690"/>
        <v>#DIV/0!</v>
      </c>
      <c r="N2520" s="220" t="e">
        <f t="shared" si="1690"/>
        <v>#DIV/0!</v>
      </c>
      <c r="O2520" s="220" t="e">
        <f t="shared" si="1690"/>
        <v>#DIV/0!</v>
      </c>
      <c r="P2520" s="164" t="e">
        <f t="shared" si="1682"/>
        <v>#DIV/0!</v>
      </c>
      <c r="Q2520" s="492" t="e">
        <f t="shared" si="1684"/>
        <v>#DIV/0!</v>
      </c>
      <c r="R2520" s="234"/>
      <c r="S2520" s="234"/>
      <c r="T2520" s="75"/>
      <c r="U2520" s="79">
        <v>2</v>
      </c>
    </row>
    <row r="2521" spans="1:21" s="57" customFormat="1" ht="15.75" hidden="1" customHeight="1" thickBot="1">
      <c r="A2521" s="57" t="s">
        <v>65</v>
      </c>
      <c r="B2521" s="69"/>
      <c r="C2521" s="350" t="s">
        <v>309</v>
      </c>
      <c r="D2521" s="240">
        <v>131.4</v>
      </c>
      <c r="E2521" s="241">
        <v>129.69999999999999</v>
      </c>
      <c r="F2521" s="241">
        <v>120.1</v>
      </c>
      <c r="G2521" s="241">
        <v>127.8</v>
      </c>
      <c r="H2521" s="241">
        <v>133.30000000000001</v>
      </c>
      <c r="I2521" s="241">
        <v>127</v>
      </c>
      <c r="J2521" s="241">
        <v>132.19999999999999</v>
      </c>
      <c r="K2521" s="241">
        <v>133</v>
      </c>
      <c r="L2521" s="241">
        <v>121.8</v>
      </c>
      <c r="M2521" s="241">
        <v>147</v>
      </c>
      <c r="N2521" s="241">
        <v>145.19999999999999</v>
      </c>
      <c r="O2521" s="197">
        <v>76.896827049999999</v>
      </c>
      <c r="P2521" s="242">
        <f>SUM(D2521:O2521)</f>
        <v>1525.39682705</v>
      </c>
      <c r="Q2521" s="198"/>
      <c r="R2521" s="234"/>
      <c r="S2521" s="234"/>
      <c r="T2521" s="75"/>
      <c r="U2521" s="79">
        <v>2</v>
      </c>
    </row>
    <row r="2522" spans="1:21" s="57" customFormat="1" ht="15.75" hidden="1" customHeight="1" thickBot="1">
      <c r="A2522" s="57" t="s">
        <v>65</v>
      </c>
      <c r="B2522" s="69"/>
      <c r="C2522" s="244" t="s">
        <v>310</v>
      </c>
      <c r="D2522" s="182">
        <v>80.299171720000004</v>
      </c>
      <c r="E2522" s="183">
        <v>76.446420939999996</v>
      </c>
      <c r="F2522" s="183">
        <v>73.702532500000004</v>
      </c>
      <c r="G2522" s="183">
        <v>74.713881180000001</v>
      </c>
      <c r="H2522" s="183">
        <v>75.156581950000003</v>
      </c>
      <c r="I2522" s="183">
        <v>76.34277136</v>
      </c>
      <c r="J2522" s="183">
        <v>77.961018100000004</v>
      </c>
      <c r="K2522" s="183">
        <v>80.34744345</v>
      </c>
      <c r="L2522" s="183">
        <v>77.91348318</v>
      </c>
      <c r="M2522" s="183">
        <v>88.038537590000004</v>
      </c>
      <c r="N2522" s="183">
        <v>86.582986430000005</v>
      </c>
      <c r="O2522" s="184">
        <v>79.951421609999997</v>
      </c>
      <c r="P2522" s="185">
        <f>SUM(D2522:O2522)</f>
        <v>947.45625001000008</v>
      </c>
      <c r="Q2522" s="502"/>
      <c r="R2522" s="288"/>
      <c r="S2522" s="186"/>
      <c r="T2522" s="103"/>
      <c r="U2522" s="79">
        <v>2</v>
      </c>
    </row>
    <row r="2523" spans="1:21" s="57" customFormat="1" ht="15.75" hidden="1" customHeight="1" thickBot="1">
      <c r="A2523" s="57" t="s">
        <v>65</v>
      </c>
      <c r="B2523" s="69"/>
      <c r="C2523" s="244" t="s">
        <v>488</v>
      </c>
      <c r="D2523" s="182">
        <v>83.143860119999999</v>
      </c>
      <c r="E2523" s="183">
        <v>85.44186302</v>
      </c>
      <c r="F2523" s="183">
        <v>80.949176280000003</v>
      </c>
      <c r="G2523" s="183">
        <v>83.2270173</v>
      </c>
      <c r="H2523" s="183">
        <v>88.262543379999997</v>
      </c>
      <c r="I2523" s="183">
        <v>87.60790231</v>
      </c>
      <c r="J2523" s="183">
        <v>85.638766950000004</v>
      </c>
      <c r="K2523" s="183">
        <v>95.128130760000005</v>
      </c>
      <c r="L2523" s="183">
        <v>87.555949409999997</v>
      </c>
      <c r="M2523" s="183">
        <v>95.499323509999996</v>
      </c>
      <c r="N2523" s="183">
        <v>102.01889206</v>
      </c>
      <c r="O2523" s="184">
        <v>95.363300039999999</v>
      </c>
      <c r="P2523" s="185">
        <f t="shared" ref="P2523:P2528" si="1691">SUM(D2523:O2523)</f>
        <v>1069.83672514</v>
      </c>
      <c r="Q2523" s="503"/>
      <c r="R2523" s="183"/>
      <c r="S2523" s="187"/>
      <c r="T2523" s="105">
        <f t="shared" ref="T2523:T2529" si="1692">R2523-S2523</f>
        <v>0</v>
      </c>
      <c r="U2523" s="79">
        <v>2</v>
      </c>
    </row>
    <row r="2524" spans="1:21" s="57" customFormat="1" ht="15.75" hidden="1" customHeight="1" thickBot="1">
      <c r="A2524" s="57" t="s">
        <v>65</v>
      </c>
      <c r="B2524" s="69"/>
      <c r="C2524" s="244" t="s">
        <v>609</v>
      </c>
      <c r="D2524" s="182">
        <v>96.586839389999994</v>
      </c>
      <c r="E2524" s="183">
        <v>99.292137010000005</v>
      </c>
      <c r="F2524" s="183">
        <v>93.155932129999997</v>
      </c>
      <c r="G2524" s="183">
        <v>94.848724079999997</v>
      </c>
      <c r="H2524" s="183">
        <v>101.81571476000001</v>
      </c>
      <c r="I2524" s="183">
        <v>96.119305969999999</v>
      </c>
      <c r="J2524" s="183">
        <v>97.773147949999995</v>
      </c>
      <c r="K2524" s="183">
        <v>97.502113280000003</v>
      </c>
      <c r="L2524" s="183">
        <v>97.767703690000005</v>
      </c>
      <c r="M2524" s="183">
        <v>108.31474786</v>
      </c>
      <c r="N2524" s="183">
        <v>110.89735754</v>
      </c>
      <c r="O2524" s="184">
        <v>105.46948926</v>
      </c>
      <c r="P2524" s="185">
        <f t="shared" si="1691"/>
        <v>1199.5432129199999</v>
      </c>
      <c r="Q2524" s="503"/>
      <c r="R2524" s="183"/>
      <c r="S2524" s="187"/>
      <c r="T2524" s="105">
        <f t="shared" si="1692"/>
        <v>0</v>
      </c>
      <c r="U2524" s="79">
        <v>2</v>
      </c>
    </row>
    <row r="2525" spans="1:21" s="57" customFormat="1" ht="15.75" hidden="1" customHeight="1" thickBot="1">
      <c r="A2525" s="57" t="s">
        <v>65</v>
      </c>
      <c r="B2525" s="69"/>
      <c r="C2525" s="244" t="s">
        <v>706</v>
      </c>
      <c r="D2525" s="182">
        <v>108.96420077000001</v>
      </c>
      <c r="E2525" s="183">
        <v>107.02591165</v>
      </c>
      <c r="F2525" s="183">
        <v>99.631933549999999</v>
      </c>
      <c r="G2525" s="183">
        <v>106.82205055</v>
      </c>
      <c r="H2525" s="183">
        <v>111.44685075</v>
      </c>
      <c r="I2525" s="183">
        <v>105.42021164000001</v>
      </c>
      <c r="J2525" s="183">
        <v>109.95649758</v>
      </c>
      <c r="K2525" s="183">
        <v>108.12399664</v>
      </c>
      <c r="L2525" s="183">
        <v>99.955309959999994</v>
      </c>
      <c r="M2525" s="183">
        <v>125.04352788</v>
      </c>
      <c r="N2525" s="183">
        <v>120.46115272999999</v>
      </c>
      <c r="O2525" s="184">
        <v>114.3135329</v>
      </c>
      <c r="P2525" s="185">
        <f t="shared" si="1691"/>
        <v>1317.1651766</v>
      </c>
      <c r="Q2525" s="503"/>
      <c r="R2525" s="183"/>
      <c r="S2525" s="187"/>
      <c r="T2525" s="105">
        <f t="shared" si="1692"/>
        <v>0</v>
      </c>
      <c r="U2525" s="79">
        <v>2</v>
      </c>
    </row>
    <row r="2526" spans="1:21" s="57" customFormat="1" ht="15.75" hidden="1" customHeight="1" thickBot="1">
      <c r="A2526" s="57" t="s">
        <v>65</v>
      </c>
      <c r="B2526" s="69"/>
      <c r="C2526" s="244" t="s">
        <v>809</v>
      </c>
      <c r="D2526" s="189">
        <v>121.57889606000001</v>
      </c>
      <c r="E2526" s="190">
        <v>115.80086636</v>
      </c>
      <c r="F2526" s="190">
        <v>107.41291743000001</v>
      </c>
      <c r="G2526" s="190">
        <v>116.35019289</v>
      </c>
      <c r="H2526" s="190">
        <v>118.92539114</v>
      </c>
      <c r="I2526" s="190">
        <v>114.27644068000001</v>
      </c>
      <c r="J2526" s="190">
        <v>135.45459987999999</v>
      </c>
      <c r="K2526" s="190">
        <v>112.14967681</v>
      </c>
      <c r="L2526" s="190">
        <v>111.62950355</v>
      </c>
      <c r="M2526" s="190">
        <v>128.77969042000001</v>
      </c>
      <c r="N2526" s="190">
        <v>130.4516381</v>
      </c>
      <c r="O2526" s="184">
        <v>120.24873079999999</v>
      </c>
      <c r="P2526" s="185">
        <f t="shared" si="1691"/>
        <v>1433.0585441200001</v>
      </c>
      <c r="Q2526" s="503"/>
      <c r="R2526" s="183"/>
      <c r="S2526" s="187"/>
      <c r="T2526" s="105">
        <f t="shared" si="1692"/>
        <v>0</v>
      </c>
      <c r="U2526" s="79">
        <v>2</v>
      </c>
    </row>
    <row r="2527" spans="1:21" s="57" customFormat="1" ht="15.75" hidden="1" customHeight="1" thickBot="1">
      <c r="A2527" s="57" t="s">
        <v>65</v>
      </c>
      <c r="B2527" s="69"/>
      <c r="C2527" s="244" t="s">
        <v>895</v>
      </c>
      <c r="D2527" s="422">
        <v>126.92159845</v>
      </c>
      <c r="E2527" s="423">
        <v>121.70280926999999</v>
      </c>
      <c r="F2527" s="423">
        <v>116.72418339000001</v>
      </c>
      <c r="G2527" s="423">
        <v>121.89070586</v>
      </c>
      <c r="H2527" s="423">
        <v>124.60570801999999</v>
      </c>
      <c r="I2527" s="423">
        <v>126.77692171</v>
      </c>
      <c r="J2527" s="423">
        <v>129.83397883000001</v>
      </c>
      <c r="K2527" s="423">
        <v>127.50612345</v>
      </c>
      <c r="L2527" s="423">
        <v>120.49292941</v>
      </c>
      <c r="M2527" s="423">
        <v>141.34345331</v>
      </c>
      <c r="N2527" s="423">
        <v>134.88507729</v>
      </c>
      <c r="O2527" s="424">
        <v>131.76403841999999</v>
      </c>
      <c r="P2527" s="425">
        <f t="shared" si="1691"/>
        <v>1524.44752741</v>
      </c>
      <c r="Q2527" s="503"/>
      <c r="R2527" s="182"/>
      <c r="S2527" s="191"/>
      <c r="T2527" s="192">
        <f>S2527-R2527</f>
        <v>0</v>
      </c>
      <c r="U2527" s="79">
        <v>2</v>
      </c>
    </row>
    <row r="2528" spans="1:21" s="57" customFormat="1" ht="15.75" hidden="1" customHeight="1" thickBot="1">
      <c r="A2528" s="57" t="s">
        <v>65</v>
      </c>
      <c r="B2528" s="69"/>
      <c r="C2528" s="244" t="s">
        <v>996</v>
      </c>
      <c r="D2528" s="182">
        <v>132.87346324999999</v>
      </c>
      <c r="E2528" s="183">
        <v>128.56778365</v>
      </c>
      <c r="F2528" s="183">
        <v>122.18042881999999</v>
      </c>
      <c r="G2528" s="183">
        <v>126.02029213</v>
      </c>
      <c r="H2528" s="183">
        <v>138.15164155000002</v>
      </c>
      <c r="I2528" s="183">
        <v>138.03723843</v>
      </c>
      <c r="J2528" s="183">
        <v>139.14564478</v>
      </c>
      <c r="K2528" s="183">
        <v>133.39550285999999</v>
      </c>
      <c r="L2528" s="183">
        <v>133.54354999</v>
      </c>
      <c r="M2528" s="183">
        <v>152.1694842</v>
      </c>
      <c r="N2528" s="183">
        <v>153.17867496</v>
      </c>
      <c r="O2528" s="184">
        <v>139.54857293000001</v>
      </c>
      <c r="P2528" s="185">
        <f t="shared" si="1691"/>
        <v>1636.8122775500001</v>
      </c>
      <c r="Q2528" s="503"/>
      <c r="R2528" s="423">
        <v>1714.4</v>
      </c>
      <c r="S2528" s="459">
        <f>1630.1+84.3</f>
        <v>1714.3999999999999</v>
      </c>
      <c r="T2528" s="592">
        <f t="shared" si="1692"/>
        <v>0</v>
      </c>
      <c r="U2528" s="79">
        <v>2</v>
      </c>
    </row>
    <row r="2529" spans="1:21" s="57" customFormat="1" ht="15.6" customHeight="1" thickBot="1">
      <c r="A2529" s="57" t="s">
        <v>65</v>
      </c>
      <c r="B2529" s="516">
        <f>+B2516+1</f>
        <v>502</v>
      </c>
      <c r="C2529" s="244" t="s">
        <v>2538</v>
      </c>
      <c r="D2529" s="182">
        <v>207.7</v>
      </c>
      <c r="E2529" s="183">
        <v>201.2</v>
      </c>
      <c r="F2529" s="183">
        <v>190.3</v>
      </c>
      <c r="G2529" s="183">
        <v>182.9</v>
      </c>
      <c r="H2529" s="183">
        <v>196.5</v>
      </c>
      <c r="I2529" s="183">
        <v>185.1</v>
      </c>
      <c r="J2529" s="183">
        <v>209.5</v>
      </c>
      <c r="K2529" s="183">
        <v>197.2</v>
      </c>
      <c r="L2529" s="183">
        <v>185.9</v>
      </c>
      <c r="M2529" s="183">
        <v>235.9</v>
      </c>
      <c r="N2529" s="183">
        <v>223.5</v>
      </c>
      <c r="O2529" s="184">
        <f>(R2529)-SUM(D2529:N2529)</f>
        <v>203.79999999999973</v>
      </c>
      <c r="P2529" s="185">
        <f>SUM(D2529:O2529)</f>
        <v>2419.5</v>
      </c>
      <c r="Q2529" s="584"/>
      <c r="R2529" s="183">
        <v>2419.5</v>
      </c>
      <c r="S2529" s="187">
        <v>2419.5</v>
      </c>
      <c r="T2529" s="644">
        <f t="shared" si="1692"/>
        <v>0</v>
      </c>
      <c r="U2529" s="79">
        <v>1</v>
      </c>
    </row>
    <row r="2530" spans="1:21" s="57" customFormat="1" ht="15.75" hidden="1" customHeight="1" thickBot="1">
      <c r="A2530" s="57" t="s">
        <v>65</v>
      </c>
      <c r="B2530" s="69"/>
      <c r="C2530" s="244" t="s">
        <v>1141</v>
      </c>
      <c r="D2530" s="182">
        <v>148.87802961000003</v>
      </c>
      <c r="E2530" s="183">
        <v>143.51950452</v>
      </c>
      <c r="F2530" s="183">
        <v>138.37840055999999</v>
      </c>
      <c r="G2530" s="183">
        <v>103.41394523999999</v>
      </c>
      <c r="H2530" s="183">
        <v>184.84456236000003</v>
      </c>
      <c r="I2530" s="183">
        <v>146.22888706999998</v>
      </c>
      <c r="J2530" s="183">
        <v>141.47160466999998</v>
      </c>
      <c r="K2530" s="183">
        <v>151.55589871000001</v>
      </c>
      <c r="L2530" s="183">
        <v>143.48433703999999</v>
      </c>
      <c r="M2530" s="183">
        <v>150.95852488999998</v>
      </c>
      <c r="N2530" s="183">
        <v>157.35209374999999</v>
      </c>
      <c r="O2530" s="184">
        <v>150.51207565999999</v>
      </c>
      <c r="P2530" s="185">
        <f>SUM(D2530:O2530)</f>
        <v>1760.5978640800001</v>
      </c>
      <c r="Q2530" s="351"/>
      <c r="R2530" s="602">
        <v>1728.5</v>
      </c>
      <c r="S2530" s="596">
        <f>1644.2+84.3</f>
        <v>1728.5</v>
      </c>
      <c r="T2530" s="597">
        <f>R2530-S2530</f>
        <v>0</v>
      </c>
      <c r="U2530" s="79">
        <v>2</v>
      </c>
    </row>
    <row r="2531" spans="1:21" s="57" customFormat="1" ht="15.75" hidden="1" customHeight="1" thickBot="1">
      <c r="A2531" s="57" t="s">
        <v>65</v>
      </c>
      <c r="B2531" s="516"/>
      <c r="C2531" s="244" t="s">
        <v>1833</v>
      </c>
      <c r="D2531" s="182">
        <v>149.4384752</v>
      </c>
      <c r="E2531" s="183">
        <v>148.39774574</v>
      </c>
      <c r="F2531" s="183">
        <v>135.97297230999999</v>
      </c>
      <c r="G2531" s="183">
        <v>129.16731698000001</v>
      </c>
      <c r="H2531" s="183">
        <v>140.29590825</v>
      </c>
      <c r="I2531" s="183">
        <v>166.86120248</v>
      </c>
      <c r="J2531" s="183">
        <v>143.19807703999999</v>
      </c>
      <c r="K2531" s="183">
        <v>149.59546411000002</v>
      </c>
      <c r="L2531" s="183">
        <v>117.90975295999999</v>
      </c>
      <c r="M2531" s="183">
        <v>183.68746413999997</v>
      </c>
      <c r="N2531" s="183">
        <v>155.80125434999999</v>
      </c>
      <c r="O2531" s="184">
        <v>157.01464974000001</v>
      </c>
      <c r="P2531" s="185">
        <f t="shared" ref="P2531:P2540" si="1693">SUM(D2531:O2531)</f>
        <v>1777.3402833</v>
      </c>
      <c r="Q2531" s="351"/>
      <c r="R2531" s="182">
        <v>1711.7</v>
      </c>
      <c r="S2531" s="187">
        <v>1711.7</v>
      </c>
      <c r="T2531" s="481">
        <f t="shared" ref="T2531:T2540" si="1694">R2531-S2531</f>
        <v>0</v>
      </c>
      <c r="U2531" s="79">
        <v>2</v>
      </c>
    </row>
    <row r="2532" spans="1:21" s="57" customFormat="1" ht="15.75" hidden="1" customHeight="1" thickBot="1">
      <c r="A2532" s="57" t="s">
        <v>65</v>
      </c>
      <c r="B2532" s="516"/>
      <c r="C2532" s="244" t="s">
        <v>1834</v>
      </c>
      <c r="D2532" s="583">
        <v>143.26040337999999</v>
      </c>
      <c r="E2532" s="301">
        <v>172.69682162000001</v>
      </c>
      <c r="F2532" s="301">
        <v>122.60334243999999</v>
      </c>
      <c r="G2532" s="301">
        <v>156.30641371000002</v>
      </c>
      <c r="H2532" s="301">
        <v>158.22732702000002</v>
      </c>
      <c r="I2532" s="301">
        <v>150.88364025999999</v>
      </c>
      <c r="J2532" s="301">
        <v>187.50501328999999</v>
      </c>
      <c r="K2532" s="301">
        <v>160.84203743</v>
      </c>
      <c r="L2532" s="301">
        <v>158.01268375999999</v>
      </c>
      <c r="M2532" s="301">
        <v>200.14744585</v>
      </c>
      <c r="N2532" s="301">
        <v>222.35353205000001</v>
      </c>
      <c r="O2532" s="332">
        <v>157.3981431</v>
      </c>
      <c r="P2532" s="333">
        <f t="shared" si="1693"/>
        <v>1990.2368039100002</v>
      </c>
      <c r="Q2532" s="557"/>
      <c r="R2532" s="182">
        <v>1936.2</v>
      </c>
      <c r="S2532" s="187">
        <v>1936.2</v>
      </c>
      <c r="T2532" s="105">
        <f t="shared" si="1694"/>
        <v>0</v>
      </c>
      <c r="U2532" s="79">
        <v>2</v>
      </c>
    </row>
    <row r="2533" spans="1:21" s="57" customFormat="1" ht="15.6" hidden="1" customHeight="1" thickBot="1">
      <c r="A2533" s="57" t="s">
        <v>65</v>
      </c>
      <c r="B2533" s="516"/>
      <c r="C2533" s="244" t="s">
        <v>1835</v>
      </c>
      <c r="D2533" s="182">
        <v>236.68679294999998</v>
      </c>
      <c r="E2533" s="183">
        <v>157.51911125999999</v>
      </c>
      <c r="F2533" s="183">
        <v>213.3387213</v>
      </c>
      <c r="G2533" s="183">
        <v>143.95782959000002</v>
      </c>
      <c r="H2533" s="183">
        <v>253.24159143</v>
      </c>
      <c r="I2533" s="183">
        <v>183.52937000999998</v>
      </c>
      <c r="J2533" s="183">
        <v>219.56997812</v>
      </c>
      <c r="K2533" s="183">
        <v>213.09777903</v>
      </c>
      <c r="L2533" s="183">
        <v>202.20744809999999</v>
      </c>
      <c r="M2533" s="183">
        <v>248.01977937999999</v>
      </c>
      <c r="N2533" s="183">
        <v>239.83260615</v>
      </c>
      <c r="O2533" s="184">
        <v>222.18542521999998</v>
      </c>
      <c r="P2533" s="185">
        <f t="shared" si="1693"/>
        <v>2533.1864325400002</v>
      </c>
      <c r="Q2533" s="584"/>
      <c r="R2533" s="182">
        <v>2278.8000000000002</v>
      </c>
      <c r="S2533" s="187">
        <v>2278.8000000000002</v>
      </c>
      <c r="T2533" s="105">
        <f t="shared" si="1694"/>
        <v>0</v>
      </c>
      <c r="U2533" s="79">
        <v>2</v>
      </c>
    </row>
    <row r="2534" spans="1:21" s="57" customFormat="1" ht="15.6" hidden="1" customHeight="1" thickBot="1">
      <c r="A2534" s="57" t="s">
        <v>65</v>
      </c>
      <c r="B2534" s="516"/>
      <c r="C2534" s="244" t="s">
        <v>1836</v>
      </c>
      <c r="D2534" s="182">
        <v>237.51825765999999</v>
      </c>
      <c r="E2534" s="183">
        <v>219.93331194000001</v>
      </c>
      <c r="F2534" s="183">
        <v>219.06708788999998</v>
      </c>
      <c r="G2534" s="183">
        <v>208.28536019999999</v>
      </c>
      <c r="H2534" s="183">
        <v>226.9166041</v>
      </c>
      <c r="I2534" s="183">
        <v>208.40836388</v>
      </c>
      <c r="J2534" s="183">
        <v>223.78991293000001</v>
      </c>
      <c r="K2534" s="183">
        <v>229.90288921999999</v>
      </c>
      <c r="L2534" s="183">
        <v>213.91399809000001</v>
      </c>
      <c r="M2534" s="183">
        <v>246.29913246999999</v>
      </c>
      <c r="N2534" s="183">
        <v>220.29942645</v>
      </c>
      <c r="O2534" s="184">
        <v>214.00888466000001</v>
      </c>
      <c r="P2534" s="185">
        <f t="shared" si="1693"/>
        <v>2668.3432294899999</v>
      </c>
      <c r="Q2534" s="638"/>
      <c r="R2534" s="182">
        <v>2622</v>
      </c>
      <c r="S2534" s="646">
        <v>2622</v>
      </c>
      <c r="T2534" s="644">
        <f t="shared" si="1694"/>
        <v>0</v>
      </c>
      <c r="U2534" s="79">
        <v>2</v>
      </c>
    </row>
    <row r="2535" spans="1:21" s="57" customFormat="1" ht="15.75" customHeight="1" thickBot="1">
      <c r="A2535" s="57" t="s">
        <v>65</v>
      </c>
      <c r="B2535" s="516">
        <f>+B2529+1</f>
        <v>503</v>
      </c>
      <c r="C2535" s="244" t="s">
        <v>1837</v>
      </c>
      <c r="D2535" s="612">
        <v>220.9</v>
      </c>
      <c r="E2535" s="611">
        <v>216.4</v>
      </c>
      <c r="F2535" s="611">
        <v>205.5</v>
      </c>
      <c r="G2535" s="611">
        <v>192.4</v>
      </c>
      <c r="H2535" s="611">
        <v>210.7</v>
      </c>
      <c r="I2535" s="611">
        <v>194.4</v>
      </c>
      <c r="J2535" s="611">
        <v>222.9</v>
      </c>
      <c r="K2535" s="611">
        <v>212.4</v>
      </c>
      <c r="L2535" s="611">
        <v>197.7</v>
      </c>
      <c r="M2535" s="611">
        <v>251.4</v>
      </c>
      <c r="N2535" s="611">
        <v>242.8</v>
      </c>
      <c r="O2535" s="184">
        <f t="shared" ref="O2535:O2540" si="1695">(R2535)-SUM(D2535:N2535)</f>
        <v>221.99999999999955</v>
      </c>
      <c r="P2535" s="185">
        <f t="shared" si="1693"/>
        <v>2589.5</v>
      </c>
      <c r="Q2535" s="557"/>
      <c r="R2535" s="194">
        <v>2589.5</v>
      </c>
      <c r="S2535" s="187">
        <v>2589.5</v>
      </c>
      <c r="T2535" s="105">
        <f t="shared" si="1694"/>
        <v>0</v>
      </c>
      <c r="U2535" s="79">
        <v>1</v>
      </c>
    </row>
    <row r="2536" spans="1:21" s="57" customFormat="1" ht="15.75" customHeight="1" thickBot="1">
      <c r="A2536" s="57" t="s">
        <v>65</v>
      </c>
      <c r="B2536" s="516">
        <f>+B2535+1</f>
        <v>504</v>
      </c>
      <c r="C2536" s="244" t="s">
        <v>1838</v>
      </c>
      <c r="D2536" s="195">
        <v>232</v>
      </c>
      <c r="E2536" s="193">
        <v>236</v>
      </c>
      <c r="F2536" s="193">
        <v>222.8</v>
      </c>
      <c r="G2536" s="193">
        <v>213.2</v>
      </c>
      <c r="H2536" s="193">
        <v>223</v>
      </c>
      <c r="I2536" s="193">
        <v>205.4</v>
      </c>
      <c r="J2536" s="193">
        <v>233.6</v>
      </c>
      <c r="K2536" s="193">
        <v>222</v>
      </c>
      <c r="L2536" s="193">
        <v>206.4</v>
      </c>
      <c r="M2536" s="193">
        <v>255</v>
      </c>
      <c r="N2536" s="193">
        <v>247.7</v>
      </c>
      <c r="O2536" s="184">
        <f t="shared" si="1695"/>
        <v>230.30000000000018</v>
      </c>
      <c r="P2536" s="185">
        <f t="shared" si="1693"/>
        <v>2727.4</v>
      </c>
      <c r="Q2536" s="542"/>
      <c r="R2536" s="194">
        <v>2727.4</v>
      </c>
      <c r="S2536" s="187">
        <v>2727.4</v>
      </c>
      <c r="T2536" s="105">
        <f t="shared" si="1694"/>
        <v>0</v>
      </c>
      <c r="U2536" s="79">
        <v>1</v>
      </c>
    </row>
    <row r="2537" spans="1:21" s="57" customFormat="1" ht="15.75" hidden="1" customHeight="1" thickBot="1">
      <c r="A2537" s="57" t="s">
        <v>65</v>
      </c>
      <c r="B2537" s="69"/>
      <c r="C2537" s="244" t="s">
        <v>1839</v>
      </c>
      <c r="D2537" s="195"/>
      <c r="E2537" s="193"/>
      <c r="F2537" s="193"/>
      <c r="G2537" s="193"/>
      <c r="H2537" s="193"/>
      <c r="I2537" s="193"/>
      <c r="J2537" s="193"/>
      <c r="K2537" s="193"/>
      <c r="L2537" s="193"/>
      <c r="M2537" s="193"/>
      <c r="N2537" s="193"/>
      <c r="O2537" s="184">
        <f t="shared" si="1695"/>
        <v>0</v>
      </c>
      <c r="P2537" s="185">
        <f t="shared" si="1693"/>
        <v>0</v>
      </c>
      <c r="Q2537" s="503"/>
      <c r="R2537" s="194"/>
      <c r="S2537" s="187"/>
      <c r="T2537" s="105">
        <f t="shared" si="1694"/>
        <v>0</v>
      </c>
      <c r="U2537" s="79">
        <v>2</v>
      </c>
    </row>
    <row r="2538" spans="1:21" s="57" customFormat="1" ht="15.75" hidden="1" customHeight="1" thickBot="1">
      <c r="A2538" s="57" t="s">
        <v>65</v>
      </c>
      <c r="B2538" s="69"/>
      <c r="C2538" s="244" t="s">
        <v>1840</v>
      </c>
      <c r="D2538" s="195"/>
      <c r="E2538" s="193"/>
      <c r="F2538" s="193"/>
      <c r="G2538" s="193"/>
      <c r="H2538" s="193"/>
      <c r="I2538" s="193"/>
      <c r="J2538" s="193"/>
      <c r="K2538" s="193"/>
      <c r="L2538" s="193"/>
      <c r="M2538" s="193"/>
      <c r="N2538" s="193"/>
      <c r="O2538" s="184">
        <f t="shared" si="1695"/>
        <v>0</v>
      </c>
      <c r="P2538" s="185">
        <f t="shared" si="1693"/>
        <v>0</v>
      </c>
      <c r="Q2538" s="503"/>
      <c r="R2538" s="194"/>
      <c r="S2538" s="187"/>
      <c r="T2538" s="105">
        <f t="shared" si="1694"/>
        <v>0</v>
      </c>
      <c r="U2538" s="79">
        <v>2</v>
      </c>
    </row>
    <row r="2539" spans="1:21" s="57" customFormat="1" ht="15.75" hidden="1" customHeight="1" thickBot="1">
      <c r="A2539" s="57" t="s">
        <v>65</v>
      </c>
      <c r="B2539" s="69"/>
      <c r="C2539" s="244" t="s">
        <v>1841</v>
      </c>
      <c r="D2539" s="195"/>
      <c r="E2539" s="193"/>
      <c r="F2539" s="193"/>
      <c r="G2539" s="193"/>
      <c r="H2539" s="193"/>
      <c r="I2539" s="193"/>
      <c r="J2539" s="193"/>
      <c r="K2539" s="193"/>
      <c r="L2539" s="193"/>
      <c r="M2539" s="193"/>
      <c r="N2539" s="193"/>
      <c r="O2539" s="184">
        <f t="shared" si="1695"/>
        <v>0</v>
      </c>
      <c r="P2539" s="185">
        <f t="shared" si="1693"/>
        <v>0</v>
      </c>
      <c r="Q2539" s="503"/>
      <c r="R2539" s="194"/>
      <c r="S2539" s="187"/>
      <c r="T2539" s="105">
        <f t="shared" si="1694"/>
        <v>0</v>
      </c>
      <c r="U2539" s="79">
        <v>2</v>
      </c>
    </row>
    <row r="2540" spans="1:21" s="57" customFormat="1" ht="15.75" hidden="1" customHeight="1" thickBot="1">
      <c r="A2540" s="57" t="s">
        <v>65</v>
      </c>
      <c r="B2540" s="69"/>
      <c r="C2540" s="244" t="s">
        <v>1842</v>
      </c>
      <c r="D2540" s="195"/>
      <c r="E2540" s="193"/>
      <c r="F2540" s="193"/>
      <c r="G2540" s="193"/>
      <c r="H2540" s="193"/>
      <c r="I2540" s="193"/>
      <c r="J2540" s="193"/>
      <c r="K2540" s="193"/>
      <c r="L2540" s="193"/>
      <c r="M2540" s="193"/>
      <c r="N2540" s="193"/>
      <c r="O2540" s="184">
        <f t="shared" si="1695"/>
        <v>0</v>
      </c>
      <c r="P2540" s="185">
        <f t="shared" si="1693"/>
        <v>0</v>
      </c>
      <c r="Q2540" s="503"/>
      <c r="R2540" s="194"/>
      <c r="S2540" s="187"/>
      <c r="T2540" s="105">
        <f t="shared" si="1694"/>
        <v>0</v>
      </c>
      <c r="U2540" s="79">
        <v>2</v>
      </c>
    </row>
    <row r="2541" spans="1:21" s="196" customFormat="1" ht="15.6" customHeight="1" thickBot="1">
      <c r="B2541" s="549"/>
      <c r="C2541" s="468"/>
      <c r="D2541" s="161"/>
      <c r="E2541" s="161"/>
      <c r="F2541" s="161"/>
      <c r="G2541" s="161"/>
      <c r="H2541" s="161"/>
      <c r="I2541" s="161"/>
      <c r="J2541" s="161"/>
      <c r="K2541" s="161"/>
      <c r="L2541" s="161"/>
      <c r="M2541" s="161"/>
      <c r="N2541" s="161"/>
      <c r="O2541" s="197"/>
      <c r="P2541" s="198"/>
      <c r="Q2541" s="198"/>
      <c r="R2541" s="161"/>
      <c r="S2541" s="161"/>
      <c r="T2541" s="75"/>
      <c r="U2541" s="79">
        <v>1</v>
      </c>
    </row>
    <row r="2542" spans="1:21" s="57" customFormat="1" ht="15.75" hidden="1" customHeight="1" thickBot="1">
      <c r="A2542" s="302" t="s">
        <v>66</v>
      </c>
      <c r="B2542" s="69"/>
      <c r="C2542" s="233" t="s">
        <v>311</v>
      </c>
      <c r="D2542" s="218">
        <v>9.0781038192230157E-2</v>
      </c>
      <c r="E2542" s="218">
        <v>8.456730133841335E-2</v>
      </c>
      <c r="F2542" s="218">
        <v>8.2922459274169469E-2</v>
      </c>
      <c r="G2542" s="218">
        <v>8.3510857653403256E-2</v>
      </c>
      <c r="H2542" s="218">
        <v>8.3843691325573177E-2</v>
      </c>
      <c r="I2542" s="218">
        <v>8.0326807237646319E-2</v>
      </c>
      <c r="J2542" s="218">
        <v>8.8348998063859235E-2</v>
      </c>
      <c r="K2542" s="218">
        <v>8.0600593055556044E-2</v>
      </c>
      <c r="L2542" s="218">
        <v>8.0000502186213185E-2</v>
      </c>
      <c r="M2542" s="218">
        <v>8.5020495294481135E-2</v>
      </c>
      <c r="N2542" s="218">
        <v>8.1099719794833616E-2</v>
      </c>
      <c r="O2542" s="218">
        <v>7.8977536583621097E-2</v>
      </c>
      <c r="P2542" s="160">
        <f>SUM(D2542:O2542)</f>
        <v>1</v>
      </c>
      <c r="Q2542" s="484"/>
      <c r="R2542" s="234"/>
      <c r="S2542" s="234"/>
      <c r="T2542" s="75"/>
      <c r="U2542" s="79">
        <v>2</v>
      </c>
    </row>
    <row r="2543" spans="1:21" s="57" customFormat="1" ht="15.75" hidden="1" customHeight="1" thickBot="1">
      <c r="A2543" s="304" t="s">
        <v>66</v>
      </c>
      <c r="B2543" s="69"/>
      <c r="C2543" s="233" t="s">
        <v>312</v>
      </c>
      <c r="D2543" s="220">
        <v>9.1416289494894512E-2</v>
      </c>
      <c r="E2543" s="220">
        <v>8.7239368286010616E-2</v>
      </c>
      <c r="F2543" s="220">
        <v>8.3969236279180112E-2</v>
      </c>
      <c r="G2543" s="220">
        <v>8.8331957312760598E-2</v>
      </c>
      <c r="H2543" s="220">
        <v>8.4522762540846674E-2</v>
      </c>
      <c r="I2543" s="220">
        <v>8.1131029779953623E-2</v>
      </c>
      <c r="J2543" s="220">
        <v>9.0617776159795008E-2</v>
      </c>
      <c r="K2543" s="220">
        <v>7.974041067115567E-2</v>
      </c>
      <c r="L2543" s="220">
        <v>7.8341672538067342E-2</v>
      </c>
      <c r="M2543" s="220">
        <v>8.397402156391795E-2</v>
      </c>
      <c r="N2543" s="220">
        <v>7.7541167439115183E-2</v>
      </c>
      <c r="O2543" s="220">
        <v>7.3174307934302629E-2</v>
      </c>
      <c r="P2543" s="164">
        <f>SUM(D2543:O2543)</f>
        <v>1</v>
      </c>
      <c r="Q2543" s="484"/>
      <c r="R2543" s="234"/>
      <c r="S2543" s="234"/>
      <c r="T2543" s="75"/>
      <c r="U2543" s="79">
        <v>2</v>
      </c>
    </row>
    <row r="2544" spans="1:21" s="57" customFormat="1" ht="15.75" hidden="1" customHeight="1" thickBot="1">
      <c r="A2544" s="304" t="s">
        <v>66</v>
      </c>
      <c r="B2544" s="69"/>
      <c r="C2544" s="233" t="s">
        <v>313</v>
      </c>
      <c r="D2544" s="235">
        <v>8.6980025493752555E-2</v>
      </c>
      <c r="E2544" s="235">
        <v>8.3280358445726455E-2</v>
      </c>
      <c r="F2544" s="235">
        <v>7.9981129987399965E-2</v>
      </c>
      <c r="G2544" s="235">
        <v>8.3364447141561465E-2</v>
      </c>
      <c r="H2544" s="235">
        <v>8.1175558006932588E-2</v>
      </c>
      <c r="I2544" s="235">
        <v>7.9640512557842463E-2</v>
      </c>
      <c r="J2544" s="235">
        <v>9.1217796986353961E-2</v>
      </c>
      <c r="K2544" s="235">
        <v>7.9499375251730175E-2</v>
      </c>
      <c r="L2544" s="235">
        <v>8.0641708119316716E-2</v>
      </c>
      <c r="M2544" s="235">
        <v>8.9389049571122689E-2</v>
      </c>
      <c r="N2544" s="235">
        <v>8.3733340392869143E-2</v>
      </c>
      <c r="O2544" s="235">
        <v>8.1096698045391866E-2</v>
      </c>
      <c r="P2544" s="167">
        <f>SUM(D2544:O2544)</f>
        <v>1</v>
      </c>
      <c r="Q2544" s="484"/>
      <c r="R2544" s="234"/>
      <c r="S2544" s="234"/>
      <c r="T2544" s="75"/>
      <c r="U2544" s="79">
        <v>2</v>
      </c>
    </row>
    <row r="2545" spans="1:21" s="57" customFormat="1" ht="15.75" hidden="1" customHeight="1" thickBot="1">
      <c r="A2545" s="304" t="s">
        <v>66</v>
      </c>
      <c r="B2545" s="69"/>
      <c r="C2545" s="233" t="s">
        <v>314</v>
      </c>
      <c r="D2545" s="168">
        <f t="shared" ref="D2545:D2552" si="1696">D2564/$P2564</f>
        <v>8.682585063003169E-2</v>
      </c>
      <c r="E2545" s="169">
        <f t="shared" ref="E2545:O2545" si="1697">E2564/$P2564</f>
        <v>7.9940409583695735E-2</v>
      </c>
      <c r="F2545" s="169">
        <f t="shared" si="1697"/>
        <v>8.0933933585226145E-2</v>
      </c>
      <c r="G2545" s="169">
        <f t="shared" si="1697"/>
        <v>8.6624156070902028E-2</v>
      </c>
      <c r="H2545" s="169">
        <f t="shared" si="1697"/>
        <v>7.928974193249376E-2</v>
      </c>
      <c r="I2545" s="169">
        <f t="shared" si="1697"/>
        <v>8.1524894584265054E-2</v>
      </c>
      <c r="J2545" s="169">
        <f t="shared" si="1697"/>
        <v>9.0659166399199811E-2</v>
      </c>
      <c r="K2545" s="169">
        <f t="shared" si="1697"/>
        <v>8.0335935215964285E-2</v>
      </c>
      <c r="L2545" s="169">
        <f t="shared" si="1697"/>
        <v>8.0851695415376096E-2</v>
      </c>
      <c r="M2545" s="169">
        <f t="shared" si="1697"/>
        <v>8.8640803292815082E-2</v>
      </c>
      <c r="N2545" s="169">
        <f t="shared" si="1697"/>
        <v>8.2897800991437287E-2</v>
      </c>
      <c r="O2545" s="169">
        <f t="shared" si="1697"/>
        <v>8.1475612298593098E-2</v>
      </c>
      <c r="P2545" s="171">
        <f>SUM(D2545:O2545)</f>
        <v>1</v>
      </c>
      <c r="Q2545" s="484"/>
      <c r="R2545" s="234"/>
      <c r="S2545" s="234"/>
      <c r="T2545" s="75"/>
      <c r="U2545" s="79">
        <v>2</v>
      </c>
    </row>
    <row r="2546" spans="1:21" s="57" customFormat="1" ht="15.75" hidden="1" customHeight="1" thickBot="1">
      <c r="A2546" s="304" t="s">
        <v>66</v>
      </c>
      <c r="B2546" s="69"/>
      <c r="C2546" s="236" t="s">
        <v>315</v>
      </c>
      <c r="D2546" s="168">
        <f t="shared" si="1696"/>
        <v>8.4193818509759613E-2</v>
      </c>
      <c r="E2546" s="169">
        <f t="shared" ref="E2546:O2547" si="1698">E2565/$P2565</f>
        <v>7.8656375447599597E-2</v>
      </c>
      <c r="F2546" s="169">
        <f t="shared" si="1698"/>
        <v>8.1955098913135974E-2</v>
      </c>
      <c r="G2546" s="169">
        <f t="shared" si="1698"/>
        <v>8.3695889446089425E-2</v>
      </c>
      <c r="H2546" s="169">
        <f t="shared" si="1698"/>
        <v>7.9636252629094004E-2</v>
      </c>
      <c r="I2546" s="169">
        <f t="shared" si="1698"/>
        <v>8.134650153281725E-2</v>
      </c>
      <c r="J2546" s="169">
        <f t="shared" si="1698"/>
        <v>9.0256259007907694E-2</v>
      </c>
      <c r="K2546" s="169">
        <f t="shared" si="1698"/>
        <v>8.1799409765811626E-2</v>
      </c>
      <c r="L2546" s="169">
        <f t="shared" si="1698"/>
        <v>8.1536316873335124E-2</v>
      </c>
      <c r="M2546" s="169">
        <f t="shared" si="1698"/>
        <v>8.9323175690198042E-2</v>
      </c>
      <c r="N2546" s="169">
        <f t="shared" si="1698"/>
        <v>8.332418881960453E-2</v>
      </c>
      <c r="O2546" s="169">
        <f t="shared" si="1698"/>
        <v>8.4276713364647315E-2</v>
      </c>
      <c r="P2546" s="171">
        <f>SUM(D2546:O2546)</f>
        <v>1.0000000000000002</v>
      </c>
      <c r="Q2546" s="496">
        <f>(P2565/P2564-1)</f>
        <v>3.0150140893272948E-2</v>
      </c>
      <c r="R2546" s="234"/>
      <c r="S2546" s="234"/>
      <c r="T2546" s="75"/>
      <c r="U2546" s="79">
        <v>2</v>
      </c>
    </row>
    <row r="2547" spans="1:21" s="57" customFormat="1" ht="15.75" hidden="1" customHeight="1" thickBot="1">
      <c r="A2547" s="304" t="s">
        <v>66</v>
      </c>
      <c r="B2547" s="69"/>
      <c r="C2547" s="233" t="s">
        <v>489</v>
      </c>
      <c r="D2547" s="168">
        <f t="shared" si="1696"/>
        <v>8.1908777308941291E-2</v>
      </c>
      <c r="E2547" s="169">
        <f t="shared" si="1698"/>
        <v>7.9353102087862629E-2</v>
      </c>
      <c r="F2547" s="169">
        <f t="shared" si="1698"/>
        <v>8.0054055165896421E-2</v>
      </c>
      <c r="G2547" s="169">
        <f t="shared" si="1698"/>
        <v>8.0880238779841851E-2</v>
      </c>
      <c r="H2547" s="169">
        <f t="shared" si="1698"/>
        <v>8.2977280739346182E-2</v>
      </c>
      <c r="I2547" s="169">
        <f t="shared" si="1698"/>
        <v>8.1404751738861095E-2</v>
      </c>
      <c r="J2547" s="169">
        <f t="shared" si="1698"/>
        <v>8.9759060551069345E-2</v>
      </c>
      <c r="K2547" s="169">
        <f t="shared" si="1698"/>
        <v>8.3402599158127061E-2</v>
      </c>
      <c r="L2547" s="169">
        <f t="shared" si="1698"/>
        <v>8.1148087725716064E-2</v>
      </c>
      <c r="M2547" s="169">
        <f t="shared" si="1698"/>
        <v>8.8607570374237624E-2</v>
      </c>
      <c r="N2547" s="169">
        <f t="shared" si="1698"/>
        <v>8.6302584301176238E-2</v>
      </c>
      <c r="O2547" s="169">
        <f t="shared" si="1698"/>
        <v>8.4201892068924256E-2</v>
      </c>
      <c r="P2547" s="171">
        <f t="shared" ref="P2547:P2552" si="1699">SUM(D2547:O2547)</f>
        <v>1</v>
      </c>
      <c r="Q2547" s="496">
        <f t="shared" ref="Q2547:Q2552" si="1700">(P2566/P2565-1)</f>
        <v>4.8599624102260597E-2</v>
      </c>
      <c r="R2547" s="234"/>
      <c r="S2547" s="234"/>
      <c r="T2547" s="75"/>
      <c r="U2547" s="79">
        <v>2</v>
      </c>
    </row>
    <row r="2548" spans="1:21" s="57" customFormat="1" ht="15.75" hidden="1" customHeight="1" thickBot="1">
      <c r="A2548" s="304" t="s">
        <v>66</v>
      </c>
      <c r="B2548" s="69"/>
      <c r="C2548" s="233" t="s">
        <v>610</v>
      </c>
      <c r="D2548" s="168">
        <f t="shared" si="1696"/>
        <v>8.0420934237410521E-2</v>
      </c>
      <c r="E2548" s="169">
        <f t="shared" ref="E2548:O2548" si="1701">E2567/$P2567</f>
        <v>8.0150152342825756E-2</v>
      </c>
      <c r="F2548" s="169">
        <f t="shared" si="1701"/>
        <v>8.0343826394109544E-2</v>
      </c>
      <c r="G2548" s="169">
        <f t="shared" si="1701"/>
        <v>8.1511789214337188E-2</v>
      </c>
      <c r="H2548" s="169">
        <f t="shared" si="1701"/>
        <v>8.333813055884641E-2</v>
      </c>
      <c r="I2548" s="169">
        <f t="shared" si="1701"/>
        <v>8.0134847404328149E-2</v>
      </c>
      <c r="J2548" s="169">
        <f t="shared" si="1701"/>
        <v>8.962394661134522E-2</v>
      </c>
      <c r="K2548" s="169">
        <f t="shared" si="1701"/>
        <v>8.2809529126483206E-2</v>
      </c>
      <c r="L2548" s="169">
        <f t="shared" si="1701"/>
        <v>8.1042410089654793E-2</v>
      </c>
      <c r="M2548" s="169">
        <f t="shared" si="1701"/>
        <v>8.921843041632474E-2</v>
      </c>
      <c r="N2548" s="169">
        <f t="shared" si="1701"/>
        <v>8.6575979170113282E-2</v>
      </c>
      <c r="O2548" s="169">
        <f t="shared" si="1701"/>
        <v>8.4830024434221038E-2</v>
      </c>
      <c r="P2548" s="171">
        <f t="shared" si="1699"/>
        <v>0.99999999999999989</v>
      </c>
      <c r="Q2548" s="497">
        <f t="shared" si="1700"/>
        <v>6.8735621492133525E-2</v>
      </c>
      <c r="R2548" s="234"/>
      <c r="S2548" s="234"/>
      <c r="T2548" s="75"/>
      <c r="U2548" s="79">
        <v>2</v>
      </c>
    </row>
    <row r="2549" spans="1:21" s="57" customFormat="1" ht="15.75" hidden="1" customHeight="1" thickBot="1">
      <c r="A2549" s="304" t="s">
        <v>66</v>
      </c>
      <c r="B2549" s="69"/>
      <c r="C2549" s="233" t="s">
        <v>707</v>
      </c>
      <c r="D2549" s="168">
        <f t="shared" si="1696"/>
        <v>8.3605216749413944E-2</v>
      </c>
      <c r="E2549" s="169">
        <f t="shared" ref="E2549:O2549" si="1702">E2568/$P2568</f>
        <v>8.0190535039066993E-2</v>
      </c>
      <c r="F2549" s="169">
        <f t="shared" si="1702"/>
        <v>7.9260405655449451E-2</v>
      </c>
      <c r="G2549" s="169">
        <f t="shared" si="1702"/>
        <v>8.3537473002322213E-2</v>
      </c>
      <c r="H2549" s="169">
        <f t="shared" si="1702"/>
        <v>8.394578837053869E-2</v>
      </c>
      <c r="I2549" s="169">
        <f t="shared" si="1702"/>
        <v>7.9822031573946253E-2</v>
      </c>
      <c r="J2549" s="169">
        <f t="shared" si="1702"/>
        <v>9.0341324715910803E-2</v>
      </c>
      <c r="K2549" s="169">
        <f t="shared" si="1702"/>
        <v>8.0936227213796438E-2</v>
      </c>
      <c r="L2549" s="169">
        <f t="shared" si="1702"/>
        <v>7.8536646340108568E-2</v>
      </c>
      <c r="M2549" s="169">
        <f t="shared" si="1702"/>
        <v>9.2876221082999713E-2</v>
      </c>
      <c r="N2549" s="169">
        <f t="shared" si="1702"/>
        <v>8.4191682081474775E-2</v>
      </c>
      <c r="O2549" s="169">
        <f t="shared" si="1702"/>
        <v>8.2756448174972186E-2</v>
      </c>
      <c r="P2549" s="171">
        <f t="shared" si="1699"/>
        <v>1</v>
      </c>
      <c r="Q2549" s="497">
        <f t="shared" si="1700"/>
        <v>7.6463674102842827E-2</v>
      </c>
      <c r="R2549" s="234"/>
      <c r="S2549" s="234"/>
      <c r="T2549" s="477"/>
      <c r="U2549" s="79">
        <v>2</v>
      </c>
    </row>
    <row r="2550" spans="1:21" s="57" customFormat="1" ht="15.75" hidden="1" customHeight="1" thickBot="1">
      <c r="A2550" s="304" t="s">
        <v>66</v>
      </c>
      <c r="B2550" s="516"/>
      <c r="C2550" s="244" t="s">
        <v>808</v>
      </c>
      <c r="D2550" s="173">
        <f t="shared" si="1696"/>
        <v>8.408229323283449E-2</v>
      </c>
      <c r="E2550" s="218">
        <f t="shared" ref="E2550:O2550" si="1703">E2569/$P2569</f>
        <v>7.9430652672350388E-2</v>
      </c>
      <c r="F2550" s="218">
        <f t="shared" si="1703"/>
        <v>7.6807813980834E-2</v>
      </c>
      <c r="G2550" s="218">
        <f t="shared" si="1703"/>
        <v>8.2665580126955851E-2</v>
      </c>
      <c r="H2550" s="218">
        <f t="shared" si="1703"/>
        <v>8.1960588247146693E-2</v>
      </c>
      <c r="I2550" s="218">
        <f t="shared" si="1703"/>
        <v>8.0050915788938026E-2</v>
      </c>
      <c r="J2550" s="218">
        <f t="shared" si="1703"/>
        <v>9.1498855415306626E-2</v>
      </c>
      <c r="K2550" s="218">
        <f t="shared" si="1703"/>
        <v>7.9316284804597695E-2</v>
      </c>
      <c r="L2550" s="218">
        <f t="shared" si="1703"/>
        <v>8.2843457461334702E-2</v>
      </c>
      <c r="M2550" s="218">
        <f t="shared" si="1703"/>
        <v>9.2165174202643516E-2</v>
      </c>
      <c r="N2550" s="218">
        <f t="shared" si="1703"/>
        <v>8.5188783926912051E-2</v>
      </c>
      <c r="O2550" s="218">
        <f t="shared" si="1703"/>
        <v>8.398960014014592E-2</v>
      </c>
      <c r="P2550" s="514">
        <f t="shared" si="1699"/>
        <v>1</v>
      </c>
      <c r="Q2550" s="550">
        <f t="shared" si="1700"/>
        <v>7.9597812237927501E-2</v>
      </c>
      <c r="R2550" s="234"/>
      <c r="S2550" s="234"/>
      <c r="T2550" s="75"/>
      <c r="U2550" s="79">
        <v>2</v>
      </c>
    </row>
    <row r="2551" spans="1:21" s="57" customFormat="1" ht="15.75" hidden="1" customHeight="1" thickBot="1">
      <c r="A2551" s="304" t="s">
        <v>66</v>
      </c>
      <c r="B2551" s="516"/>
      <c r="C2551" s="244" t="s">
        <v>896</v>
      </c>
      <c r="D2551" s="219">
        <f t="shared" si="1696"/>
        <v>8.58492794418384E-2</v>
      </c>
      <c r="E2551" s="220">
        <f t="shared" ref="E2551:O2552" si="1704">E2570/$P2570</f>
        <v>7.7549024696511329E-2</v>
      </c>
      <c r="F2551" s="220">
        <f t="shared" si="1704"/>
        <v>8.0386293268230533E-2</v>
      </c>
      <c r="G2551" s="220">
        <f t="shared" si="1704"/>
        <v>8.2627365956866095E-2</v>
      </c>
      <c r="H2551" s="220">
        <f t="shared" si="1704"/>
        <v>7.9372442793279221E-2</v>
      </c>
      <c r="I2551" s="220">
        <f t="shared" si="1704"/>
        <v>8.0742887236358751E-2</v>
      </c>
      <c r="J2551" s="220">
        <f t="shared" si="1704"/>
        <v>9.150290593704849E-2</v>
      </c>
      <c r="K2551" s="220">
        <f t="shared" si="1704"/>
        <v>8.3125741401742892E-2</v>
      </c>
      <c r="L2551" s="220">
        <f t="shared" si="1704"/>
        <v>8.1455394977169263E-2</v>
      </c>
      <c r="M2551" s="220">
        <f t="shared" si="1704"/>
        <v>9.0626121604310717E-2</v>
      </c>
      <c r="N2551" s="220">
        <f t="shared" si="1704"/>
        <v>8.1845722381215444E-2</v>
      </c>
      <c r="O2551" s="220">
        <f t="shared" si="1704"/>
        <v>8.4916820305428811E-2</v>
      </c>
      <c r="P2551" s="460">
        <f t="shared" si="1699"/>
        <v>0.99999999999999989</v>
      </c>
      <c r="Q2551" s="551">
        <f t="shared" si="1700"/>
        <v>6.2232931219783794E-2</v>
      </c>
      <c r="R2551" s="234"/>
      <c r="S2551" s="234"/>
      <c r="T2551" s="75"/>
      <c r="U2551" s="79">
        <v>2</v>
      </c>
    </row>
    <row r="2552" spans="1:21" s="57" customFormat="1" ht="15.6" hidden="1" customHeight="1" thickBot="1">
      <c r="A2552" s="304" t="s">
        <v>66</v>
      </c>
      <c r="B2552" s="516"/>
      <c r="C2552" s="244" t="s">
        <v>997</v>
      </c>
      <c r="D2552" s="219">
        <f t="shared" si="1696"/>
        <v>8.2233088729837506E-2</v>
      </c>
      <c r="E2552" s="220">
        <f t="shared" si="1704"/>
        <v>7.6871510346891117E-2</v>
      </c>
      <c r="F2552" s="220">
        <f t="shared" si="1704"/>
        <v>7.8237586461731304E-2</v>
      </c>
      <c r="G2552" s="220">
        <f t="shared" si="1704"/>
        <v>7.6161242431320886E-2</v>
      </c>
      <c r="H2552" s="220">
        <f t="shared" si="1704"/>
        <v>8.2346159783158165E-2</v>
      </c>
      <c r="I2552" s="220">
        <f t="shared" si="1704"/>
        <v>8.2222301067067655E-2</v>
      </c>
      <c r="J2552" s="220">
        <f t="shared" si="1704"/>
        <v>8.84621894132607E-2</v>
      </c>
      <c r="K2552" s="220">
        <f t="shared" si="1704"/>
        <v>8.5370858310565512E-2</v>
      </c>
      <c r="L2552" s="220">
        <f t="shared" si="1704"/>
        <v>8.3209814169147203E-2</v>
      </c>
      <c r="M2552" s="220">
        <f t="shared" si="1704"/>
        <v>9.1719698893809834E-2</v>
      </c>
      <c r="N2552" s="220">
        <f t="shared" si="1704"/>
        <v>8.5989978163282563E-2</v>
      </c>
      <c r="O2552" s="220">
        <f t="shared" si="1704"/>
        <v>8.7175572229927556E-2</v>
      </c>
      <c r="P2552" s="460">
        <f t="shared" si="1699"/>
        <v>0.99999999999999989</v>
      </c>
      <c r="Q2552" s="551">
        <f t="shared" si="1700"/>
        <v>7.6446129619068603E-2</v>
      </c>
      <c r="R2552" s="234"/>
      <c r="S2552" s="234"/>
      <c r="T2552" s="75"/>
      <c r="U2552" s="79">
        <v>2</v>
      </c>
    </row>
    <row r="2553" spans="1:21" s="57" customFormat="1" ht="15.6" hidden="1" customHeight="1" thickBot="1">
      <c r="A2553" s="304" t="s">
        <v>66</v>
      </c>
      <c r="B2553" s="516"/>
      <c r="C2553" s="244" t="s">
        <v>1142</v>
      </c>
      <c r="D2553" s="219">
        <f t="shared" ref="D2553:O2553" si="1705">D2573/$P2573</f>
        <v>8.3283532043369801E-2</v>
      </c>
      <c r="E2553" s="220">
        <f t="shared" si="1705"/>
        <v>7.8905113855751247E-2</v>
      </c>
      <c r="F2553" s="220">
        <f t="shared" si="1705"/>
        <v>8.0594825660570718E-2</v>
      </c>
      <c r="G2553" s="220">
        <f t="shared" si="1705"/>
        <v>8.0375369143123654E-2</v>
      </c>
      <c r="H2553" s="220">
        <f t="shared" si="1705"/>
        <v>8.3432874859596384E-2</v>
      </c>
      <c r="I2553" s="220">
        <f t="shared" si="1705"/>
        <v>8.1491430451779992E-2</v>
      </c>
      <c r="J2553" s="220">
        <f t="shared" si="1705"/>
        <v>8.6858926773080422E-2</v>
      </c>
      <c r="K2553" s="220">
        <f t="shared" si="1705"/>
        <v>8.2266958443434859E-2</v>
      </c>
      <c r="L2553" s="220">
        <f t="shared" si="1705"/>
        <v>7.997447911628823E-2</v>
      </c>
      <c r="M2553" s="220">
        <f t="shared" si="1705"/>
        <v>9.0759785388110054E-2</v>
      </c>
      <c r="N2553" s="220">
        <f t="shared" si="1705"/>
        <v>8.6807990759217205E-2</v>
      </c>
      <c r="O2553" s="220">
        <f t="shared" si="1705"/>
        <v>8.5248713505677309E-2</v>
      </c>
      <c r="P2553" s="460">
        <f>SUM(D2553:O2553)</f>
        <v>0.99999999999999978</v>
      </c>
      <c r="Q2553" s="551">
        <f>(P2573/P2571-1)</f>
        <v>9.4176592792820868E-2</v>
      </c>
      <c r="R2553" s="234"/>
      <c r="S2553" s="234"/>
      <c r="T2553" s="75"/>
      <c r="U2553" s="79">
        <v>2</v>
      </c>
    </row>
    <row r="2554" spans="1:21" s="57" customFormat="1" ht="15.6" customHeight="1" thickBot="1">
      <c r="A2554" s="304" t="s">
        <v>66</v>
      </c>
      <c r="B2554" s="516">
        <f>+B2536+1</f>
        <v>505</v>
      </c>
      <c r="C2554" s="244" t="s">
        <v>1843</v>
      </c>
      <c r="D2554" s="219">
        <f t="shared" ref="D2554:D2560" si="1706">D2574/$P2574</f>
        <v>8.6382846945786088E-2</v>
      </c>
      <c r="E2554" s="220">
        <f t="shared" ref="E2554:O2554" si="1707">E2574/$P2574</f>
        <v>8.5446500284230148E-2</v>
      </c>
      <c r="F2554" s="220">
        <f t="shared" si="1707"/>
        <v>8.3946403419347657E-2</v>
      </c>
      <c r="G2554" s="220">
        <f t="shared" si="1707"/>
        <v>8.4301065281238888E-2</v>
      </c>
      <c r="H2554" s="220">
        <f t="shared" si="1707"/>
        <v>8.6382304081517466E-2</v>
      </c>
      <c r="I2554" s="220">
        <f t="shared" si="1707"/>
        <v>8.3511224081503604E-2</v>
      </c>
      <c r="J2554" s="220">
        <f t="shared" si="1707"/>
        <v>9.2577775127284337E-2</v>
      </c>
      <c r="K2554" s="220">
        <f t="shared" si="1707"/>
        <v>8.6779484199116491E-2</v>
      </c>
      <c r="L2554" s="220">
        <f t="shared" si="1707"/>
        <v>8.3195679852848578E-2</v>
      </c>
      <c r="M2554" s="220">
        <f t="shared" si="1707"/>
        <v>8.5841114672193755E-2</v>
      </c>
      <c r="N2554" s="220">
        <f t="shared" si="1707"/>
        <v>6.5718311075668834E-2</v>
      </c>
      <c r="O2554" s="220">
        <f t="shared" si="1707"/>
        <v>7.5917290979264168E-2</v>
      </c>
      <c r="P2554" s="460">
        <f t="shared" ref="P2554:P2563" si="1708">SUM(D2554:O2554)</f>
        <v>1.0000000000000002</v>
      </c>
      <c r="Q2554" s="551">
        <f>(P2574/P2573-1)</f>
        <v>1.3074587107069213E-2</v>
      </c>
      <c r="R2554" s="234"/>
      <c r="S2554" s="234"/>
      <c r="T2554" s="75"/>
      <c r="U2554" s="79">
        <v>1</v>
      </c>
    </row>
    <row r="2555" spans="1:21" s="57" customFormat="1" ht="15.6" customHeight="1" thickBot="1">
      <c r="A2555" s="304" t="s">
        <v>66</v>
      </c>
      <c r="B2555" s="516">
        <f>+B2554+1</f>
        <v>506</v>
      </c>
      <c r="C2555" s="244" t="s">
        <v>1844</v>
      </c>
      <c r="D2555" s="347">
        <f t="shared" si="1706"/>
        <v>8.0959352190820996E-2</v>
      </c>
      <c r="E2555" s="264">
        <f t="shared" ref="E2555:O2555" si="1709">E2575/$P2575</f>
        <v>7.8849422464584581E-2</v>
      </c>
      <c r="F2555" s="264">
        <f t="shared" si="1709"/>
        <v>7.6713035258702308E-2</v>
      </c>
      <c r="G2555" s="264">
        <f t="shared" si="1709"/>
        <v>8.0920687796235152E-2</v>
      </c>
      <c r="H2555" s="264">
        <f t="shared" si="1709"/>
        <v>7.8888946373070298E-2</v>
      </c>
      <c r="I2555" s="264">
        <f t="shared" si="1709"/>
        <v>7.8337950265170986E-2</v>
      </c>
      <c r="J2555" s="264">
        <f t="shared" si="1709"/>
        <v>8.9696650454742566E-2</v>
      </c>
      <c r="K2555" s="264">
        <f t="shared" si="1709"/>
        <v>8.2391714915507563E-2</v>
      </c>
      <c r="L2555" s="264">
        <f t="shared" si="1709"/>
        <v>8.020674726624849E-2</v>
      </c>
      <c r="M2555" s="264">
        <f t="shared" si="1709"/>
        <v>9.6864522476723378E-2</v>
      </c>
      <c r="N2555" s="264">
        <f t="shared" si="1709"/>
        <v>8.9110619308630401E-2</v>
      </c>
      <c r="O2555" s="264">
        <f t="shared" si="1709"/>
        <v>8.7060351229563113E-2</v>
      </c>
      <c r="P2555" s="552">
        <f t="shared" si="1708"/>
        <v>0.99999999999999989</v>
      </c>
      <c r="Q2555" s="553">
        <f t="shared" ref="Q2555:Q2563" si="1710">(P2575/P2574-1)</f>
        <v>5.9250767514819946E-2</v>
      </c>
      <c r="R2555" s="234"/>
      <c r="S2555" s="234"/>
      <c r="T2555" s="75"/>
      <c r="U2555" s="79">
        <v>1</v>
      </c>
    </row>
    <row r="2556" spans="1:21" s="57" customFormat="1" ht="15.6" customHeight="1" thickBot="1">
      <c r="A2556" s="304" t="s">
        <v>66</v>
      </c>
      <c r="B2556" s="516">
        <f>+B2555+1</f>
        <v>507</v>
      </c>
      <c r="C2556" s="233" t="s">
        <v>1845</v>
      </c>
      <c r="D2556" s="175">
        <f t="shared" si="1706"/>
        <v>8.0192572707369597E-2</v>
      </c>
      <c r="E2556" s="176">
        <f t="shared" ref="E2556:O2556" si="1711">E2576/$P2576</f>
        <v>7.590852954253903E-2</v>
      </c>
      <c r="F2556" s="176">
        <f t="shared" si="1711"/>
        <v>7.6670077491796482E-2</v>
      </c>
      <c r="G2556" s="176">
        <f t="shared" si="1711"/>
        <v>8.0602854031311399E-2</v>
      </c>
      <c r="H2556" s="176">
        <f t="shared" si="1711"/>
        <v>7.9960097156334328E-2</v>
      </c>
      <c r="I2556" s="176">
        <f t="shared" si="1711"/>
        <v>8.1026090424187666E-2</v>
      </c>
      <c r="J2556" s="176">
        <f t="shared" si="1711"/>
        <v>8.9304074539624148E-2</v>
      </c>
      <c r="K2556" s="176">
        <f t="shared" si="1711"/>
        <v>8.2563079452093416E-2</v>
      </c>
      <c r="L2556" s="176">
        <f t="shared" si="1711"/>
        <v>8.2444929011848536E-2</v>
      </c>
      <c r="M2556" s="176">
        <f t="shared" si="1711"/>
        <v>9.5277110824363562E-2</v>
      </c>
      <c r="N2556" s="176">
        <f t="shared" si="1711"/>
        <v>8.8885192910692204E-2</v>
      </c>
      <c r="O2556" s="176">
        <f t="shared" si="1711"/>
        <v>8.7165391907839535E-2</v>
      </c>
      <c r="P2556" s="229">
        <f t="shared" si="1708"/>
        <v>0.99999999999999989</v>
      </c>
      <c r="Q2556" s="498">
        <f t="shared" si="1710"/>
        <v>0.17322400094427004</v>
      </c>
      <c r="R2556" s="234"/>
      <c r="S2556" s="234"/>
      <c r="T2556" s="75"/>
      <c r="U2556" s="79">
        <v>1</v>
      </c>
    </row>
    <row r="2557" spans="1:21" s="57" customFormat="1" ht="15.6" customHeight="1" thickBot="1">
      <c r="A2557" s="304" t="s">
        <v>66</v>
      </c>
      <c r="B2557" s="516">
        <f>+B2556+1</f>
        <v>508</v>
      </c>
      <c r="C2557" s="233" t="s">
        <v>1846</v>
      </c>
      <c r="D2557" s="175">
        <f t="shared" si="1706"/>
        <v>8.5359035700474609E-2</v>
      </c>
      <c r="E2557" s="176">
        <f t="shared" ref="E2557:O2557" si="1712">E2577/$P2577</f>
        <v>7.6816860750367102E-2</v>
      </c>
      <c r="F2557" s="176">
        <f t="shared" si="1712"/>
        <v>8.2068188764387331E-2</v>
      </c>
      <c r="G2557" s="176">
        <f t="shared" si="1712"/>
        <v>7.8783914201635913E-2</v>
      </c>
      <c r="H2557" s="176">
        <f t="shared" si="1712"/>
        <v>8.0696444200128906E-2</v>
      </c>
      <c r="I2557" s="176">
        <f t="shared" si="1712"/>
        <v>7.9698774410770293E-2</v>
      </c>
      <c r="J2557" s="176">
        <f t="shared" si="1712"/>
        <v>9.1453805991538989E-2</v>
      </c>
      <c r="K2557" s="176">
        <f t="shared" si="1712"/>
        <v>8.277013937675376E-2</v>
      </c>
      <c r="L2557" s="176">
        <f t="shared" si="1712"/>
        <v>8.2199598102863716E-2</v>
      </c>
      <c r="M2557" s="176">
        <f t="shared" si="1712"/>
        <v>9.2731235975975948E-2</v>
      </c>
      <c r="N2557" s="176">
        <f t="shared" si="1712"/>
        <v>8.315255778098897E-2</v>
      </c>
      <c r="O2557" s="176">
        <f t="shared" si="1712"/>
        <v>8.4269444744114561E-2</v>
      </c>
      <c r="P2557" s="164">
        <f t="shared" si="1708"/>
        <v>1.0000000000000002</v>
      </c>
      <c r="Q2557" s="492">
        <f t="shared" si="1710"/>
        <v>0.11123172978584583</v>
      </c>
      <c r="R2557" s="234"/>
      <c r="S2557" s="234"/>
      <c r="T2557" s="75"/>
      <c r="U2557" s="79">
        <v>1</v>
      </c>
    </row>
    <row r="2558" spans="1:21" s="57" customFormat="1" ht="15.75" customHeight="1" thickBot="1">
      <c r="A2558" s="304" t="s">
        <v>66</v>
      </c>
      <c r="B2558" s="516">
        <f>+B2557+1</f>
        <v>509</v>
      </c>
      <c r="C2558" s="233" t="s">
        <v>1847</v>
      </c>
      <c r="D2558" s="175">
        <f t="shared" si="1706"/>
        <v>8.6368542189511469E-2</v>
      </c>
      <c r="E2558" s="176">
        <f t="shared" ref="E2558:O2558" si="1713">E2578/$P2578</f>
        <v>8.292264280977335E-2</v>
      </c>
      <c r="F2558" s="176">
        <f t="shared" si="1713"/>
        <v>8.4170968622810552E-2</v>
      </c>
      <c r="G2558" s="176">
        <f t="shared" si="1713"/>
        <v>8.4261992380011183E-2</v>
      </c>
      <c r="H2558" s="176">
        <f t="shared" si="1713"/>
        <v>8.3585815897949362E-2</v>
      </c>
      <c r="I2558" s="176">
        <f t="shared" si="1713"/>
        <v>8.1544283057878114E-2</v>
      </c>
      <c r="J2558" s="176">
        <f t="shared" si="1713"/>
        <v>8.9151268481073562E-2</v>
      </c>
      <c r="K2558" s="176">
        <f t="shared" si="1713"/>
        <v>7.9892852034380971E-2</v>
      </c>
      <c r="L2558" s="176">
        <f t="shared" si="1713"/>
        <v>7.7474220771621388E-2</v>
      </c>
      <c r="M2558" s="176">
        <f t="shared" si="1713"/>
        <v>9.0217546779709501E-2</v>
      </c>
      <c r="N2558" s="176">
        <f t="shared" si="1713"/>
        <v>8.1505272876220683E-2</v>
      </c>
      <c r="O2558" s="176">
        <f t="shared" si="1713"/>
        <v>7.890459409905988E-2</v>
      </c>
      <c r="P2558" s="164">
        <f t="shared" si="1708"/>
        <v>1</v>
      </c>
      <c r="Q2558" s="492">
        <f t="shared" si="1710"/>
        <v>-1.6576311791926646E-2</v>
      </c>
      <c r="R2558" s="234"/>
      <c r="S2558" s="234"/>
      <c r="T2558" s="75"/>
      <c r="U2558" s="79">
        <v>1</v>
      </c>
    </row>
    <row r="2559" spans="1:21" s="57" customFormat="1" ht="15.75" customHeight="1" thickBot="1">
      <c r="A2559" s="304" t="s">
        <v>66</v>
      </c>
      <c r="B2559" s="516">
        <f>+B2558+1</f>
        <v>510</v>
      </c>
      <c r="C2559" s="233" t="s">
        <v>1848</v>
      </c>
      <c r="D2559" s="175">
        <f t="shared" si="1706"/>
        <v>9.1415600495253824E-2</v>
      </c>
      <c r="E2559" s="176">
        <f t="shared" ref="E2559:O2559" si="1714">E2579/$P2579</f>
        <v>8.3352986262602444E-2</v>
      </c>
      <c r="F2559" s="176">
        <f t="shared" si="1714"/>
        <v>8.3235068686987809E-2</v>
      </c>
      <c r="G2559" s="176">
        <f t="shared" si="1714"/>
        <v>8.2218029597311476E-2</v>
      </c>
      <c r="H2559" s="176">
        <f t="shared" si="1714"/>
        <v>8.0257649902717998E-2</v>
      </c>
      <c r="I2559" s="176">
        <f t="shared" si="1714"/>
        <v>7.8592064147161148E-2</v>
      </c>
      <c r="J2559" s="176">
        <f t="shared" si="1714"/>
        <v>8.8806674134779801E-2</v>
      </c>
      <c r="K2559" s="176">
        <f t="shared" si="1714"/>
        <v>8.0390307175284476E-2</v>
      </c>
      <c r="L2559" s="176">
        <f t="shared" si="1714"/>
        <v>7.8444667177642841E-2</v>
      </c>
      <c r="M2559" s="176">
        <f t="shared" si="1714"/>
        <v>9.0147986557396392E-2</v>
      </c>
      <c r="N2559" s="176">
        <f t="shared" si="1714"/>
        <v>8.2188550203407831E-2</v>
      </c>
      <c r="O2559" s="176">
        <f t="shared" si="1714"/>
        <v>8.0950415659454017E-2</v>
      </c>
      <c r="P2559" s="164">
        <f t="shared" si="1708"/>
        <v>1.0000000000000002</v>
      </c>
      <c r="Q2559" s="492">
        <f t="shared" si="1710"/>
        <v>-0.11779774521150022</v>
      </c>
      <c r="R2559" s="234"/>
      <c r="S2559" s="234"/>
      <c r="T2559" s="75"/>
      <c r="U2559" s="79">
        <v>1</v>
      </c>
    </row>
    <row r="2560" spans="1:21" s="57" customFormat="1" ht="15.75" hidden="1" customHeight="1" thickBot="1">
      <c r="A2560" s="304" t="s">
        <v>66</v>
      </c>
      <c r="B2560" s="69"/>
      <c r="C2560" s="233" t="s">
        <v>1849</v>
      </c>
      <c r="D2560" s="175" t="e">
        <f t="shared" si="1706"/>
        <v>#DIV/0!</v>
      </c>
      <c r="E2560" s="176" t="e">
        <f t="shared" ref="E2560:O2560" si="1715">E2580/$P2580</f>
        <v>#DIV/0!</v>
      </c>
      <c r="F2560" s="176" t="e">
        <f t="shared" si="1715"/>
        <v>#DIV/0!</v>
      </c>
      <c r="G2560" s="176" t="e">
        <f t="shared" si="1715"/>
        <v>#DIV/0!</v>
      </c>
      <c r="H2560" s="176" t="e">
        <f t="shared" si="1715"/>
        <v>#DIV/0!</v>
      </c>
      <c r="I2560" s="176" t="e">
        <f t="shared" si="1715"/>
        <v>#DIV/0!</v>
      </c>
      <c r="J2560" s="176" t="e">
        <f t="shared" si="1715"/>
        <v>#DIV/0!</v>
      </c>
      <c r="K2560" s="176" t="e">
        <f t="shared" si="1715"/>
        <v>#DIV/0!</v>
      </c>
      <c r="L2560" s="176" t="e">
        <f t="shared" si="1715"/>
        <v>#DIV/0!</v>
      </c>
      <c r="M2560" s="176" t="e">
        <f t="shared" si="1715"/>
        <v>#DIV/0!</v>
      </c>
      <c r="N2560" s="176" t="e">
        <f t="shared" si="1715"/>
        <v>#DIV/0!</v>
      </c>
      <c r="O2560" s="176" t="e">
        <f t="shared" si="1715"/>
        <v>#DIV/0!</v>
      </c>
      <c r="P2560" s="164" t="e">
        <f t="shared" si="1708"/>
        <v>#DIV/0!</v>
      </c>
      <c r="Q2560" s="492">
        <f t="shared" si="1710"/>
        <v>-1</v>
      </c>
      <c r="R2560" s="234"/>
      <c r="S2560" s="234"/>
      <c r="T2560" s="75"/>
      <c r="U2560" s="79">
        <v>2</v>
      </c>
    </row>
    <row r="2561" spans="1:21" s="57" customFormat="1" ht="15.75" hidden="1" customHeight="1" thickBot="1">
      <c r="A2561" s="304" t="s">
        <v>66</v>
      </c>
      <c r="B2561" s="69"/>
      <c r="C2561" s="233" t="s">
        <v>1850</v>
      </c>
      <c r="D2561" s="175" t="e">
        <f t="shared" ref="D2561:O2563" si="1716">D2581/$P2581</f>
        <v>#DIV/0!</v>
      </c>
      <c r="E2561" s="176" t="e">
        <f t="shared" si="1716"/>
        <v>#DIV/0!</v>
      </c>
      <c r="F2561" s="176" t="e">
        <f t="shared" si="1716"/>
        <v>#DIV/0!</v>
      </c>
      <c r="G2561" s="176" t="e">
        <f t="shared" si="1716"/>
        <v>#DIV/0!</v>
      </c>
      <c r="H2561" s="176" t="e">
        <f t="shared" si="1716"/>
        <v>#DIV/0!</v>
      </c>
      <c r="I2561" s="176" t="e">
        <f t="shared" si="1716"/>
        <v>#DIV/0!</v>
      </c>
      <c r="J2561" s="176" t="e">
        <f t="shared" si="1716"/>
        <v>#DIV/0!</v>
      </c>
      <c r="K2561" s="176" t="e">
        <f t="shared" si="1716"/>
        <v>#DIV/0!</v>
      </c>
      <c r="L2561" s="176" t="e">
        <f t="shared" si="1716"/>
        <v>#DIV/0!</v>
      </c>
      <c r="M2561" s="176" t="e">
        <f t="shared" si="1716"/>
        <v>#DIV/0!</v>
      </c>
      <c r="N2561" s="176" t="e">
        <f t="shared" si="1716"/>
        <v>#DIV/0!</v>
      </c>
      <c r="O2561" s="176" t="e">
        <f t="shared" si="1716"/>
        <v>#DIV/0!</v>
      </c>
      <c r="P2561" s="164" t="e">
        <f t="shared" si="1708"/>
        <v>#DIV/0!</v>
      </c>
      <c r="Q2561" s="492" t="e">
        <f t="shared" si="1710"/>
        <v>#DIV/0!</v>
      </c>
      <c r="R2561" s="234"/>
      <c r="S2561" s="234"/>
      <c r="T2561" s="75"/>
      <c r="U2561" s="79">
        <v>2</v>
      </c>
    </row>
    <row r="2562" spans="1:21" s="57" customFormat="1" ht="15.75" hidden="1" customHeight="1" thickBot="1">
      <c r="A2562" s="304" t="s">
        <v>66</v>
      </c>
      <c r="B2562" s="69"/>
      <c r="C2562" s="233" t="s">
        <v>1851</v>
      </c>
      <c r="D2562" s="175" t="e">
        <f t="shared" si="1716"/>
        <v>#DIV/0!</v>
      </c>
      <c r="E2562" s="176" t="e">
        <f t="shared" si="1716"/>
        <v>#DIV/0!</v>
      </c>
      <c r="F2562" s="176" t="e">
        <f t="shared" si="1716"/>
        <v>#DIV/0!</v>
      </c>
      <c r="G2562" s="176" t="e">
        <f t="shared" si="1716"/>
        <v>#DIV/0!</v>
      </c>
      <c r="H2562" s="176" t="e">
        <f t="shared" si="1716"/>
        <v>#DIV/0!</v>
      </c>
      <c r="I2562" s="176" t="e">
        <f t="shared" si="1716"/>
        <v>#DIV/0!</v>
      </c>
      <c r="J2562" s="176" t="e">
        <f t="shared" si="1716"/>
        <v>#DIV/0!</v>
      </c>
      <c r="K2562" s="176" t="e">
        <f t="shared" si="1716"/>
        <v>#DIV/0!</v>
      </c>
      <c r="L2562" s="176" t="e">
        <f t="shared" si="1716"/>
        <v>#DIV/0!</v>
      </c>
      <c r="M2562" s="176" t="e">
        <f t="shared" si="1716"/>
        <v>#DIV/0!</v>
      </c>
      <c r="N2562" s="176" t="e">
        <f t="shared" si="1716"/>
        <v>#DIV/0!</v>
      </c>
      <c r="O2562" s="176" t="e">
        <f t="shared" si="1716"/>
        <v>#DIV/0!</v>
      </c>
      <c r="P2562" s="164" t="e">
        <f t="shared" si="1708"/>
        <v>#DIV/0!</v>
      </c>
      <c r="Q2562" s="492" t="e">
        <f t="shared" si="1710"/>
        <v>#DIV/0!</v>
      </c>
      <c r="R2562" s="234"/>
      <c r="S2562" s="234"/>
      <c r="T2562" s="75"/>
      <c r="U2562" s="79">
        <v>2</v>
      </c>
    </row>
    <row r="2563" spans="1:21" s="57" customFormat="1" ht="15.75" hidden="1" customHeight="1" thickBot="1">
      <c r="A2563" s="304" t="s">
        <v>66</v>
      </c>
      <c r="B2563" s="69"/>
      <c r="C2563" s="233" t="s">
        <v>1852</v>
      </c>
      <c r="D2563" s="175" t="e">
        <f t="shared" si="1716"/>
        <v>#DIV/0!</v>
      </c>
      <c r="E2563" s="176" t="e">
        <f t="shared" si="1716"/>
        <v>#DIV/0!</v>
      </c>
      <c r="F2563" s="176" t="e">
        <f t="shared" si="1716"/>
        <v>#DIV/0!</v>
      </c>
      <c r="G2563" s="176" t="e">
        <f t="shared" si="1716"/>
        <v>#DIV/0!</v>
      </c>
      <c r="H2563" s="176" t="e">
        <f t="shared" si="1716"/>
        <v>#DIV/0!</v>
      </c>
      <c r="I2563" s="176" t="e">
        <f t="shared" si="1716"/>
        <v>#DIV/0!</v>
      </c>
      <c r="J2563" s="176" t="e">
        <f t="shared" si="1716"/>
        <v>#DIV/0!</v>
      </c>
      <c r="K2563" s="176" t="e">
        <f t="shared" si="1716"/>
        <v>#DIV/0!</v>
      </c>
      <c r="L2563" s="176" t="e">
        <f t="shared" si="1716"/>
        <v>#DIV/0!</v>
      </c>
      <c r="M2563" s="176" t="e">
        <f t="shared" si="1716"/>
        <v>#DIV/0!</v>
      </c>
      <c r="N2563" s="176" t="e">
        <f t="shared" si="1716"/>
        <v>#DIV/0!</v>
      </c>
      <c r="O2563" s="176" t="e">
        <f t="shared" si="1716"/>
        <v>#DIV/0!</v>
      </c>
      <c r="P2563" s="164" t="e">
        <f t="shared" si="1708"/>
        <v>#DIV/0!</v>
      </c>
      <c r="Q2563" s="492" t="e">
        <f t="shared" si="1710"/>
        <v>#DIV/0!</v>
      </c>
      <c r="R2563" s="234"/>
      <c r="S2563" s="234"/>
      <c r="T2563" s="75"/>
      <c r="U2563" s="79">
        <v>2</v>
      </c>
    </row>
    <row r="2564" spans="1:21" s="57" customFormat="1" ht="15.75" hidden="1" customHeight="1" thickBot="1">
      <c r="A2564" s="304" t="s">
        <v>66</v>
      </c>
      <c r="B2564" s="69"/>
      <c r="C2564" s="236" t="s">
        <v>314</v>
      </c>
      <c r="D2564" s="245">
        <v>289.12424874999999</v>
      </c>
      <c r="E2564" s="246">
        <v>266.19619269999998</v>
      </c>
      <c r="F2564" s="246">
        <v>269.50456086999998</v>
      </c>
      <c r="G2564" s="246">
        <v>288.45261942000002</v>
      </c>
      <c r="H2564" s="246">
        <v>264.02951314000001</v>
      </c>
      <c r="I2564" s="246">
        <v>271.47242129</v>
      </c>
      <c r="J2564" s="246">
        <v>301.8889327</v>
      </c>
      <c r="K2564" s="246">
        <v>267.51326647999997</v>
      </c>
      <c r="L2564" s="246">
        <v>269.23071329000004</v>
      </c>
      <c r="M2564" s="246">
        <v>295.16791917</v>
      </c>
      <c r="N2564" s="246">
        <v>276.04410738000001</v>
      </c>
      <c r="O2564" s="197">
        <v>271.30831459000001</v>
      </c>
      <c r="P2564" s="181">
        <f>SUM(D2564:O2564)</f>
        <v>3329.9328097799998</v>
      </c>
      <c r="Q2564" s="198"/>
      <c r="R2564" s="234"/>
      <c r="S2564" s="234"/>
      <c r="T2564" s="75"/>
      <c r="U2564" s="79">
        <v>2</v>
      </c>
    </row>
    <row r="2565" spans="1:21" s="57" customFormat="1" ht="15.75" hidden="1" customHeight="1" thickBot="1">
      <c r="A2565" s="216" t="s">
        <v>66</v>
      </c>
      <c r="B2565" s="69"/>
      <c r="C2565" s="233" t="s">
        <v>315</v>
      </c>
      <c r="D2565" s="182">
        <v>288.81264485999998</v>
      </c>
      <c r="E2565" s="183">
        <v>269.81738362999999</v>
      </c>
      <c r="F2565" s="183">
        <v>281.13309618</v>
      </c>
      <c r="G2565" s="183">
        <v>287.10458347999997</v>
      </c>
      <c r="H2565" s="183">
        <v>273.17868645999999</v>
      </c>
      <c r="I2565" s="183">
        <v>279.04540587000002</v>
      </c>
      <c r="J2565" s="183">
        <v>309.60882093999999</v>
      </c>
      <c r="K2565" s="183">
        <v>280.59903091000001</v>
      </c>
      <c r="L2565" s="183">
        <v>279.69653527000003</v>
      </c>
      <c r="M2565" s="183">
        <v>306.40803654000001</v>
      </c>
      <c r="N2565" s="183">
        <v>285.82952739000001</v>
      </c>
      <c r="O2565" s="184">
        <v>289.09700163000002</v>
      </c>
      <c r="P2565" s="185">
        <f>SUM(D2565:O2565)</f>
        <v>3430.3307531599994</v>
      </c>
      <c r="Q2565" s="502"/>
      <c r="R2565" s="186"/>
      <c r="S2565" s="186"/>
      <c r="T2565" s="103"/>
      <c r="U2565" s="79">
        <v>2</v>
      </c>
    </row>
    <row r="2566" spans="1:21" s="57" customFormat="1" ht="15.75" hidden="1" customHeight="1" thickBot="1">
      <c r="A2566" s="216" t="s">
        <v>66</v>
      </c>
      <c r="B2566" s="69"/>
      <c r="C2566" s="233" t="s">
        <v>489</v>
      </c>
      <c r="D2566" s="182">
        <v>294.62943815</v>
      </c>
      <c r="E2566" s="183">
        <v>285.43656311000001</v>
      </c>
      <c r="F2566" s="183">
        <v>287.95792184999999</v>
      </c>
      <c r="G2566" s="183">
        <v>290.92974027999998</v>
      </c>
      <c r="H2566" s="183">
        <v>298.47289151000001</v>
      </c>
      <c r="I2566" s="183">
        <v>292.81643623000002</v>
      </c>
      <c r="J2566" s="183">
        <v>322.86724876</v>
      </c>
      <c r="K2566" s="183">
        <v>300.00278037999999</v>
      </c>
      <c r="L2566" s="183">
        <v>291.89320459999999</v>
      </c>
      <c r="M2566" s="183">
        <v>318.72528846</v>
      </c>
      <c r="N2566" s="183">
        <v>310.43415320000003</v>
      </c>
      <c r="O2566" s="184">
        <v>302.87787178000002</v>
      </c>
      <c r="P2566" s="185">
        <f t="shared" ref="P2566:P2571" si="1717">SUM(D2566:O2566)</f>
        <v>3597.0435383099998</v>
      </c>
      <c r="Q2566" s="503"/>
      <c r="R2566" s="187"/>
      <c r="S2566" s="187"/>
      <c r="T2566" s="105">
        <f t="shared" ref="T2566:T2571" si="1718">R2566-S2566</f>
        <v>0</v>
      </c>
      <c r="U2566" s="79">
        <v>2</v>
      </c>
    </row>
    <row r="2567" spans="1:21" s="57" customFormat="1" ht="15.75" hidden="1" customHeight="1" thickBot="1">
      <c r="A2567" s="216" t="s">
        <v>66</v>
      </c>
      <c r="B2567" s="69"/>
      <c r="C2567" s="233" t="s">
        <v>610</v>
      </c>
      <c r="D2567" s="182">
        <v>309.16127759</v>
      </c>
      <c r="E2567" s="183">
        <v>308.12031385</v>
      </c>
      <c r="F2567" s="183">
        <v>308.86485278999999</v>
      </c>
      <c r="G2567" s="183">
        <v>313.3548389</v>
      </c>
      <c r="H2567" s="183">
        <v>320.37582204</v>
      </c>
      <c r="I2567" s="183">
        <v>308.06147725</v>
      </c>
      <c r="J2567" s="183">
        <v>344.54031278999997</v>
      </c>
      <c r="K2567" s="183">
        <v>318.34372560000003</v>
      </c>
      <c r="L2567" s="183">
        <v>311.55041010000002</v>
      </c>
      <c r="M2567" s="183">
        <v>342.98139151999999</v>
      </c>
      <c r="N2567" s="183">
        <v>332.82304642000003</v>
      </c>
      <c r="O2567" s="184">
        <v>326.11109260000001</v>
      </c>
      <c r="P2567" s="185">
        <f t="shared" si="1717"/>
        <v>3844.2885614500005</v>
      </c>
      <c r="Q2567" s="503"/>
      <c r="R2567" s="187"/>
      <c r="S2567" s="187"/>
      <c r="T2567" s="105">
        <f t="shared" si="1718"/>
        <v>0</v>
      </c>
      <c r="U2567" s="79">
        <v>2</v>
      </c>
    </row>
    <row r="2568" spans="1:21" s="57" customFormat="1" ht="15.75" hidden="1" customHeight="1" thickBot="1">
      <c r="A2568" s="216" t="s">
        <v>66</v>
      </c>
      <c r="B2568" s="69"/>
      <c r="C2568" s="233" t="s">
        <v>707</v>
      </c>
      <c r="D2568" s="182">
        <v>345.97820044000002</v>
      </c>
      <c r="E2568" s="183">
        <v>331.84743828000001</v>
      </c>
      <c r="F2568" s="183">
        <v>327.99834246</v>
      </c>
      <c r="G2568" s="183">
        <v>345.69786076000003</v>
      </c>
      <c r="H2568" s="183">
        <v>347.38756652000001</v>
      </c>
      <c r="I2568" s="183">
        <v>330.32248361000001</v>
      </c>
      <c r="J2568" s="183">
        <v>373.85381159000002</v>
      </c>
      <c r="K2568" s="183">
        <v>334.93328922000001</v>
      </c>
      <c r="L2568" s="183">
        <v>325.00325488999999</v>
      </c>
      <c r="M2568" s="183">
        <v>384.34381350000001</v>
      </c>
      <c r="N2568" s="183">
        <v>348.40513297000001</v>
      </c>
      <c r="O2568" s="184">
        <v>342.46579493000002</v>
      </c>
      <c r="P2568" s="185">
        <f t="shared" si="1717"/>
        <v>4138.23698917</v>
      </c>
      <c r="Q2568" s="503"/>
      <c r="R2568" s="187"/>
      <c r="S2568" s="187"/>
      <c r="T2568" s="105">
        <f t="shared" si="1718"/>
        <v>0</v>
      </c>
      <c r="U2568" s="79">
        <v>2</v>
      </c>
    </row>
    <row r="2569" spans="1:21" s="57" customFormat="1" ht="15.75" hidden="1" customHeight="1" thickBot="1">
      <c r="A2569" s="216" t="s">
        <v>66</v>
      </c>
      <c r="B2569" s="69"/>
      <c r="C2569" s="233" t="s">
        <v>808</v>
      </c>
      <c r="D2569" s="189">
        <v>375.64871025000002</v>
      </c>
      <c r="E2569" s="190">
        <v>354.86689388999997</v>
      </c>
      <c r="F2569" s="190">
        <v>343.14901687000003</v>
      </c>
      <c r="G2569" s="190">
        <v>369.31935800999997</v>
      </c>
      <c r="H2569" s="190">
        <v>366.16971401000001</v>
      </c>
      <c r="I2569" s="190">
        <v>357.63800099000002</v>
      </c>
      <c r="J2569" s="190">
        <v>408.78317781999999</v>
      </c>
      <c r="K2569" s="190">
        <v>354.35594039</v>
      </c>
      <c r="L2569" s="190">
        <v>370.11404841000001</v>
      </c>
      <c r="M2569" s="190">
        <v>411.76004468999997</v>
      </c>
      <c r="N2569" s="190">
        <v>380.59210304000004</v>
      </c>
      <c r="O2569" s="184">
        <v>375.23459166000004</v>
      </c>
      <c r="P2569" s="185">
        <f t="shared" si="1717"/>
        <v>4467.6316000300003</v>
      </c>
      <c r="Q2569" s="503"/>
      <c r="R2569" s="187"/>
      <c r="S2569" s="187"/>
      <c r="T2569" s="105">
        <f t="shared" si="1718"/>
        <v>0</v>
      </c>
      <c r="U2569" s="79">
        <v>2</v>
      </c>
    </row>
    <row r="2570" spans="1:21" s="57" customFormat="1" ht="15.75" hidden="1" customHeight="1" thickBot="1">
      <c r="A2570" s="216" t="s">
        <v>66</v>
      </c>
      <c r="B2570" s="69"/>
      <c r="C2570" s="233" t="s">
        <v>896</v>
      </c>
      <c r="D2570" s="422">
        <v>407.41195593000003</v>
      </c>
      <c r="E2570" s="423">
        <v>368.02172408999996</v>
      </c>
      <c r="F2570" s="423">
        <v>381.48645141000003</v>
      </c>
      <c r="G2570" s="423">
        <v>392.12183255000002</v>
      </c>
      <c r="H2570" s="423">
        <v>376.67505627999998</v>
      </c>
      <c r="I2570" s="423">
        <v>383.17872706999998</v>
      </c>
      <c r="J2570" s="423">
        <v>434.24217563000002</v>
      </c>
      <c r="K2570" s="423">
        <v>394.48695566000004</v>
      </c>
      <c r="L2570" s="423">
        <v>386.56005041000003</v>
      </c>
      <c r="M2570" s="423">
        <v>430.08125054999999</v>
      </c>
      <c r="N2570" s="423">
        <v>388.41241367000003</v>
      </c>
      <c r="O2570" s="424">
        <v>402.98681686000003</v>
      </c>
      <c r="P2570" s="425">
        <f t="shared" si="1717"/>
        <v>4745.6654101100003</v>
      </c>
      <c r="Q2570" s="503"/>
      <c r="R2570" s="182"/>
      <c r="S2570" s="191"/>
      <c r="T2570" s="192">
        <f>S2570-R2570</f>
        <v>0</v>
      </c>
      <c r="U2570" s="79">
        <v>2</v>
      </c>
    </row>
    <row r="2571" spans="1:21" s="57" customFormat="1" ht="15.75" hidden="1" customHeight="1" thickBot="1">
      <c r="A2571" s="216" t="s">
        <v>66</v>
      </c>
      <c r="B2571" s="69"/>
      <c r="C2571" s="233" t="s">
        <v>997</v>
      </c>
      <c r="D2571" s="182">
        <v>420.08388224000004</v>
      </c>
      <c r="E2571" s="183">
        <v>392.69451019000002</v>
      </c>
      <c r="F2571" s="183">
        <v>399.67304604000003</v>
      </c>
      <c r="G2571" s="183">
        <v>389.06613980999998</v>
      </c>
      <c r="H2571" s="183">
        <v>420.66150042000004</v>
      </c>
      <c r="I2571" s="183">
        <v>420.02877397000003</v>
      </c>
      <c r="J2571" s="183">
        <v>451.90495132999996</v>
      </c>
      <c r="K2571" s="183">
        <v>436.11303118000001</v>
      </c>
      <c r="L2571" s="183">
        <v>425.07343839999999</v>
      </c>
      <c r="M2571" s="183">
        <v>468.54578593999997</v>
      </c>
      <c r="N2571" s="183">
        <v>439.27577594999997</v>
      </c>
      <c r="O2571" s="184">
        <v>445.33232770999996</v>
      </c>
      <c r="P2571" s="185">
        <f t="shared" si="1717"/>
        <v>5108.45316318</v>
      </c>
      <c r="Q2571" s="503"/>
      <c r="R2571" s="459">
        <v>5009.8999999999996</v>
      </c>
      <c r="S2571" s="459">
        <v>5009.8999999999996</v>
      </c>
      <c r="T2571" s="592">
        <f t="shared" si="1718"/>
        <v>0</v>
      </c>
      <c r="U2571" s="79">
        <v>2</v>
      </c>
    </row>
    <row r="2572" spans="1:21" s="57" customFormat="1" ht="15.6" customHeight="1" thickBot="1">
      <c r="A2572" s="216" t="s">
        <v>66</v>
      </c>
      <c r="B2572" s="516">
        <f>+B2559+1</f>
        <v>511</v>
      </c>
      <c r="C2572" s="233" t="s">
        <v>2538</v>
      </c>
      <c r="D2572" s="182">
        <v>656.8</v>
      </c>
      <c r="E2572" s="183">
        <v>595.20000000000005</v>
      </c>
      <c r="F2572" s="183">
        <v>619.20000000000005</v>
      </c>
      <c r="G2572" s="183">
        <v>623</v>
      </c>
      <c r="H2572" s="183">
        <v>611</v>
      </c>
      <c r="I2572" s="183">
        <v>586.6</v>
      </c>
      <c r="J2572" s="183">
        <v>642.70000000000005</v>
      </c>
      <c r="K2572" s="183">
        <v>579</v>
      </c>
      <c r="L2572" s="183">
        <v>564.1</v>
      </c>
      <c r="M2572" s="183">
        <v>662.3</v>
      </c>
      <c r="N2572" s="183">
        <v>588.1</v>
      </c>
      <c r="O2572" s="184">
        <f>(R2572)-SUM(D2572:N2572)</f>
        <v>583.69999999999891</v>
      </c>
      <c r="P2572" s="185">
        <f>SUM(D2572:O2572)</f>
        <v>7311.7</v>
      </c>
      <c r="Q2572" s="584"/>
      <c r="R2572" s="182">
        <v>7311.7</v>
      </c>
      <c r="S2572" s="646">
        <v>7311.7</v>
      </c>
      <c r="T2572" s="644">
        <f>R2572-S2572</f>
        <v>0</v>
      </c>
      <c r="U2572" s="79">
        <v>1</v>
      </c>
    </row>
    <row r="2573" spans="1:21" s="57" customFormat="1" ht="15.75" hidden="1" customHeight="1" thickBot="1">
      <c r="A2573" s="216" t="s">
        <v>66</v>
      </c>
      <c r="B2573" s="69"/>
      <c r="C2573" s="233" t="s">
        <v>1142</v>
      </c>
      <c r="D2573" s="182">
        <v>465.51745625000001</v>
      </c>
      <c r="E2573" s="183">
        <v>441.04406941000002</v>
      </c>
      <c r="F2573" s="183">
        <v>450.48879782</v>
      </c>
      <c r="G2573" s="183">
        <v>449.26213467000002</v>
      </c>
      <c r="H2573" s="183">
        <v>466.35221537000001</v>
      </c>
      <c r="I2573" s="183">
        <v>455.50041501999999</v>
      </c>
      <c r="J2573" s="183">
        <v>485.50230342000003</v>
      </c>
      <c r="K2573" s="183">
        <v>459.83526741000003</v>
      </c>
      <c r="L2573" s="183">
        <v>447.02133987000002</v>
      </c>
      <c r="M2573" s="183">
        <v>507.30634720999996</v>
      </c>
      <c r="N2573" s="183">
        <v>485.21759402999999</v>
      </c>
      <c r="O2573" s="184">
        <v>476.50193605000004</v>
      </c>
      <c r="P2573" s="185">
        <f>SUM(D2573:O2573)</f>
        <v>5589.5498765300008</v>
      </c>
      <c r="Q2573" s="351"/>
      <c r="R2573" s="595">
        <v>5517.5</v>
      </c>
      <c r="S2573" s="596">
        <v>5517.5</v>
      </c>
      <c r="T2573" s="597">
        <f>R2573-S2573</f>
        <v>0</v>
      </c>
      <c r="U2573" s="79">
        <v>2</v>
      </c>
    </row>
    <row r="2574" spans="1:21" s="57" customFormat="1" ht="15.75" hidden="1" customHeight="1" thickBot="1">
      <c r="A2574" s="216" t="s">
        <v>66</v>
      </c>
      <c r="B2574" s="516"/>
      <c r="C2574" s="233" t="s">
        <v>1843</v>
      </c>
      <c r="D2574" s="182">
        <v>489.15418122000005</v>
      </c>
      <c r="E2574" s="183">
        <v>483.85199564999999</v>
      </c>
      <c r="F2574" s="183">
        <v>475.35750074000003</v>
      </c>
      <c r="G2574" s="183">
        <v>477.36581997000002</v>
      </c>
      <c r="H2574" s="183">
        <v>489.15110718</v>
      </c>
      <c r="I2574" s="183">
        <v>472.89324075999997</v>
      </c>
      <c r="J2574" s="183">
        <v>524.23377317000006</v>
      </c>
      <c r="K2574" s="183">
        <v>491.40019160000003</v>
      </c>
      <c r="L2574" s="183">
        <v>471.10643025000002</v>
      </c>
      <c r="M2574" s="183">
        <v>486.08655129000005</v>
      </c>
      <c r="N2574" s="183">
        <v>372.13854118</v>
      </c>
      <c r="O2574" s="184">
        <v>429.89160026999997</v>
      </c>
      <c r="P2574" s="185">
        <f t="shared" ref="P2574:P2583" si="1719">SUM(D2574:O2574)</f>
        <v>5662.6309332800001</v>
      </c>
      <c r="Q2574" s="351"/>
      <c r="R2574" s="182">
        <v>5862.2</v>
      </c>
      <c r="S2574" s="187">
        <v>5862.2</v>
      </c>
      <c r="T2574" s="481">
        <f t="shared" ref="T2574:T2583" si="1720">R2574-S2574</f>
        <v>0</v>
      </c>
      <c r="U2574" s="79">
        <v>2</v>
      </c>
    </row>
    <row r="2575" spans="1:21" s="57" customFormat="1" ht="15.75" hidden="1" customHeight="1" thickBot="1">
      <c r="A2575" s="216" t="s">
        <v>66</v>
      </c>
      <c r="B2575" s="516"/>
      <c r="C2575" s="233" t="s">
        <v>1844</v>
      </c>
      <c r="D2575" s="583">
        <v>485.60602763999998</v>
      </c>
      <c r="E2575" s="301">
        <v>472.95036075000002</v>
      </c>
      <c r="F2575" s="301">
        <v>460.13599803</v>
      </c>
      <c r="G2575" s="301">
        <v>485.37411294999998</v>
      </c>
      <c r="H2575" s="301">
        <v>473.18743093</v>
      </c>
      <c r="I2575" s="301">
        <v>469.88247574000002</v>
      </c>
      <c r="J2575" s="301">
        <v>538.01361969000004</v>
      </c>
      <c r="K2575" s="301">
        <v>494.19754862000002</v>
      </c>
      <c r="L2575" s="301">
        <v>481.09179330000001</v>
      </c>
      <c r="M2575" s="301">
        <v>581.00756375000003</v>
      </c>
      <c r="N2575" s="301">
        <v>534.49851922000005</v>
      </c>
      <c r="O2575" s="332">
        <v>522.20071160999998</v>
      </c>
      <c r="P2575" s="333">
        <f t="shared" si="1719"/>
        <v>5998.1461622300012</v>
      </c>
      <c r="Q2575" s="557"/>
      <c r="R2575" s="182">
        <v>5840.8</v>
      </c>
      <c r="S2575" s="187">
        <v>5840.8</v>
      </c>
      <c r="T2575" s="105">
        <f t="shared" si="1720"/>
        <v>0</v>
      </c>
      <c r="U2575" s="79">
        <v>2</v>
      </c>
    </row>
    <row r="2576" spans="1:21" s="57" customFormat="1" ht="15.6" hidden="1" customHeight="1" thickBot="1">
      <c r="A2576" s="216" t="s">
        <v>66</v>
      </c>
      <c r="B2576" s="516"/>
      <c r="C2576" s="233" t="s">
        <v>1845</v>
      </c>
      <c r="D2576" s="182">
        <v>564.32868979</v>
      </c>
      <c r="E2576" s="183">
        <v>534.18115387</v>
      </c>
      <c r="F2576" s="183">
        <v>539.54029551999997</v>
      </c>
      <c r="G2576" s="183">
        <v>567.2159088200001</v>
      </c>
      <c r="H2576" s="183">
        <v>562.69272003999993</v>
      </c>
      <c r="I2576" s="183">
        <v>570.19429486000001</v>
      </c>
      <c r="J2576" s="183">
        <v>628.44786838000005</v>
      </c>
      <c r="K2576" s="183">
        <v>581.01034646000005</v>
      </c>
      <c r="L2576" s="183">
        <v>580.17890183999998</v>
      </c>
      <c r="M2576" s="183">
        <v>670.48113438999997</v>
      </c>
      <c r="N2576" s="183">
        <v>625.50012755</v>
      </c>
      <c r="O2576" s="184">
        <v>613.39759717999993</v>
      </c>
      <c r="P2576" s="185">
        <f t="shared" si="1719"/>
        <v>7037.1690387000008</v>
      </c>
      <c r="Q2576" s="584"/>
      <c r="R2576" s="182">
        <v>6453.3</v>
      </c>
      <c r="S2576" s="187">
        <v>6453.3</v>
      </c>
      <c r="T2576" s="105">
        <f t="shared" si="1720"/>
        <v>0</v>
      </c>
      <c r="U2576" s="79">
        <v>2</v>
      </c>
    </row>
    <row r="2577" spans="1:21" s="57" customFormat="1" ht="15.6" hidden="1" customHeight="1" thickBot="1">
      <c r="A2577" s="216" t="s">
        <v>66</v>
      </c>
      <c r="B2577" s="516"/>
      <c r="C2577" s="233" t="s">
        <v>1846</v>
      </c>
      <c r="D2577" s="182">
        <v>667.50130195000008</v>
      </c>
      <c r="E2577" s="183">
        <v>600.70213002999992</v>
      </c>
      <c r="F2577" s="183">
        <v>641.76712399999997</v>
      </c>
      <c r="G2577" s="183">
        <v>616.08434151999995</v>
      </c>
      <c r="H2577" s="183">
        <v>631.04018366999992</v>
      </c>
      <c r="I2577" s="183">
        <v>623.23848022000004</v>
      </c>
      <c r="J2577" s="183">
        <v>715.16195171000004</v>
      </c>
      <c r="K2577" s="183">
        <v>647.25632551000001</v>
      </c>
      <c r="L2577" s="183">
        <v>642.79473524000002</v>
      </c>
      <c r="M2577" s="183">
        <v>725.15135905</v>
      </c>
      <c r="N2577" s="183">
        <v>650.24680895000006</v>
      </c>
      <c r="O2577" s="184">
        <v>658.98078182000006</v>
      </c>
      <c r="P2577" s="185">
        <f t="shared" si="1719"/>
        <v>7819.9255236699992</v>
      </c>
      <c r="Q2577" s="638"/>
      <c r="R2577" s="182">
        <v>7695</v>
      </c>
      <c r="S2577" s="187">
        <v>7695</v>
      </c>
      <c r="T2577" s="105">
        <f t="shared" si="1720"/>
        <v>0</v>
      </c>
      <c r="U2577" s="79">
        <v>2</v>
      </c>
    </row>
    <row r="2578" spans="1:21" s="57" customFormat="1" ht="15.75" customHeight="1" thickBot="1">
      <c r="A2578" s="216" t="s">
        <v>66</v>
      </c>
      <c r="B2578" s="516">
        <f>+B2572+1</f>
        <v>512</v>
      </c>
      <c r="C2578" s="233" t="s">
        <v>1847</v>
      </c>
      <c r="D2578" s="612">
        <v>664.2</v>
      </c>
      <c r="E2578" s="611">
        <v>637.70000000000005</v>
      </c>
      <c r="F2578" s="611">
        <v>647.29999999999995</v>
      </c>
      <c r="G2578" s="611">
        <v>648</v>
      </c>
      <c r="H2578" s="611">
        <v>642.79999999999995</v>
      </c>
      <c r="I2578" s="611">
        <v>627.1</v>
      </c>
      <c r="J2578" s="611">
        <v>685.6</v>
      </c>
      <c r="K2578" s="611">
        <v>614.4</v>
      </c>
      <c r="L2578" s="611">
        <v>595.79999999999995</v>
      </c>
      <c r="M2578" s="611">
        <v>693.8</v>
      </c>
      <c r="N2578" s="611">
        <v>626.79999999999995</v>
      </c>
      <c r="O2578" s="184">
        <f t="shared" ref="O2578:O2583" si="1721">(R2578)-SUM(D2578:N2578)</f>
        <v>606.80000000000018</v>
      </c>
      <c r="P2578" s="185">
        <f t="shared" si="1719"/>
        <v>7690.3</v>
      </c>
      <c r="Q2578" s="557"/>
      <c r="R2578" s="648">
        <v>7690.3</v>
      </c>
      <c r="S2578" s="599">
        <v>7690.3</v>
      </c>
      <c r="T2578" s="600">
        <f t="shared" si="1720"/>
        <v>0</v>
      </c>
      <c r="U2578" s="79">
        <v>1</v>
      </c>
    </row>
    <row r="2579" spans="1:21" s="57" customFormat="1" ht="15.75" customHeight="1" thickBot="1">
      <c r="A2579" s="216" t="s">
        <v>66</v>
      </c>
      <c r="B2579" s="516">
        <f>+B2578+1</f>
        <v>513</v>
      </c>
      <c r="C2579" s="233" t="s">
        <v>1848</v>
      </c>
      <c r="D2579" s="195">
        <v>620.20000000000005</v>
      </c>
      <c r="E2579" s="193">
        <v>565.5</v>
      </c>
      <c r="F2579" s="193">
        <v>564.70000000000005</v>
      </c>
      <c r="G2579" s="193">
        <v>557.79999999999995</v>
      </c>
      <c r="H2579" s="193">
        <v>544.5</v>
      </c>
      <c r="I2579" s="193">
        <v>533.20000000000005</v>
      </c>
      <c r="J2579" s="193">
        <v>602.5</v>
      </c>
      <c r="K2579" s="193">
        <v>545.4</v>
      </c>
      <c r="L2579" s="193">
        <v>532.20000000000005</v>
      </c>
      <c r="M2579" s="193">
        <v>611.6</v>
      </c>
      <c r="N2579" s="193">
        <v>557.6</v>
      </c>
      <c r="O2579" s="184">
        <f t="shared" si="1721"/>
        <v>549.19999999999982</v>
      </c>
      <c r="P2579" s="185">
        <f t="shared" si="1719"/>
        <v>6784.4</v>
      </c>
      <c r="Q2579" s="542"/>
      <c r="R2579" s="199">
        <v>6784.4</v>
      </c>
      <c r="S2579" s="187">
        <v>6784.4</v>
      </c>
      <c r="T2579" s="105">
        <f t="shared" si="1720"/>
        <v>0</v>
      </c>
      <c r="U2579" s="79">
        <v>1</v>
      </c>
    </row>
    <row r="2580" spans="1:21" s="57" customFormat="1" ht="15.75" hidden="1" customHeight="1" thickBot="1">
      <c r="A2580" s="216" t="s">
        <v>66</v>
      </c>
      <c r="B2580" s="69"/>
      <c r="C2580" s="233" t="s">
        <v>1849</v>
      </c>
      <c r="D2580" s="195"/>
      <c r="E2580" s="193"/>
      <c r="F2580" s="193"/>
      <c r="G2580" s="193"/>
      <c r="H2580" s="193"/>
      <c r="I2580" s="193"/>
      <c r="J2580" s="193"/>
      <c r="K2580" s="193"/>
      <c r="L2580" s="193"/>
      <c r="M2580" s="193"/>
      <c r="N2580" s="193"/>
      <c r="O2580" s="184">
        <f t="shared" si="1721"/>
        <v>0</v>
      </c>
      <c r="P2580" s="185">
        <f t="shared" si="1719"/>
        <v>0</v>
      </c>
      <c r="Q2580" s="503"/>
      <c r="R2580" s="199"/>
      <c r="S2580" s="187"/>
      <c r="T2580" s="105">
        <f t="shared" si="1720"/>
        <v>0</v>
      </c>
      <c r="U2580" s="79">
        <v>2</v>
      </c>
    </row>
    <row r="2581" spans="1:21" s="57" customFormat="1" ht="15.75" hidden="1" customHeight="1" thickBot="1">
      <c r="A2581" s="216" t="s">
        <v>66</v>
      </c>
      <c r="B2581" s="69"/>
      <c r="C2581" s="233" t="s">
        <v>1850</v>
      </c>
      <c r="D2581" s="195"/>
      <c r="E2581" s="193"/>
      <c r="F2581" s="193"/>
      <c r="G2581" s="193"/>
      <c r="H2581" s="193"/>
      <c r="I2581" s="193"/>
      <c r="J2581" s="193"/>
      <c r="K2581" s="193"/>
      <c r="L2581" s="193"/>
      <c r="M2581" s="193"/>
      <c r="N2581" s="193"/>
      <c r="O2581" s="184">
        <f t="shared" si="1721"/>
        <v>0</v>
      </c>
      <c r="P2581" s="185">
        <f t="shared" si="1719"/>
        <v>0</v>
      </c>
      <c r="Q2581" s="503"/>
      <c r="R2581" s="199"/>
      <c r="S2581" s="187"/>
      <c r="T2581" s="105">
        <f t="shared" si="1720"/>
        <v>0</v>
      </c>
      <c r="U2581" s="79">
        <v>2</v>
      </c>
    </row>
    <row r="2582" spans="1:21" s="57" customFormat="1" ht="15.75" hidden="1" customHeight="1" thickBot="1">
      <c r="A2582" s="216" t="s">
        <v>66</v>
      </c>
      <c r="B2582" s="69"/>
      <c r="C2582" s="233" t="s">
        <v>1851</v>
      </c>
      <c r="D2582" s="195"/>
      <c r="E2582" s="193"/>
      <c r="F2582" s="193"/>
      <c r="G2582" s="193"/>
      <c r="H2582" s="193"/>
      <c r="I2582" s="193"/>
      <c r="J2582" s="193"/>
      <c r="K2582" s="193"/>
      <c r="L2582" s="193"/>
      <c r="M2582" s="193"/>
      <c r="N2582" s="193"/>
      <c r="O2582" s="184">
        <f t="shared" si="1721"/>
        <v>0</v>
      </c>
      <c r="P2582" s="185">
        <f t="shared" si="1719"/>
        <v>0</v>
      </c>
      <c r="Q2582" s="503"/>
      <c r="R2582" s="199"/>
      <c r="S2582" s="187"/>
      <c r="T2582" s="105">
        <f t="shared" si="1720"/>
        <v>0</v>
      </c>
      <c r="U2582" s="79">
        <v>2</v>
      </c>
    </row>
    <row r="2583" spans="1:21" s="57" customFormat="1" ht="15.75" hidden="1" customHeight="1" thickBot="1">
      <c r="A2583" s="216" t="s">
        <v>66</v>
      </c>
      <c r="B2583" s="69"/>
      <c r="C2583" s="233" t="s">
        <v>1852</v>
      </c>
      <c r="D2583" s="195"/>
      <c r="E2583" s="193"/>
      <c r="F2583" s="193"/>
      <c r="G2583" s="193"/>
      <c r="H2583" s="193"/>
      <c r="I2583" s="193"/>
      <c r="J2583" s="193"/>
      <c r="K2583" s="193"/>
      <c r="L2583" s="193"/>
      <c r="M2583" s="193"/>
      <c r="N2583" s="193"/>
      <c r="O2583" s="184">
        <f t="shared" si="1721"/>
        <v>0</v>
      </c>
      <c r="P2583" s="185">
        <f t="shared" si="1719"/>
        <v>0</v>
      </c>
      <c r="Q2583" s="503"/>
      <c r="R2583" s="199"/>
      <c r="S2583" s="187"/>
      <c r="T2583" s="105">
        <f t="shared" si="1720"/>
        <v>0</v>
      </c>
      <c r="U2583" s="79">
        <v>2</v>
      </c>
    </row>
    <row r="2584" spans="1:21" s="196" customFormat="1" ht="15.6" customHeight="1" thickBot="1">
      <c r="B2584" s="549"/>
      <c r="C2584" s="468"/>
      <c r="D2584" s="161"/>
      <c r="E2584" s="161"/>
      <c r="F2584" s="161"/>
      <c r="G2584" s="161"/>
      <c r="H2584" s="161"/>
      <c r="I2584" s="161"/>
      <c r="J2584" s="161"/>
      <c r="K2584" s="161"/>
      <c r="L2584" s="161"/>
      <c r="M2584" s="161"/>
      <c r="N2584" s="161"/>
      <c r="O2584" s="197"/>
      <c r="P2584" s="198"/>
      <c r="Q2584" s="198"/>
      <c r="R2584" s="161"/>
      <c r="S2584" s="161"/>
      <c r="T2584" s="75"/>
      <c r="U2584" s="79">
        <v>1</v>
      </c>
    </row>
    <row r="2585" spans="1:21" s="80" customFormat="1" ht="15.75" hidden="1" customHeight="1" thickBot="1">
      <c r="A2585" s="208" t="s">
        <v>67</v>
      </c>
      <c r="B2585" s="69"/>
      <c r="C2585" s="144" t="s">
        <v>316</v>
      </c>
      <c r="D2585" s="145">
        <v>8.6763383654334211E-2</v>
      </c>
      <c r="E2585" s="145">
        <v>8.2703474011480121E-2</v>
      </c>
      <c r="F2585" s="145">
        <v>7.935338680795459E-2</v>
      </c>
      <c r="G2585" s="145">
        <v>7.8127505388099441E-2</v>
      </c>
      <c r="H2585" s="145">
        <v>7.9478114835009384E-2</v>
      </c>
      <c r="I2585" s="145">
        <v>8.16050546096036E-2</v>
      </c>
      <c r="J2585" s="145">
        <v>9.6658906323285554E-2</v>
      </c>
      <c r="K2585" s="145">
        <v>8.0892689722991892E-2</v>
      </c>
      <c r="L2585" s="145">
        <v>8.2250083237459304E-2</v>
      </c>
      <c r="M2585" s="145">
        <v>9.0863955661922721E-2</v>
      </c>
      <c r="N2585" s="145">
        <v>8.1455406876016337E-2</v>
      </c>
      <c r="O2585" s="145">
        <v>7.9848038871842761E-2</v>
      </c>
      <c r="P2585" s="89">
        <f>SUM(D2585:O2585)</f>
        <v>1</v>
      </c>
      <c r="Q2585" s="483"/>
      <c r="R2585" s="85"/>
      <c r="S2585" s="85"/>
      <c r="T2585" s="143"/>
      <c r="U2585" s="79">
        <v>2</v>
      </c>
    </row>
    <row r="2586" spans="1:21" s="80" customFormat="1" ht="15.75" hidden="1" customHeight="1" thickBot="1">
      <c r="A2586" s="351" t="s">
        <v>67</v>
      </c>
      <c r="B2586" s="69"/>
      <c r="C2586" s="144" t="s">
        <v>317</v>
      </c>
      <c r="D2586" s="148">
        <v>8.9689803338486598E-2</v>
      </c>
      <c r="E2586" s="148">
        <v>8.5700666428202579E-2</v>
      </c>
      <c r="F2586" s="148">
        <v>8.1999542224124075E-2</v>
      </c>
      <c r="G2586" s="148">
        <v>8.1115632258706521E-2</v>
      </c>
      <c r="H2586" s="148">
        <v>7.9009261687622914E-2</v>
      </c>
      <c r="I2586" s="148">
        <v>7.973608410006941E-2</v>
      </c>
      <c r="J2586" s="148">
        <v>9.6280922357733043E-2</v>
      </c>
      <c r="K2586" s="148">
        <v>8.0604561510299891E-2</v>
      </c>
      <c r="L2586" s="148">
        <v>7.9492784920726658E-2</v>
      </c>
      <c r="M2586" s="148">
        <v>8.789300975854894E-2</v>
      </c>
      <c r="N2586" s="148">
        <v>8.1877036300854036E-2</v>
      </c>
      <c r="O2586" s="148">
        <v>7.6600695114625389E-2</v>
      </c>
      <c r="P2586" s="94">
        <f>SUM(D2586:O2586)</f>
        <v>1</v>
      </c>
      <c r="Q2586" s="483"/>
      <c r="R2586" s="85"/>
      <c r="S2586" s="85"/>
      <c r="T2586" s="143"/>
      <c r="U2586" s="79">
        <v>2</v>
      </c>
    </row>
    <row r="2587" spans="1:21" s="80" customFormat="1" ht="15.75" hidden="1" customHeight="1" thickBot="1">
      <c r="A2587" s="351" t="s">
        <v>67</v>
      </c>
      <c r="B2587" s="69"/>
      <c r="C2587" s="144" t="s">
        <v>318</v>
      </c>
      <c r="D2587" s="151">
        <v>8.3599359778292595E-2</v>
      </c>
      <c r="E2587" s="151">
        <v>8.2256751771246472E-2</v>
      </c>
      <c r="F2587" s="151">
        <v>7.974356373749221E-2</v>
      </c>
      <c r="G2587" s="151">
        <v>7.6548323859185516E-2</v>
      </c>
      <c r="H2587" s="151">
        <v>7.7615907933671263E-2</v>
      </c>
      <c r="I2587" s="151">
        <v>7.8683316355159225E-2</v>
      </c>
      <c r="J2587" s="151">
        <v>9.7789385601964082E-2</v>
      </c>
      <c r="K2587" s="151">
        <v>7.9366287071617733E-2</v>
      </c>
      <c r="L2587" s="151">
        <v>8.2661515752628451E-2</v>
      </c>
      <c r="M2587" s="151">
        <v>9.4587123767559123E-2</v>
      </c>
      <c r="N2587" s="151">
        <v>8.6095707706074498E-2</v>
      </c>
      <c r="O2587" s="151">
        <v>8.105275666510893E-2</v>
      </c>
      <c r="P2587" s="84">
        <f>SUM(D2587:O2587)</f>
        <v>1</v>
      </c>
      <c r="Q2587" s="483"/>
      <c r="R2587" s="85"/>
      <c r="S2587" s="85"/>
      <c r="T2587" s="143"/>
      <c r="U2587" s="79">
        <v>2</v>
      </c>
    </row>
    <row r="2588" spans="1:21" s="80" customFormat="1" ht="15.75" hidden="1" customHeight="1" thickBot="1">
      <c r="A2588" s="351" t="s">
        <v>67</v>
      </c>
      <c r="B2588" s="69"/>
      <c r="C2588" s="144" t="s">
        <v>319</v>
      </c>
      <c r="D2588" s="126">
        <f t="shared" ref="D2588:D2595" si="1722">D2607/$P2607</f>
        <v>8.2622222707430165E-2</v>
      </c>
      <c r="E2588" s="128">
        <f t="shared" ref="E2588:O2588" si="1723">E2607/$P2607</f>
        <v>7.8746864381045764E-2</v>
      </c>
      <c r="F2588" s="128">
        <f t="shared" si="1723"/>
        <v>7.6482840426303156E-2</v>
      </c>
      <c r="G2588" s="128">
        <f t="shared" si="1723"/>
        <v>7.8442290657900163E-2</v>
      </c>
      <c r="H2588" s="128">
        <f t="shared" si="1723"/>
        <v>7.7832795742844171E-2</v>
      </c>
      <c r="I2588" s="128">
        <f t="shared" si="1723"/>
        <v>8.1018625282823872E-2</v>
      </c>
      <c r="J2588" s="128">
        <f t="shared" si="1723"/>
        <v>9.7107004964713015E-2</v>
      </c>
      <c r="K2588" s="128">
        <f t="shared" si="1723"/>
        <v>8.0859639927950769E-2</v>
      </c>
      <c r="L2588" s="128">
        <f t="shared" si="1723"/>
        <v>8.3480903997493236E-2</v>
      </c>
      <c r="M2588" s="128">
        <f t="shared" si="1723"/>
        <v>9.6397546466442413E-2</v>
      </c>
      <c r="N2588" s="128">
        <f t="shared" si="1723"/>
        <v>8.786039276189557E-2</v>
      </c>
      <c r="O2588" s="128">
        <f t="shared" si="1723"/>
        <v>7.914887268315772E-2</v>
      </c>
      <c r="P2588" s="130">
        <f>SUM(D2588:O2588)</f>
        <v>1</v>
      </c>
      <c r="Q2588" s="483"/>
      <c r="R2588" s="85"/>
      <c r="S2588" s="85"/>
      <c r="T2588" s="143"/>
      <c r="U2588" s="79">
        <v>2</v>
      </c>
    </row>
    <row r="2589" spans="1:21" s="80" customFormat="1" ht="15.75" hidden="1" customHeight="1" thickBot="1">
      <c r="A2589" s="351" t="s">
        <v>67</v>
      </c>
      <c r="B2589" s="69"/>
      <c r="C2589" s="154" t="s">
        <v>320</v>
      </c>
      <c r="D2589" s="126">
        <f t="shared" si="1722"/>
        <v>8.113816111529816E-2</v>
      </c>
      <c r="E2589" s="128">
        <f t="shared" ref="E2589:O2590" si="1724">E2608/$P2608</f>
        <v>7.8256028304172623E-2</v>
      </c>
      <c r="F2589" s="128">
        <f t="shared" si="1724"/>
        <v>7.6038953864161957E-2</v>
      </c>
      <c r="G2589" s="128">
        <f t="shared" si="1724"/>
        <v>7.6660210503353907E-2</v>
      </c>
      <c r="H2589" s="128">
        <f t="shared" si="1724"/>
        <v>7.6926119901814624E-2</v>
      </c>
      <c r="I2589" s="128">
        <f t="shared" si="1724"/>
        <v>8.0566117058954154E-2</v>
      </c>
      <c r="J2589" s="128">
        <f t="shared" si="1724"/>
        <v>9.8070963221288915E-2</v>
      </c>
      <c r="K2589" s="128">
        <f t="shared" si="1724"/>
        <v>8.1174439235404502E-2</v>
      </c>
      <c r="L2589" s="128">
        <f t="shared" si="1724"/>
        <v>8.5672591754805988E-2</v>
      </c>
      <c r="M2589" s="128">
        <f t="shared" si="1724"/>
        <v>9.6786414162396237E-2</v>
      </c>
      <c r="N2589" s="128">
        <f t="shared" si="1724"/>
        <v>8.5586710137452032E-2</v>
      </c>
      <c r="O2589" s="128">
        <f t="shared" si="1724"/>
        <v>8.312329074089693E-2</v>
      </c>
      <c r="P2589" s="130">
        <f>SUM(D2589:O2589)</f>
        <v>1</v>
      </c>
      <c r="Q2589" s="499">
        <f>(P2608/P2607-1)</f>
        <v>1.5153274173533182E-2</v>
      </c>
      <c r="R2589" s="85"/>
      <c r="S2589" s="85"/>
      <c r="T2589" s="143"/>
      <c r="U2589" s="79">
        <v>2</v>
      </c>
    </row>
    <row r="2590" spans="1:21" s="80" customFormat="1" ht="15.75" hidden="1" customHeight="1" thickBot="1">
      <c r="A2590" s="351" t="s">
        <v>67</v>
      </c>
      <c r="B2590" s="69"/>
      <c r="C2590" s="144" t="s">
        <v>490</v>
      </c>
      <c r="D2590" s="126">
        <f t="shared" si="1722"/>
        <v>8.0129883622024445E-2</v>
      </c>
      <c r="E2590" s="128">
        <f t="shared" si="1724"/>
        <v>7.8553948164545445E-2</v>
      </c>
      <c r="F2590" s="128">
        <f t="shared" si="1724"/>
        <v>7.670140552208117E-2</v>
      </c>
      <c r="G2590" s="128">
        <f t="shared" si="1724"/>
        <v>7.5964641869383925E-2</v>
      </c>
      <c r="H2590" s="128">
        <f t="shared" si="1724"/>
        <v>7.7485895502371227E-2</v>
      </c>
      <c r="I2590" s="128">
        <f t="shared" si="1724"/>
        <v>8.1147046559815486E-2</v>
      </c>
      <c r="J2590" s="128">
        <f t="shared" si="1724"/>
        <v>9.6349110799376358E-2</v>
      </c>
      <c r="K2590" s="128">
        <f t="shared" si="1724"/>
        <v>8.3744959677414035E-2</v>
      </c>
      <c r="L2590" s="128">
        <f t="shared" si="1724"/>
        <v>8.3503748892417906E-2</v>
      </c>
      <c r="M2590" s="128">
        <f t="shared" si="1724"/>
        <v>9.6638594589537247E-2</v>
      </c>
      <c r="N2590" s="128">
        <f t="shared" si="1724"/>
        <v>8.5992406920952655E-2</v>
      </c>
      <c r="O2590" s="128">
        <f t="shared" si="1724"/>
        <v>8.3788357880080072E-2</v>
      </c>
      <c r="P2590" s="130">
        <f t="shared" ref="P2590:P2595" si="1725">SUM(D2590:O2590)</f>
        <v>1</v>
      </c>
      <c r="Q2590" s="499">
        <f t="shared" ref="Q2590:Q2595" si="1726">(P2609/P2608-1)</f>
        <v>6.0954943046606758E-2</v>
      </c>
      <c r="R2590" s="85"/>
      <c r="S2590" s="85"/>
      <c r="T2590" s="143"/>
      <c r="U2590" s="79">
        <v>2</v>
      </c>
    </row>
    <row r="2591" spans="1:21" s="80" customFormat="1" ht="15.75" hidden="1" customHeight="1" thickBot="1">
      <c r="A2591" s="351" t="s">
        <v>67</v>
      </c>
      <c r="B2591" s="69"/>
      <c r="C2591" s="144" t="s">
        <v>611</v>
      </c>
      <c r="D2591" s="126">
        <f t="shared" si="1722"/>
        <v>8.0359643521247956E-2</v>
      </c>
      <c r="E2591" s="128">
        <f t="shared" ref="E2591:O2591" si="1727">E2610/$P2610</f>
        <v>7.8064586203331121E-2</v>
      </c>
      <c r="F2591" s="128">
        <f t="shared" si="1727"/>
        <v>7.7499673520163501E-2</v>
      </c>
      <c r="G2591" s="128">
        <f t="shared" si="1727"/>
        <v>7.5219186179072167E-2</v>
      </c>
      <c r="H2591" s="128">
        <f t="shared" si="1727"/>
        <v>7.8377591149387291E-2</v>
      </c>
      <c r="I2591" s="128">
        <f t="shared" si="1727"/>
        <v>8.0891387474450113E-2</v>
      </c>
      <c r="J2591" s="128">
        <f t="shared" si="1727"/>
        <v>9.6178733759405291E-2</v>
      </c>
      <c r="K2591" s="128">
        <f t="shared" si="1727"/>
        <v>8.1747100544567616E-2</v>
      </c>
      <c r="L2591" s="128">
        <f t="shared" si="1727"/>
        <v>8.4274796775326011E-2</v>
      </c>
      <c r="M2591" s="128">
        <f t="shared" si="1727"/>
        <v>9.5450191303114759E-2</v>
      </c>
      <c r="N2591" s="128">
        <f t="shared" si="1727"/>
        <v>8.7066848653165024E-2</v>
      </c>
      <c r="O2591" s="128">
        <f t="shared" si="1727"/>
        <v>8.487026091676933E-2</v>
      </c>
      <c r="P2591" s="130">
        <f t="shared" si="1725"/>
        <v>1.0000000000000002</v>
      </c>
      <c r="Q2591" s="500">
        <f t="shared" si="1726"/>
        <v>7.207383937728018E-2</v>
      </c>
      <c r="R2591" s="85"/>
      <c r="S2591" s="85"/>
      <c r="T2591" s="143"/>
      <c r="U2591" s="79">
        <v>2</v>
      </c>
    </row>
    <row r="2592" spans="1:21" s="80" customFormat="1" ht="15.75" hidden="1" customHeight="1" thickBot="1">
      <c r="A2592" s="351" t="s">
        <v>67</v>
      </c>
      <c r="B2592" s="69"/>
      <c r="C2592" s="144" t="s">
        <v>709</v>
      </c>
      <c r="D2592" s="126">
        <f t="shared" si="1722"/>
        <v>7.9991772236236741E-2</v>
      </c>
      <c r="E2592" s="128">
        <f t="shared" ref="E2592:O2592" si="1728">E2611/$P2611</f>
        <v>7.7590969772780696E-2</v>
      </c>
      <c r="F2592" s="128">
        <f t="shared" si="1728"/>
        <v>7.6987307376002581E-2</v>
      </c>
      <c r="G2592" s="128">
        <f t="shared" si="1728"/>
        <v>7.6360314660810183E-2</v>
      </c>
      <c r="H2592" s="128">
        <f t="shared" si="1728"/>
        <v>7.8132056073930645E-2</v>
      </c>
      <c r="I2592" s="128">
        <f t="shared" si="1728"/>
        <v>8.0416593793550623E-2</v>
      </c>
      <c r="J2592" s="128">
        <f t="shared" si="1728"/>
        <v>9.7848673283709969E-2</v>
      </c>
      <c r="K2592" s="128">
        <f t="shared" si="1728"/>
        <v>8.2320628177914745E-2</v>
      </c>
      <c r="L2592" s="128">
        <f t="shared" si="1728"/>
        <v>8.3229028256616808E-2</v>
      </c>
      <c r="M2592" s="128">
        <f t="shared" si="1728"/>
        <v>9.731892246138768E-2</v>
      </c>
      <c r="N2592" s="128">
        <f t="shared" si="1728"/>
        <v>8.5996785086672342E-2</v>
      </c>
      <c r="O2592" s="128">
        <f t="shared" si="1728"/>
        <v>8.3806948820386931E-2</v>
      </c>
      <c r="P2592" s="130">
        <f t="shared" si="1725"/>
        <v>1</v>
      </c>
      <c r="Q2592" s="500">
        <f t="shared" si="1726"/>
        <v>7.7081619807146673E-2</v>
      </c>
      <c r="R2592" s="85"/>
      <c r="S2592" s="85"/>
      <c r="T2592" s="480"/>
      <c r="U2592" s="79">
        <v>2</v>
      </c>
    </row>
    <row r="2593" spans="1:21" s="80" customFormat="1" ht="15.75" hidden="1" customHeight="1" thickBot="1">
      <c r="A2593" s="351" t="s">
        <v>67</v>
      </c>
      <c r="B2593" s="516"/>
      <c r="C2593" s="363" t="s">
        <v>807</v>
      </c>
      <c r="D2593" s="86">
        <f t="shared" si="1722"/>
        <v>8.1563730360411091E-2</v>
      </c>
      <c r="E2593" s="145">
        <f t="shared" ref="E2593:O2593" si="1729">E2612/$P2612</f>
        <v>7.9504870164173361E-2</v>
      </c>
      <c r="F2593" s="145">
        <f t="shared" si="1729"/>
        <v>7.4753261937612725E-2</v>
      </c>
      <c r="G2593" s="145">
        <f t="shared" si="1729"/>
        <v>7.8147394164826189E-2</v>
      </c>
      <c r="H2593" s="145">
        <f t="shared" si="1729"/>
        <v>7.8873350563866088E-2</v>
      </c>
      <c r="I2593" s="145">
        <f t="shared" si="1729"/>
        <v>8.0497977784508359E-2</v>
      </c>
      <c r="J2593" s="145">
        <f t="shared" si="1729"/>
        <v>9.9493408848470868E-2</v>
      </c>
      <c r="K2593" s="145">
        <f t="shared" si="1729"/>
        <v>7.9168744410681044E-2</v>
      </c>
      <c r="L2593" s="145">
        <f t="shared" si="1729"/>
        <v>8.3848789812135893E-2</v>
      </c>
      <c r="M2593" s="145">
        <f t="shared" si="1729"/>
        <v>9.6013835617270268E-2</v>
      </c>
      <c r="N2593" s="145">
        <f t="shared" si="1729"/>
        <v>8.5477942951958083E-2</v>
      </c>
      <c r="O2593" s="145">
        <f t="shared" si="1729"/>
        <v>8.2656693384086002E-2</v>
      </c>
      <c r="P2593" s="534">
        <f t="shared" si="1725"/>
        <v>0.99999999999999989</v>
      </c>
      <c r="Q2593" s="535">
        <f t="shared" si="1726"/>
        <v>5.4908962751833101E-2</v>
      </c>
      <c r="R2593" s="85"/>
      <c r="S2593" s="85"/>
      <c r="T2593" s="143"/>
      <c r="U2593" s="79">
        <v>2</v>
      </c>
    </row>
    <row r="2594" spans="1:21" s="80" customFormat="1" ht="15.75" hidden="1" customHeight="1" thickBot="1">
      <c r="A2594" s="351" t="s">
        <v>67</v>
      </c>
      <c r="B2594" s="516"/>
      <c r="C2594" s="363" t="s">
        <v>897</v>
      </c>
      <c r="D2594" s="369">
        <f t="shared" si="1722"/>
        <v>8.2402308801622928E-2</v>
      </c>
      <c r="E2594" s="148">
        <f t="shared" ref="E2594:O2595" si="1730">E2613/$P2613</f>
        <v>7.8735031912031211E-2</v>
      </c>
      <c r="F2594" s="148">
        <f t="shared" si="1730"/>
        <v>7.7357985750596922E-2</v>
      </c>
      <c r="G2594" s="148">
        <f t="shared" si="1730"/>
        <v>7.7083635343050225E-2</v>
      </c>
      <c r="H2594" s="148">
        <f t="shared" si="1730"/>
        <v>7.7870549952603993E-2</v>
      </c>
      <c r="I2594" s="148">
        <f t="shared" si="1730"/>
        <v>8.0882003603277672E-2</v>
      </c>
      <c r="J2594" s="148">
        <f t="shared" si="1730"/>
        <v>9.8213758634924889E-2</v>
      </c>
      <c r="K2594" s="148">
        <f t="shared" si="1730"/>
        <v>8.1696311126371282E-2</v>
      </c>
      <c r="L2594" s="148">
        <f t="shared" si="1730"/>
        <v>8.1518090769924542E-2</v>
      </c>
      <c r="M2594" s="148">
        <f t="shared" si="1730"/>
        <v>9.5554680267016329E-2</v>
      </c>
      <c r="N2594" s="148">
        <f t="shared" si="1730"/>
        <v>8.5303400028076126E-2</v>
      </c>
      <c r="O2594" s="148">
        <f t="shared" si="1730"/>
        <v>8.3382243810504075E-2</v>
      </c>
      <c r="P2594" s="533">
        <f t="shared" si="1725"/>
        <v>1.0000000000000004</v>
      </c>
      <c r="Q2594" s="536">
        <f t="shared" si="1726"/>
        <v>4.6243653775268179E-2</v>
      </c>
      <c r="R2594" s="85"/>
      <c r="S2594" s="85"/>
      <c r="T2594" s="143"/>
      <c r="U2594" s="79">
        <v>2</v>
      </c>
    </row>
    <row r="2595" spans="1:21" s="80" customFormat="1" ht="15.6" hidden="1" customHeight="1" thickBot="1">
      <c r="A2595" s="351" t="s">
        <v>67</v>
      </c>
      <c r="B2595" s="516"/>
      <c r="C2595" s="363" t="s">
        <v>998</v>
      </c>
      <c r="D2595" s="369">
        <f t="shared" si="1722"/>
        <v>8.0883430119633601E-2</v>
      </c>
      <c r="E2595" s="148">
        <f t="shared" si="1730"/>
        <v>7.8375855162462024E-2</v>
      </c>
      <c r="F2595" s="148">
        <f t="shared" si="1730"/>
        <v>7.5453060497157651E-2</v>
      </c>
      <c r="G2595" s="148">
        <f t="shared" si="1730"/>
        <v>7.1288947409856973E-2</v>
      </c>
      <c r="H2595" s="148">
        <f t="shared" si="1730"/>
        <v>7.9808375260464012E-2</v>
      </c>
      <c r="I2595" s="148">
        <f t="shared" si="1730"/>
        <v>8.3885250007700349E-2</v>
      </c>
      <c r="J2595" s="148">
        <f t="shared" si="1730"/>
        <v>9.8285227092627311E-2</v>
      </c>
      <c r="K2595" s="148">
        <f t="shared" si="1730"/>
        <v>8.2739659804903443E-2</v>
      </c>
      <c r="L2595" s="148">
        <f t="shared" si="1730"/>
        <v>8.2275912372791193E-2</v>
      </c>
      <c r="M2595" s="148">
        <f t="shared" si="1730"/>
        <v>9.7517932617507297E-2</v>
      </c>
      <c r="N2595" s="148">
        <f t="shared" si="1730"/>
        <v>8.5154686947021274E-2</v>
      </c>
      <c r="O2595" s="148">
        <f t="shared" si="1730"/>
        <v>8.433166270787501E-2</v>
      </c>
      <c r="P2595" s="533">
        <f t="shared" si="1725"/>
        <v>1</v>
      </c>
      <c r="Q2595" s="536">
        <f t="shared" si="1726"/>
        <v>5.4115652365450018E-2</v>
      </c>
      <c r="R2595" s="85"/>
      <c r="S2595" s="85"/>
      <c r="T2595" s="143"/>
      <c r="U2595" s="79">
        <v>2</v>
      </c>
    </row>
    <row r="2596" spans="1:21" s="80" customFormat="1" ht="15.6" hidden="1" customHeight="1" thickBot="1">
      <c r="A2596" s="351" t="s">
        <v>67</v>
      </c>
      <c r="B2596" s="516"/>
      <c r="C2596" s="363" t="s">
        <v>1143</v>
      </c>
      <c r="D2596" s="369">
        <f t="shared" ref="D2596:O2596" si="1731">D2616/$P2616</f>
        <v>8.2306791148862135E-2</v>
      </c>
      <c r="E2596" s="148">
        <f t="shared" si="1731"/>
        <v>7.8857457537938908E-2</v>
      </c>
      <c r="F2596" s="148">
        <f t="shared" si="1731"/>
        <v>7.7252737555235804E-2</v>
      </c>
      <c r="G2596" s="148">
        <f t="shared" si="1731"/>
        <v>7.5624160644360602E-2</v>
      </c>
      <c r="H2596" s="148">
        <f t="shared" si="1731"/>
        <v>7.9762307914030883E-2</v>
      </c>
      <c r="I2596" s="148">
        <f t="shared" si="1731"/>
        <v>8.2507032542541658E-2</v>
      </c>
      <c r="J2596" s="148">
        <f t="shared" si="1731"/>
        <v>9.4750324329286276E-2</v>
      </c>
      <c r="K2596" s="148">
        <f t="shared" si="1731"/>
        <v>8.0658895071725453E-2</v>
      </c>
      <c r="L2596" s="148">
        <f t="shared" si="1731"/>
        <v>8.0688967662577743E-2</v>
      </c>
      <c r="M2596" s="148">
        <f t="shared" si="1731"/>
        <v>9.5699228760810509E-2</v>
      </c>
      <c r="N2596" s="148">
        <f t="shared" si="1731"/>
        <v>8.8044509087032721E-2</v>
      </c>
      <c r="O2596" s="148">
        <f t="shared" si="1731"/>
        <v>8.3847587745597432E-2</v>
      </c>
      <c r="P2596" s="533">
        <f>SUM(D2596:O2596)</f>
        <v>1.0000000000000002</v>
      </c>
      <c r="Q2596" s="536">
        <f>(P2616/P2614-1)</f>
        <v>5.3054275473469081E-2</v>
      </c>
      <c r="R2596" s="85"/>
      <c r="S2596" s="85"/>
      <c r="T2596" s="143"/>
      <c r="U2596" s="79">
        <v>2</v>
      </c>
    </row>
    <row r="2597" spans="1:21" s="80" customFormat="1" ht="15.6" customHeight="1" thickBot="1">
      <c r="A2597" s="351" t="s">
        <v>67</v>
      </c>
      <c r="B2597" s="516">
        <f>+B2579+1</f>
        <v>514</v>
      </c>
      <c r="C2597" s="363" t="s">
        <v>1853</v>
      </c>
      <c r="D2597" s="369">
        <f t="shared" ref="D2597:D2603" si="1732">D2617/$P2617</f>
        <v>8.7173310442488008E-2</v>
      </c>
      <c r="E2597" s="148">
        <f t="shared" ref="E2597:O2597" si="1733">E2617/$P2617</f>
        <v>8.5350299497796239E-2</v>
      </c>
      <c r="F2597" s="148">
        <f t="shared" si="1733"/>
        <v>8.1864512626317151E-2</v>
      </c>
      <c r="G2597" s="148">
        <f t="shared" si="1733"/>
        <v>8.1264766446532216E-2</v>
      </c>
      <c r="H2597" s="148">
        <f t="shared" si="1733"/>
        <v>8.5042328170511633E-2</v>
      </c>
      <c r="I2597" s="148">
        <f t="shared" si="1733"/>
        <v>9.0241554543369934E-2</v>
      </c>
      <c r="J2597" s="148">
        <f t="shared" si="1733"/>
        <v>0.10064071837641557</v>
      </c>
      <c r="K2597" s="148">
        <f t="shared" si="1733"/>
        <v>8.8603145378602699E-2</v>
      </c>
      <c r="L2597" s="148">
        <f t="shared" si="1733"/>
        <v>8.5850109681942455E-2</v>
      </c>
      <c r="M2597" s="148">
        <f t="shared" si="1733"/>
        <v>8.1486846487491618E-2</v>
      </c>
      <c r="N2597" s="148">
        <f t="shared" si="1733"/>
        <v>6.0102303940223208E-2</v>
      </c>
      <c r="O2597" s="148">
        <f t="shared" si="1733"/>
        <v>7.2380104408309207E-2</v>
      </c>
      <c r="P2597" s="533">
        <f t="shared" ref="P2597:P2606" si="1734">SUM(D2597:O2597)</f>
        <v>0.99999999999999989</v>
      </c>
      <c r="Q2597" s="536">
        <f>(P2617/P2616-1)</f>
        <v>-3.1890143606780441E-2</v>
      </c>
      <c r="R2597" s="85"/>
      <c r="S2597" s="85"/>
      <c r="T2597" s="143"/>
      <c r="U2597" s="79">
        <v>1</v>
      </c>
    </row>
    <row r="2598" spans="1:21" s="80" customFormat="1" ht="15.6" customHeight="1" thickBot="1">
      <c r="A2598" s="351" t="s">
        <v>67</v>
      </c>
      <c r="B2598" s="516">
        <f>+B2597+1</f>
        <v>515</v>
      </c>
      <c r="C2598" s="363" t="s">
        <v>1854</v>
      </c>
      <c r="D2598" s="370">
        <f t="shared" si="1732"/>
        <v>7.5757258429314522E-2</v>
      </c>
      <c r="E2598" s="253">
        <f t="shared" ref="E2598:O2598" si="1735">E2618/$P2618</f>
        <v>7.2984509012929299E-2</v>
      </c>
      <c r="F2598" s="253">
        <f t="shared" si="1735"/>
        <v>7.0893242502551926E-2</v>
      </c>
      <c r="G2598" s="253">
        <f t="shared" si="1735"/>
        <v>7.5329510419161833E-2</v>
      </c>
      <c r="H2598" s="253">
        <f t="shared" si="1735"/>
        <v>7.5688907684721932E-2</v>
      </c>
      <c r="I2598" s="253">
        <f t="shared" si="1735"/>
        <v>7.7655012983709401E-2</v>
      </c>
      <c r="J2598" s="253">
        <f t="shared" si="1735"/>
        <v>9.6303229981977753E-2</v>
      </c>
      <c r="K2598" s="253">
        <f t="shared" si="1735"/>
        <v>8.0509606385008953E-2</v>
      </c>
      <c r="L2598" s="253">
        <f t="shared" si="1735"/>
        <v>7.979827136193314E-2</v>
      </c>
      <c r="M2598" s="253">
        <f t="shared" si="1735"/>
        <v>0.10405602212232937</v>
      </c>
      <c r="N2598" s="253">
        <f t="shared" si="1735"/>
        <v>9.7102917218239132E-2</v>
      </c>
      <c r="O2598" s="253">
        <f t="shared" si="1735"/>
        <v>9.3921511898122798E-2</v>
      </c>
      <c r="P2598" s="537">
        <f t="shared" si="1734"/>
        <v>1</v>
      </c>
      <c r="Q2598" s="538">
        <f t="shared" ref="Q2598:Q2606" si="1736">(P2618/P2617-1)</f>
        <v>0.10612693848371046</v>
      </c>
      <c r="R2598" s="85"/>
      <c r="S2598" s="85"/>
      <c r="T2598" s="143"/>
      <c r="U2598" s="79">
        <v>1</v>
      </c>
    </row>
    <row r="2599" spans="1:21" s="80" customFormat="1" ht="15.6" customHeight="1" thickBot="1">
      <c r="A2599" s="351" t="s">
        <v>67</v>
      </c>
      <c r="B2599" s="516">
        <f>+B2598+1</f>
        <v>516</v>
      </c>
      <c r="C2599" s="144" t="s">
        <v>1855</v>
      </c>
      <c r="D2599" s="91">
        <f t="shared" si="1732"/>
        <v>7.9570816770580199E-2</v>
      </c>
      <c r="E2599" s="92">
        <f t="shared" ref="E2599:O2599" si="1737">E2619/$P2619</f>
        <v>7.6430244463200431E-2</v>
      </c>
      <c r="F2599" s="92">
        <f t="shared" si="1737"/>
        <v>7.301482096342668E-2</v>
      </c>
      <c r="G2599" s="92">
        <f t="shared" si="1737"/>
        <v>7.5348466057706912E-2</v>
      </c>
      <c r="H2599" s="92">
        <f t="shared" si="1737"/>
        <v>7.9161078224509934E-2</v>
      </c>
      <c r="I2599" s="92">
        <f t="shared" si="1737"/>
        <v>8.1611103006011376E-2</v>
      </c>
      <c r="J2599" s="92">
        <f t="shared" si="1737"/>
        <v>9.6605700814288029E-2</v>
      </c>
      <c r="K2599" s="92">
        <f t="shared" si="1737"/>
        <v>8.0046375070297895E-2</v>
      </c>
      <c r="L2599" s="92">
        <f t="shared" si="1737"/>
        <v>8.2067495620136655E-2</v>
      </c>
      <c r="M2599" s="92">
        <f t="shared" si="1737"/>
        <v>9.9200234390253592E-2</v>
      </c>
      <c r="N2599" s="92">
        <f t="shared" si="1737"/>
        <v>8.9740748709751655E-2</v>
      </c>
      <c r="O2599" s="92">
        <f t="shared" si="1737"/>
        <v>8.7202915909836753E-2</v>
      </c>
      <c r="P2599" s="420">
        <f t="shared" si="1734"/>
        <v>1</v>
      </c>
      <c r="Q2599" s="501">
        <f t="shared" si="1736"/>
        <v>0.26455466176253117</v>
      </c>
      <c r="R2599" s="85"/>
      <c r="S2599" s="85"/>
      <c r="T2599" s="143"/>
      <c r="U2599" s="79">
        <v>1</v>
      </c>
    </row>
    <row r="2600" spans="1:21" s="80" customFormat="1" ht="15.6" customHeight="1" thickBot="1">
      <c r="A2600" s="351" t="s">
        <v>67</v>
      </c>
      <c r="B2600" s="516">
        <f>+B2599+1</f>
        <v>517</v>
      </c>
      <c r="C2600" s="144" t="s">
        <v>1856</v>
      </c>
      <c r="D2600" s="91">
        <f t="shared" si="1732"/>
        <v>8.4238627488464918E-2</v>
      </c>
      <c r="E2600" s="92">
        <f t="shared" ref="E2600:O2600" si="1738">E2620/$P2620</f>
        <v>7.7982322287515032E-2</v>
      </c>
      <c r="F2600" s="92">
        <f t="shared" si="1738"/>
        <v>7.7600677195300546E-2</v>
      </c>
      <c r="G2600" s="92">
        <f t="shared" si="1738"/>
        <v>7.6098290624698472E-2</v>
      </c>
      <c r="H2600" s="92">
        <f t="shared" si="1738"/>
        <v>8.0997484038931838E-2</v>
      </c>
      <c r="I2600" s="92">
        <f t="shared" si="1738"/>
        <v>8.0852525008531378E-2</v>
      </c>
      <c r="J2600" s="92">
        <f t="shared" si="1738"/>
        <v>9.7755500382791086E-2</v>
      </c>
      <c r="K2600" s="92">
        <f t="shared" si="1738"/>
        <v>8.2056137351090394E-2</v>
      </c>
      <c r="L2600" s="92">
        <f t="shared" si="1738"/>
        <v>8.1499879725435459E-2</v>
      </c>
      <c r="M2600" s="92">
        <f t="shared" si="1738"/>
        <v>9.4782016466266522E-2</v>
      </c>
      <c r="N2600" s="92">
        <f t="shared" si="1738"/>
        <v>8.3769663872285086E-2</v>
      </c>
      <c r="O2600" s="92">
        <f t="shared" si="1738"/>
        <v>8.2366875558689129E-2</v>
      </c>
      <c r="P2600" s="94">
        <f t="shared" si="1734"/>
        <v>1</v>
      </c>
      <c r="Q2600" s="494">
        <f t="shared" si="1736"/>
        <v>7.1987620441660516E-2</v>
      </c>
      <c r="R2600" s="85"/>
      <c r="S2600" s="85"/>
      <c r="T2600" s="143"/>
      <c r="U2600" s="79">
        <v>1</v>
      </c>
    </row>
    <row r="2601" spans="1:21" s="80" customFormat="1" ht="15.75" customHeight="1" thickBot="1">
      <c r="A2601" s="351" t="s">
        <v>67</v>
      </c>
      <c r="B2601" s="516">
        <f>+B2600+1</f>
        <v>518</v>
      </c>
      <c r="C2601" s="144" t="s">
        <v>1857</v>
      </c>
      <c r="D2601" s="91">
        <f t="shared" si="1732"/>
        <v>8.5942715047873333E-2</v>
      </c>
      <c r="E2601" s="92">
        <f t="shared" ref="E2601:O2601" si="1739">E2621/$P2621</f>
        <v>7.8016479232803568E-2</v>
      </c>
      <c r="F2601" s="92">
        <f t="shared" si="1739"/>
        <v>7.5494147681238452E-2</v>
      </c>
      <c r="G2601" s="92">
        <f t="shared" si="1739"/>
        <v>7.7629212166300629E-2</v>
      </c>
      <c r="H2601" s="92">
        <f t="shared" si="1739"/>
        <v>8.0171926195050106E-2</v>
      </c>
      <c r="I2601" s="92">
        <f t="shared" si="1739"/>
        <v>8.1759211605782506E-2</v>
      </c>
      <c r="J2601" s="92">
        <f t="shared" si="1739"/>
        <v>9.7249894265899597E-2</v>
      </c>
      <c r="K2601" s="92">
        <f t="shared" si="1739"/>
        <v>7.956045187951917E-2</v>
      </c>
      <c r="L2601" s="92">
        <f t="shared" si="1739"/>
        <v>8.2452215830050898E-2</v>
      </c>
      <c r="M2601" s="92">
        <f t="shared" si="1739"/>
        <v>9.5838407720882368E-2</v>
      </c>
      <c r="N2601" s="92">
        <f t="shared" si="1739"/>
        <v>8.3631851697095999E-2</v>
      </c>
      <c r="O2601" s="92">
        <f t="shared" si="1739"/>
        <v>8.225348667750336E-2</v>
      </c>
      <c r="P2601" s="94">
        <f t="shared" si="1734"/>
        <v>1</v>
      </c>
      <c r="Q2601" s="494">
        <f t="shared" si="1736"/>
        <v>-2.9875650629931583E-2</v>
      </c>
      <c r="R2601" s="85"/>
      <c r="S2601" s="85"/>
      <c r="T2601" s="143"/>
      <c r="U2601" s="79">
        <v>1</v>
      </c>
    </row>
    <row r="2602" spans="1:21" s="80" customFormat="1" ht="15.75" customHeight="1" thickBot="1">
      <c r="A2602" s="351" t="s">
        <v>67</v>
      </c>
      <c r="B2602" s="516">
        <f>+B2601+1</f>
        <v>519</v>
      </c>
      <c r="C2602" s="144" t="s">
        <v>1858</v>
      </c>
      <c r="D2602" s="91">
        <f t="shared" si="1732"/>
        <v>8.3501690312499197E-2</v>
      </c>
      <c r="E2602" s="92">
        <f t="shared" ref="E2602:O2602" si="1740">E2622/$P2622</f>
        <v>8.087961991357534E-2</v>
      </c>
      <c r="F2602" s="92">
        <f t="shared" si="1740"/>
        <v>7.8801180310956814E-2</v>
      </c>
      <c r="G2602" s="92">
        <f t="shared" si="1740"/>
        <v>7.6100725936751712E-2</v>
      </c>
      <c r="H2602" s="92">
        <f t="shared" si="1740"/>
        <v>7.9572377487110879E-2</v>
      </c>
      <c r="I2602" s="92">
        <f t="shared" si="1740"/>
        <v>8.1757014733658845E-2</v>
      </c>
      <c r="J2602" s="92">
        <f t="shared" si="1740"/>
        <v>9.7074760612810965E-2</v>
      </c>
      <c r="K2602" s="92">
        <f t="shared" si="1740"/>
        <v>8.1269011274649861E-2</v>
      </c>
      <c r="L2602" s="92">
        <f t="shared" si="1740"/>
        <v>8.0707680871022952E-2</v>
      </c>
      <c r="M2602" s="92">
        <f t="shared" si="1740"/>
        <v>9.3646093823089888E-2</v>
      </c>
      <c r="N2602" s="92">
        <f t="shared" si="1740"/>
        <v>8.3997279317503143E-2</v>
      </c>
      <c r="O2602" s="92">
        <f t="shared" si="1740"/>
        <v>8.2692565406370322E-2</v>
      </c>
      <c r="P2602" s="94">
        <f t="shared" si="1734"/>
        <v>0.99999999999999978</v>
      </c>
      <c r="Q2602" s="494">
        <f t="shared" si="1736"/>
        <v>7.6306898958964364E-3</v>
      </c>
      <c r="R2602" s="85"/>
      <c r="S2602" s="85"/>
      <c r="T2602" s="143"/>
      <c r="U2602" s="79">
        <v>1</v>
      </c>
    </row>
    <row r="2603" spans="1:21" s="80" customFormat="1" ht="15.75" hidden="1" customHeight="1" thickBot="1">
      <c r="A2603" s="351" t="s">
        <v>67</v>
      </c>
      <c r="B2603" s="69"/>
      <c r="C2603" s="144" t="s">
        <v>1859</v>
      </c>
      <c r="D2603" s="91" t="e">
        <f t="shared" si="1732"/>
        <v>#DIV/0!</v>
      </c>
      <c r="E2603" s="92" t="e">
        <f t="shared" ref="E2603:O2603" si="1741">E2623/$P2623</f>
        <v>#DIV/0!</v>
      </c>
      <c r="F2603" s="92" t="e">
        <f t="shared" si="1741"/>
        <v>#DIV/0!</v>
      </c>
      <c r="G2603" s="92" t="e">
        <f t="shared" si="1741"/>
        <v>#DIV/0!</v>
      </c>
      <c r="H2603" s="92" t="e">
        <f t="shared" si="1741"/>
        <v>#DIV/0!</v>
      </c>
      <c r="I2603" s="92" t="e">
        <f t="shared" si="1741"/>
        <v>#DIV/0!</v>
      </c>
      <c r="J2603" s="92" t="e">
        <f t="shared" si="1741"/>
        <v>#DIV/0!</v>
      </c>
      <c r="K2603" s="92" t="e">
        <f t="shared" si="1741"/>
        <v>#DIV/0!</v>
      </c>
      <c r="L2603" s="92" t="e">
        <f t="shared" si="1741"/>
        <v>#DIV/0!</v>
      </c>
      <c r="M2603" s="92" t="e">
        <f t="shared" si="1741"/>
        <v>#DIV/0!</v>
      </c>
      <c r="N2603" s="92" t="e">
        <f t="shared" si="1741"/>
        <v>#DIV/0!</v>
      </c>
      <c r="O2603" s="92" t="e">
        <f t="shared" si="1741"/>
        <v>#DIV/0!</v>
      </c>
      <c r="P2603" s="94" t="e">
        <f t="shared" si="1734"/>
        <v>#DIV/0!</v>
      </c>
      <c r="Q2603" s="494">
        <f t="shared" si="1736"/>
        <v>-1</v>
      </c>
      <c r="R2603" s="85"/>
      <c r="S2603" s="85"/>
      <c r="T2603" s="143"/>
      <c r="U2603" s="79">
        <v>2</v>
      </c>
    </row>
    <row r="2604" spans="1:21" s="80" customFormat="1" ht="15.75" hidden="1" customHeight="1" thickBot="1">
      <c r="A2604" s="351" t="s">
        <v>67</v>
      </c>
      <c r="B2604" s="69"/>
      <c r="C2604" s="144" t="s">
        <v>1860</v>
      </c>
      <c r="D2604" s="91" t="e">
        <f t="shared" ref="D2604:O2606" si="1742">D2624/$P2624</f>
        <v>#DIV/0!</v>
      </c>
      <c r="E2604" s="92" t="e">
        <f t="shared" si="1742"/>
        <v>#DIV/0!</v>
      </c>
      <c r="F2604" s="92" t="e">
        <f t="shared" si="1742"/>
        <v>#DIV/0!</v>
      </c>
      <c r="G2604" s="92" t="e">
        <f t="shared" si="1742"/>
        <v>#DIV/0!</v>
      </c>
      <c r="H2604" s="92" t="e">
        <f t="shared" si="1742"/>
        <v>#DIV/0!</v>
      </c>
      <c r="I2604" s="92" t="e">
        <f t="shared" si="1742"/>
        <v>#DIV/0!</v>
      </c>
      <c r="J2604" s="92" t="e">
        <f t="shared" si="1742"/>
        <v>#DIV/0!</v>
      </c>
      <c r="K2604" s="92" t="e">
        <f t="shared" si="1742"/>
        <v>#DIV/0!</v>
      </c>
      <c r="L2604" s="92" t="e">
        <f t="shared" si="1742"/>
        <v>#DIV/0!</v>
      </c>
      <c r="M2604" s="92" t="e">
        <f t="shared" si="1742"/>
        <v>#DIV/0!</v>
      </c>
      <c r="N2604" s="92" t="e">
        <f t="shared" si="1742"/>
        <v>#DIV/0!</v>
      </c>
      <c r="O2604" s="92" t="e">
        <f t="shared" si="1742"/>
        <v>#DIV/0!</v>
      </c>
      <c r="P2604" s="94" t="e">
        <f t="shared" si="1734"/>
        <v>#DIV/0!</v>
      </c>
      <c r="Q2604" s="494" t="e">
        <f t="shared" si="1736"/>
        <v>#DIV/0!</v>
      </c>
      <c r="R2604" s="85"/>
      <c r="S2604" s="85"/>
      <c r="T2604" s="143"/>
      <c r="U2604" s="79">
        <v>2</v>
      </c>
    </row>
    <row r="2605" spans="1:21" s="80" customFormat="1" ht="15.75" hidden="1" customHeight="1" thickBot="1">
      <c r="A2605" s="351" t="s">
        <v>67</v>
      </c>
      <c r="B2605" s="69"/>
      <c r="C2605" s="144" t="s">
        <v>1861</v>
      </c>
      <c r="D2605" s="91" t="e">
        <f t="shared" si="1742"/>
        <v>#DIV/0!</v>
      </c>
      <c r="E2605" s="92" t="e">
        <f t="shared" si="1742"/>
        <v>#DIV/0!</v>
      </c>
      <c r="F2605" s="92" t="e">
        <f t="shared" si="1742"/>
        <v>#DIV/0!</v>
      </c>
      <c r="G2605" s="92" t="e">
        <f t="shared" si="1742"/>
        <v>#DIV/0!</v>
      </c>
      <c r="H2605" s="92" t="e">
        <f t="shared" si="1742"/>
        <v>#DIV/0!</v>
      </c>
      <c r="I2605" s="92" t="e">
        <f t="shared" si="1742"/>
        <v>#DIV/0!</v>
      </c>
      <c r="J2605" s="92" t="e">
        <f t="shared" si="1742"/>
        <v>#DIV/0!</v>
      </c>
      <c r="K2605" s="92" t="e">
        <f t="shared" si="1742"/>
        <v>#DIV/0!</v>
      </c>
      <c r="L2605" s="92" t="e">
        <f t="shared" si="1742"/>
        <v>#DIV/0!</v>
      </c>
      <c r="M2605" s="92" t="e">
        <f t="shared" si="1742"/>
        <v>#DIV/0!</v>
      </c>
      <c r="N2605" s="92" t="e">
        <f t="shared" si="1742"/>
        <v>#DIV/0!</v>
      </c>
      <c r="O2605" s="92" t="e">
        <f t="shared" si="1742"/>
        <v>#DIV/0!</v>
      </c>
      <c r="P2605" s="94" t="e">
        <f t="shared" si="1734"/>
        <v>#DIV/0!</v>
      </c>
      <c r="Q2605" s="494" t="e">
        <f t="shared" si="1736"/>
        <v>#DIV/0!</v>
      </c>
      <c r="R2605" s="85"/>
      <c r="S2605" s="85"/>
      <c r="T2605" s="143"/>
      <c r="U2605" s="79">
        <v>2</v>
      </c>
    </row>
    <row r="2606" spans="1:21" s="80" customFormat="1" ht="15.75" hidden="1" customHeight="1" thickBot="1">
      <c r="A2606" s="351" t="s">
        <v>67</v>
      </c>
      <c r="B2606" s="69"/>
      <c r="C2606" s="144" t="s">
        <v>1862</v>
      </c>
      <c r="D2606" s="91" t="e">
        <f t="shared" si="1742"/>
        <v>#DIV/0!</v>
      </c>
      <c r="E2606" s="92" t="e">
        <f t="shared" si="1742"/>
        <v>#DIV/0!</v>
      </c>
      <c r="F2606" s="92" t="e">
        <f t="shared" si="1742"/>
        <v>#DIV/0!</v>
      </c>
      <c r="G2606" s="92" t="e">
        <f t="shared" si="1742"/>
        <v>#DIV/0!</v>
      </c>
      <c r="H2606" s="92" t="e">
        <f t="shared" si="1742"/>
        <v>#DIV/0!</v>
      </c>
      <c r="I2606" s="92" t="e">
        <f t="shared" si="1742"/>
        <v>#DIV/0!</v>
      </c>
      <c r="J2606" s="92" t="e">
        <f t="shared" si="1742"/>
        <v>#DIV/0!</v>
      </c>
      <c r="K2606" s="92" t="e">
        <f t="shared" si="1742"/>
        <v>#DIV/0!</v>
      </c>
      <c r="L2606" s="92" t="e">
        <f t="shared" si="1742"/>
        <v>#DIV/0!</v>
      </c>
      <c r="M2606" s="92" t="e">
        <f t="shared" si="1742"/>
        <v>#DIV/0!</v>
      </c>
      <c r="N2606" s="92" t="e">
        <f t="shared" si="1742"/>
        <v>#DIV/0!</v>
      </c>
      <c r="O2606" s="92" t="e">
        <f t="shared" si="1742"/>
        <v>#DIV/0!</v>
      </c>
      <c r="P2606" s="94" t="e">
        <f t="shared" si="1734"/>
        <v>#DIV/0!</v>
      </c>
      <c r="Q2606" s="494" t="e">
        <f t="shared" si="1736"/>
        <v>#DIV/0!</v>
      </c>
      <c r="R2606" s="85"/>
      <c r="S2606" s="85"/>
      <c r="T2606" s="143"/>
      <c r="U2606" s="79">
        <v>2</v>
      </c>
    </row>
    <row r="2607" spans="1:21" s="80" customFormat="1" ht="15.75" hidden="1" customHeight="1" thickBot="1">
      <c r="A2607" s="351" t="s">
        <v>67</v>
      </c>
      <c r="B2607" s="69"/>
      <c r="C2607" s="154" t="s">
        <v>319</v>
      </c>
      <c r="D2607" s="336">
        <f t="shared" ref="D2607:P2607" si="1743">D2349+D2392+D2435+D2478+D2521+D2564</f>
        <v>1511.3212641600003</v>
      </c>
      <c r="E2607" s="337">
        <f t="shared" si="1743"/>
        <v>1440.4334176100001</v>
      </c>
      <c r="F2607" s="337">
        <f t="shared" si="1743"/>
        <v>1399.02001292</v>
      </c>
      <c r="G2607" s="337">
        <f t="shared" si="1743"/>
        <v>1434.86217141</v>
      </c>
      <c r="H2607" s="337">
        <f t="shared" si="1743"/>
        <v>1423.7133231299999</v>
      </c>
      <c r="I2607" s="337">
        <f t="shared" si="1743"/>
        <v>1481.98834612</v>
      </c>
      <c r="J2607" s="337">
        <f t="shared" si="1743"/>
        <v>1776.2761239399999</v>
      </c>
      <c r="K2607" s="337">
        <f t="shared" si="1743"/>
        <v>1479.0801945399999</v>
      </c>
      <c r="L2607" s="337">
        <f t="shared" si="1743"/>
        <v>1527.0282162399999</v>
      </c>
      <c r="M2607" s="337">
        <f t="shared" si="1743"/>
        <v>1763.2987471599999</v>
      </c>
      <c r="N2607" s="337">
        <f t="shared" si="1743"/>
        <v>1607.1375897100002</v>
      </c>
      <c r="O2607" s="337">
        <f t="shared" si="1743"/>
        <v>1447.7869319000001</v>
      </c>
      <c r="P2607" s="349">
        <f t="shared" si="1743"/>
        <v>18291.94633884</v>
      </c>
      <c r="Q2607" s="117"/>
      <c r="R2607" s="85"/>
      <c r="S2607" s="85"/>
      <c r="T2607" s="143"/>
      <c r="U2607" s="79">
        <v>2</v>
      </c>
    </row>
    <row r="2608" spans="1:21" s="80" customFormat="1" ht="15.75" hidden="1" customHeight="1" thickBot="1">
      <c r="A2608" s="351" t="s">
        <v>67</v>
      </c>
      <c r="B2608" s="69"/>
      <c r="C2608" s="144" t="s">
        <v>320</v>
      </c>
      <c r="D2608" s="258">
        <f t="shared" ref="D2608:O2608" si="1744">D2350+D2393+D2436+D2479+D2522+D2565</f>
        <v>1506.6649981699998</v>
      </c>
      <c r="E2608" s="259">
        <f t="shared" si="1744"/>
        <v>1453.14630158</v>
      </c>
      <c r="F2608" s="259">
        <f t="shared" si="1744"/>
        <v>1411.97715982</v>
      </c>
      <c r="G2608" s="259">
        <f t="shared" si="1744"/>
        <v>1423.5133546300001</v>
      </c>
      <c r="H2608" s="259">
        <f t="shared" si="1744"/>
        <v>1428.4510606099998</v>
      </c>
      <c r="I2608" s="259">
        <f t="shared" si="1744"/>
        <v>1496.0426381699997</v>
      </c>
      <c r="J2608" s="259">
        <f t="shared" si="1744"/>
        <v>1821.09238848</v>
      </c>
      <c r="K2608" s="259">
        <f t="shared" si="1744"/>
        <v>1507.3386512699999</v>
      </c>
      <c r="L2608" s="259">
        <f t="shared" si="1744"/>
        <v>1590.8654266400004</v>
      </c>
      <c r="M2608" s="259">
        <f t="shared" si="1744"/>
        <v>1797.2394310200002</v>
      </c>
      <c r="N2608" s="259">
        <f t="shared" si="1744"/>
        <v>1589.2706797900003</v>
      </c>
      <c r="O2608" s="259">
        <f t="shared" si="1744"/>
        <v>1543.5271266999998</v>
      </c>
      <c r="P2608" s="101">
        <f t="shared" ref="P2608:P2613" si="1745">SUM(D2608:O2608)</f>
        <v>18569.129216879999</v>
      </c>
      <c r="Q2608" s="507"/>
      <c r="R2608" s="260"/>
      <c r="S2608" s="260"/>
      <c r="T2608" s="156"/>
      <c r="U2608" s="79">
        <v>2</v>
      </c>
    </row>
    <row r="2609" spans="1:21" s="80" customFormat="1" ht="15.75" hidden="1" customHeight="1" thickBot="1">
      <c r="A2609" s="352" t="s">
        <v>67</v>
      </c>
      <c r="B2609" s="69"/>
      <c r="C2609" s="144" t="s">
        <v>490</v>
      </c>
      <c r="D2609" s="258">
        <f t="shared" ref="D2609:O2609" si="1746">D2351+D2394+D2437+D2480+D2523+D2566</f>
        <v>1578.6395929199998</v>
      </c>
      <c r="E2609" s="259">
        <f t="shared" si="1746"/>
        <v>1547.5920736099999</v>
      </c>
      <c r="F2609" s="259">
        <f t="shared" si="1746"/>
        <v>1511.0951135400003</v>
      </c>
      <c r="G2609" s="259">
        <f t="shared" si="1746"/>
        <v>1496.5801258700001</v>
      </c>
      <c r="H2609" s="259">
        <f t="shared" si="1746"/>
        <v>1526.55035804</v>
      </c>
      <c r="I2609" s="259">
        <f t="shared" si="1746"/>
        <v>1598.6787295499998</v>
      </c>
      <c r="J2609" s="259">
        <f t="shared" si="1746"/>
        <v>1898.1747404999999</v>
      </c>
      <c r="K2609" s="259">
        <f t="shared" si="1746"/>
        <v>1649.8602403800001</v>
      </c>
      <c r="L2609" s="259">
        <f t="shared" si="1746"/>
        <v>1645.10814443</v>
      </c>
      <c r="M2609" s="259">
        <f t="shared" si="1746"/>
        <v>1903.8778633800002</v>
      </c>
      <c r="N2609" s="259">
        <f t="shared" si="1746"/>
        <v>1694.1372197200001</v>
      </c>
      <c r="O2609" s="259">
        <f t="shared" si="1746"/>
        <v>1650.7152287800002</v>
      </c>
      <c r="P2609" s="101">
        <f t="shared" si="1745"/>
        <v>19701.009430720002</v>
      </c>
      <c r="Q2609" s="508"/>
      <c r="R2609" s="259">
        <f t="shared" ref="R2609:S2626" si="1747">R2351+R2394+R2437+R2480+R2523+R2566</f>
        <v>0</v>
      </c>
      <c r="S2609" s="259">
        <f t="shared" si="1747"/>
        <v>0</v>
      </c>
      <c r="T2609" s="142">
        <f t="shared" ref="T2609:T2614" si="1748">R2609-S2609</f>
        <v>0</v>
      </c>
      <c r="U2609" s="79">
        <v>2</v>
      </c>
    </row>
    <row r="2610" spans="1:21" s="80" customFormat="1" ht="15.75" hidden="1" customHeight="1" thickBot="1">
      <c r="A2610" s="352" t="s">
        <v>67</v>
      </c>
      <c r="B2610" s="69"/>
      <c r="C2610" s="144" t="s">
        <v>611</v>
      </c>
      <c r="D2610" s="258">
        <f t="shared" ref="D2610:O2610" si="1749">D2352+D2395+D2438+D2481+D2524+D2567</f>
        <v>1697.2709536900002</v>
      </c>
      <c r="E2610" s="259">
        <f t="shared" si="1749"/>
        <v>1648.7971930799999</v>
      </c>
      <c r="F2610" s="259">
        <f t="shared" si="1749"/>
        <v>1636.8657079899999</v>
      </c>
      <c r="G2610" s="259">
        <f t="shared" si="1749"/>
        <v>1588.69967894</v>
      </c>
      <c r="H2610" s="259">
        <f t="shared" si="1749"/>
        <v>1655.4081507699998</v>
      </c>
      <c r="I2610" s="259">
        <f t="shared" si="1749"/>
        <v>1708.5018841299998</v>
      </c>
      <c r="J2610" s="259">
        <f t="shared" si="1749"/>
        <v>2031.3849591599999</v>
      </c>
      <c r="K2610" s="259">
        <f t="shared" si="1749"/>
        <v>1726.5753458199999</v>
      </c>
      <c r="L2610" s="259">
        <f t="shared" si="1749"/>
        <v>1779.96265821</v>
      </c>
      <c r="M2610" s="259">
        <f t="shared" si="1749"/>
        <v>2015.9974599699999</v>
      </c>
      <c r="N2610" s="259">
        <f t="shared" si="1749"/>
        <v>1838.9334095200002</v>
      </c>
      <c r="O2610" s="259">
        <f t="shared" si="1749"/>
        <v>1792.53941872</v>
      </c>
      <c r="P2610" s="101">
        <f t="shared" si="1745"/>
        <v>21120.936819999995</v>
      </c>
      <c r="Q2610" s="508"/>
      <c r="R2610" s="259">
        <f t="shared" si="1747"/>
        <v>0</v>
      </c>
      <c r="S2610" s="259">
        <f t="shared" si="1747"/>
        <v>0</v>
      </c>
      <c r="T2610" s="142">
        <f t="shared" si="1748"/>
        <v>0</v>
      </c>
      <c r="U2610" s="79">
        <v>2</v>
      </c>
    </row>
    <row r="2611" spans="1:21" s="80" customFormat="1" ht="15.75" hidden="1" customHeight="1" thickBot="1">
      <c r="A2611" s="352" t="s">
        <v>67</v>
      </c>
      <c r="B2611" s="69"/>
      <c r="C2611" s="144" t="s">
        <v>709</v>
      </c>
      <c r="D2611" s="258">
        <f t="shared" ref="D2611:O2611" si="1750">D2353+D2396+D2439+D2482+D2525+D2568</f>
        <v>1819.7306541799999</v>
      </c>
      <c r="E2611" s="259">
        <f t="shared" si="1750"/>
        <v>1765.1148641399998</v>
      </c>
      <c r="F2611" s="259">
        <f t="shared" si="1750"/>
        <v>1751.3821646700001</v>
      </c>
      <c r="G2611" s="259">
        <f t="shared" si="1750"/>
        <v>1737.11872442</v>
      </c>
      <c r="H2611" s="259">
        <f t="shared" si="1750"/>
        <v>1777.4240217100003</v>
      </c>
      <c r="I2611" s="259">
        <f t="shared" si="1750"/>
        <v>1829.3949082499998</v>
      </c>
      <c r="J2611" s="259">
        <f t="shared" si="1750"/>
        <v>2225.9568111499998</v>
      </c>
      <c r="K2611" s="259">
        <f t="shared" si="1750"/>
        <v>1872.7097347500001</v>
      </c>
      <c r="L2611" s="259">
        <f t="shared" si="1750"/>
        <v>1893.3749034700004</v>
      </c>
      <c r="M2611" s="259">
        <f t="shared" si="1750"/>
        <v>2213.9055240799999</v>
      </c>
      <c r="N2611" s="259">
        <f t="shared" si="1750"/>
        <v>1956.33852843</v>
      </c>
      <c r="O2611" s="259">
        <f t="shared" si="1750"/>
        <v>1906.5220026799998</v>
      </c>
      <c r="P2611" s="101">
        <f t="shared" si="1745"/>
        <v>22748.972841930001</v>
      </c>
      <c r="Q2611" s="508"/>
      <c r="R2611" s="259">
        <f t="shared" si="1747"/>
        <v>0</v>
      </c>
      <c r="S2611" s="259">
        <f t="shared" si="1747"/>
        <v>0</v>
      </c>
      <c r="T2611" s="142">
        <f t="shared" si="1748"/>
        <v>0</v>
      </c>
      <c r="U2611" s="79">
        <v>2</v>
      </c>
    </row>
    <row r="2612" spans="1:21" s="80" customFormat="1" ht="15.75" hidden="1" customHeight="1" thickBot="1">
      <c r="A2612" s="352" t="s">
        <v>67</v>
      </c>
      <c r="B2612" s="69"/>
      <c r="C2612" s="144" t="s">
        <v>807</v>
      </c>
      <c r="D2612" s="258">
        <f t="shared" ref="D2612:O2612" si="1751">D2354+D2397+D2440+D2483+D2526+D2569</f>
        <v>1957.37417783</v>
      </c>
      <c r="E2612" s="259">
        <f t="shared" si="1751"/>
        <v>1907.9654545400001</v>
      </c>
      <c r="F2612" s="259">
        <f t="shared" si="1751"/>
        <v>1793.93590728</v>
      </c>
      <c r="G2612" s="259">
        <f t="shared" si="1751"/>
        <v>1875.3886160799998</v>
      </c>
      <c r="H2612" s="259">
        <f t="shared" si="1751"/>
        <v>1892.8101869600002</v>
      </c>
      <c r="I2612" s="259">
        <f t="shared" si="1751"/>
        <v>1931.7981458999998</v>
      </c>
      <c r="J2612" s="259">
        <f t="shared" si="1751"/>
        <v>2387.6523116799999</v>
      </c>
      <c r="K2612" s="259">
        <f t="shared" si="1751"/>
        <v>1899.89907666</v>
      </c>
      <c r="L2612" s="259">
        <f t="shared" si="1751"/>
        <v>2012.2112524200002</v>
      </c>
      <c r="M2612" s="259">
        <f t="shared" si="1751"/>
        <v>2304.1491815199997</v>
      </c>
      <c r="N2612" s="259">
        <f t="shared" si="1751"/>
        <v>2051.3078248000002</v>
      </c>
      <c r="O2612" s="259">
        <f t="shared" si="1751"/>
        <v>1983.6032086799999</v>
      </c>
      <c r="P2612" s="101">
        <f t="shared" si="1745"/>
        <v>23998.09534435</v>
      </c>
      <c r="Q2612" s="508"/>
      <c r="R2612" s="259">
        <f t="shared" si="1747"/>
        <v>0</v>
      </c>
      <c r="S2612" s="259">
        <f t="shared" si="1747"/>
        <v>0</v>
      </c>
      <c r="T2612" s="142">
        <f t="shared" si="1748"/>
        <v>0</v>
      </c>
      <c r="U2612" s="79">
        <v>2</v>
      </c>
    </row>
    <row r="2613" spans="1:21" s="80" customFormat="1" ht="15.75" hidden="1" customHeight="1" thickBot="1">
      <c r="A2613" s="352" t="s">
        <v>67</v>
      </c>
      <c r="B2613" s="69"/>
      <c r="C2613" s="144" t="s">
        <v>897</v>
      </c>
      <c r="D2613" s="362">
        <f t="shared" ref="D2613:O2613" si="1752">D2355+D2398+D2441+D2484+D2527+D2570</f>
        <v>2068.9452174899998</v>
      </c>
      <c r="E2613" s="438">
        <f t="shared" si="1752"/>
        <v>1976.86776126</v>
      </c>
      <c r="F2613" s="438">
        <f t="shared" si="1752"/>
        <v>1942.2930859699998</v>
      </c>
      <c r="G2613" s="438">
        <f t="shared" si="1752"/>
        <v>1935.4047357300001</v>
      </c>
      <c r="H2613" s="438">
        <f t="shared" si="1752"/>
        <v>1955.16247361</v>
      </c>
      <c r="I2613" s="438">
        <f t="shared" si="1752"/>
        <v>2030.7736150799999</v>
      </c>
      <c r="J2613" s="438">
        <f t="shared" si="1752"/>
        <v>2465.9368065600002</v>
      </c>
      <c r="K2613" s="438">
        <f t="shared" si="1752"/>
        <v>2051.2191302599999</v>
      </c>
      <c r="L2613" s="438">
        <f t="shared" si="1752"/>
        <v>2046.7443994000002</v>
      </c>
      <c r="M2613" s="438">
        <f t="shared" si="1752"/>
        <v>2399.1730525800003</v>
      </c>
      <c r="N2613" s="438">
        <f t="shared" si="1752"/>
        <v>2141.7853952199998</v>
      </c>
      <c r="O2613" s="438">
        <f t="shared" si="1752"/>
        <v>2093.5492835599998</v>
      </c>
      <c r="P2613" s="107">
        <f t="shared" si="1745"/>
        <v>25107.854956719995</v>
      </c>
      <c r="Q2613" s="508"/>
      <c r="R2613" s="258">
        <f t="shared" si="1747"/>
        <v>0</v>
      </c>
      <c r="S2613" s="259">
        <f t="shared" si="1747"/>
        <v>0</v>
      </c>
      <c r="T2613" s="111">
        <f>S2613-R2613</f>
        <v>0</v>
      </c>
      <c r="U2613" s="79">
        <v>2</v>
      </c>
    </row>
    <row r="2614" spans="1:21" s="80" customFormat="1" ht="15.75" hidden="1" customHeight="1" thickBot="1">
      <c r="A2614" s="352" t="s">
        <v>67</v>
      </c>
      <c r="B2614" s="69"/>
      <c r="C2614" s="144" t="s">
        <v>998</v>
      </c>
      <c r="D2614" s="258">
        <f t="shared" ref="D2614:O2614" si="1753">D2356+D2399+D2442+D2485+D2528+D2571</f>
        <v>2140.70800908</v>
      </c>
      <c r="E2614" s="259">
        <f t="shared" si="1753"/>
        <v>2074.34106858</v>
      </c>
      <c r="F2614" s="259">
        <f t="shared" si="1753"/>
        <v>1996.98468125</v>
      </c>
      <c r="G2614" s="259">
        <f t="shared" si="1753"/>
        <v>1886.77483699</v>
      </c>
      <c r="H2614" s="259">
        <f t="shared" si="1753"/>
        <v>2112.2549805200001</v>
      </c>
      <c r="I2614" s="259">
        <f t="shared" si="1753"/>
        <v>2220.1559240200004</v>
      </c>
      <c r="J2614" s="259">
        <f t="shared" si="1753"/>
        <v>2601.2741114</v>
      </c>
      <c r="K2614" s="259">
        <f t="shared" si="1753"/>
        <v>2189.83606594</v>
      </c>
      <c r="L2614" s="259">
        <f t="shared" si="1753"/>
        <v>2177.5622560800002</v>
      </c>
      <c r="M2614" s="259">
        <f t="shared" si="1753"/>
        <v>2580.9664485599997</v>
      </c>
      <c r="N2614" s="259">
        <f t="shared" si="1753"/>
        <v>2253.7535820200001</v>
      </c>
      <c r="O2614" s="259">
        <f t="shared" si="1753"/>
        <v>2231.9709427600001</v>
      </c>
      <c r="P2614" s="101">
        <f>SUM(D2614:O2614)</f>
        <v>26466.582907199998</v>
      </c>
      <c r="Q2614" s="508"/>
      <c r="R2614" s="438">
        <f t="shared" si="1747"/>
        <v>26414.200000000004</v>
      </c>
      <c r="S2614" s="438">
        <f t="shared" si="1747"/>
        <v>26414.200000000004</v>
      </c>
      <c r="T2614" s="591">
        <f t="shared" si="1748"/>
        <v>0</v>
      </c>
      <c r="U2614" s="79">
        <v>2</v>
      </c>
    </row>
    <row r="2615" spans="1:21" s="80" customFormat="1" ht="15.6" customHeight="1" thickBot="1">
      <c r="A2615" s="352" t="s">
        <v>67</v>
      </c>
      <c r="B2615" s="516">
        <f>+B2602+1</f>
        <v>520</v>
      </c>
      <c r="C2615" s="144" t="s">
        <v>2538</v>
      </c>
      <c r="D2615" s="258">
        <f t="shared" ref="D2615:O2616" si="1754">D2357+D2400+D2443+D2486+D2529+D2572</f>
        <v>3193.6000000000004</v>
      </c>
      <c r="E2615" s="259">
        <f t="shared" si="1754"/>
        <v>2989</v>
      </c>
      <c r="F2615" s="259">
        <f t="shared" si="1754"/>
        <v>2878.9000000000005</v>
      </c>
      <c r="G2615" s="259">
        <f t="shared" si="1754"/>
        <v>3004.7000000000003</v>
      </c>
      <c r="H2615" s="259">
        <f t="shared" si="1754"/>
        <v>3105.8</v>
      </c>
      <c r="I2615" s="259">
        <f t="shared" si="1754"/>
        <v>3155.4</v>
      </c>
      <c r="J2615" s="259">
        <f>J2357+J2400+J2443+J2486+J2529+J2572</f>
        <v>3761.5</v>
      </c>
      <c r="K2615" s="259">
        <f t="shared" si="1754"/>
        <v>3000.1</v>
      </c>
      <c r="L2615" s="259">
        <f t="shared" si="1754"/>
        <v>3028.6</v>
      </c>
      <c r="M2615" s="259">
        <f t="shared" si="1754"/>
        <v>3668</v>
      </c>
      <c r="N2615" s="259">
        <f t="shared" si="1754"/>
        <v>3253.2</v>
      </c>
      <c r="O2615" s="259">
        <f t="shared" si="1754"/>
        <v>3159.1999999999966</v>
      </c>
      <c r="P2615" s="101">
        <f>SUM(D2615:O2615)</f>
        <v>38197.999999999993</v>
      </c>
      <c r="Q2615" s="351"/>
      <c r="R2615" s="258">
        <f t="shared" si="1747"/>
        <v>38198</v>
      </c>
      <c r="S2615" s="259">
        <f t="shared" si="1747"/>
        <v>38198</v>
      </c>
      <c r="T2615" s="142">
        <f>R2615-S2615</f>
        <v>0</v>
      </c>
      <c r="U2615" s="79">
        <v>1</v>
      </c>
    </row>
    <row r="2616" spans="1:21" s="80" customFormat="1" ht="15.75" hidden="1" customHeight="1" thickBot="1">
      <c r="A2616" s="352" t="s">
        <v>67</v>
      </c>
      <c r="B2616" s="69"/>
      <c r="C2616" s="144" t="s">
        <v>1143</v>
      </c>
      <c r="D2616" s="258">
        <f t="shared" si="1754"/>
        <v>2293.9518584699999</v>
      </c>
      <c r="E2616" s="259">
        <f t="shared" si="1754"/>
        <v>2197.8163496400002</v>
      </c>
      <c r="F2616" s="259">
        <f t="shared" si="1754"/>
        <v>2153.0916029300001</v>
      </c>
      <c r="G2616" s="259">
        <f t="shared" si="1754"/>
        <v>2107.7019457800002</v>
      </c>
      <c r="H2616" s="259">
        <f t="shared" si="1754"/>
        <v>2223.0352067099998</v>
      </c>
      <c r="I2616" s="259">
        <f t="shared" si="1754"/>
        <v>2299.5327359500002</v>
      </c>
      <c r="J2616" s="259">
        <f t="shared" si="1754"/>
        <v>2640.7624395499997</v>
      </c>
      <c r="K2616" s="259">
        <f t="shared" si="1754"/>
        <v>2248.0237616999998</v>
      </c>
      <c r="L2616" s="259">
        <f t="shared" si="1754"/>
        <v>2248.8619073099999</v>
      </c>
      <c r="M2616" s="259">
        <f t="shared" si="1754"/>
        <v>2667.2091161099997</v>
      </c>
      <c r="N2616" s="259">
        <f t="shared" si="1754"/>
        <v>2453.8663508699997</v>
      </c>
      <c r="O2616" s="259">
        <f t="shared" si="1754"/>
        <v>2336.8950125800002</v>
      </c>
      <c r="P2616" s="101">
        <f>SUM(D2616:O2616)</f>
        <v>27870.748287599996</v>
      </c>
      <c r="Q2616" s="351"/>
      <c r="R2616" s="256">
        <f t="shared" si="1747"/>
        <v>27711.1</v>
      </c>
      <c r="S2616" s="256">
        <f t="shared" si="1747"/>
        <v>27711.1</v>
      </c>
      <c r="T2616" s="593">
        <f>R2616-S2616</f>
        <v>0</v>
      </c>
      <c r="U2616" s="79">
        <v>2</v>
      </c>
    </row>
    <row r="2617" spans="1:21" s="80" customFormat="1" ht="15.75" hidden="1" customHeight="1" thickBot="1">
      <c r="A2617" s="352" t="s">
        <v>67</v>
      </c>
      <c r="B2617" s="516"/>
      <c r="C2617" s="144" t="s">
        <v>1853</v>
      </c>
      <c r="D2617" s="258">
        <f t="shared" ref="D2617:O2617" si="1755">D2359+D2402+D2445+D2488+D2531+D2574</f>
        <v>2352.1055656600001</v>
      </c>
      <c r="E2617" s="259">
        <f t="shared" si="1755"/>
        <v>2302.91718257</v>
      </c>
      <c r="F2617" s="259">
        <f t="shared" si="1755"/>
        <v>2208.8638690100001</v>
      </c>
      <c r="G2617" s="259">
        <f t="shared" si="1755"/>
        <v>2192.6815498999999</v>
      </c>
      <c r="H2617" s="259">
        <f t="shared" si="1755"/>
        <v>2294.6075168099997</v>
      </c>
      <c r="I2617" s="259">
        <f t="shared" si="1755"/>
        <v>2434.8927626799996</v>
      </c>
      <c r="J2617" s="259">
        <f t="shared" si="1755"/>
        <v>2715.4824409399998</v>
      </c>
      <c r="K2617" s="259">
        <f t="shared" si="1755"/>
        <v>2390.6852948700002</v>
      </c>
      <c r="L2617" s="259">
        <f t="shared" si="1755"/>
        <v>2316.4030340300001</v>
      </c>
      <c r="M2617" s="259">
        <f t="shared" si="1755"/>
        <v>2198.6737016000002</v>
      </c>
      <c r="N2617" s="259">
        <f t="shared" si="1755"/>
        <v>1621.6771267399997</v>
      </c>
      <c r="O2617" s="259">
        <f t="shared" si="1755"/>
        <v>1952.9560774700001</v>
      </c>
      <c r="P2617" s="101">
        <f t="shared" ref="P2617:P2626" si="1756">SUM(D2617:O2617)</f>
        <v>26981.946122280002</v>
      </c>
      <c r="Q2617" s="351"/>
      <c r="R2617" s="258">
        <f t="shared" si="1747"/>
        <v>28786.100000000002</v>
      </c>
      <c r="S2617" s="259">
        <f t="shared" si="1747"/>
        <v>28786.100000000002</v>
      </c>
      <c r="T2617" s="479">
        <f t="shared" ref="T2617:T2626" si="1757">R2617-S2617</f>
        <v>0</v>
      </c>
      <c r="U2617" s="79">
        <v>2</v>
      </c>
    </row>
    <row r="2618" spans="1:21" s="80" customFormat="1" ht="15.75" hidden="1" customHeight="1" thickBot="1">
      <c r="A2618" s="352" t="s">
        <v>67</v>
      </c>
      <c r="B2618" s="516"/>
      <c r="C2618" s="144" t="s">
        <v>1854</v>
      </c>
      <c r="D2618" s="364">
        <f t="shared" ref="D2618:O2618" si="1758">D2360+D2403+D2446+D2489+D2532+D2575</f>
        <v>2261.0100336300002</v>
      </c>
      <c r="E2618" s="448">
        <f t="shared" si="1758"/>
        <v>2178.2560588800002</v>
      </c>
      <c r="F2618" s="448">
        <f t="shared" si="1758"/>
        <v>2115.8412532100001</v>
      </c>
      <c r="G2618" s="448">
        <f t="shared" si="1758"/>
        <v>2248.2436985899999</v>
      </c>
      <c r="H2618" s="448">
        <f t="shared" si="1758"/>
        <v>2258.9700743900003</v>
      </c>
      <c r="I2618" s="448">
        <f t="shared" si="1758"/>
        <v>2317.6493864499998</v>
      </c>
      <c r="J2618" s="448">
        <f t="shared" si="1758"/>
        <v>2874.21395355</v>
      </c>
      <c r="K2618" s="448">
        <f t="shared" si="1758"/>
        <v>2402.8460323700001</v>
      </c>
      <c r="L2618" s="448">
        <f t="shared" si="1758"/>
        <v>2381.6159132000003</v>
      </c>
      <c r="M2618" s="448">
        <f t="shared" si="1758"/>
        <v>3105.5995815599999</v>
      </c>
      <c r="N2618" s="448">
        <f t="shared" si="1758"/>
        <v>2898.0809849400002</v>
      </c>
      <c r="O2618" s="448">
        <f t="shared" si="1758"/>
        <v>2803.1304878000001</v>
      </c>
      <c r="P2618" s="114">
        <f t="shared" si="1756"/>
        <v>29845.457458569999</v>
      </c>
      <c r="Q2618" s="580"/>
      <c r="R2618" s="258">
        <f t="shared" si="1747"/>
        <v>28357.8</v>
      </c>
      <c r="S2618" s="259">
        <f t="shared" si="1747"/>
        <v>28357.8</v>
      </c>
      <c r="T2618" s="142">
        <f t="shared" si="1757"/>
        <v>0</v>
      </c>
      <c r="U2618" s="79">
        <v>2</v>
      </c>
    </row>
    <row r="2619" spans="1:21" s="80" customFormat="1" ht="15.6" hidden="1" customHeight="1" thickBot="1">
      <c r="A2619" s="352" t="s">
        <v>67</v>
      </c>
      <c r="B2619" s="516"/>
      <c r="C2619" s="144" t="s">
        <v>1855</v>
      </c>
      <c r="D2619" s="258">
        <f t="shared" ref="D2619:O2619" si="1759">D2361+D2404+D2447+D2490+D2533+D2576</f>
        <v>3003.0990935299997</v>
      </c>
      <c r="E2619" s="259">
        <f t="shared" si="1759"/>
        <v>2884.5700871399999</v>
      </c>
      <c r="F2619" s="259">
        <f t="shared" si="1759"/>
        <v>2755.6678635300004</v>
      </c>
      <c r="G2619" s="259">
        <f t="shared" si="1759"/>
        <v>2843.7424586100005</v>
      </c>
      <c r="H2619" s="259">
        <f t="shared" si="1759"/>
        <v>2987.63506405</v>
      </c>
      <c r="I2619" s="259">
        <f t="shared" si="1759"/>
        <v>3080.1019696200001</v>
      </c>
      <c r="J2619" s="259">
        <f t="shared" si="1759"/>
        <v>3646.0162697800006</v>
      </c>
      <c r="K2619" s="259">
        <f t="shared" si="1759"/>
        <v>3021.0472403099998</v>
      </c>
      <c r="L2619" s="259">
        <f t="shared" si="1759"/>
        <v>3097.3267801899997</v>
      </c>
      <c r="M2619" s="259">
        <f t="shared" si="1759"/>
        <v>3743.9371124499999</v>
      </c>
      <c r="N2619" s="259">
        <f t="shared" si="1759"/>
        <v>3386.92465455</v>
      </c>
      <c r="O2619" s="259">
        <f t="shared" si="1759"/>
        <v>3291.1437679100004</v>
      </c>
      <c r="P2619" s="101">
        <f t="shared" si="1756"/>
        <v>37741.212361669997</v>
      </c>
      <c r="Q2619" s="580"/>
      <c r="R2619" s="258">
        <f t="shared" si="1747"/>
        <v>34734.800000000003</v>
      </c>
      <c r="S2619" s="259">
        <f t="shared" si="1747"/>
        <v>34734.800000000003</v>
      </c>
      <c r="T2619" s="142">
        <f t="shared" si="1757"/>
        <v>0</v>
      </c>
      <c r="U2619" s="79">
        <v>2</v>
      </c>
    </row>
    <row r="2620" spans="1:21" s="80" customFormat="1" ht="15.6" hidden="1" customHeight="1" thickBot="1">
      <c r="A2620" s="352" t="s">
        <v>67</v>
      </c>
      <c r="B2620" s="516"/>
      <c r="C2620" s="144" t="s">
        <v>1856</v>
      </c>
      <c r="D2620" s="258">
        <f t="shared" ref="D2620:O2620" si="1760">D2362+D2405+D2448+D2491+D2534+D2577</f>
        <v>3408.1358620600004</v>
      </c>
      <c r="E2620" s="259">
        <f t="shared" si="1760"/>
        <v>3155.0175628299999</v>
      </c>
      <c r="F2620" s="259">
        <f t="shared" si="1760"/>
        <v>3139.5769227800001</v>
      </c>
      <c r="G2620" s="259">
        <f t="shared" si="1760"/>
        <v>3078.7931979899995</v>
      </c>
      <c r="H2620" s="259">
        <f t="shared" si="1760"/>
        <v>3277.0053159699996</v>
      </c>
      <c r="I2620" s="259">
        <f t="shared" si="1760"/>
        <v>3271.1405472199995</v>
      </c>
      <c r="J2620" s="259">
        <f t="shared" si="1760"/>
        <v>3955.0030253499999</v>
      </c>
      <c r="K2620" s="259">
        <f t="shared" si="1760"/>
        <v>3319.8364306999997</v>
      </c>
      <c r="L2620" s="259">
        <f t="shared" si="1760"/>
        <v>3297.3312971400005</v>
      </c>
      <c r="M2620" s="259">
        <f t="shared" si="1760"/>
        <v>3834.7014787399999</v>
      </c>
      <c r="N2620" s="259">
        <f t="shared" si="1760"/>
        <v>3389.1624793499996</v>
      </c>
      <c r="O2620" s="259">
        <f t="shared" si="1760"/>
        <v>3332.4083120400001</v>
      </c>
      <c r="P2620" s="101">
        <f t="shared" si="1756"/>
        <v>40458.112432170004</v>
      </c>
      <c r="Q2620" s="542"/>
      <c r="R2620" s="364">
        <f t="shared" si="1747"/>
        <v>39940.100000000006</v>
      </c>
      <c r="S2620" s="448">
        <f t="shared" si="1747"/>
        <v>39940.100000000006</v>
      </c>
      <c r="T2620" s="594">
        <f t="shared" si="1757"/>
        <v>0</v>
      </c>
      <c r="U2620" s="79">
        <v>2</v>
      </c>
    </row>
    <row r="2621" spans="1:21" s="80" customFormat="1" ht="15.75" customHeight="1" thickBot="1">
      <c r="A2621" s="352" t="s">
        <v>67</v>
      </c>
      <c r="B2621" s="516">
        <f>+B2615+1</f>
        <v>521</v>
      </c>
      <c r="C2621" s="144" t="s">
        <v>1857</v>
      </c>
      <c r="D2621" s="258">
        <f t="shared" ref="D2621:O2621" si="1761">D2363+D2406+D2449+D2492+D2535+D2578</f>
        <v>3373.2</v>
      </c>
      <c r="E2621" s="259">
        <f t="shared" si="1761"/>
        <v>3062.1000000000004</v>
      </c>
      <c r="F2621" s="259">
        <f t="shared" si="1761"/>
        <v>2963.1000000000004</v>
      </c>
      <c r="G2621" s="259">
        <f t="shared" si="1761"/>
        <v>3046.9</v>
      </c>
      <c r="H2621" s="259">
        <f t="shared" si="1761"/>
        <v>3146.7</v>
      </c>
      <c r="I2621" s="259">
        <f t="shared" si="1761"/>
        <v>3209</v>
      </c>
      <c r="J2621" s="259">
        <f t="shared" si="1761"/>
        <v>3817</v>
      </c>
      <c r="K2621" s="259">
        <f t="shared" si="1761"/>
        <v>3122.7</v>
      </c>
      <c r="L2621" s="259">
        <f t="shared" si="1761"/>
        <v>3236.2</v>
      </c>
      <c r="M2621" s="259">
        <f t="shared" si="1761"/>
        <v>3761.6000000000004</v>
      </c>
      <c r="N2621" s="259">
        <f t="shared" si="1761"/>
        <v>3282.5</v>
      </c>
      <c r="O2621" s="259">
        <f t="shared" si="1761"/>
        <v>3228.4000000000005</v>
      </c>
      <c r="P2621" s="101">
        <f t="shared" si="1756"/>
        <v>39249.4</v>
      </c>
      <c r="Q2621" s="580"/>
      <c r="R2621" s="448">
        <f t="shared" si="1747"/>
        <v>39249.4</v>
      </c>
      <c r="S2621" s="448">
        <f t="shared" si="1747"/>
        <v>39249.4</v>
      </c>
      <c r="T2621" s="594">
        <f t="shared" si="1757"/>
        <v>0</v>
      </c>
      <c r="U2621" s="79">
        <v>1</v>
      </c>
    </row>
    <row r="2622" spans="1:21" s="80" customFormat="1" ht="15.75" customHeight="1" thickBot="1">
      <c r="A2622" s="352" t="s">
        <v>67</v>
      </c>
      <c r="B2622" s="516">
        <f>+B2621+1</f>
        <v>522</v>
      </c>
      <c r="C2622" s="144" t="s">
        <v>1858</v>
      </c>
      <c r="D2622" s="258">
        <f t="shared" ref="D2622:O2622" si="1762">D2364+D2407+D2450+D2493+D2536+D2579</f>
        <v>3302.3999999999996</v>
      </c>
      <c r="E2622" s="259">
        <f t="shared" si="1762"/>
        <v>3198.7</v>
      </c>
      <c r="F2622" s="259">
        <f t="shared" si="1762"/>
        <v>3116.5</v>
      </c>
      <c r="G2622" s="259">
        <f t="shared" si="1762"/>
        <v>3009.7</v>
      </c>
      <c r="H2622" s="259">
        <f t="shared" si="1762"/>
        <v>3146.9999999999995</v>
      </c>
      <c r="I2622" s="259">
        <f t="shared" si="1762"/>
        <v>3233.4000000000005</v>
      </c>
      <c r="J2622" s="259">
        <f t="shared" si="1762"/>
        <v>3839.2</v>
      </c>
      <c r="K2622" s="259">
        <f t="shared" si="1762"/>
        <v>3214.1</v>
      </c>
      <c r="L2622" s="259">
        <f t="shared" si="1762"/>
        <v>3191.8999999999996</v>
      </c>
      <c r="M2622" s="259">
        <f t="shared" si="1762"/>
        <v>3703.6</v>
      </c>
      <c r="N2622" s="259">
        <f t="shared" si="1762"/>
        <v>3322</v>
      </c>
      <c r="O2622" s="259">
        <f t="shared" si="1762"/>
        <v>3270.3999999999992</v>
      </c>
      <c r="P2622" s="101">
        <f t="shared" si="1756"/>
        <v>39548.9</v>
      </c>
      <c r="Q2622" s="542"/>
      <c r="R2622" s="259">
        <f t="shared" si="1747"/>
        <v>39548.9</v>
      </c>
      <c r="S2622" s="259">
        <f t="shared" si="1747"/>
        <v>39548.9</v>
      </c>
      <c r="T2622" s="142">
        <f t="shared" si="1757"/>
        <v>0</v>
      </c>
      <c r="U2622" s="79">
        <v>1</v>
      </c>
    </row>
    <row r="2623" spans="1:21" s="80" customFormat="1" ht="15.75" hidden="1" customHeight="1" thickBot="1">
      <c r="A2623" s="352" t="s">
        <v>67</v>
      </c>
      <c r="B2623" s="69"/>
      <c r="C2623" s="144" t="s">
        <v>1859</v>
      </c>
      <c r="D2623" s="258">
        <f t="shared" ref="D2623:O2623" si="1763">D2365+D2408+D2451+D2494+D2537+D2580</f>
        <v>0</v>
      </c>
      <c r="E2623" s="259">
        <f t="shared" si="1763"/>
        <v>0</v>
      </c>
      <c r="F2623" s="259">
        <f t="shared" si="1763"/>
        <v>0</v>
      </c>
      <c r="G2623" s="259">
        <f t="shared" si="1763"/>
        <v>0</v>
      </c>
      <c r="H2623" s="259">
        <f t="shared" si="1763"/>
        <v>0</v>
      </c>
      <c r="I2623" s="259">
        <f t="shared" si="1763"/>
        <v>0</v>
      </c>
      <c r="J2623" s="259">
        <f t="shared" si="1763"/>
        <v>0</v>
      </c>
      <c r="K2623" s="259">
        <f t="shared" si="1763"/>
        <v>0</v>
      </c>
      <c r="L2623" s="259">
        <f t="shared" si="1763"/>
        <v>0</v>
      </c>
      <c r="M2623" s="259">
        <f t="shared" si="1763"/>
        <v>0</v>
      </c>
      <c r="N2623" s="259">
        <f t="shared" si="1763"/>
        <v>0</v>
      </c>
      <c r="O2623" s="259">
        <f t="shared" si="1763"/>
        <v>0</v>
      </c>
      <c r="P2623" s="101">
        <f t="shared" si="1756"/>
        <v>0</v>
      </c>
      <c r="Q2623" s="508"/>
      <c r="R2623" s="259">
        <f t="shared" si="1747"/>
        <v>0</v>
      </c>
      <c r="S2623" s="259">
        <f t="shared" si="1747"/>
        <v>0</v>
      </c>
      <c r="T2623" s="142">
        <f t="shared" si="1757"/>
        <v>0</v>
      </c>
      <c r="U2623" s="79">
        <v>2</v>
      </c>
    </row>
    <row r="2624" spans="1:21" s="80" customFormat="1" ht="15.75" hidden="1" customHeight="1" thickBot="1">
      <c r="A2624" s="352" t="s">
        <v>67</v>
      </c>
      <c r="B2624" s="69"/>
      <c r="C2624" s="144" t="s">
        <v>1860</v>
      </c>
      <c r="D2624" s="258">
        <f t="shared" ref="D2624:O2624" si="1764">D2366+D2409+D2452+D2495+D2538+D2581</f>
        <v>0</v>
      </c>
      <c r="E2624" s="259">
        <f t="shared" si="1764"/>
        <v>0</v>
      </c>
      <c r="F2624" s="259">
        <f t="shared" si="1764"/>
        <v>0</v>
      </c>
      <c r="G2624" s="259">
        <f t="shared" si="1764"/>
        <v>0</v>
      </c>
      <c r="H2624" s="259">
        <f t="shared" si="1764"/>
        <v>0</v>
      </c>
      <c r="I2624" s="259">
        <f t="shared" si="1764"/>
        <v>0</v>
      </c>
      <c r="J2624" s="259">
        <f t="shared" si="1764"/>
        <v>0</v>
      </c>
      <c r="K2624" s="259">
        <f t="shared" si="1764"/>
        <v>0</v>
      </c>
      <c r="L2624" s="259">
        <f t="shared" si="1764"/>
        <v>0</v>
      </c>
      <c r="M2624" s="259">
        <f t="shared" si="1764"/>
        <v>0</v>
      </c>
      <c r="N2624" s="259">
        <f t="shared" si="1764"/>
        <v>0</v>
      </c>
      <c r="O2624" s="259">
        <f t="shared" si="1764"/>
        <v>0</v>
      </c>
      <c r="P2624" s="101">
        <f t="shared" si="1756"/>
        <v>0</v>
      </c>
      <c r="Q2624" s="508"/>
      <c r="R2624" s="259">
        <f t="shared" si="1747"/>
        <v>0</v>
      </c>
      <c r="S2624" s="259">
        <f t="shared" si="1747"/>
        <v>0</v>
      </c>
      <c r="T2624" s="142">
        <f t="shared" si="1757"/>
        <v>0</v>
      </c>
      <c r="U2624" s="79">
        <v>2</v>
      </c>
    </row>
    <row r="2625" spans="1:256" s="80" customFormat="1" ht="15.75" hidden="1" customHeight="1" thickBot="1">
      <c r="A2625" s="352" t="s">
        <v>67</v>
      </c>
      <c r="B2625" s="69"/>
      <c r="C2625" s="144" t="s">
        <v>1861</v>
      </c>
      <c r="D2625" s="258">
        <f t="shared" ref="D2625:O2625" si="1765">D2367+D2410+D2453+D2496+D2539+D2582</f>
        <v>0</v>
      </c>
      <c r="E2625" s="259">
        <f t="shared" si="1765"/>
        <v>0</v>
      </c>
      <c r="F2625" s="259">
        <f t="shared" si="1765"/>
        <v>0</v>
      </c>
      <c r="G2625" s="259">
        <f t="shared" si="1765"/>
        <v>0</v>
      </c>
      <c r="H2625" s="259">
        <f t="shared" si="1765"/>
        <v>0</v>
      </c>
      <c r="I2625" s="259">
        <f t="shared" si="1765"/>
        <v>0</v>
      </c>
      <c r="J2625" s="259">
        <f t="shared" si="1765"/>
        <v>0</v>
      </c>
      <c r="K2625" s="259">
        <f t="shared" si="1765"/>
        <v>0</v>
      </c>
      <c r="L2625" s="259">
        <f t="shared" si="1765"/>
        <v>0</v>
      </c>
      <c r="M2625" s="259">
        <f t="shared" si="1765"/>
        <v>0</v>
      </c>
      <c r="N2625" s="259">
        <f t="shared" si="1765"/>
        <v>0</v>
      </c>
      <c r="O2625" s="259">
        <f t="shared" si="1765"/>
        <v>0</v>
      </c>
      <c r="P2625" s="101">
        <f t="shared" si="1756"/>
        <v>0</v>
      </c>
      <c r="Q2625" s="508"/>
      <c r="R2625" s="259">
        <f t="shared" si="1747"/>
        <v>0</v>
      </c>
      <c r="S2625" s="259">
        <f t="shared" si="1747"/>
        <v>0</v>
      </c>
      <c r="T2625" s="142">
        <f t="shared" si="1757"/>
        <v>0</v>
      </c>
      <c r="U2625" s="79">
        <v>2</v>
      </c>
    </row>
    <row r="2626" spans="1:256" s="80" customFormat="1" ht="15.75" hidden="1" customHeight="1" thickBot="1">
      <c r="A2626" s="352" t="s">
        <v>67</v>
      </c>
      <c r="B2626" s="69"/>
      <c r="C2626" s="144" t="s">
        <v>1862</v>
      </c>
      <c r="D2626" s="258">
        <f t="shared" ref="D2626:O2626" si="1766">D2368+D2411+D2454+D2497+D2540+D2583</f>
        <v>0</v>
      </c>
      <c r="E2626" s="259">
        <f t="shared" si="1766"/>
        <v>0</v>
      </c>
      <c r="F2626" s="259">
        <f t="shared" si="1766"/>
        <v>0</v>
      </c>
      <c r="G2626" s="259">
        <f t="shared" si="1766"/>
        <v>0</v>
      </c>
      <c r="H2626" s="259">
        <f t="shared" si="1766"/>
        <v>0</v>
      </c>
      <c r="I2626" s="259">
        <f t="shared" si="1766"/>
        <v>0</v>
      </c>
      <c r="J2626" s="259">
        <f t="shared" si="1766"/>
        <v>0</v>
      </c>
      <c r="K2626" s="259">
        <f t="shared" si="1766"/>
        <v>0</v>
      </c>
      <c r="L2626" s="259">
        <f t="shared" si="1766"/>
        <v>0</v>
      </c>
      <c r="M2626" s="259">
        <f t="shared" si="1766"/>
        <v>0</v>
      </c>
      <c r="N2626" s="259">
        <f t="shared" si="1766"/>
        <v>0</v>
      </c>
      <c r="O2626" s="259">
        <f t="shared" si="1766"/>
        <v>0</v>
      </c>
      <c r="P2626" s="101">
        <f t="shared" si="1756"/>
        <v>0</v>
      </c>
      <c r="Q2626" s="508"/>
      <c r="R2626" s="259">
        <f t="shared" si="1747"/>
        <v>0</v>
      </c>
      <c r="S2626" s="259">
        <f t="shared" si="1747"/>
        <v>0</v>
      </c>
      <c r="T2626" s="142">
        <f t="shared" si="1757"/>
        <v>0</v>
      </c>
      <c r="U2626" s="79">
        <v>2</v>
      </c>
    </row>
    <row r="2627" spans="1:256" s="116" customFormat="1" ht="15.6" customHeight="1" thickBot="1">
      <c r="B2627" s="549"/>
      <c r="C2627" s="468"/>
      <c r="D2627" s="161"/>
      <c r="E2627" s="161"/>
      <c r="F2627" s="161"/>
      <c r="G2627" s="161"/>
      <c r="H2627" s="161"/>
      <c r="I2627" s="161"/>
      <c r="J2627" s="161"/>
      <c r="K2627" s="161"/>
      <c r="L2627" s="161"/>
      <c r="M2627" s="161"/>
      <c r="N2627" s="161"/>
      <c r="O2627" s="197"/>
      <c r="P2627" s="198"/>
      <c r="Q2627" s="198"/>
      <c r="R2627" s="161"/>
      <c r="S2627" s="161"/>
      <c r="T2627" s="75"/>
      <c r="U2627" s="79">
        <v>1</v>
      </c>
      <c r="V2627" s="196"/>
      <c r="W2627" s="196"/>
      <c r="X2627" s="196"/>
      <c r="Y2627" s="196"/>
      <c r="Z2627" s="196"/>
      <c r="AA2627" s="196"/>
      <c r="AB2627" s="196"/>
      <c r="AC2627" s="196"/>
      <c r="AD2627" s="196"/>
      <c r="AE2627" s="196"/>
      <c r="AF2627" s="196"/>
      <c r="AG2627" s="196"/>
      <c r="AH2627" s="196"/>
      <c r="AI2627" s="196"/>
      <c r="AJ2627" s="196"/>
      <c r="AK2627" s="196"/>
      <c r="AL2627" s="196"/>
      <c r="AM2627" s="196"/>
      <c r="AN2627" s="196"/>
      <c r="AO2627" s="196"/>
      <c r="AP2627" s="196"/>
      <c r="AQ2627" s="196"/>
      <c r="AR2627" s="196"/>
      <c r="AS2627" s="196"/>
      <c r="AT2627" s="196"/>
      <c r="AU2627" s="196"/>
      <c r="AV2627" s="196"/>
      <c r="AW2627" s="196"/>
      <c r="AX2627" s="196"/>
      <c r="AY2627" s="196"/>
      <c r="AZ2627" s="196"/>
      <c r="BA2627" s="196"/>
      <c r="BB2627" s="196"/>
      <c r="BC2627" s="196"/>
      <c r="BD2627" s="196"/>
      <c r="BE2627" s="196"/>
      <c r="BF2627" s="196"/>
      <c r="BG2627" s="196"/>
      <c r="BH2627" s="196"/>
      <c r="BI2627" s="196"/>
      <c r="BJ2627" s="196"/>
      <c r="BK2627" s="196"/>
      <c r="BL2627" s="196"/>
      <c r="BM2627" s="196"/>
      <c r="BN2627" s="196"/>
      <c r="BO2627" s="196"/>
      <c r="BP2627" s="196"/>
      <c r="BQ2627" s="196"/>
      <c r="BR2627" s="196"/>
      <c r="BS2627" s="196"/>
      <c r="BT2627" s="196"/>
      <c r="BU2627" s="196"/>
      <c r="BV2627" s="196"/>
      <c r="BW2627" s="196"/>
      <c r="BX2627" s="196"/>
      <c r="BY2627" s="196"/>
      <c r="BZ2627" s="196"/>
      <c r="CA2627" s="196"/>
      <c r="CB2627" s="196"/>
      <c r="CC2627" s="196"/>
      <c r="CD2627" s="196"/>
      <c r="CE2627" s="196"/>
      <c r="CF2627" s="196"/>
      <c r="CG2627" s="196"/>
      <c r="CH2627" s="196"/>
      <c r="CI2627" s="196"/>
      <c r="CJ2627" s="196"/>
      <c r="CK2627" s="196"/>
      <c r="CL2627" s="196"/>
      <c r="CM2627" s="196"/>
      <c r="CN2627" s="196"/>
      <c r="CO2627" s="196"/>
      <c r="CP2627" s="196"/>
      <c r="CQ2627" s="196"/>
      <c r="CR2627" s="196"/>
      <c r="CS2627" s="196"/>
      <c r="CT2627" s="196"/>
      <c r="CU2627" s="196"/>
      <c r="CV2627" s="196"/>
      <c r="CW2627" s="196"/>
      <c r="CX2627" s="196"/>
      <c r="CY2627" s="196"/>
      <c r="CZ2627" s="196"/>
      <c r="DA2627" s="196"/>
      <c r="DB2627" s="196"/>
      <c r="DC2627" s="196"/>
      <c r="DD2627" s="196"/>
      <c r="DE2627" s="196"/>
      <c r="DF2627" s="196"/>
      <c r="DG2627" s="196"/>
      <c r="DH2627" s="196"/>
      <c r="DI2627" s="196"/>
      <c r="DJ2627" s="196"/>
      <c r="DK2627" s="196"/>
      <c r="DL2627" s="196"/>
      <c r="DM2627" s="196"/>
      <c r="DN2627" s="196"/>
      <c r="DO2627" s="196"/>
      <c r="DP2627" s="196"/>
      <c r="DQ2627" s="196"/>
      <c r="DR2627" s="196"/>
      <c r="DS2627" s="196"/>
      <c r="DT2627" s="196"/>
      <c r="DU2627" s="196"/>
      <c r="DV2627" s="196"/>
      <c r="DW2627" s="196"/>
      <c r="DX2627" s="196"/>
      <c r="DY2627" s="196"/>
      <c r="DZ2627" s="196"/>
      <c r="EA2627" s="196"/>
      <c r="EB2627" s="196"/>
      <c r="EC2627" s="196"/>
      <c r="ED2627" s="196"/>
      <c r="EE2627" s="196"/>
      <c r="EF2627" s="196"/>
      <c r="EG2627" s="196"/>
      <c r="EH2627" s="196"/>
      <c r="EI2627" s="196"/>
      <c r="EJ2627" s="196"/>
      <c r="EK2627" s="196"/>
      <c r="EL2627" s="196"/>
      <c r="EM2627" s="196"/>
      <c r="EN2627" s="196"/>
      <c r="EO2627" s="196"/>
      <c r="EP2627" s="196"/>
      <c r="EQ2627" s="196"/>
      <c r="ER2627" s="196"/>
      <c r="ES2627" s="196"/>
      <c r="ET2627" s="196"/>
      <c r="EU2627" s="196"/>
      <c r="EV2627" s="196"/>
      <c r="EW2627" s="196"/>
      <c r="EX2627" s="196"/>
      <c r="EY2627" s="196"/>
      <c r="EZ2627" s="196"/>
      <c r="FA2627" s="196"/>
      <c r="FB2627" s="196"/>
      <c r="FC2627" s="196"/>
      <c r="FD2627" s="196"/>
      <c r="FE2627" s="196"/>
      <c r="FF2627" s="196"/>
      <c r="FG2627" s="196"/>
      <c r="FH2627" s="196"/>
      <c r="FI2627" s="196"/>
      <c r="FJ2627" s="196"/>
      <c r="FK2627" s="196"/>
      <c r="FL2627" s="196"/>
      <c r="FM2627" s="196"/>
      <c r="FN2627" s="196"/>
      <c r="FO2627" s="196"/>
      <c r="FP2627" s="196"/>
      <c r="FQ2627" s="196"/>
      <c r="FR2627" s="196"/>
      <c r="FS2627" s="196"/>
      <c r="FT2627" s="196"/>
      <c r="FU2627" s="196"/>
      <c r="FV2627" s="196"/>
      <c r="FW2627" s="196"/>
      <c r="FX2627" s="196"/>
      <c r="FY2627" s="196"/>
      <c r="FZ2627" s="196"/>
      <c r="GA2627" s="196"/>
      <c r="GB2627" s="196"/>
      <c r="GC2627" s="196"/>
      <c r="GD2627" s="196"/>
      <c r="GE2627" s="196"/>
      <c r="GF2627" s="196"/>
      <c r="GG2627" s="196"/>
      <c r="GH2627" s="196"/>
      <c r="GI2627" s="196"/>
      <c r="GJ2627" s="196"/>
      <c r="GK2627" s="196"/>
      <c r="GL2627" s="196"/>
      <c r="GM2627" s="196"/>
      <c r="GN2627" s="196"/>
      <c r="GO2627" s="196"/>
      <c r="GP2627" s="196"/>
      <c r="GQ2627" s="196"/>
      <c r="GR2627" s="196"/>
      <c r="GS2627" s="196"/>
      <c r="GT2627" s="196"/>
      <c r="GU2627" s="196"/>
      <c r="GV2627" s="196"/>
      <c r="GW2627" s="196"/>
      <c r="GX2627" s="196"/>
      <c r="GY2627" s="196"/>
      <c r="GZ2627" s="196"/>
      <c r="HA2627" s="196"/>
      <c r="HB2627" s="196"/>
      <c r="HC2627" s="196"/>
      <c r="HD2627" s="196"/>
      <c r="HE2627" s="196"/>
      <c r="HF2627" s="196"/>
      <c r="HG2627" s="196"/>
      <c r="HH2627" s="196"/>
      <c r="HI2627" s="196"/>
      <c r="HJ2627" s="196"/>
      <c r="HK2627" s="196"/>
      <c r="HL2627" s="196"/>
      <c r="HM2627" s="196"/>
      <c r="HN2627" s="196"/>
      <c r="HO2627" s="196"/>
      <c r="HP2627" s="196"/>
      <c r="HQ2627" s="196"/>
      <c r="HR2627" s="196"/>
      <c r="HS2627" s="196"/>
      <c r="HT2627" s="196"/>
      <c r="HU2627" s="196"/>
      <c r="HV2627" s="196"/>
      <c r="HW2627" s="196"/>
      <c r="HX2627" s="196"/>
      <c r="HY2627" s="196"/>
      <c r="HZ2627" s="196"/>
      <c r="IA2627" s="196"/>
      <c r="IB2627" s="196"/>
      <c r="IC2627" s="196"/>
      <c r="ID2627" s="196"/>
      <c r="IE2627" s="196"/>
      <c r="IF2627" s="196"/>
      <c r="IG2627" s="196"/>
      <c r="IH2627" s="196"/>
      <c r="II2627" s="196"/>
      <c r="IJ2627" s="196"/>
      <c r="IK2627" s="196"/>
      <c r="IL2627" s="196"/>
      <c r="IM2627" s="196"/>
      <c r="IN2627" s="196"/>
      <c r="IO2627" s="196"/>
      <c r="IP2627" s="196"/>
      <c r="IQ2627" s="196"/>
      <c r="IR2627" s="196"/>
      <c r="IS2627" s="196"/>
      <c r="IT2627" s="196"/>
      <c r="IU2627" s="196"/>
      <c r="IV2627" s="196"/>
    </row>
    <row r="2628" spans="1:256" s="57" customFormat="1" ht="15.75" hidden="1" customHeight="1" thickBot="1">
      <c r="A2628" s="57" t="s">
        <v>68</v>
      </c>
      <c r="B2628" s="69"/>
      <c r="C2628" s="233" t="s">
        <v>321</v>
      </c>
      <c r="D2628" s="218">
        <v>8.3855631010319842E-2</v>
      </c>
      <c r="E2628" s="218">
        <v>8.3098297075572758E-2</v>
      </c>
      <c r="F2628" s="218">
        <v>8.2166730369732655E-2</v>
      </c>
      <c r="G2628" s="218">
        <v>8.2753331494620955E-2</v>
      </c>
      <c r="H2628" s="218">
        <v>8.4956525660754886E-2</v>
      </c>
      <c r="I2628" s="218">
        <v>9.2577344663792582E-2</v>
      </c>
      <c r="J2628" s="218">
        <v>8.3497399661082022E-2</v>
      </c>
      <c r="K2628" s="218">
        <v>8.1079774385968917E-2</v>
      </c>
      <c r="L2628" s="218">
        <v>8.2741674153852793E-2</v>
      </c>
      <c r="M2628" s="218">
        <v>8.120478595740363E-2</v>
      </c>
      <c r="N2628" s="218">
        <v>8.1352670927651541E-2</v>
      </c>
      <c r="O2628" s="218">
        <v>8.0715834639247266E-2</v>
      </c>
      <c r="P2628" s="160">
        <f>SUM(D2628:O2628)</f>
        <v>0.99999999999999989</v>
      </c>
      <c r="Q2628" s="484"/>
      <c r="R2628" s="234"/>
      <c r="S2628" s="234"/>
      <c r="T2628" s="75"/>
      <c r="U2628" s="79">
        <v>2</v>
      </c>
    </row>
    <row r="2629" spans="1:256" s="57" customFormat="1" ht="15.75" hidden="1" customHeight="1" thickBot="1">
      <c r="A2629" s="57" t="s">
        <v>68</v>
      </c>
      <c r="B2629" s="69"/>
      <c r="C2629" s="233" t="s">
        <v>322</v>
      </c>
      <c r="D2629" s="220">
        <v>8.5315314580935997E-2</v>
      </c>
      <c r="E2629" s="220">
        <v>8.4026522010556937E-2</v>
      </c>
      <c r="F2629" s="220">
        <v>8.3580200809722602E-2</v>
      </c>
      <c r="G2629" s="220">
        <v>8.3225240530910641E-2</v>
      </c>
      <c r="H2629" s="220">
        <v>8.5354990443580914E-2</v>
      </c>
      <c r="I2629" s="220">
        <v>9.1480096896837754E-2</v>
      </c>
      <c r="J2629" s="220">
        <v>8.0447619516996652E-2</v>
      </c>
      <c r="K2629" s="220">
        <v>8.0937749896536348E-2</v>
      </c>
      <c r="L2629" s="220">
        <v>8.315825759869902E-2</v>
      </c>
      <c r="M2629" s="220">
        <v>8.1651445130131659E-2</v>
      </c>
      <c r="N2629" s="220">
        <v>8.0071875873948817E-2</v>
      </c>
      <c r="O2629" s="220">
        <v>8.0750686711142716E-2</v>
      </c>
      <c r="P2629" s="164">
        <f>SUM(D2629:O2629)</f>
        <v>1</v>
      </c>
      <c r="Q2629" s="484"/>
      <c r="R2629" s="234"/>
      <c r="S2629" s="234"/>
      <c r="T2629" s="75"/>
      <c r="U2629" s="79">
        <v>2</v>
      </c>
    </row>
    <row r="2630" spans="1:256" s="57" customFormat="1" ht="15.75" hidden="1" customHeight="1" thickBot="1">
      <c r="A2630" s="57" t="s">
        <v>68</v>
      </c>
      <c r="B2630" s="69"/>
      <c r="C2630" s="233" t="s">
        <v>323</v>
      </c>
      <c r="D2630" s="235">
        <v>8.7765178925643214E-2</v>
      </c>
      <c r="E2630" s="235">
        <v>8.5126163832169977E-2</v>
      </c>
      <c r="F2630" s="235">
        <v>8.3252999747395001E-2</v>
      </c>
      <c r="G2630" s="235">
        <v>8.4341058252536516E-2</v>
      </c>
      <c r="H2630" s="235">
        <v>8.4989393604326627E-2</v>
      </c>
      <c r="I2630" s="235">
        <v>9.1343408958671227E-2</v>
      </c>
      <c r="J2630" s="235">
        <v>8.1105855875844457E-2</v>
      </c>
      <c r="K2630" s="235">
        <v>8.0101700639775966E-2</v>
      </c>
      <c r="L2630" s="235">
        <v>8.1203163676376741E-2</v>
      </c>
      <c r="M2630" s="235">
        <v>8.0579060259208427E-2</v>
      </c>
      <c r="N2630" s="235">
        <v>7.9585847652998157E-2</v>
      </c>
      <c r="O2630" s="235">
        <v>8.0606168575053622E-2</v>
      </c>
      <c r="P2630" s="167">
        <f>SUM(D2630:O2630)</f>
        <v>1</v>
      </c>
      <c r="Q2630" s="484"/>
      <c r="R2630" s="234"/>
      <c r="S2630" s="234"/>
      <c r="T2630" s="75"/>
      <c r="U2630" s="79">
        <v>2</v>
      </c>
    </row>
    <row r="2631" spans="1:256" s="57" customFormat="1" ht="15.75" hidden="1" customHeight="1" thickBot="1">
      <c r="A2631" s="57" t="s">
        <v>68</v>
      </c>
      <c r="B2631" s="69"/>
      <c r="C2631" s="233" t="s">
        <v>324</v>
      </c>
      <c r="D2631" s="168">
        <f t="shared" ref="D2631:D2638" si="1767">D2650/$P2650</f>
        <v>8.0344161767195707E-2</v>
      </c>
      <c r="E2631" s="169">
        <f t="shared" ref="E2631:O2631" si="1768">E2650/$P2650</f>
        <v>8.2508559753827024E-2</v>
      </c>
      <c r="F2631" s="169">
        <f t="shared" si="1768"/>
        <v>8.0149724773376549E-2</v>
      </c>
      <c r="G2631" s="169">
        <f t="shared" si="1768"/>
        <v>7.9830143046049795E-2</v>
      </c>
      <c r="H2631" s="169">
        <f t="shared" si="1768"/>
        <v>8.2325120271448768E-2</v>
      </c>
      <c r="I2631" s="169">
        <f t="shared" si="1768"/>
        <v>8.897082080073121E-2</v>
      </c>
      <c r="J2631" s="169">
        <f t="shared" si="1768"/>
        <v>8.3480872394422534E-2</v>
      </c>
      <c r="K2631" s="169">
        <f t="shared" si="1768"/>
        <v>8.3589951056488046E-2</v>
      </c>
      <c r="L2631" s="169">
        <f t="shared" si="1768"/>
        <v>8.6738899081318571E-2</v>
      </c>
      <c r="M2631" s="169">
        <f t="shared" si="1768"/>
        <v>8.451960645563146E-2</v>
      </c>
      <c r="N2631" s="169">
        <f t="shared" si="1768"/>
        <v>8.3692660078607511E-2</v>
      </c>
      <c r="O2631" s="169">
        <f t="shared" si="1768"/>
        <v>8.3849480520902908E-2</v>
      </c>
      <c r="P2631" s="171">
        <f>SUM(D2631:O2631)</f>
        <v>1</v>
      </c>
      <c r="Q2631" s="484"/>
      <c r="R2631" s="234"/>
      <c r="S2631" s="234"/>
      <c r="T2631" s="75"/>
      <c r="U2631" s="79">
        <v>2</v>
      </c>
    </row>
    <row r="2632" spans="1:256" s="57" customFormat="1" ht="15.75" hidden="1" customHeight="1" thickBot="1">
      <c r="A2632" s="57" t="s">
        <v>68</v>
      </c>
      <c r="B2632" s="69"/>
      <c r="C2632" s="236" t="s">
        <v>325</v>
      </c>
      <c r="D2632" s="168">
        <f t="shared" si="1767"/>
        <v>8.1048462470239419E-2</v>
      </c>
      <c r="E2632" s="169">
        <f t="shared" ref="E2632:O2633" si="1769">E2651/$P2651</f>
        <v>8.0290244231149832E-2</v>
      </c>
      <c r="F2632" s="169">
        <f t="shared" si="1769"/>
        <v>7.9669685818264668E-2</v>
      </c>
      <c r="G2632" s="169">
        <f t="shared" si="1769"/>
        <v>7.9754997197861222E-2</v>
      </c>
      <c r="H2632" s="169">
        <f t="shared" si="1769"/>
        <v>8.1980317846107306E-2</v>
      </c>
      <c r="I2632" s="169">
        <f t="shared" si="1769"/>
        <v>8.7913351890082703E-2</v>
      </c>
      <c r="J2632" s="169">
        <f t="shared" si="1769"/>
        <v>8.3091014400983834E-2</v>
      </c>
      <c r="K2632" s="169">
        <f t="shared" si="1769"/>
        <v>8.4006983225521845E-2</v>
      </c>
      <c r="L2632" s="169">
        <f t="shared" si="1769"/>
        <v>8.7831803597407776E-2</v>
      </c>
      <c r="M2632" s="169">
        <f t="shared" si="1769"/>
        <v>8.5524404633844059E-2</v>
      </c>
      <c r="N2632" s="169">
        <f t="shared" si="1769"/>
        <v>8.5000407476023762E-2</v>
      </c>
      <c r="O2632" s="169">
        <f t="shared" si="1769"/>
        <v>8.3888327212513575E-2</v>
      </c>
      <c r="P2632" s="171">
        <f>SUM(D2632:O2632)</f>
        <v>1</v>
      </c>
      <c r="Q2632" s="496">
        <f>(P2651/P2650-1)</f>
        <v>3.3355146871147268E-2</v>
      </c>
      <c r="R2632" s="234"/>
      <c r="S2632" s="234"/>
      <c r="T2632" s="75"/>
      <c r="U2632" s="79">
        <v>2</v>
      </c>
    </row>
    <row r="2633" spans="1:256" s="57" customFormat="1" ht="15.75" hidden="1" customHeight="1" thickBot="1">
      <c r="A2633" s="57" t="s">
        <v>68</v>
      </c>
      <c r="B2633" s="69"/>
      <c r="C2633" s="233" t="s">
        <v>491</v>
      </c>
      <c r="D2633" s="168">
        <f t="shared" si="1767"/>
        <v>8.0790261274121006E-2</v>
      </c>
      <c r="E2633" s="169">
        <f t="shared" si="1769"/>
        <v>8.0356114277028851E-2</v>
      </c>
      <c r="F2633" s="169">
        <f t="shared" si="1769"/>
        <v>7.9061515853486392E-2</v>
      </c>
      <c r="G2633" s="169">
        <f t="shared" si="1769"/>
        <v>8.0430119990367338E-2</v>
      </c>
      <c r="H2633" s="169">
        <f t="shared" si="1769"/>
        <v>8.1835576275302857E-2</v>
      </c>
      <c r="I2633" s="169">
        <f t="shared" si="1769"/>
        <v>8.6844002175575502E-2</v>
      </c>
      <c r="J2633" s="169">
        <f t="shared" si="1769"/>
        <v>8.3312776000490044E-2</v>
      </c>
      <c r="K2633" s="169">
        <f t="shared" si="1769"/>
        <v>8.5107319389930616E-2</v>
      </c>
      <c r="L2633" s="169">
        <f t="shared" si="1769"/>
        <v>8.6710356330703925E-2</v>
      </c>
      <c r="M2633" s="169">
        <f t="shared" si="1769"/>
        <v>8.5221817307394601E-2</v>
      </c>
      <c r="N2633" s="169">
        <f t="shared" si="1769"/>
        <v>8.5586526343162925E-2</v>
      </c>
      <c r="O2633" s="169">
        <f t="shared" si="1769"/>
        <v>8.4743614782435819E-2</v>
      </c>
      <c r="P2633" s="171">
        <f t="shared" ref="P2633:P2638" si="1770">SUM(D2633:O2633)</f>
        <v>0.99999999999999989</v>
      </c>
      <c r="Q2633" s="496">
        <f t="shared" ref="Q2633:Q2638" si="1771">(P2652/P2651-1)</f>
        <v>4.1052074705757002E-2</v>
      </c>
      <c r="R2633" s="234"/>
      <c r="S2633" s="234"/>
      <c r="T2633" s="75"/>
      <c r="U2633" s="79">
        <v>2</v>
      </c>
    </row>
    <row r="2634" spans="1:256" s="57" customFormat="1" ht="15.75" hidden="1" customHeight="1" thickBot="1">
      <c r="A2634" s="57" t="s">
        <v>68</v>
      </c>
      <c r="B2634" s="69"/>
      <c r="C2634" s="233" t="s">
        <v>612</v>
      </c>
      <c r="D2634" s="168">
        <f t="shared" si="1767"/>
        <v>8.0412668419271374E-2</v>
      </c>
      <c r="E2634" s="169">
        <f t="shared" ref="E2634:O2634" si="1772">E2653/$P2653</f>
        <v>7.9972509660955315E-2</v>
      </c>
      <c r="F2634" s="169">
        <f t="shared" si="1772"/>
        <v>7.8293299130799979E-2</v>
      </c>
      <c r="G2634" s="169">
        <f t="shared" si="1772"/>
        <v>7.9764312198024115E-2</v>
      </c>
      <c r="H2634" s="169">
        <f t="shared" si="1772"/>
        <v>8.1386456036162749E-2</v>
      </c>
      <c r="I2634" s="169">
        <f t="shared" si="1772"/>
        <v>8.5450481875281273E-2</v>
      </c>
      <c r="J2634" s="169">
        <f t="shared" si="1772"/>
        <v>8.5351174241130742E-2</v>
      </c>
      <c r="K2634" s="169">
        <f t="shared" si="1772"/>
        <v>8.4966845746365108E-2</v>
      </c>
      <c r="L2634" s="169">
        <f t="shared" si="1772"/>
        <v>8.7418145434770944E-2</v>
      </c>
      <c r="M2634" s="169">
        <f t="shared" si="1772"/>
        <v>8.5652292087031359E-2</v>
      </c>
      <c r="N2634" s="169">
        <f t="shared" si="1772"/>
        <v>8.6004164356852431E-2</v>
      </c>
      <c r="O2634" s="169">
        <f t="shared" si="1772"/>
        <v>8.5327650813354722E-2</v>
      </c>
      <c r="P2634" s="171">
        <f t="shared" si="1770"/>
        <v>1</v>
      </c>
      <c r="Q2634" s="497">
        <f t="shared" si="1771"/>
        <v>5.6201931977827302E-2</v>
      </c>
      <c r="R2634" s="234"/>
      <c r="S2634" s="234"/>
      <c r="T2634" s="75"/>
      <c r="U2634" s="79">
        <v>2</v>
      </c>
    </row>
    <row r="2635" spans="1:256" s="57" customFormat="1" ht="15.75" hidden="1" customHeight="1" thickBot="1">
      <c r="A2635" s="57" t="s">
        <v>68</v>
      </c>
      <c r="B2635" s="69"/>
      <c r="C2635" s="233" t="s">
        <v>708</v>
      </c>
      <c r="D2635" s="168">
        <f t="shared" si="1767"/>
        <v>8.0784209634223614E-2</v>
      </c>
      <c r="E2635" s="169">
        <f t="shared" ref="E2635:O2635" si="1773">E2654/$P2654</f>
        <v>7.9103974783032868E-2</v>
      </c>
      <c r="F2635" s="169">
        <f t="shared" si="1773"/>
        <v>7.7844225053242649E-2</v>
      </c>
      <c r="G2635" s="169">
        <f t="shared" si="1773"/>
        <v>7.8306134687919221E-2</v>
      </c>
      <c r="H2635" s="169">
        <f t="shared" si="1773"/>
        <v>8.0776785571923429E-2</v>
      </c>
      <c r="I2635" s="169">
        <f t="shared" si="1773"/>
        <v>8.5743550570277494E-2</v>
      </c>
      <c r="J2635" s="169">
        <f t="shared" si="1773"/>
        <v>8.4260633155803982E-2</v>
      </c>
      <c r="K2635" s="169">
        <f t="shared" si="1773"/>
        <v>8.5829566447129482E-2</v>
      </c>
      <c r="L2635" s="169">
        <f t="shared" si="1773"/>
        <v>8.8786007592456112E-2</v>
      </c>
      <c r="M2635" s="169">
        <f t="shared" si="1773"/>
        <v>8.633892974216259E-2</v>
      </c>
      <c r="N2635" s="169">
        <f t="shared" si="1773"/>
        <v>8.6322149407312532E-2</v>
      </c>
      <c r="O2635" s="169">
        <f t="shared" si="1773"/>
        <v>8.5903833354515943E-2</v>
      </c>
      <c r="P2635" s="171">
        <f t="shared" si="1770"/>
        <v>0.99999999999999989</v>
      </c>
      <c r="Q2635" s="497">
        <f t="shared" si="1771"/>
        <v>6.4088073536009649E-2</v>
      </c>
      <c r="R2635" s="234"/>
      <c r="S2635" s="234"/>
      <c r="T2635" s="477"/>
      <c r="U2635" s="79">
        <v>2</v>
      </c>
    </row>
    <row r="2636" spans="1:256" s="57" customFormat="1" ht="15.75" hidden="1" customHeight="1" thickBot="1">
      <c r="A2636" s="57" t="s">
        <v>68</v>
      </c>
      <c r="B2636" s="516"/>
      <c r="C2636" s="244" t="s">
        <v>821</v>
      </c>
      <c r="D2636" s="173">
        <f t="shared" si="1767"/>
        <v>8.0859221543112259E-2</v>
      </c>
      <c r="E2636" s="218">
        <f t="shared" ref="E2636:O2636" si="1774">E2655/$P2655</f>
        <v>8.0499125656216516E-2</v>
      </c>
      <c r="F2636" s="218">
        <f t="shared" si="1774"/>
        <v>7.99818985069152E-2</v>
      </c>
      <c r="G2636" s="218">
        <f t="shared" si="1774"/>
        <v>8.0184669160096034E-2</v>
      </c>
      <c r="H2636" s="218">
        <f t="shared" si="1774"/>
        <v>8.1815404311551251E-2</v>
      </c>
      <c r="I2636" s="218">
        <f t="shared" si="1774"/>
        <v>8.6604414447090716E-2</v>
      </c>
      <c r="J2636" s="218">
        <f t="shared" si="1774"/>
        <v>8.2844831849931203E-2</v>
      </c>
      <c r="K2636" s="218">
        <f t="shared" si="1774"/>
        <v>8.5193268822364665E-2</v>
      </c>
      <c r="L2636" s="218">
        <f t="shared" si="1774"/>
        <v>8.727260420711995E-2</v>
      </c>
      <c r="M2636" s="218">
        <f t="shared" si="1774"/>
        <v>8.5930915737317634E-2</v>
      </c>
      <c r="N2636" s="218">
        <f t="shared" si="1774"/>
        <v>8.491307731775255E-2</v>
      </c>
      <c r="O2636" s="218">
        <f t="shared" si="1774"/>
        <v>8.3900568440532036E-2</v>
      </c>
      <c r="P2636" s="514">
        <f t="shared" si="1770"/>
        <v>1</v>
      </c>
      <c r="Q2636" s="550">
        <f t="shared" si="1771"/>
        <v>6.4025818287010594E-2</v>
      </c>
      <c r="R2636" s="234"/>
      <c r="S2636" s="234"/>
      <c r="T2636" s="75"/>
      <c r="U2636" s="79">
        <v>2</v>
      </c>
    </row>
    <row r="2637" spans="1:256" s="57" customFormat="1" ht="15.75" hidden="1" customHeight="1" thickBot="1">
      <c r="A2637" s="57" t="s">
        <v>68</v>
      </c>
      <c r="B2637" s="516"/>
      <c r="C2637" s="244" t="s">
        <v>898</v>
      </c>
      <c r="D2637" s="219">
        <f t="shared" si="1767"/>
        <v>8.0344682591530686E-2</v>
      </c>
      <c r="E2637" s="220">
        <f t="shared" ref="E2637:O2638" si="1775">E2656/$P2656</f>
        <v>8.0911811064559067E-2</v>
      </c>
      <c r="F2637" s="220">
        <f t="shared" si="1775"/>
        <v>7.9282983279626268E-2</v>
      </c>
      <c r="G2637" s="220">
        <f t="shared" si="1775"/>
        <v>8.2860230497479495E-2</v>
      </c>
      <c r="H2637" s="220">
        <f t="shared" si="1775"/>
        <v>8.0636916741597245E-2</v>
      </c>
      <c r="I2637" s="220">
        <f t="shared" si="1775"/>
        <v>8.578231884545659E-2</v>
      </c>
      <c r="J2637" s="220">
        <f t="shared" si="1775"/>
        <v>8.46721463907813E-2</v>
      </c>
      <c r="K2637" s="220">
        <f t="shared" si="1775"/>
        <v>8.4232709101461162E-2</v>
      </c>
      <c r="L2637" s="220">
        <f t="shared" si="1775"/>
        <v>8.6439211815177858E-2</v>
      </c>
      <c r="M2637" s="220">
        <f t="shared" si="1775"/>
        <v>8.4363685230956581E-2</v>
      </c>
      <c r="N2637" s="220">
        <f t="shared" si="1775"/>
        <v>8.4395686144287635E-2</v>
      </c>
      <c r="O2637" s="220">
        <f t="shared" si="1775"/>
        <v>8.6077618297086364E-2</v>
      </c>
      <c r="P2637" s="460">
        <f t="shared" si="1770"/>
        <v>1.0000000000000002</v>
      </c>
      <c r="Q2637" s="551">
        <f t="shared" si="1771"/>
        <v>5.0814307224100519E-2</v>
      </c>
      <c r="R2637" s="234"/>
      <c r="S2637" s="234"/>
      <c r="T2637" s="75"/>
      <c r="U2637" s="79">
        <v>2</v>
      </c>
    </row>
    <row r="2638" spans="1:256" s="57" customFormat="1" ht="15.6" hidden="1" customHeight="1" thickBot="1">
      <c r="A2638" s="57" t="s">
        <v>68</v>
      </c>
      <c r="B2638" s="516"/>
      <c r="C2638" s="244" t="s">
        <v>999</v>
      </c>
      <c r="D2638" s="219">
        <f t="shared" si="1767"/>
        <v>8.1102619393083206E-2</v>
      </c>
      <c r="E2638" s="220">
        <f t="shared" si="1775"/>
        <v>8.0823873766357524E-2</v>
      </c>
      <c r="F2638" s="220">
        <f t="shared" si="1775"/>
        <v>7.8943464656909657E-2</v>
      </c>
      <c r="G2638" s="220">
        <f t="shared" si="1775"/>
        <v>7.9555773351008566E-2</v>
      </c>
      <c r="H2638" s="220">
        <f t="shared" si="1775"/>
        <v>8.2214737200557025E-2</v>
      </c>
      <c r="I2638" s="220">
        <f t="shared" si="1775"/>
        <v>8.5804113371488924E-2</v>
      </c>
      <c r="J2638" s="220">
        <f t="shared" si="1775"/>
        <v>8.3893254907184703E-2</v>
      </c>
      <c r="K2638" s="220">
        <f t="shared" si="1775"/>
        <v>8.424166044414326E-2</v>
      </c>
      <c r="L2638" s="220">
        <f t="shared" si="1775"/>
        <v>8.7222206315886786E-2</v>
      </c>
      <c r="M2638" s="220">
        <f t="shared" si="1775"/>
        <v>8.510685029699093E-2</v>
      </c>
      <c r="N2638" s="220">
        <f t="shared" si="1775"/>
        <v>8.6445458878296633E-2</v>
      </c>
      <c r="O2638" s="220">
        <f t="shared" si="1775"/>
        <v>8.4645987418092788E-2</v>
      </c>
      <c r="P2638" s="460">
        <f t="shared" si="1770"/>
        <v>1</v>
      </c>
      <c r="Q2638" s="551">
        <f t="shared" si="1771"/>
        <v>4.4027457757949584E-2</v>
      </c>
      <c r="R2638" s="234"/>
      <c r="S2638" s="234"/>
      <c r="T2638" s="75"/>
      <c r="U2638" s="79">
        <v>2</v>
      </c>
    </row>
    <row r="2639" spans="1:256" s="57" customFormat="1" ht="15.6" hidden="1" customHeight="1" thickBot="1">
      <c r="A2639" s="57" t="s">
        <v>68</v>
      </c>
      <c r="B2639" s="516"/>
      <c r="C2639" s="244" t="s">
        <v>1144</v>
      </c>
      <c r="D2639" s="219">
        <f t="shared" ref="D2639:O2639" si="1776">D2659/$P2659</f>
        <v>8.1375454396719116E-2</v>
      </c>
      <c r="E2639" s="220">
        <f t="shared" si="1776"/>
        <v>8.0288888494760111E-2</v>
      </c>
      <c r="F2639" s="220">
        <f t="shared" si="1776"/>
        <v>7.8908324525158655E-2</v>
      </c>
      <c r="G2639" s="220">
        <f t="shared" si="1776"/>
        <v>8.335735413180087E-2</v>
      </c>
      <c r="H2639" s="220">
        <f t="shared" si="1776"/>
        <v>8.2627541873863994E-2</v>
      </c>
      <c r="I2639" s="220">
        <f t="shared" si="1776"/>
        <v>8.4431195157014263E-2</v>
      </c>
      <c r="J2639" s="220">
        <f>J2659/$P2659</f>
        <v>8.6350322877036909E-2</v>
      </c>
      <c r="K2639" s="220">
        <f t="shared" si="1776"/>
        <v>8.6332024263722079E-2</v>
      </c>
      <c r="L2639" s="220">
        <f t="shared" si="1776"/>
        <v>8.8369502856644022E-2</v>
      </c>
      <c r="M2639" s="220">
        <f t="shared" si="1776"/>
        <v>8.5943253670517222E-2</v>
      </c>
      <c r="N2639" s="220">
        <f t="shared" si="1776"/>
        <v>8.058579683711932E-2</v>
      </c>
      <c r="O2639" s="220">
        <f t="shared" si="1776"/>
        <v>8.1430340915643454E-2</v>
      </c>
      <c r="P2639" s="460">
        <f>SUM(D2639:O2639)</f>
        <v>1</v>
      </c>
      <c r="Q2639" s="551">
        <f>(P2659/P2657-1)</f>
        <v>4.4702896790607127E-2</v>
      </c>
      <c r="R2639" s="234"/>
      <c r="S2639" s="234"/>
      <c r="T2639" s="75"/>
      <c r="U2639" s="79">
        <v>2</v>
      </c>
    </row>
    <row r="2640" spans="1:256" s="57" customFormat="1" ht="15.6" customHeight="1" thickBot="1">
      <c r="A2640" s="57" t="s">
        <v>68</v>
      </c>
      <c r="B2640" s="516">
        <f>+B2622+1</f>
        <v>523</v>
      </c>
      <c r="C2640" s="244" t="s">
        <v>1863</v>
      </c>
      <c r="D2640" s="219">
        <f t="shared" ref="D2640:D2646" si="1777">D2660/$P2660</f>
        <v>8.1268864734083512E-2</v>
      </c>
      <c r="E2640" s="220">
        <f t="shared" ref="E2640:O2640" si="1778">E2660/$P2660</f>
        <v>8.059714787576662E-2</v>
      </c>
      <c r="F2640" s="220">
        <f t="shared" si="1778"/>
        <v>7.9339784013906942E-2</v>
      </c>
      <c r="G2640" s="220">
        <f t="shared" si="1778"/>
        <v>7.9990199445362981E-2</v>
      </c>
      <c r="H2640" s="220">
        <f t="shared" si="1778"/>
        <v>8.1880384781805038E-2</v>
      </c>
      <c r="I2640" s="220">
        <f t="shared" si="1778"/>
        <v>8.0479904858771545E-2</v>
      </c>
      <c r="J2640" s="220">
        <f t="shared" si="1778"/>
        <v>8.7870467853049139E-2</v>
      </c>
      <c r="K2640" s="220">
        <f t="shared" si="1778"/>
        <v>8.8473636663193508E-2</v>
      </c>
      <c r="L2640" s="220">
        <f t="shared" si="1778"/>
        <v>9.193540342419762E-2</v>
      </c>
      <c r="M2640" s="220">
        <f t="shared" si="1778"/>
        <v>8.1428177080972997E-2</v>
      </c>
      <c r="N2640" s="220">
        <f t="shared" si="1778"/>
        <v>8.1699792729299503E-2</v>
      </c>
      <c r="O2640" s="220">
        <f t="shared" si="1778"/>
        <v>8.5036236539590609E-2</v>
      </c>
      <c r="P2640" s="460">
        <f t="shared" ref="P2640:P2649" si="1779">SUM(D2640:O2640)</f>
        <v>0.99999999999999989</v>
      </c>
      <c r="Q2640" s="551">
        <f>(P2660/P2659-1)</f>
        <v>1.1064163473074817E-2</v>
      </c>
      <c r="R2640" s="234"/>
      <c r="S2640" s="234"/>
      <c r="T2640" s="75"/>
      <c r="U2640" s="79">
        <v>1</v>
      </c>
    </row>
    <row r="2641" spans="1:21" s="57" customFormat="1" ht="15.6" customHeight="1" thickBot="1">
      <c r="A2641" s="57" t="s">
        <v>68</v>
      </c>
      <c r="B2641" s="516">
        <f>+B2640+1</f>
        <v>524</v>
      </c>
      <c r="C2641" s="244" t="s">
        <v>1864</v>
      </c>
      <c r="D2641" s="347">
        <f t="shared" si="1777"/>
        <v>8.405714375834622E-2</v>
      </c>
      <c r="E2641" s="264">
        <f t="shared" ref="E2641:O2641" si="1780">E2661/$P2661</f>
        <v>8.3339254225846801E-2</v>
      </c>
      <c r="F2641" s="264">
        <f t="shared" si="1780"/>
        <v>8.2414330471517097E-2</v>
      </c>
      <c r="G2641" s="264">
        <f t="shared" si="1780"/>
        <v>8.403018583844428E-2</v>
      </c>
      <c r="H2641" s="264">
        <f t="shared" si="1780"/>
        <v>8.5872547181105402E-2</v>
      </c>
      <c r="I2641" s="264">
        <f t="shared" si="1780"/>
        <v>8.716457425603448E-2</v>
      </c>
      <c r="J2641" s="264">
        <f t="shared" si="1780"/>
        <v>8.2095582199446307E-2</v>
      </c>
      <c r="K2641" s="264">
        <f t="shared" si="1780"/>
        <v>8.1192571360803309E-2</v>
      </c>
      <c r="L2641" s="264">
        <f t="shared" si="1780"/>
        <v>8.2416982914077772E-2</v>
      </c>
      <c r="M2641" s="264">
        <f t="shared" si="1780"/>
        <v>8.1998600084871087E-2</v>
      </c>
      <c r="N2641" s="264">
        <f t="shared" si="1780"/>
        <v>8.0521416598091977E-2</v>
      </c>
      <c r="O2641" s="264">
        <f t="shared" si="1780"/>
        <v>8.4896811111415338E-2</v>
      </c>
      <c r="P2641" s="552">
        <f t="shared" si="1779"/>
        <v>1</v>
      </c>
      <c r="Q2641" s="553">
        <f t="shared" ref="Q2641:Q2649" si="1781">(P2661/P2660-1)</f>
        <v>3.7412500581937902E-2</v>
      </c>
      <c r="R2641" s="234"/>
      <c r="S2641" s="234"/>
      <c r="T2641" s="75"/>
      <c r="U2641" s="79">
        <v>1</v>
      </c>
    </row>
    <row r="2642" spans="1:21" s="57" customFormat="1" ht="15.6" customHeight="1" thickBot="1">
      <c r="A2642" s="57" t="s">
        <v>68</v>
      </c>
      <c r="B2642" s="516">
        <f>+B2641+1</f>
        <v>525</v>
      </c>
      <c r="C2642" s="233" t="s">
        <v>1865</v>
      </c>
      <c r="D2642" s="175">
        <f t="shared" si="1777"/>
        <v>7.1576322377289295E-2</v>
      </c>
      <c r="E2642" s="176">
        <f t="shared" ref="E2642:O2642" si="1782">E2662/$P2662</f>
        <v>7.3809793005564228E-2</v>
      </c>
      <c r="F2642" s="176">
        <f t="shared" si="1782"/>
        <v>7.0747149610079593E-2</v>
      </c>
      <c r="G2642" s="176">
        <f t="shared" si="1782"/>
        <v>7.4302526052601903E-2</v>
      </c>
      <c r="H2642" s="176">
        <f t="shared" si="1782"/>
        <v>7.0799423925004726E-2</v>
      </c>
      <c r="I2642" s="176">
        <f t="shared" si="1782"/>
        <v>7.9584179602153346E-2</v>
      </c>
      <c r="J2642" s="176">
        <f t="shared" si="1782"/>
        <v>9.0631363365429596E-2</v>
      </c>
      <c r="K2642" s="176">
        <f t="shared" si="1782"/>
        <v>9.0295910105951852E-2</v>
      </c>
      <c r="L2642" s="176">
        <f t="shared" si="1782"/>
        <v>9.4133583265975929E-2</v>
      </c>
      <c r="M2642" s="176">
        <f t="shared" si="1782"/>
        <v>9.3586094790549662E-2</v>
      </c>
      <c r="N2642" s="176">
        <f t="shared" si="1782"/>
        <v>9.6360859444573108E-2</v>
      </c>
      <c r="O2642" s="176">
        <f t="shared" si="1782"/>
        <v>9.4172794454826694E-2</v>
      </c>
      <c r="P2642" s="229">
        <f t="shared" si="1779"/>
        <v>0.99999999999999989</v>
      </c>
      <c r="Q2642" s="498">
        <f t="shared" si="1781"/>
        <v>0.15297538053662008</v>
      </c>
      <c r="R2642" s="234"/>
      <c r="S2642" s="234"/>
      <c r="T2642" s="75"/>
      <c r="U2642" s="79">
        <v>1</v>
      </c>
    </row>
    <row r="2643" spans="1:21" s="57" customFormat="1" ht="15.6" customHeight="1" thickBot="1">
      <c r="A2643" s="57" t="s">
        <v>68</v>
      </c>
      <c r="B2643" s="516">
        <f>+B2642+1</f>
        <v>526</v>
      </c>
      <c r="C2643" s="233" t="s">
        <v>1866</v>
      </c>
      <c r="D2643" s="175">
        <f t="shared" si="1777"/>
        <v>7.8076494209530126E-2</v>
      </c>
      <c r="E2643" s="176">
        <f t="shared" ref="E2643:O2643" si="1783">E2663/$P2663</f>
        <v>7.826625416873563E-2</v>
      </c>
      <c r="F2643" s="176">
        <f t="shared" si="1783"/>
        <v>7.8086148197818631E-2</v>
      </c>
      <c r="G2643" s="176">
        <f t="shared" si="1783"/>
        <v>7.802126071546521E-2</v>
      </c>
      <c r="H2643" s="176">
        <f t="shared" si="1783"/>
        <v>7.8549781482633502E-2</v>
      </c>
      <c r="I2643" s="176">
        <f t="shared" si="1783"/>
        <v>8.0280121890756242E-2</v>
      </c>
      <c r="J2643" s="176">
        <f t="shared" si="1783"/>
        <v>8.6573703069869792E-2</v>
      </c>
      <c r="K2643" s="176">
        <f t="shared" si="1783"/>
        <v>8.6282859823430189E-2</v>
      </c>
      <c r="L2643" s="176">
        <f t="shared" si="1783"/>
        <v>8.9797528748301228E-2</v>
      </c>
      <c r="M2643" s="176">
        <f t="shared" si="1783"/>
        <v>8.8778040138527456E-2</v>
      </c>
      <c r="N2643" s="176">
        <f t="shared" si="1783"/>
        <v>8.8896648922086416E-2</v>
      </c>
      <c r="O2643" s="176">
        <f t="shared" si="1783"/>
        <v>8.8391158632845565E-2</v>
      </c>
      <c r="P2643" s="164">
        <f t="shared" si="1779"/>
        <v>1</v>
      </c>
      <c r="Q2643" s="492">
        <f t="shared" si="1781"/>
        <v>0.19919119710550048</v>
      </c>
      <c r="R2643" s="234"/>
      <c r="S2643" s="234"/>
      <c r="T2643" s="75"/>
      <c r="U2643" s="79">
        <v>1</v>
      </c>
    </row>
    <row r="2644" spans="1:21" s="57" customFormat="1" ht="15.75" customHeight="1" thickBot="1">
      <c r="A2644" s="57" t="s">
        <v>68</v>
      </c>
      <c r="B2644" s="516">
        <f>+B2643+1</f>
        <v>527</v>
      </c>
      <c r="C2644" s="233" t="s">
        <v>1867</v>
      </c>
      <c r="D2644" s="175">
        <f t="shared" si="1777"/>
        <v>8.4745113908545069E-2</v>
      </c>
      <c r="E2644" s="176">
        <f t="shared" ref="E2644:O2644" si="1784">E2664/$P2664</f>
        <v>8.2672558047969552E-2</v>
      </c>
      <c r="F2644" s="176">
        <f t="shared" si="1784"/>
        <v>8.2065556199621595E-2</v>
      </c>
      <c r="G2644" s="176">
        <f t="shared" si="1784"/>
        <v>8.2240547723469656E-2</v>
      </c>
      <c r="H2644" s="176">
        <f t="shared" si="1784"/>
        <v>8.2087430140102585E-2</v>
      </c>
      <c r="I2644" s="176">
        <f t="shared" si="1784"/>
        <v>8.3131910798070724E-2</v>
      </c>
      <c r="J2644" s="176">
        <f t="shared" si="1784"/>
        <v>8.7293427974582491E-2</v>
      </c>
      <c r="K2644" s="176">
        <f t="shared" si="1784"/>
        <v>8.3055352006387195E-2</v>
      </c>
      <c r="L2644" s="176">
        <f t="shared" si="1784"/>
        <v>8.3717038705937691E-2</v>
      </c>
      <c r="M2644" s="176">
        <f t="shared" si="1784"/>
        <v>8.3990462961950299E-2</v>
      </c>
      <c r="N2644" s="176">
        <f t="shared" si="1784"/>
        <v>8.3476425360646603E-2</v>
      </c>
      <c r="O2644" s="176">
        <f t="shared" si="1784"/>
        <v>8.1524176172716595E-2</v>
      </c>
      <c r="P2644" s="164">
        <f t="shared" si="1779"/>
        <v>1.0000000000000002</v>
      </c>
      <c r="Q2644" s="492">
        <f t="shared" si="1781"/>
        <v>4.4083151851292968E-2</v>
      </c>
      <c r="R2644" s="234"/>
      <c r="S2644" s="234"/>
      <c r="T2644" s="75"/>
      <c r="U2644" s="79">
        <v>1</v>
      </c>
    </row>
    <row r="2645" spans="1:21" s="57" customFormat="1" ht="15.75" customHeight="1" thickBot="1">
      <c r="A2645" s="57" t="s">
        <v>68</v>
      </c>
      <c r="B2645" s="516">
        <f>+B2644+1</f>
        <v>528</v>
      </c>
      <c r="C2645" s="233" t="s">
        <v>1868</v>
      </c>
      <c r="D2645" s="175">
        <f t="shared" si="1777"/>
        <v>8.0688255967361053E-2</v>
      </c>
      <c r="E2645" s="176">
        <f t="shared" ref="E2645:O2645" si="1785">E2665/$P2665</f>
        <v>8.1941041474960924E-2</v>
      </c>
      <c r="F2645" s="176">
        <f t="shared" si="1785"/>
        <v>8.1453231188815853E-2</v>
      </c>
      <c r="G2645" s="176">
        <f t="shared" si="1785"/>
        <v>7.9995343629086793E-2</v>
      </c>
      <c r="H2645" s="176">
        <f t="shared" si="1785"/>
        <v>7.9662745706715152E-2</v>
      </c>
      <c r="I2645" s="176">
        <f t="shared" si="1785"/>
        <v>8.1780285812481299E-2</v>
      </c>
      <c r="J2645" s="176">
        <f t="shared" si="1785"/>
        <v>8.7112939167840006E-2</v>
      </c>
      <c r="K2645" s="176">
        <f t="shared" si="1785"/>
        <v>8.7755961817758507E-2</v>
      </c>
      <c r="L2645" s="176">
        <f t="shared" si="1785"/>
        <v>8.778922160999568E-2</v>
      </c>
      <c r="M2645" s="176">
        <f t="shared" si="1785"/>
        <v>8.3748156853180197E-2</v>
      </c>
      <c r="N2645" s="176">
        <f t="shared" si="1785"/>
        <v>8.4884533087949979E-2</v>
      </c>
      <c r="O2645" s="176">
        <f t="shared" si="1785"/>
        <v>8.3188283683854433E-2</v>
      </c>
      <c r="P2645" s="164">
        <f t="shared" si="1779"/>
        <v>0.99999999999999978</v>
      </c>
      <c r="Q2645" s="492">
        <f t="shared" si="1781"/>
        <v>-1.349622127678185E-2</v>
      </c>
      <c r="R2645" s="234"/>
      <c r="S2645" s="234"/>
      <c r="T2645" s="75"/>
      <c r="U2645" s="79">
        <v>1</v>
      </c>
    </row>
    <row r="2646" spans="1:21" s="57" customFormat="1" ht="15.75" hidden="1" customHeight="1" thickBot="1">
      <c r="A2646" s="57" t="s">
        <v>68</v>
      </c>
      <c r="B2646" s="69"/>
      <c r="C2646" s="233" t="s">
        <v>1869</v>
      </c>
      <c r="D2646" s="175" t="e">
        <f t="shared" si="1777"/>
        <v>#DIV/0!</v>
      </c>
      <c r="E2646" s="176" t="e">
        <f t="shared" ref="E2646:O2646" si="1786">E2666/$P2666</f>
        <v>#DIV/0!</v>
      </c>
      <c r="F2646" s="176" t="e">
        <f t="shared" si="1786"/>
        <v>#DIV/0!</v>
      </c>
      <c r="G2646" s="176" t="e">
        <f t="shared" si="1786"/>
        <v>#DIV/0!</v>
      </c>
      <c r="H2646" s="176" t="e">
        <f t="shared" si="1786"/>
        <v>#DIV/0!</v>
      </c>
      <c r="I2646" s="176" t="e">
        <f t="shared" si="1786"/>
        <v>#DIV/0!</v>
      </c>
      <c r="J2646" s="176" t="e">
        <f t="shared" si="1786"/>
        <v>#DIV/0!</v>
      </c>
      <c r="K2646" s="176" t="e">
        <f t="shared" si="1786"/>
        <v>#DIV/0!</v>
      </c>
      <c r="L2646" s="176" t="e">
        <f t="shared" si="1786"/>
        <v>#DIV/0!</v>
      </c>
      <c r="M2646" s="176" t="e">
        <f t="shared" si="1786"/>
        <v>#DIV/0!</v>
      </c>
      <c r="N2646" s="176" t="e">
        <f t="shared" si="1786"/>
        <v>#DIV/0!</v>
      </c>
      <c r="O2646" s="176" t="e">
        <f t="shared" si="1786"/>
        <v>#DIV/0!</v>
      </c>
      <c r="P2646" s="164" t="e">
        <f t="shared" si="1779"/>
        <v>#DIV/0!</v>
      </c>
      <c r="Q2646" s="492">
        <f t="shared" si="1781"/>
        <v>-1</v>
      </c>
      <c r="R2646" s="234"/>
      <c r="S2646" s="234"/>
      <c r="T2646" s="75"/>
      <c r="U2646" s="79">
        <v>2</v>
      </c>
    </row>
    <row r="2647" spans="1:21" s="57" customFormat="1" ht="15.75" hidden="1" customHeight="1" thickBot="1">
      <c r="A2647" s="57" t="s">
        <v>68</v>
      </c>
      <c r="B2647" s="69"/>
      <c r="C2647" s="233" t="s">
        <v>1870</v>
      </c>
      <c r="D2647" s="175" t="e">
        <f t="shared" ref="D2647:O2649" si="1787">D2667/$P2667</f>
        <v>#DIV/0!</v>
      </c>
      <c r="E2647" s="176" t="e">
        <f t="shared" si="1787"/>
        <v>#DIV/0!</v>
      </c>
      <c r="F2647" s="176" t="e">
        <f t="shared" si="1787"/>
        <v>#DIV/0!</v>
      </c>
      <c r="G2647" s="176" t="e">
        <f t="shared" si="1787"/>
        <v>#DIV/0!</v>
      </c>
      <c r="H2647" s="176" t="e">
        <f t="shared" si="1787"/>
        <v>#DIV/0!</v>
      </c>
      <c r="I2647" s="176" t="e">
        <f t="shared" si="1787"/>
        <v>#DIV/0!</v>
      </c>
      <c r="J2647" s="176" t="e">
        <f t="shared" si="1787"/>
        <v>#DIV/0!</v>
      </c>
      <c r="K2647" s="176" t="e">
        <f t="shared" si="1787"/>
        <v>#DIV/0!</v>
      </c>
      <c r="L2647" s="176" t="e">
        <f t="shared" si="1787"/>
        <v>#DIV/0!</v>
      </c>
      <c r="M2647" s="176" t="e">
        <f t="shared" si="1787"/>
        <v>#DIV/0!</v>
      </c>
      <c r="N2647" s="176" t="e">
        <f t="shared" si="1787"/>
        <v>#DIV/0!</v>
      </c>
      <c r="O2647" s="176" t="e">
        <f t="shared" si="1787"/>
        <v>#DIV/0!</v>
      </c>
      <c r="P2647" s="164" t="e">
        <f t="shared" si="1779"/>
        <v>#DIV/0!</v>
      </c>
      <c r="Q2647" s="492" t="e">
        <f t="shared" si="1781"/>
        <v>#DIV/0!</v>
      </c>
      <c r="R2647" s="234"/>
      <c r="S2647" s="234"/>
      <c r="T2647" s="75"/>
      <c r="U2647" s="79">
        <v>2</v>
      </c>
    </row>
    <row r="2648" spans="1:21" s="57" customFormat="1" ht="15.75" hidden="1" customHeight="1" thickBot="1">
      <c r="A2648" s="57" t="s">
        <v>68</v>
      </c>
      <c r="B2648" s="69"/>
      <c r="C2648" s="233" t="s">
        <v>1871</v>
      </c>
      <c r="D2648" s="175" t="e">
        <f t="shared" si="1787"/>
        <v>#DIV/0!</v>
      </c>
      <c r="E2648" s="176" t="e">
        <f t="shared" si="1787"/>
        <v>#DIV/0!</v>
      </c>
      <c r="F2648" s="176" t="e">
        <f t="shared" si="1787"/>
        <v>#DIV/0!</v>
      </c>
      <c r="G2648" s="176" t="e">
        <f t="shared" si="1787"/>
        <v>#DIV/0!</v>
      </c>
      <c r="H2648" s="176" t="e">
        <f t="shared" si="1787"/>
        <v>#DIV/0!</v>
      </c>
      <c r="I2648" s="176" t="e">
        <f t="shared" si="1787"/>
        <v>#DIV/0!</v>
      </c>
      <c r="J2648" s="176" t="e">
        <f t="shared" si="1787"/>
        <v>#DIV/0!</v>
      </c>
      <c r="K2648" s="176" t="e">
        <f t="shared" si="1787"/>
        <v>#DIV/0!</v>
      </c>
      <c r="L2648" s="176" t="e">
        <f t="shared" si="1787"/>
        <v>#DIV/0!</v>
      </c>
      <c r="M2648" s="176" t="e">
        <f t="shared" si="1787"/>
        <v>#DIV/0!</v>
      </c>
      <c r="N2648" s="176" t="e">
        <f t="shared" si="1787"/>
        <v>#DIV/0!</v>
      </c>
      <c r="O2648" s="176" t="e">
        <f t="shared" si="1787"/>
        <v>#DIV/0!</v>
      </c>
      <c r="P2648" s="164" t="e">
        <f t="shared" si="1779"/>
        <v>#DIV/0!</v>
      </c>
      <c r="Q2648" s="492" t="e">
        <f t="shared" si="1781"/>
        <v>#DIV/0!</v>
      </c>
      <c r="R2648" s="234"/>
      <c r="S2648" s="234"/>
      <c r="T2648" s="75"/>
      <c r="U2648" s="79">
        <v>2</v>
      </c>
    </row>
    <row r="2649" spans="1:21" s="57" customFormat="1" ht="15.75" hidden="1" customHeight="1" thickBot="1">
      <c r="A2649" s="57" t="s">
        <v>68</v>
      </c>
      <c r="B2649" s="69"/>
      <c r="C2649" s="233" t="s">
        <v>1872</v>
      </c>
      <c r="D2649" s="175" t="e">
        <f t="shared" si="1787"/>
        <v>#DIV/0!</v>
      </c>
      <c r="E2649" s="176" t="e">
        <f t="shared" si="1787"/>
        <v>#DIV/0!</v>
      </c>
      <c r="F2649" s="176" t="e">
        <f t="shared" si="1787"/>
        <v>#DIV/0!</v>
      </c>
      <c r="G2649" s="176" t="e">
        <f t="shared" si="1787"/>
        <v>#DIV/0!</v>
      </c>
      <c r="H2649" s="176" t="e">
        <f t="shared" si="1787"/>
        <v>#DIV/0!</v>
      </c>
      <c r="I2649" s="176" t="e">
        <f t="shared" si="1787"/>
        <v>#DIV/0!</v>
      </c>
      <c r="J2649" s="176" t="e">
        <f t="shared" si="1787"/>
        <v>#DIV/0!</v>
      </c>
      <c r="K2649" s="176" t="e">
        <f t="shared" si="1787"/>
        <v>#DIV/0!</v>
      </c>
      <c r="L2649" s="176" t="e">
        <f t="shared" si="1787"/>
        <v>#DIV/0!</v>
      </c>
      <c r="M2649" s="176" t="e">
        <f t="shared" si="1787"/>
        <v>#DIV/0!</v>
      </c>
      <c r="N2649" s="176" t="e">
        <f t="shared" si="1787"/>
        <v>#DIV/0!</v>
      </c>
      <c r="O2649" s="176" t="e">
        <f t="shared" si="1787"/>
        <v>#DIV/0!</v>
      </c>
      <c r="P2649" s="164" t="e">
        <f t="shared" si="1779"/>
        <v>#DIV/0!</v>
      </c>
      <c r="Q2649" s="492" t="e">
        <f t="shared" si="1781"/>
        <v>#DIV/0!</v>
      </c>
      <c r="R2649" s="234"/>
      <c r="S2649" s="234"/>
      <c r="T2649" s="75"/>
      <c r="U2649" s="79">
        <v>2</v>
      </c>
    </row>
    <row r="2650" spans="1:21" s="57" customFormat="1" ht="15.75" hidden="1" customHeight="1" thickBot="1">
      <c r="A2650" s="57" t="s">
        <v>68</v>
      </c>
      <c r="B2650" s="69"/>
      <c r="C2650" s="236" t="s">
        <v>324</v>
      </c>
      <c r="D2650" s="245">
        <v>658.08817125999997</v>
      </c>
      <c r="E2650" s="246">
        <v>675.81646266999996</v>
      </c>
      <c r="F2650" s="246">
        <v>656.49556412000004</v>
      </c>
      <c r="G2650" s="246">
        <v>653.87791338000011</v>
      </c>
      <c r="H2650" s="246">
        <v>674.31393465999997</v>
      </c>
      <c r="I2650" s="246">
        <v>728.74796958999991</v>
      </c>
      <c r="J2650" s="246">
        <v>683.78054411000005</v>
      </c>
      <c r="K2650" s="246">
        <v>684.67399268999986</v>
      </c>
      <c r="L2650" s="246">
        <v>710.46660040999996</v>
      </c>
      <c r="M2650" s="246">
        <v>692.2886744299999</v>
      </c>
      <c r="N2650" s="246">
        <v>685.51526840999998</v>
      </c>
      <c r="O2650" s="197">
        <v>686.79976346000001</v>
      </c>
      <c r="P2650" s="181">
        <f>SUM(D2650:O2650)</f>
        <v>8190.8648591899992</v>
      </c>
      <c r="Q2650" s="198"/>
      <c r="R2650" s="234"/>
      <c r="S2650" s="234"/>
      <c r="T2650" s="75"/>
      <c r="U2650" s="79">
        <v>2</v>
      </c>
    </row>
    <row r="2651" spans="1:21" s="57" customFormat="1" ht="15.75" hidden="1" customHeight="1" thickBot="1">
      <c r="A2651" s="57" t="s">
        <v>68</v>
      </c>
      <c r="B2651" s="69"/>
      <c r="C2651" s="233" t="s">
        <v>325</v>
      </c>
      <c r="D2651" s="182">
        <v>686.00005097999997</v>
      </c>
      <c r="E2651" s="183">
        <v>679.58243693999998</v>
      </c>
      <c r="F2651" s="183">
        <v>674.32998563000001</v>
      </c>
      <c r="G2651" s="183">
        <v>675.05206731999999</v>
      </c>
      <c r="H2651" s="183">
        <v>693.88734231000001</v>
      </c>
      <c r="I2651" s="183">
        <v>744.10497177000002</v>
      </c>
      <c r="J2651" s="183">
        <v>703.28835832000004</v>
      </c>
      <c r="K2651" s="183">
        <v>711.04118473000005</v>
      </c>
      <c r="L2651" s="183">
        <v>743.41474112000003</v>
      </c>
      <c r="M2651" s="183">
        <v>723.88474932999998</v>
      </c>
      <c r="N2651" s="183">
        <v>719.44959946999995</v>
      </c>
      <c r="O2651" s="184">
        <v>710.03687164999997</v>
      </c>
      <c r="P2651" s="185">
        <f>SUM(D2651:O2651)</f>
        <v>8464.0723595700001</v>
      </c>
      <c r="Q2651" s="502"/>
      <c r="R2651" s="186"/>
      <c r="S2651" s="186"/>
      <c r="T2651" s="103"/>
      <c r="U2651" s="79">
        <v>2</v>
      </c>
    </row>
    <row r="2652" spans="1:21" s="57" customFormat="1" ht="15.75" hidden="1" customHeight="1" thickBot="1">
      <c r="A2652" s="57" t="s">
        <v>68</v>
      </c>
      <c r="B2652" s="69"/>
      <c r="C2652" s="233" t="s">
        <v>491</v>
      </c>
      <c r="D2652" s="182">
        <v>711.88662612999997</v>
      </c>
      <c r="E2652" s="183">
        <v>708.06112245999998</v>
      </c>
      <c r="F2652" s="183">
        <v>696.65371655000001</v>
      </c>
      <c r="G2652" s="183">
        <v>708.71322677000001</v>
      </c>
      <c r="H2652" s="183">
        <v>721.09746116999997</v>
      </c>
      <c r="I2652" s="183">
        <v>765.22940677999998</v>
      </c>
      <c r="J2652" s="183">
        <v>734.11386576999996</v>
      </c>
      <c r="K2652" s="183">
        <v>749.92655678999995</v>
      </c>
      <c r="L2652" s="183">
        <v>764.05178106000005</v>
      </c>
      <c r="M2652" s="183">
        <v>750.93545977999997</v>
      </c>
      <c r="N2652" s="183">
        <v>754.14910807000001</v>
      </c>
      <c r="O2652" s="184">
        <v>746.72175905999995</v>
      </c>
      <c r="P2652" s="185">
        <f t="shared" ref="P2652:P2657" si="1788">SUM(D2652:O2652)</f>
        <v>8811.5400903900008</v>
      </c>
      <c r="Q2652" s="503"/>
      <c r="R2652" s="187"/>
      <c r="S2652" s="187"/>
      <c r="T2652" s="105">
        <f t="shared" ref="T2652:T2657" si="1789">R2652-S2652</f>
        <v>0</v>
      </c>
      <c r="U2652" s="79">
        <v>2</v>
      </c>
    </row>
    <row r="2653" spans="1:21" s="57" customFormat="1" ht="15.75" hidden="1" customHeight="1" thickBot="1">
      <c r="A2653" s="57" t="s">
        <v>68</v>
      </c>
      <c r="B2653" s="69"/>
      <c r="C2653" s="233" t="s">
        <v>612</v>
      </c>
      <c r="D2653" s="182">
        <v>748.38186165000002</v>
      </c>
      <c r="E2653" s="183">
        <v>744.28540723000003</v>
      </c>
      <c r="F2653" s="183">
        <v>728.65738832</v>
      </c>
      <c r="G2653" s="183">
        <v>742.34776222999994</v>
      </c>
      <c r="H2653" s="183">
        <v>757.44467481000004</v>
      </c>
      <c r="I2653" s="183">
        <v>795.26761095999996</v>
      </c>
      <c r="J2653" s="183">
        <v>794.34337807999998</v>
      </c>
      <c r="K2653" s="183">
        <v>790.76652283999999</v>
      </c>
      <c r="L2653" s="183">
        <v>813.58019462000004</v>
      </c>
      <c r="M2653" s="183">
        <v>797.14581131</v>
      </c>
      <c r="N2653" s="183">
        <v>800.42060406999997</v>
      </c>
      <c r="O2653" s="184">
        <v>794.12445104999995</v>
      </c>
      <c r="P2653" s="185">
        <f t="shared" si="1788"/>
        <v>9306.7656671699988</v>
      </c>
      <c r="Q2653" s="503"/>
      <c r="R2653" s="187"/>
      <c r="S2653" s="187"/>
      <c r="T2653" s="105">
        <f t="shared" si="1789"/>
        <v>0</v>
      </c>
      <c r="U2653" s="79">
        <v>2</v>
      </c>
    </row>
    <row r="2654" spans="1:21" s="57" customFormat="1" ht="15.75" hidden="1" customHeight="1" thickBot="1">
      <c r="A2654" s="57" t="s">
        <v>68</v>
      </c>
      <c r="B2654" s="69"/>
      <c r="C2654" s="233" t="s">
        <v>708</v>
      </c>
      <c r="D2654" s="182">
        <v>800.02366720999999</v>
      </c>
      <c r="E2654" s="183">
        <v>783.38393459999998</v>
      </c>
      <c r="F2654" s="183">
        <v>770.90835795999999</v>
      </c>
      <c r="G2654" s="183">
        <v>775.48274992999995</v>
      </c>
      <c r="H2654" s="183">
        <v>799.95014509999999</v>
      </c>
      <c r="I2654" s="183">
        <v>849.13710336999998</v>
      </c>
      <c r="J2654" s="183">
        <v>834.45144842000002</v>
      </c>
      <c r="K2654" s="183">
        <v>849.98893738000004</v>
      </c>
      <c r="L2654" s="183">
        <v>879.26721957999996</v>
      </c>
      <c r="M2654" s="183">
        <v>855.03327331000003</v>
      </c>
      <c r="N2654" s="183">
        <v>854.86709398999994</v>
      </c>
      <c r="O2654" s="184">
        <v>850.72441877999995</v>
      </c>
      <c r="P2654" s="185">
        <f t="shared" si="1788"/>
        <v>9903.2183496300004</v>
      </c>
      <c r="Q2654" s="503"/>
      <c r="R2654" s="187"/>
      <c r="S2654" s="187"/>
      <c r="T2654" s="105">
        <f t="shared" si="1789"/>
        <v>0</v>
      </c>
      <c r="U2654" s="79">
        <v>2</v>
      </c>
    </row>
    <row r="2655" spans="1:21" s="57" customFormat="1" ht="15.75" hidden="1" customHeight="1" thickBot="1">
      <c r="A2655" s="57" t="s">
        <v>68</v>
      </c>
      <c r="B2655" s="69"/>
      <c r="C2655" s="233" t="s">
        <v>821</v>
      </c>
      <c r="D2655" s="189">
        <v>852.03625864000003</v>
      </c>
      <c r="E2655" s="190">
        <v>848.24182745000007</v>
      </c>
      <c r="F2655" s="190">
        <v>842.7916601500001</v>
      </c>
      <c r="G2655" s="190">
        <v>844.9283112999999</v>
      </c>
      <c r="H2655" s="190">
        <v>862.11182421000012</v>
      </c>
      <c r="I2655" s="190">
        <v>912.57496497</v>
      </c>
      <c r="J2655" s="190">
        <v>872.95919043000004</v>
      </c>
      <c r="K2655" s="190">
        <v>897.70532838999998</v>
      </c>
      <c r="L2655" s="190">
        <v>919.61586756999998</v>
      </c>
      <c r="M2655" s="190">
        <v>905.47812048000003</v>
      </c>
      <c r="N2655" s="190">
        <v>894.75287205000006</v>
      </c>
      <c r="O2655" s="184">
        <v>884.08378249999998</v>
      </c>
      <c r="P2655" s="185">
        <f t="shared" si="1788"/>
        <v>10537.28000814</v>
      </c>
      <c r="Q2655" s="503"/>
      <c r="R2655" s="187"/>
      <c r="S2655" s="187"/>
      <c r="T2655" s="105">
        <f t="shared" si="1789"/>
        <v>0</v>
      </c>
      <c r="U2655" s="79">
        <v>2</v>
      </c>
    </row>
    <row r="2656" spans="1:21" s="57" customFormat="1" ht="15.75" hidden="1" customHeight="1" thickBot="1">
      <c r="A2656" s="57" t="s">
        <v>68</v>
      </c>
      <c r="B2656" s="69"/>
      <c r="C2656" s="233" t="s">
        <v>898</v>
      </c>
      <c r="D2656" s="422">
        <v>889.63454275000004</v>
      </c>
      <c r="E2656" s="423">
        <v>895.91420014000005</v>
      </c>
      <c r="F2656" s="423">
        <v>877.8786386700001</v>
      </c>
      <c r="G2656" s="423">
        <v>917.48851191000006</v>
      </c>
      <c r="H2656" s="423">
        <v>892.87037100999999</v>
      </c>
      <c r="I2656" s="423">
        <v>949.84399141999995</v>
      </c>
      <c r="J2656" s="423">
        <v>937.55135758000006</v>
      </c>
      <c r="K2656" s="423">
        <v>932.68558949999988</v>
      </c>
      <c r="L2656" s="423">
        <v>957.1175863599999</v>
      </c>
      <c r="M2656" s="423">
        <v>934.13585210999986</v>
      </c>
      <c r="N2656" s="423">
        <v>934.49018941000008</v>
      </c>
      <c r="O2656" s="424">
        <v>953.11376092</v>
      </c>
      <c r="P2656" s="425">
        <f t="shared" si="1788"/>
        <v>11072.724591779997</v>
      </c>
      <c r="Q2656" s="503"/>
      <c r="R2656" s="182"/>
      <c r="S2656" s="191"/>
      <c r="T2656" s="192">
        <f>S2656-R2656</f>
        <v>0</v>
      </c>
      <c r="U2656" s="79">
        <v>2</v>
      </c>
    </row>
    <row r="2657" spans="1:21" s="57" customFormat="1" ht="15.75" hidden="1" customHeight="1" thickBot="1">
      <c r="A2657" s="57" t="s">
        <v>68</v>
      </c>
      <c r="B2657" s="69"/>
      <c r="C2657" s="233" t="s">
        <v>999</v>
      </c>
      <c r="D2657" s="182">
        <v>937.56481262</v>
      </c>
      <c r="E2657" s="183">
        <v>934.34244948000003</v>
      </c>
      <c r="F2657" s="183">
        <v>912.60449048999999</v>
      </c>
      <c r="G2657" s="183">
        <v>919.68291891000001</v>
      </c>
      <c r="H2657" s="183">
        <v>950.42114860000015</v>
      </c>
      <c r="I2657" s="183">
        <v>991.91515733000006</v>
      </c>
      <c r="J2657" s="183">
        <v>969.82519683999999</v>
      </c>
      <c r="K2657" s="183">
        <v>973.85284446000003</v>
      </c>
      <c r="L2657" s="183">
        <v>1008.3086358099999</v>
      </c>
      <c r="M2657" s="183">
        <v>983.85463686000014</v>
      </c>
      <c r="N2657" s="183">
        <v>999.32925793999993</v>
      </c>
      <c r="O2657" s="184">
        <v>978.52695667000012</v>
      </c>
      <c r="P2657" s="185">
        <f t="shared" si="1788"/>
        <v>11560.22850601</v>
      </c>
      <c r="Q2657" s="503"/>
      <c r="R2657" s="459">
        <v>11618</v>
      </c>
      <c r="S2657" s="459">
        <v>11618</v>
      </c>
      <c r="T2657" s="592">
        <f t="shared" si="1789"/>
        <v>0</v>
      </c>
      <c r="U2657" s="79">
        <v>2</v>
      </c>
    </row>
    <row r="2658" spans="1:21" s="57" customFormat="1" ht="15.6" customHeight="1" thickBot="1">
      <c r="A2658" s="57" t="s">
        <v>68</v>
      </c>
      <c r="B2658" s="516">
        <f>+B2645+1</f>
        <v>529</v>
      </c>
      <c r="C2658" s="233" t="s">
        <v>2538</v>
      </c>
      <c r="D2658" s="182">
        <v>1495.7</v>
      </c>
      <c r="E2658" s="183">
        <v>1561.8</v>
      </c>
      <c r="F2658" s="183">
        <v>1480.7</v>
      </c>
      <c r="G2658" s="183">
        <v>1498.9</v>
      </c>
      <c r="H2658" s="183">
        <v>1461.1</v>
      </c>
      <c r="I2658" s="183">
        <v>1519</v>
      </c>
      <c r="J2658" s="183">
        <v>1624.4</v>
      </c>
      <c r="K2658" s="183">
        <v>1746.9</v>
      </c>
      <c r="L2658" s="183">
        <v>1675.4</v>
      </c>
      <c r="M2658" s="183">
        <v>1574.5</v>
      </c>
      <c r="N2658" s="183">
        <v>1614.2</v>
      </c>
      <c r="O2658" s="184">
        <f>(R2658)-SUM(D2658:N2658)</f>
        <v>1510.2000000000007</v>
      </c>
      <c r="P2658" s="185">
        <f>SUM(D2658:O2658)</f>
        <v>18762.8</v>
      </c>
      <c r="Q2658" s="584"/>
      <c r="R2658" s="182">
        <v>18762.8</v>
      </c>
      <c r="S2658" s="187">
        <v>18762.8</v>
      </c>
      <c r="T2658" s="105">
        <f>R2658-S2658</f>
        <v>0</v>
      </c>
      <c r="U2658" s="79">
        <v>1</v>
      </c>
    </row>
    <row r="2659" spans="1:21" s="57" customFormat="1" ht="15.75" hidden="1" customHeight="1" thickBot="1">
      <c r="A2659" s="57" t="s">
        <v>68</v>
      </c>
      <c r="B2659" s="69"/>
      <c r="C2659" s="233" t="s">
        <v>1144</v>
      </c>
      <c r="D2659" s="182">
        <v>982.77170516000001</v>
      </c>
      <c r="E2659" s="183">
        <v>969.64924418999999</v>
      </c>
      <c r="F2659" s="183">
        <v>952.97616731999994</v>
      </c>
      <c r="G2659" s="183">
        <v>1006.7071166000002</v>
      </c>
      <c r="H2659" s="183">
        <v>997.89317088999985</v>
      </c>
      <c r="I2659" s="183">
        <v>1019.67589918</v>
      </c>
      <c r="J2659" s="183">
        <v>1042.8532127299998</v>
      </c>
      <c r="K2659" s="183">
        <v>1042.6322203</v>
      </c>
      <c r="L2659" s="183">
        <v>1067.2388578400003</v>
      </c>
      <c r="M2659" s="183">
        <v>1037.9370362099999</v>
      </c>
      <c r="N2659" s="183">
        <v>973.23500749000004</v>
      </c>
      <c r="O2659" s="184">
        <v>983.43456988000014</v>
      </c>
      <c r="P2659" s="185">
        <f>SUM(D2659:O2659)</f>
        <v>12077.00420779</v>
      </c>
      <c r="Q2659" s="351"/>
      <c r="R2659" s="595">
        <v>12195.1</v>
      </c>
      <c r="S2659" s="596">
        <v>12195.1</v>
      </c>
      <c r="T2659" s="597">
        <f>R2659-S2659</f>
        <v>0</v>
      </c>
      <c r="U2659" s="79">
        <v>2</v>
      </c>
    </row>
    <row r="2660" spans="1:21" s="57" customFormat="1" ht="15.75" hidden="1" customHeight="1" thickBot="1">
      <c r="A2660" s="57" t="s">
        <v>68</v>
      </c>
      <c r="B2660" s="516"/>
      <c r="C2660" s="233" t="s">
        <v>1863</v>
      </c>
      <c r="D2660" s="182">
        <v>992.34372544000007</v>
      </c>
      <c r="E2660" s="183">
        <v>984.14164200000005</v>
      </c>
      <c r="F2660" s="183">
        <v>968.78844193999998</v>
      </c>
      <c r="G2660" s="183">
        <v>976.73042162000002</v>
      </c>
      <c r="H2660" s="183">
        <v>999.81076813000004</v>
      </c>
      <c r="I2660" s="183">
        <v>982.71003135000012</v>
      </c>
      <c r="J2660" s="183">
        <v>1072.95343316</v>
      </c>
      <c r="K2660" s="183">
        <v>1080.3185020100002</v>
      </c>
      <c r="L2660" s="183">
        <v>1122.58884177</v>
      </c>
      <c r="M2660" s="183">
        <v>994.28902894999987</v>
      </c>
      <c r="N2660" s="183">
        <v>997.60562608999999</v>
      </c>
      <c r="O2660" s="184">
        <v>1038.3456941500001</v>
      </c>
      <c r="P2660" s="185">
        <f t="shared" ref="P2660:P2669" si="1790">SUM(D2660:O2660)</f>
        <v>12210.62615661</v>
      </c>
      <c r="Q2660" s="351"/>
      <c r="R2660" s="182">
        <v>12107.2</v>
      </c>
      <c r="S2660" s="187">
        <v>12107.2</v>
      </c>
      <c r="T2660" s="481">
        <f t="shared" ref="T2660:T2669" si="1791">R2660-S2660</f>
        <v>0</v>
      </c>
      <c r="U2660" s="79">
        <v>2</v>
      </c>
    </row>
    <row r="2661" spans="1:21" s="57" customFormat="1" ht="15.75" hidden="1" customHeight="1" thickBot="1">
      <c r="A2661" s="57" t="s">
        <v>68</v>
      </c>
      <c r="B2661" s="516"/>
      <c r="C2661" s="233" t="s">
        <v>1864</v>
      </c>
      <c r="D2661" s="583">
        <v>1064.7901880999998</v>
      </c>
      <c r="E2661" s="301">
        <v>1055.6963538800001</v>
      </c>
      <c r="F2661" s="301">
        <v>1043.9799227200001</v>
      </c>
      <c r="G2661" s="301">
        <v>1064.4486998299999</v>
      </c>
      <c r="H2661" s="301">
        <v>1087.7867314699997</v>
      </c>
      <c r="I2661" s="301">
        <v>1104.1534278699999</v>
      </c>
      <c r="J2661" s="301">
        <v>1039.9421929400003</v>
      </c>
      <c r="K2661" s="301">
        <v>1028.5033426800003</v>
      </c>
      <c r="L2661" s="301">
        <v>1044.0135224199998</v>
      </c>
      <c r="M2661" s="301">
        <v>1038.7136762499999</v>
      </c>
      <c r="N2661" s="301">
        <v>1020.00151911</v>
      </c>
      <c r="O2661" s="332">
        <v>1075.4266375299999</v>
      </c>
      <c r="P2661" s="333">
        <f t="shared" si="1790"/>
        <v>12667.456214799999</v>
      </c>
      <c r="Q2661" s="557"/>
      <c r="R2661" s="182">
        <v>12597.9</v>
      </c>
      <c r="S2661" s="187">
        <v>12597.9</v>
      </c>
      <c r="T2661" s="105">
        <f t="shared" si="1791"/>
        <v>0</v>
      </c>
      <c r="U2661" s="79">
        <v>2</v>
      </c>
    </row>
    <row r="2662" spans="1:21" s="57" customFormat="1" ht="15.6" hidden="1" customHeight="1" thickBot="1">
      <c r="A2662" s="57" t="s">
        <v>68</v>
      </c>
      <c r="B2662" s="516"/>
      <c r="C2662" s="233" t="s">
        <v>1865</v>
      </c>
      <c r="D2662" s="182">
        <v>1045.39116676</v>
      </c>
      <c r="E2662" s="183">
        <v>1078.01159749</v>
      </c>
      <c r="F2662" s="183">
        <v>1033.2808786400001</v>
      </c>
      <c r="G2662" s="183">
        <v>1085.20809429</v>
      </c>
      <c r="H2662" s="183">
        <v>1034.04435887</v>
      </c>
      <c r="I2662" s="183">
        <v>1162.3480448100001</v>
      </c>
      <c r="J2662" s="183">
        <v>1323.69509283</v>
      </c>
      <c r="K2662" s="183">
        <v>1318.7957090299999</v>
      </c>
      <c r="L2662" s="183">
        <v>1374.8459430900002</v>
      </c>
      <c r="M2662" s="183">
        <v>1366.84972874</v>
      </c>
      <c r="N2662" s="183">
        <v>1407.3759022400002</v>
      </c>
      <c r="O2662" s="184">
        <v>1375.4186329000001</v>
      </c>
      <c r="P2662" s="185">
        <f t="shared" si="1790"/>
        <v>14605.265149690002</v>
      </c>
      <c r="Q2662" s="584"/>
      <c r="R2662" s="182">
        <v>14135.8</v>
      </c>
      <c r="S2662" s="187">
        <v>14135.8</v>
      </c>
      <c r="T2662" s="105">
        <f t="shared" si="1791"/>
        <v>0</v>
      </c>
      <c r="U2662" s="79">
        <v>2</v>
      </c>
    </row>
    <row r="2663" spans="1:21" s="57" customFormat="1" ht="15.6" hidden="1" customHeight="1" thickBot="1">
      <c r="A2663" s="57" t="s">
        <v>68</v>
      </c>
      <c r="B2663" s="516"/>
      <c r="C2663" s="233" t="s">
        <v>1866</v>
      </c>
      <c r="D2663" s="182">
        <v>1367.47117936</v>
      </c>
      <c r="E2663" s="183">
        <v>1370.79473119</v>
      </c>
      <c r="F2663" s="183">
        <v>1367.6402641899999</v>
      </c>
      <c r="G2663" s="183">
        <v>1366.5037920299999</v>
      </c>
      <c r="H2663" s="183">
        <v>1375.7605718599998</v>
      </c>
      <c r="I2663" s="183">
        <v>1406.0666282800003</v>
      </c>
      <c r="J2663" s="183">
        <v>1516.29558982</v>
      </c>
      <c r="K2663" s="183">
        <v>1511.2016142099999</v>
      </c>
      <c r="L2663" s="183">
        <v>1572.7593020699999</v>
      </c>
      <c r="M2663" s="183">
        <v>1554.90346331</v>
      </c>
      <c r="N2663" s="183">
        <v>1556.9808374900003</v>
      </c>
      <c r="O2663" s="184">
        <v>1548.1274250900001</v>
      </c>
      <c r="P2663" s="185">
        <f t="shared" si="1790"/>
        <v>17514.505398900001</v>
      </c>
      <c r="Q2663" s="638"/>
      <c r="R2663" s="182">
        <v>17747.599999999999</v>
      </c>
      <c r="S2663" s="187">
        <v>17747.599999999999</v>
      </c>
      <c r="T2663" s="105">
        <f t="shared" si="1791"/>
        <v>0</v>
      </c>
      <c r="U2663" s="79">
        <v>2</v>
      </c>
    </row>
    <row r="2664" spans="1:21" s="57" customFormat="1" ht="15.75" customHeight="1" thickBot="1">
      <c r="A2664" s="57" t="s">
        <v>68</v>
      </c>
      <c r="B2664" s="516">
        <f>+B2658+1</f>
        <v>530</v>
      </c>
      <c r="C2664" s="233" t="s">
        <v>1867</v>
      </c>
      <c r="D2664" s="612">
        <v>1549.7</v>
      </c>
      <c r="E2664" s="611">
        <v>1511.8</v>
      </c>
      <c r="F2664" s="611">
        <v>1500.7</v>
      </c>
      <c r="G2664" s="611">
        <v>1503.9</v>
      </c>
      <c r="H2664" s="611">
        <v>1501.1</v>
      </c>
      <c r="I2664" s="611">
        <v>1520.2</v>
      </c>
      <c r="J2664" s="611">
        <v>1596.3</v>
      </c>
      <c r="K2664" s="611">
        <v>1518.8</v>
      </c>
      <c r="L2664" s="611">
        <v>1530.9</v>
      </c>
      <c r="M2664" s="611">
        <v>1535.9</v>
      </c>
      <c r="N2664" s="611">
        <v>1526.5</v>
      </c>
      <c r="O2664" s="184">
        <f t="shared" ref="O2664:O2669" si="1792">(R2664)-SUM(D2664:N2664)</f>
        <v>1490.7999999999993</v>
      </c>
      <c r="P2664" s="185">
        <f t="shared" si="1790"/>
        <v>18286.599999999999</v>
      </c>
      <c r="Q2664" s="557"/>
      <c r="R2664" s="648">
        <v>18286.599999999999</v>
      </c>
      <c r="S2664" s="599">
        <v>18286.599999999999</v>
      </c>
      <c r="T2664" s="600">
        <f t="shared" si="1791"/>
        <v>0</v>
      </c>
      <c r="U2664" s="79">
        <v>1</v>
      </c>
    </row>
    <row r="2665" spans="1:21" s="57" customFormat="1" ht="15.75" customHeight="1" thickBot="1">
      <c r="A2665" s="57" t="s">
        <v>68</v>
      </c>
      <c r="B2665" s="516">
        <f>+B2664+1</f>
        <v>531</v>
      </c>
      <c r="C2665" s="233" t="s">
        <v>1868</v>
      </c>
      <c r="D2665" s="195">
        <v>1455.6</v>
      </c>
      <c r="E2665" s="193">
        <v>1478.2</v>
      </c>
      <c r="F2665" s="193">
        <v>1469.4</v>
      </c>
      <c r="G2665" s="193">
        <v>1443.1</v>
      </c>
      <c r="H2665" s="193">
        <v>1437.1</v>
      </c>
      <c r="I2665" s="193">
        <v>1475.3</v>
      </c>
      <c r="J2665" s="193">
        <v>1571.5</v>
      </c>
      <c r="K2665" s="193">
        <v>1583.1</v>
      </c>
      <c r="L2665" s="193">
        <v>1583.7</v>
      </c>
      <c r="M2665" s="193">
        <v>1510.8</v>
      </c>
      <c r="N2665" s="193">
        <v>1531.3</v>
      </c>
      <c r="O2665" s="184">
        <f t="shared" si="1792"/>
        <v>1500.6999999999971</v>
      </c>
      <c r="P2665" s="185">
        <f t="shared" si="1790"/>
        <v>18039.8</v>
      </c>
      <c r="Q2665" s="542"/>
      <c r="R2665" s="199">
        <v>18039.8</v>
      </c>
      <c r="S2665" s="187">
        <v>18039.8</v>
      </c>
      <c r="T2665" s="105">
        <f t="shared" si="1791"/>
        <v>0</v>
      </c>
      <c r="U2665" s="79">
        <v>1</v>
      </c>
    </row>
    <row r="2666" spans="1:21" s="57" customFormat="1" ht="15.75" hidden="1" customHeight="1" thickBot="1">
      <c r="A2666" s="57" t="s">
        <v>68</v>
      </c>
      <c r="B2666" s="69"/>
      <c r="C2666" s="233" t="s">
        <v>1869</v>
      </c>
      <c r="D2666" s="195"/>
      <c r="E2666" s="193"/>
      <c r="F2666" s="193"/>
      <c r="G2666" s="193"/>
      <c r="H2666" s="193"/>
      <c r="I2666" s="193"/>
      <c r="J2666" s="193"/>
      <c r="K2666" s="193"/>
      <c r="L2666" s="193"/>
      <c r="M2666" s="193"/>
      <c r="N2666" s="193"/>
      <c r="O2666" s="184">
        <f t="shared" si="1792"/>
        <v>0</v>
      </c>
      <c r="P2666" s="185">
        <f t="shared" si="1790"/>
        <v>0</v>
      </c>
      <c r="Q2666" s="503"/>
      <c r="R2666" s="199"/>
      <c r="S2666" s="187"/>
      <c r="T2666" s="105">
        <f t="shared" si="1791"/>
        <v>0</v>
      </c>
      <c r="U2666" s="79">
        <v>2</v>
      </c>
    </row>
    <row r="2667" spans="1:21" s="57" customFormat="1" ht="15.75" hidden="1" customHeight="1" thickBot="1">
      <c r="A2667" s="57" t="s">
        <v>68</v>
      </c>
      <c r="B2667" s="69"/>
      <c r="C2667" s="233" t="s">
        <v>1870</v>
      </c>
      <c r="D2667" s="195"/>
      <c r="E2667" s="193"/>
      <c r="F2667" s="193"/>
      <c r="G2667" s="193"/>
      <c r="H2667" s="193"/>
      <c r="I2667" s="193"/>
      <c r="J2667" s="193"/>
      <c r="K2667" s="193"/>
      <c r="L2667" s="193"/>
      <c r="M2667" s="193"/>
      <c r="N2667" s="193"/>
      <c r="O2667" s="184">
        <f t="shared" si="1792"/>
        <v>0</v>
      </c>
      <c r="P2667" s="185">
        <f t="shared" si="1790"/>
        <v>0</v>
      </c>
      <c r="Q2667" s="503"/>
      <c r="R2667" s="199"/>
      <c r="S2667" s="187"/>
      <c r="T2667" s="105">
        <f t="shared" si="1791"/>
        <v>0</v>
      </c>
      <c r="U2667" s="79">
        <v>2</v>
      </c>
    </row>
    <row r="2668" spans="1:21" s="57" customFormat="1" ht="15.75" hidden="1" customHeight="1" thickBot="1">
      <c r="A2668" s="57" t="s">
        <v>68</v>
      </c>
      <c r="B2668" s="69"/>
      <c r="C2668" s="233" t="s">
        <v>1871</v>
      </c>
      <c r="D2668" s="195"/>
      <c r="E2668" s="193"/>
      <c r="F2668" s="193"/>
      <c r="G2668" s="193"/>
      <c r="H2668" s="193"/>
      <c r="I2668" s="193"/>
      <c r="J2668" s="193"/>
      <c r="K2668" s="193"/>
      <c r="L2668" s="193"/>
      <c r="M2668" s="193"/>
      <c r="N2668" s="193"/>
      <c r="O2668" s="184">
        <f t="shared" si="1792"/>
        <v>0</v>
      </c>
      <c r="P2668" s="185">
        <f t="shared" si="1790"/>
        <v>0</v>
      </c>
      <c r="Q2668" s="503"/>
      <c r="R2668" s="199"/>
      <c r="S2668" s="187"/>
      <c r="T2668" s="105">
        <f t="shared" si="1791"/>
        <v>0</v>
      </c>
      <c r="U2668" s="79">
        <v>2</v>
      </c>
    </row>
    <row r="2669" spans="1:21" s="57" customFormat="1" ht="15.75" hidden="1" customHeight="1" thickBot="1">
      <c r="A2669" s="57" t="s">
        <v>68</v>
      </c>
      <c r="B2669" s="69"/>
      <c r="C2669" s="233" t="s">
        <v>1872</v>
      </c>
      <c r="D2669" s="195"/>
      <c r="E2669" s="193"/>
      <c r="F2669" s="193"/>
      <c r="G2669" s="193"/>
      <c r="H2669" s="193"/>
      <c r="I2669" s="193"/>
      <c r="J2669" s="193"/>
      <c r="K2669" s="193"/>
      <c r="L2669" s="193"/>
      <c r="M2669" s="193"/>
      <c r="N2669" s="193"/>
      <c r="O2669" s="184">
        <f t="shared" si="1792"/>
        <v>0</v>
      </c>
      <c r="P2669" s="185">
        <f t="shared" si="1790"/>
        <v>0</v>
      </c>
      <c r="Q2669" s="503"/>
      <c r="R2669" s="199"/>
      <c r="S2669" s="187"/>
      <c r="T2669" s="105">
        <f t="shared" si="1791"/>
        <v>0</v>
      </c>
      <c r="U2669" s="79">
        <v>2</v>
      </c>
    </row>
    <row r="2670" spans="1:21" s="196" customFormat="1" ht="15.6" customHeight="1" thickBot="1">
      <c r="B2670" s="549"/>
      <c r="C2670" s="468" t="s">
        <v>2395</v>
      </c>
      <c r="D2670" s="161"/>
      <c r="E2670" s="161"/>
      <c r="F2670" s="161"/>
      <c r="G2670" s="161"/>
      <c r="H2670" s="161"/>
      <c r="I2670" s="161"/>
      <c r="J2670" s="161"/>
      <c r="K2670" s="161"/>
      <c r="L2670" s="161"/>
      <c r="M2670" s="161"/>
      <c r="N2670" s="161"/>
      <c r="O2670" s="197"/>
      <c r="P2670" s="198"/>
      <c r="Q2670" s="198"/>
      <c r="R2670" s="161"/>
      <c r="S2670" s="161"/>
      <c r="T2670" s="75"/>
      <c r="U2670" s="79">
        <v>1</v>
      </c>
    </row>
    <row r="2671" spans="1:21" s="57" customFormat="1" ht="15.75" hidden="1" customHeight="1" thickBot="1">
      <c r="A2671" s="302" t="s">
        <v>69</v>
      </c>
      <c r="B2671" s="69"/>
      <c r="C2671" s="233" t="s">
        <v>326</v>
      </c>
      <c r="D2671" s="218">
        <v>8.8223527144425898E-2</v>
      </c>
      <c r="E2671" s="218">
        <v>8.1976332583306333E-2</v>
      </c>
      <c r="F2671" s="218">
        <v>7.6058089725349873E-2</v>
      </c>
      <c r="G2671" s="218">
        <v>7.4536526840659534E-2</v>
      </c>
      <c r="H2671" s="218">
        <v>7.6645683917979768E-2</v>
      </c>
      <c r="I2671" s="218">
        <v>7.8708038318944559E-2</v>
      </c>
      <c r="J2671" s="218">
        <v>0.10115120830846865</v>
      </c>
      <c r="K2671" s="218">
        <v>7.8727100693448918E-2</v>
      </c>
      <c r="L2671" s="218">
        <v>8.3806385180000761E-2</v>
      </c>
      <c r="M2671" s="218">
        <v>9.9304462838966615E-2</v>
      </c>
      <c r="N2671" s="218">
        <v>8.210268212004157E-2</v>
      </c>
      <c r="O2671" s="218">
        <v>7.8759962328407471E-2</v>
      </c>
      <c r="P2671" s="160">
        <f>SUM(D2671:O2671)</f>
        <v>0.99999999999999989</v>
      </c>
      <c r="Q2671" s="484"/>
      <c r="R2671" s="234"/>
      <c r="S2671" s="234"/>
      <c r="T2671" s="75"/>
      <c r="U2671" s="79">
        <v>2</v>
      </c>
    </row>
    <row r="2672" spans="1:21" s="57" customFormat="1" ht="15.75" hidden="1" customHeight="1" thickBot="1">
      <c r="A2672" s="304" t="s">
        <v>654</v>
      </c>
      <c r="B2672" s="69"/>
      <c r="C2672" s="233" t="s">
        <v>327</v>
      </c>
      <c r="D2672" s="220">
        <v>9.3859854782737479E-2</v>
      </c>
      <c r="E2672" s="220">
        <v>8.6637515960442751E-2</v>
      </c>
      <c r="F2672" s="220">
        <v>8.0300068450725182E-2</v>
      </c>
      <c r="G2672" s="220">
        <v>7.8936650524430871E-2</v>
      </c>
      <c r="H2672" s="220">
        <v>7.4919765295652335E-2</v>
      </c>
      <c r="I2672" s="220">
        <v>7.4130841286388638E-2</v>
      </c>
      <c r="J2672" s="220">
        <v>0.10206629556892595</v>
      </c>
      <c r="K2672" s="220">
        <v>8.1263036554189164E-2</v>
      </c>
      <c r="L2672" s="220">
        <v>7.8408767231987933E-2</v>
      </c>
      <c r="M2672" s="220">
        <v>9.3555962678186597E-2</v>
      </c>
      <c r="N2672" s="220">
        <v>8.2617607077593136E-2</v>
      </c>
      <c r="O2672" s="220">
        <v>7.3303634588740105E-2</v>
      </c>
      <c r="P2672" s="164">
        <f>SUM(D2672:O2672)</f>
        <v>1.0000000000000002</v>
      </c>
      <c r="Q2672" s="484"/>
      <c r="R2672" s="234"/>
      <c r="S2672" s="234"/>
      <c r="T2672" s="75"/>
      <c r="U2672" s="79">
        <v>2</v>
      </c>
    </row>
    <row r="2673" spans="1:21" s="57" customFormat="1" ht="15.75" hidden="1" customHeight="1" thickBot="1">
      <c r="A2673" s="304" t="s">
        <v>654</v>
      </c>
      <c r="B2673" s="69"/>
      <c r="C2673" s="233" t="s">
        <v>328</v>
      </c>
      <c r="D2673" s="235">
        <v>8.0359707297060629E-2</v>
      </c>
      <c r="E2673" s="235">
        <v>7.7337770103911033E-2</v>
      </c>
      <c r="F2673" s="235">
        <v>7.4932642837233762E-2</v>
      </c>
      <c r="G2673" s="235">
        <v>7.0401219382353955E-2</v>
      </c>
      <c r="H2673" s="235">
        <v>7.1455687334611953E-2</v>
      </c>
      <c r="I2673" s="235">
        <v>7.2947010913618077E-2</v>
      </c>
      <c r="J2673" s="235">
        <v>0.10486176029177083</v>
      </c>
      <c r="K2673" s="235">
        <v>7.8174993573753085E-2</v>
      </c>
      <c r="L2673" s="235">
        <v>8.5767356414171894E-2</v>
      </c>
      <c r="M2673" s="235">
        <v>0.10853606359265276</v>
      </c>
      <c r="N2673" s="235">
        <v>9.2164755389198827E-2</v>
      </c>
      <c r="O2673" s="235">
        <v>8.3061032869663348E-2</v>
      </c>
      <c r="P2673" s="167">
        <f>SUM(D2673:O2673)</f>
        <v>1.0000000000000002</v>
      </c>
      <c r="Q2673" s="484"/>
      <c r="R2673" s="234"/>
      <c r="S2673" s="234"/>
      <c r="T2673" s="75"/>
      <c r="U2673" s="79">
        <v>2</v>
      </c>
    </row>
    <row r="2674" spans="1:21" s="57" customFormat="1" ht="15.75" hidden="1" customHeight="1" thickBot="1">
      <c r="A2674" s="304" t="s">
        <v>654</v>
      </c>
      <c r="B2674" s="69"/>
      <c r="C2674" s="233" t="s">
        <v>329</v>
      </c>
      <c r="D2674" s="168">
        <f t="shared" ref="D2674:D2681" si="1793">D2693/$P2693</f>
        <v>8.2175693064527572E-2</v>
      </c>
      <c r="E2674" s="169">
        <f t="shared" ref="E2674:O2674" si="1794">E2693/$P2693</f>
        <v>7.5884050999746211E-2</v>
      </c>
      <c r="F2674" s="169">
        <f t="shared" si="1794"/>
        <v>7.1546929083378563E-2</v>
      </c>
      <c r="G2674" s="169">
        <f t="shared" si="1794"/>
        <v>7.654881222324901E-2</v>
      </c>
      <c r="H2674" s="169">
        <f t="shared" si="1794"/>
        <v>7.477983781956607E-2</v>
      </c>
      <c r="I2674" s="169">
        <f t="shared" si="1794"/>
        <v>7.9339563156276591E-2</v>
      </c>
      <c r="J2674" s="169">
        <f t="shared" si="1794"/>
        <v>0.10412040951788</v>
      </c>
      <c r="K2674" s="169">
        <f t="shared" si="1794"/>
        <v>7.7110079352047334E-2</v>
      </c>
      <c r="L2674" s="169">
        <f t="shared" si="1794"/>
        <v>8.3459004080365287E-2</v>
      </c>
      <c r="M2674" s="169">
        <f t="shared" si="1794"/>
        <v>0.10462899354221715</v>
      </c>
      <c r="N2674" s="169">
        <f t="shared" si="1794"/>
        <v>9.0067832347530255E-2</v>
      </c>
      <c r="O2674" s="169">
        <f t="shared" si="1794"/>
        <v>8.0338794813215833E-2</v>
      </c>
      <c r="P2674" s="171">
        <f>SUM(D2674:O2674)</f>
        <v>0.99999999999999978</v>
      </c>
      <c r="Q2674" s="484"/>
      <c r="R2674" s="234"/>
      <c r="S2674" s="234"/>
      <c r="T2674" s="75"/>
      <c r="U2674" s="79">
        <v>2</v>
      </c>
    </row>
    <row r="2675" spans="1:21" s="57" customFormat="1" ht="15.75" hidden="1" customHeight="1" thickBot="1">
      <c r="A2675" s="304" t="s">
        <v>654</v>
      </c>
      <c r="B2675" s="69"/>
      <c r="C2675" s="236" t="s">
        <v>330</v>
      </c>
      <c r="D2675" s="168">
        <f t="shared" si="1793"/>
        <v>8.0948009359000275E-2</v>
      </c>
      <c r="E2675" s="169">
        <f t="shared" ref="E2675:O2676" si="1795">E2694/$P2694</f>
        <v>7.5742889494828033E-2</v>
      </c>
      <c r="F2675" s="169">
        <f t="shared" si="1795"/>
        <v>7.2311756093845186E-2</v>
      </c>
      <c r="G2675" s="169">
        <f t="shared" si="1795"/>
        <v>7.3969354715803348E-2</v>
      </c>
      <c r="H2675" s="169">
        <f t="shared" si="1795"/>
        <v>7.438557726072155E-2</v>
      </c>
      <c r="I2675" s="169">
        <f t="shared" si="1795"/>
        <v>7.9199448455226626E-2</v>
      </c>
      <c r="J2675" s="169">
        <f t="shared" si="1795"/>
        <v>0.10633453377030144</v>
      </c>
      <c r="K2675" s="169">
        <f t="shared" si="1795"/>
        <v>7.9386547792632794E-2</v>
      </c>
      <c r="L2675" s="169">
        <f t="shared" si="1795"/>
        <v>8.6867960675997821E-2</v>
      </c>
      <c r="M2675" s="169">
        <f t="shared" si="1795"/>
        <v>0.1040476010559767</v>
      </c>
      <c r="N2675" s="169">
        <f t="shared" si="1795"/>
        <v>8.5442418378432097E-2</v>
      </c>
      <c r="O2675" s="169">
        <f t="shared" si="1795"/>
        <v>8.1363902947234223E-2</v>
      </c>
      <c r="P2675" s="171">
        <f>SUM(D2675:O2675)</f>
        <v>1</v>
      </c>
      <c r="Q2675" s="496">
        <f>(P2694/P2693-1)</f>
        <v>6.7460552025244036E-2</v>
      </c>
      <c r="R2675" s="234"/>
      <c r="S2675" s="234"/>
      <c r="T2675" s="75"/>
      <c r="U2675" s="79">
        <v>2</v>
      </c>
    </row>
    <row r="2676" spans="1:21" s="57" customFormat="1" ht="15.75" hidden="1" customHeight="1" thickBot="1">
      <c r="A2676" s="304" t="s">
        <v>654</v>
      </c>
      <c r="B2676" s="69"/>
      <c r="C2676" s="233" t="s">
        <v>492</v>
      </c>
      <c r="D2676" s="168">
        <f t="shared" si="1793"/>
        <v>7.9390901073203013E-2</v>
      </c>
      <c r="E2676" s="169">
        <f t="shared" si="1795"/>
        <v>7.6495560423215536E-2</v>
      </c>
      <c r="F2676" s="169">
        <f t="shared" si="1795"/>
        <v>7.3505007502091421E-2</v>
      </c>
      <c r="G2676" s="169">
        <f t="shared" si="1795"/>
        <v>7.3220557748881157E-2</v>
      </c>
      <c r="H2676" s="169">
        <f t="shared" si="1795"/>
        <v>7.4859999872037147E-2</v>
      </c>
      <c r="I2676" s="169">
        <f t="shared" si="1795"/>
        <v>8.0328626723772792E-2</v>
      </c>
      <c r="J2676" s="169">
        <f t="shared" si="1795"/>
        <v>0.10370315102421589</v>
      </c>
      <c r="K2676" s="169">
        <f t="shared" si="1795"/>
        <v>8.3822036032613359E-2</v>
      </c>
      <c r="L2676" s="169">
        <f t="shared" si="1795"/>
        <v>8.1939656410704956E-2</v>
      </c>
      <c r="M2676" s="169">
        <f t="shared" si="1795"/>
        <v>0.10433297427339466</v>
      </c>
      <c r="N2676" s="169">
        <f t="shared" si="1795"/>
        <v>8.6335140492787343E-2</v>
      </c>
      <c r="O2676" s="169">
        <f t="shared" si="1795"/>
        <v>8.2066388423082628E-2</v>
      </c>
      <c r="P2676" s="171">
        <f t="shared" ref="P2676:P2681" si="1796">SUM(D2676:O2676)</f>
        <v>1</v>
      </c>
      <c r="Q2676" s="496">
        <f t="shared" ref="Q2676:Q2681" si="1797">(P2695/P2694-1)</f>
        <v>7.8650389112267183E-2</v>
      </c>
      <c r="R2676" s="234"/>
      <c r="S2676" s="234"/>
      <c r="T2676" s="75"/>
      <c r="U2676" s="79">
        <v>2</v>
      </c>
    </row>
    <row r="2677" spans="1:21" s="57" customFormat="1" ht="15.75" hidden="1" customHeight="1" thickBot="1">
      <c r="A2677" s="304" t="s">
        <v>654</v>
      </c>
      <c r="B2677" s="69"/>
      <c r="C2677" s="233" t="s">
        <v>613</v>
      </c>
      <c r="D2677" s="168">
        <f t="shared" si="1793"/>
        <v>8.0136852585132201E-2</v>
      </c>
      <c r="E2677" s="169">
        <f t="shared" ref="E2677:O2677" si="1798">E2696/$P2696</f>
        <v>7.5910274910375011E-2</v>
      </c>
      <c r="F2677" s="169">
        <f t="shared" si="1798"/>
        <v>7.5249736033114495E-2</v>
      </c>
      <c r="G2677" s="169">
        <f t="shared" si="1798"/>
        <v>7.2506591610149967E-2</v>
      </c>
      <c r="H2677" s="169">
        <f t="shared" si="1798"/>
        <v>7.6976327128691902E-2</v>
      </c>
      <c r="I2677" s="169">
        <f t="shared" si="1798"/>
        <v>8.0179681192587338E-2</v>
      </c>
      <c r="J2677" s="169">
        <f t="shared" si="1798"/>
        <v>0.10421191693207034</v>
      </c>
      <c r="K2677" s="169">
        <f t="shared" si="1798"/>
        <v>7.8592603303406464E-2</v>
      </c>
      <c r="L2677" s="169">
        <f t="shared" si="1798"/>
        <v>8.3395015561276986E-2</v>
      </c>
      <c r="M2677" s="169">
        <f t="shared" si="1798"/>
        <v>0.10137080298792735</v>
      </c>
      <c r="N2677" s="169">
        <f t="shared" si="1798"/>
        <v>8.7828783249109324E-2</v>
      </c>
      <c r="O2677" s="169">
        <f t="shared" si="1798"/>
        <v>8.3641414506158696E-2</v>
      </c>
      <c r="P2677" s="171">
        <f t="shared" si="1796"/>
        <v>1</v>
      </c>
      <c r="Q2677" s="497">
        <f t="shared" si="1797"/>
        <v>8.5738691182309257E-2</v>
      </c>
      <c r="R2677" s="234"/>
      <c r="S2677" s="234"/>
      <c r="T2677" s="75"/>
      <c r="U2677" s="79">
        <v>2</v>
      </c>
    </row>
    <row r="2678" spans="1:21" s="57" customFormat="1" ht="15.75" hidden="1" customHeight="1" thickBot="1">
      <c r="A2678" s="304" t="s">
        <v>654</v>
      </c>
      <c r="B2678" s="69"/>
      <c r="C2678" s="233" t="s">
        <v>710</v>
      </c>
      <c r="D2678" s="168">
        <f t="shared" si="1793"/>
        <v>7.9489848640200464E-2</v>
      </c>
      <c r="E2678" s="169">
        <f t="shared" ref="E2678:O2678" si="1799">E2697/$P2697</f>
        <v>7.4799618931547796E-2</v>
      </c>
      <c r="F2678" s="169">
        <f t="shared" si="1799"/>
        <v>7.5024929214954253E-2</v>
      </c>
      <c r="G2678" s="169">
        <f t="shared" si="1799"/>
        <v>7.4886360427719442E-2</v>
      </c>
      <c r="H2678" s="169">
        <f t="shared" si="1799"/>
        <v>7.7655692601214618E-2</v>
      </c>
      <c r="I2678" s="169">
        <f t="shared" si="1799"/>
        <v>7.9787357132304865E-2</v>
      </c>
      <c r="J2678" s="169">
        <f t="shared" si="1799"/>
        <v>0.10671073345917043</v>
      </c>
      <c r="K2678" s="169">
        <f t="shared" si="1799"/>
        <v>8.0470451307658911E-2</v>
      </c>
      <c r="L2678" s="169">
        <f t="shared" si="1799"/>
        <v>8.0867873326708625E-2</v>
      </c>
      <c r="M2678" s="169">
        <f t="shared" si="1799"/>
        <v>0.10344145393265664</v>
      </c>
      <c r="N2678" s="169">
        <f t="shared" si="1799"/>
        <v>8.5356921369019609E-2</v>
      </c>
      <c r="O2678" s="169">
        <f t="shared" si="1799"/>
        <v>8.1508759656844426E-2</v>
      </c>
      <c r="P2678" s="171">
        <f t="shared" si="1796"/>
        <v>1.0000000000000002</v>
      </c>
      <c r="Q2678" s="497">
        <f t="shared" si="1797"/>
        <v>8.7743888696904637E-2</v>
      </c>
      <c r="R2678" s="234"/>
      <c r="S2678" s="234"/>
      <c r="T2678" s="477"/>
      <c r="U2678" s="79">
        <v>2</v>
      </c>
    </row>
    <row r="2679" spans="1:21" s="57" customFormat="1" ht="15.75" hidden="1" customHeight="1" thickBot="1">
      <c r="A2679" s="304" t="s">
        <v>654</v>
      </c>
      <c r="B2679" s="516"/>
      <c r="C2679" s="244" t="s">
        <v>820</v>
      </c>
      <c r="D2679" s="173">
        <f t="shared" si="1793"/>
        <v>8.2009443605005394E-2</v>
      </c>
      <c r="E2679" s="218">
        <f t="shared" ref="E2679:O2679" si="1800">E2698/$P2698</f>
        <v>7.8250742959884573E-2</v>
      </c>
      <c r="F2679" s="218">
        <f t="shared" si="1800"/>
        <v>7.0081653814286674E-2</v>
      </c>
      <c r="G2679" s="218">
        <f t="shared" si="1800"/>
        <v>7.6521682792157444E-2</v>
      </c>
      <c r="H2679" s="218">
        <f t="shared" si="1800"/>
        <v>7.7654387834880767E-2</v>
      </c>
      <c r="I2679" s="218">
        <f t="shared" si="1800"/>
        <v>7.9270229226804712E-2</v>
      </c>
      <c r="J2679" s="218">
        <f t="shared" si="1800"/>
        <v>0.10931215724646369</v>
      </c>
      <c r="K2679" s="218">
        <f t="shared" si="1800"/>
        <v>7.6102459695836511E-2</v>
      </c>
      <c r="L2679" s="218">
        <f t="shared" si="1800"/>
        <v>8.2591632968541717E-2</v>
      </c>
      <c r="M2679" s="218">
        <f t="shared" si="1800"/>
        <v>0.1026022965270475</v>
      </c>
      <c r="N2679" s="218">
        <f t="shared" si="1800"/>
        <v>8.491291463167018E-2</v>
      </c>
      <c r="O2679" s="218">
        <f t="shared" si="1800"/>
        <v>8.069039869742077E-2</v>
      </c>
      <c r="P2679" s="514">
        <f t="shared" si="1796"/>
        <v>0.99999999999999989</v>
      </c>
      <c r="Q2679" s="550">
        <f t="shared" si="1797"/>
        <v>4.5869166107115777E-2</v>
      </c>
      <c r="R2679" s="234"/>
      <c r="S2679" s="234"/>
      <c r="T2679" s="75"/>
      <c r="U2679" s="79">
        <v>2</v>
      </c>
    </row>
    <row r="2680" spans="1:21" s="57" customFormat="1" ht="15.75" hidden="1" customHeight="1" thickBot="1">
      <c r="A2680" s="304" t="s">
        <v>654</v>
      </c>
      <c r="B2680" s="516"/>
      <c r="C2680" s="244" t="s">
        <v>899</v>
      </c>
      <c r="D2680" s="219">
        <f t="shared" si="1793"/>
        <v>8.3425007618793692E-2</v>
      </c>
      <c r="E2680" s="220">
        <f t="shared" ref="E2680:O2681" si="1801">E2699/$P2699</f>
        <v>7.7135050906421643E-2</v>
      </c>
      <c r="F2680" s="220">
        <f t="shared" si="1801"/>
        <v>7.4236591792618656E-2</v>
      </c>
      <c r="G2680" s="220">
        <f t="shared" si="1801"/>
        <v>7.5027443921722142E-2</v>
      </c>
      <c r="H2680" s="220">
        <f t="shared" si="1801"/>
        <v>7.3619010620085773E-2</v>
      </c>
      <c r="I2680" s="220">
        <f t="shared" si="1801"/>
        <v>8.0729895999875137E-2</v>
      </c>
      <c r="J2680" s="220">
        <f t="shared" si="1801"/>
        <v>0.10756100391685043</v>
      </c>
      <c r="K2680" s="220">
        <f t="shared" si="1801"/>
        <v>7.9010481721887252E-2</v>
      </c>
      <c r="L2680" s="220">
        <f t="shared" si="1801"/>
        <v>7.9038224321503897E-2</v>
      </c>
      <c r="M2680" s="220">
        <f t="shared" si="1801"/>
        <v>0.10230833633762844</v>
      </c>
      <c r="N2680" s="220">
        <f t="shared" si="1801"/>
        <v>8.5678129953173365E-2</v>
      </c>
      <c r="O2680" s="220">
        <f t="shared" si="1801"/>
        <v>8.2230822889439656E-2</v>
      </c>
      <c r="P2680" s="460">
        <f t="shared" si="1796"/>
        <v>1.0000000000000002</v>
      </c>
      <c r="Q2680" s="551">
        <f t="shared" si="1797"/>
        <v>4.4538890071070147E-2</v>
      </c>
      <c r="R2680" s="234"/>
      <c r="S2680" s="234"/>
      <c r="T2680" s="75"/>
      <c r="U2680" s="79">
        <v>2</v>
      </c>
    </row>
    <row r="2681" spans="1:21" s="57" customFormat="1" ht="15.6" hidden="1" customHeight="1" thickBot="1">
      <c r="A2681" s="304" t="s">
        <v>654</v>
      </c>
      <c r="B2681" s="516"/>
      <c r="C2681" s="244" t="s">
        <v>1000</v>
      </c>
      <c r="D2681" s="219">
        <f t="shared" si="1793"/>
        <v>7.9534739638150845E-2</v>
      </c>
      <c r="E2681" s="220">
        <f t="shared" si="1801"/>
        <v>7.6131392253450433E-2</v>
      </c>
      <c r="F2681" s="220">
        <f t="shared" si="1801"/>
        <v>7.1166539719501751E-2</v>
      </c>
      <c r="G2681" s="220">
        <f t="shared" si="1801"/>
        <v>6.524146188155508E-2</v>
      </c>
      <c r="H2681" s="220">
        <f t="shared" si="1801"/>
        <v>7.9868110313637386E-2</v>
      </c>
      <c r="I2681" s="220">
        <f t="shared" si="1801"/>
        <v>8.5035798151600575E-2</v>
      </c>
      <c r="J2681" s="220">
        <f t="shared" si="1801"/>
        <v>0.10778087347139059</v>
      </c>
      <c r="K2681" s="220">
        <f t="shared" si="1801"/>
        <v>8.1705723128855767E-2</v>
      </c>
      <c r="L2681" s="220">
        <f t="shared" si="1801"/>
        <v>8.0613993206449228E-2</v>
      </c>
      <c r="M2681" s="220">
        <f t="shared" si="1801"/>
        <v>0.10532295004861233</v>
      </c>
      <c r="N2681" s="220">
        <f t="shared" si="1801"/>
        <v>8.5046792813748523E-2</v>
      </c>
      <c r="O2681" s="220">
        <f t="shared" si="1801"/>
        <v>8.255162537304743E-2</v>
      </c>
      <c r="P2681" s="460">
        <f t="shared" si="1796"/>
        <v>1</v>
      </c>
      <c r="Q2681" s="551">
        <f t="shared" si="1797"/>
        <v>5.9351971687600535E-2</v>
      </c>
      <c r="R2681" s="234"/>
      <c r="S2681" s="234"/>
      <c r="T2681" s="75"/>
      <c r="U2681" s="79">
        <v>2</v>
      </c>
    </row>
    <row r="2682" spans="1:21" s="57" customFormat="1" ht="15.6" hidden="1" customHeight="1" thickBot="1">
      <c r="A2682" s="304" t="s">
        <v>654</v>
      </c>
      <c r="B2682" s="516"/>
      <c r="C2682" s="244" t="s">
        <v>1145</v>
      </c>
      <c r="D2682" s="219">
        <f t="shared" ref="D2682:O2682" si="1802">D2702/$P2702</f>
        <v>8.326184584353917E-2</v>
      </c>
      <c r="E2682" s="220">
        <f t="shared" si="1802"/>
        <v>7.6908122799923415E-2</v>
      </c>
      <c r="F2682" s="220">
        <f t="shared" si="1802"/>
        <v>7.4907807434153151E-2</v>
      </c>
      <c r="G2682" s="220">
        <f t="shared" si="1802"/>
        <v>7.3090147241499717E-2</v>
      </c>
      <c r="H2682" s="220">
        <f t="shared" si="1802"/>
        <v>7.6989360468487686E-2</v>
      </c>
      <c r="I2682" s="220">
        <f t="shared" si="1802"/>
        <v>8.2389281715418622E-2</v>
      </c>
      <c r="J2682" s="220">
        <f t="shared" si="1802"/>
        <v>0.10260917019179634</v>
      </c>
      <c r="K2682" s="220">
        <f t="shared" si="1802"/>
        <v>7.6283126711531743E-2</v>
      </c>
      <c r="L2682" s="220">
        <f t="shared" si="1802"/>
        <v>7.6350166485594728E-2</v>
      </c>
      <c r="M2682" s="220">
        <f t="shared" si="1802"/>
        <v>0.10127258258227712</v>
      </c>
      <c r="N2682" s="220">
        <f t="shared" si="1802"/>
        <v>8.9623427503346495E-2</v>
      </c>
      <c r="O2682" s="220">
        <f t="shared" si="1802"/>
        <v>8.6314961022431969E-2</v>
      </c>
      <c r="P2682" s="460">
        <f>SUM(D2682:O2682)</f>
        <v>1</v>
      </c>
      <c r="Q2682" s="551">
        <f>(P2702/P2700-1)</f>
        <v>5.8056361408789225E-2</v>
      </c>
      <c r="R2682" s="234"/>
      <c r="S2682" s="234"/>
      <c r="T2682" s="75"/>
      <c r="U2682" s="79">
        <v>2</v>
      </c>
    </row>
    <row r="2683" spans="1:21" s="57" customFormat="1" ht="15.6" customHeight="1" thickBot="1">
      <c r="A2683" s="304" t="s">
        <v>654</v>
      </c>
      <c r="B2683" s="516">
        <f>+B2665+1</f>
        <v>532</v>
      </c>
      <c r="C2683" s="244" t="s">
        <v>1873</v>
      </c>
      <c r="D2683" s="219">
        <f t="shared" ref="D2683:D2689" si="1803">D2703/$P2703</f>
        <v>9.2314155059182904E-2</v>
      </c>
      <c r="E2683" s="220">
        <f t="shared" ref="E2683:O2683" si="1804">E2703/$P2703</f>
        <v>8.8395590840295163E-2</v>
      </c>
      <c r="F2683" s="220">
        <f t="shared" si="1804"/>
        <v>8.260509495504946E-2</v>
      </c>
      <c r="G2683" s="220">
        <f t="shared" si="1804"/>
        <v>8.2549172512928426E-2</v>
      </c>
      <c r="H2683" s="220">
        <f t="shared" si="1804"/>
        <v>8.8888206800190467E-2</v>
      </c>
      <c r="I2683" s="220">
        <f t="shared" si="1804"/>
        <v>9.6793445741159514E-2</v>
      </c>
      <c r="J2683" s="220">
        <f t="shared" si="1804"/>
        <v>0.11687207619242714</v>
      </c>
      <c r="K2683" s="220">
        <f t="shared" si="1804"/>
        <v>8.8878411088851611E-2</v>
      </c>
      <c r="L2683" s="220">
        <f t="shared" si="1804"/>
        <v>8.3371459983428736E-2</v>
      </c>
      <c r="M2683" s="220">
        <f t="shared" si="1804"/>
        <v>7.2579798149790917E-2</v>
      </c>
      <c r="N2683" s="220">
        <f t="shared" si="1804"/>
        <v>4.2316087883973418E-2</v>
      </c>
      <c r="O2683" s="220">
        <f t="shared" si="1804"/>
        <v>6.4436500792722104E-2</v>
      </c>
      <c r="P2683" s="460">
        <f t="shared" ref="P2683:P2692" si="1805">SUM(D2683:O2683)</f>
        <v>1</v>
      </c>
      <c r="Q2683" s="551">
        <f>(P2703/P2702-1)</f>
        <v>-6.1550860286996634E-2</v>
      </c>
      <c r="R2683" s="234"/>
      <c r="S2683" s="234"/>
      <c r="T2683" s="75"/>
      <c r="U2683" s="79">
        <v>1</v>
      </c>
    </row>
    <row r="2684" spans="1:21" s="57" customFormat="1" ht="15.6" customHeight="1" thickBot="1">
      <c r="A2684" s="304" t="s">
        <v>654</v>
      </c>
      <c r="B2684" s="516">
        <f>+B2683+1</f>
        <v>533</v>
      </c>
      <c r="C2684" s="244" t="s">
        <v>1874</v>
      </c>
      <c r="D2684" s="347">
        <f t="shared" si="1803"/>
        <v>7.101187463984189E-2</v>
      </c>
      <c r="E2684" s="264">
        <f t="shared" ref="E2684:O2684" si="1806">E2704/$P2704</f>
        <v>6.4680436804565714E-2</v>
      </c>
      <c r="F2684" s="264">
        <f t="shared" si="1806"/>
        <v>6.1583059673631445E-2</v>
      </c>
      <c r="G2684" s="264">
        <f t="shared" si="1806"/>
        <v>6.9954822231437078E-2</v>
      </c>
      <c r="H2684" s="264">
        <f t="shared" si="1806"/>
        <v>6.9388893100789634E-2</v>
      </c>
      <c r="I2684" s="264">
        <f t="shared" si="1806"/>
        <v>7.1441842827211804E-2</v>
      </c>
      <c r="J2684" s="264">
        <f t="shared" si="1806"/>
        <v>0.10282155113681285</v>
      </c>
      <c r="K2684" s="264">
        <f t="shared" si="1806"/>
        <v>7.9170110167094229E-2</v>
      </c>
      <c r="L2684" s="264">
        <f t="shared" si="1806"/>
        <v>7.8601342352481118E-2</v>
      </c>
      <c r="M2684" s="264">
        <f t="shared" si="1806"/>
        <v>0.11975606106540895</v>
      </c>
      <c r="N2684" s="264">
        <f t="shared" si="1806"/>
        <v>0.10800931834754098</v>
      </c>
      <c r="O2684" s="264">
        <f t="shared" si="1806"/>
        <v>0.10358068765318422</v>
      </c>
      <c r="P2684" s="552">
        <f t="shared" si="1805"/>
        <v>0.99999999999999978</v>
      </c>
      <c r="Q2684" s="553">
        <f t="shared" ref="Q2684:Q2692" si="1807">(P2704/P2703-1)</f>
        <v>0.16110955967499807</v>
      </c>
      <c r="R2684" s="234"/>
      <c r="S2684" s="234"/>
      <c r="T2684" s="75"/>
      <c r="U2684" s="79">
        <v>1</v>
      </c>
    </row>
    <row r="2685" spans="1:21" s="57" customFormat="1" ht="15.6" customHeight="1" thickBot="1">
      <c r="A2685" s="304" t="s">
        <v>654</v>
      </c>
      <c r="B2685" s="516">
        <f>+B2684+1</f>
        <v>534</v>
      </c>
      <c r="C2685" s="233" t="s">
        <v>1875</v>
      </c>
      <c r="D2685" s="175">
        <f t="shared" si="1803"/>
        <v>8.2252835653176704E-2</v>
      </c>
      <c r="E2685" s="176">
        <f t="shared" ref="E2685:O2685" si="1808">E2705/$P2705</f>
        <v>7.847686001008207E-2</v>
      </c>
      <c r="F2685" s="176">
        <f t="shared" si="1808"/>
        <v>7.1584767787495021E-2</v>
      </c>
      <c r="G2685" s="176">
        <f t="shared" si="1808"/>
        <v>7.7251505218199318E-2</v>
      </c>
      <c r="H2685" s="176">
        <f t="shared" si="1808"/>
        <v>8.1175623171242869E-2</v>
      </c>
      <c r="I2685" s="176">
        <f t="shared" si="1808"/>
        <v>8.7304271983617121E-2</v>
      </c>
      <c r="J2685" s="176">
        <f t="shared" si="1808"/>
        <v>0.10597690167207249</v>
      </c>
      <c r="K2685" s="176">
        <f t="shared" si="1808"/>
        <v>7.2425181361951793E-2</v>
      </c>
      <c r="L2685" s="176">
        <f t="shared" si="1808"/>
        <v>7.5889046110949793E-2</v>
      </c>
      <c r="M2685" s="176">
        <f t="shared" si="1808"/>
        <v>0.10108795505908309</v>
      </c>
      <c r="N2685" s="176">
        <f t="shared" si="1808"/>
        <v>8.6195603595714335E-2</v>
      </c>
      <c r="O2685" s="176">
        <f t="shared" si="1808"/>
        <v>8.0379448376415433E-2</v>
      </c>
      <c r="P2685" s="229">
        <f t="shared" si="1805"/>
        <v>1</v>
      </c>
      <c r="Q2685" s="498">
        <f t="shared" si="1807"/>
        <v>0.36137696236236794</v>
      </c>
      <c r="R2685" s="234"/>
      <c r="S2685" s="234"/>
      <c r="T2685" s="75"/>
      <c r="U2685" s="79">
        <v>1</v>
      </c>
    </row>
    <row r="2686" spans="1:21" s="57" customFormat="1" ht="15.6" customHeight="1" thickBot="1">
      <c r="A2686" s="304" t="s">
        <v>654</v>
      </c>
      <c r="B2686" s="516">
        <f>+B2685+1</f>
        <v>535</v>
      </c>
      <c r="C2686" s="233" t="s">
        <v>1876</v>
      </c>
      <c r="D2686" s="175">
        <f t="shared" si="1803"/>
        <v>8.7934307720094071E-2</v>
      </c>
      <c r="E2686" s="176">
        <f t="shared" ref="E2686:O2686" si="1809">E2706/$P2706</f>
        <v>7.7328342326158803E-2</v>
      </c>
      <c r="F2686" s="176">
        <f t="shared" si="1809"/>
        <v>7.651661298218862E-2</v>
      </c>
      <c r="G2686" s="176">
        <f t="shared" si="1809"/>
        <v>7.4023600764101846E-2</v>
      </c>
      <c r="H2686" s="176">
        <f t="shared" si="1809"/>
        <v>8.2647318818711846E-2</v>
      </c>
      <c r="I2686" s="176">
        <f t="shared" si="1809"/>
        <v>8.199316836090613E-2</v>
      </c>
      <c r="J2686" s="176">
        <f t="shared" si="1809"/>
        <v>0.11026568490917303</v>
      </c>
      <c r="K2686" s="176">
        <f t="shared" si="1809"/>
        <v>7.8020254373509845E-2</v>
      </c>
      <c r="L2686" s="176">
        <f t="shared" si="1809"/>
        <v>7.7267056585355792E-2</v>
      </c>
      <c r="M2686" s="176">
        <f t="shared" si="1809"/>
        <v>9.7850461714998116E-2</v>
      </c>
      <c r="N2686" s="176">
        <f t="shared" si="1809"/>
        <v>7.934910692042739E-2</v>
      </c>
      <c r="O2686" s="176">
        <f t="shared" si="1809"/>
        <v>7.6804084524374594E-2</v>
      </c>
      <c r="P2686" s="164">
        <f t="shared" si="1805"/>
        <v>1.0000000000000002</v>
      </c>
      <c r="Q2686" s="492">
        <f t="shared" si="1807"/>
        <v>-1.3638172512401847E-2</v>
      </c>
      <c r="R2686" s="234"/>
      <c r="S2686" s="234"/>
      <c r="T2686" s="75"/>
      <c r="U2686" s="79">
        <v>1</v>
      </c>
    </row>
    <row r="2687" spans="1:21" s="57" customFormat="1" ht="15.75" customHeight="1" thickBot="1">
      <c r="A2687" s="304" t="s">
        <v>654</v>
      </c>
      <c r="B2687" s="516">
        <f>+B2686+1</f>
        <v>536</v>
      </c>
      <c r="C2687" s="233" t="s">
        <v>1877</v>
      </c>
      <c r="D2687" s="175">
        <f t="shared" si="1803"/>
        <v>8.7301966937088624E-2</v>
      </c>
      <c r="E2687" s="176">
        <f t="shared" ref="E2687:O2687" si="1810">E2707/$P2707</f>
        <v>7.2344252257768263E-2</v>
      </c>
      <c r="F2687" s="176">
        <f t="shared" si="1810"/>
        <v>6.9421590387264656E-2</v>
      </c>
      <c r="G2687" s="176">
        <f t="shared" si="1810"/>
        <v>7.3961043930812806E-2</v>
      </c>
      <c r="H2687" s="176">
        <f t="shared" si="1810"/>
        <v>7.8581815398744842E-2</v>
      </c>
      <c r="I2687" s="176">
        <f t="shared" si="1810"/>
        <v>8.1695813561916436E-2</v>
      </c>
      <c r="J2687" s="176">
        <f t="shared" si="1810"/>
        <v>0.10986529924996175</v>
      </c>
      <c r="K2687" s="176">
        <f t="shared" si="1810"/>
        <v>7.3013929282106232E-2</v>
      </c>
      <c r="L2687" s="176">
        <f t="shared" si="1810"/>
        <v>8.215023725700292E-2</v>
      </c>
      <c r="M2687" s="176">
        <f t="shared" si="1810"/>
        <v>0.10670346701362314</v>
      </c>
      <c r="N2687" s="176">
        <f t="shared" si="1810"/>
        <v>8.3546992193479261E-2</v>
      </c>
      <c r="O2687" s="176">
        <f t="shared" si="1810"/>
        <v>8.1413592530231144E-2</v>
      </c>
      <c r="P2687" s="164">
        <f t="shared" si="1805"/>
        <v>1</v>
      </c>
      <c r="Q2687" s="492">
        <f t="shared" si="1807"/>
        <v>-9.5634435960426867E-2</v>
      </c>
      <c r="R2687" s="234"/>
      <c r="S2687" s="234"/>
      <c r="T2687" s="75"/>
      <c r="U2687" s="79">
        <v>1</v>
      </c>
    </row>
    <row r="2688" spans="1:21" s="57" customFormat="1" ht="15.75" customHeight="1" thickBot="1">
      <c r="A2688" s="304" t="s">
        <v>654</v>
      </c>
      <c r="B2688" s="516">
        <f>+B2687+1</f>
        <v>537</v>
      </c>
      <c r="C2688" s="233" t="s">
        <v>1878</v>
      </c>
      <c r="D2688" s="175">
        <f t="shared" si="1803"/>
        <v>8.4181812267355674E-2</v>
      </c>
      <c r="E2688" s="176">
        <f t="shared" ref="E2688:O2688" si="1811">E2708/$P2708</f>
        <v>8.1003211130680458E-2</v>
      </c>
      <c r="F2688" s="176">
        <f t="shared" si="1811"/>
        <v>7.6133073716593308E-2</v>
      </c>
      <c r="G2688" s="176">
        <f t="shared" si="1811"/>
        <v>7.1578937585099603E-2</v>
      </c>
      <c r="H2688" s="176">
        <f t="shared" si="1811"/>
        <v>7.9181556678082993E-2</v>
      </c>
      <c r="I2688" s="176">
        <f t="shared" si="1811"/>
        <v>8.3475456459205621E-2</v>
      </c>
      <c r="J2688" s="176">
        <f t="shared" si="1811"/>
        <v>0.10985226940038756</v>
      </c>
      <c r="K2688" s="176">
        <f t="shared" si="1811"/>
        <v>7.6332898057056814E-2</v>
      </c>
      <c r="L2688" s="176">
        <f t="shared" si="1811"/>
        <v>7.4762185799460007E-2</v>
      </c>
      <c r="M2688" s="176">
        <f t="shared" si="1811"/>
        <v>9.8513399848505268E-2</v>
      </c>
      <c r="N2688" s="176">
        <f t="shared" si="1811"/>
        <v>8.4167871034300082E-2</v>
      </c>
      <c r="O2688" s="176">
        <f t="shared" si="1811"/>
        <v>8.0817328023272655E-2</v>
      </c>
      <c r="P2688" s="164">
        <f t="shared" si="1805"/>
        <v>1.0000000000000002</v>
      </c>
      <c r="Q2688" s="492">
        <f t="shared" si="1807"/>
        <v>2.9336637073320126E-2</v>
      </c>
      <c r="R2688" s="234"/>
      <c r="S2688" s="234"/>
      <c r="T2688" s="75"/>
      <c r="U2688" s="79">
        <v>1</v>
      </c>
    </row>
    <row r="2689" spans="1:21" s="57" customFormat="1" ht="15.75" hidden="1" customHeight="1" thickBot="1">
      <c r="A2689" s="304" t="s">
        <v>654</v>
      </c>
      <c r="B2689" s="69"/>
      <c r="C2689" s="233" t="s">
        <v>1879</v>
      </c>
      <c r="D2689" s="175" t="e">
        <f t="shared" si="1803"/>
        <v>#DIV/0!</v>
      </c>
      <c r="E2689" s="176" t="e">
        <f t="shared" ref="E2689:O2689" si="1812">E2709/$P2709</f>
        <v>#DIV/0!</v>
      </c>
      <c r="F2689" s="176" t="e">
        <f t="shared" si="1812"/>
        <v>#DIV/0!</v>
      </c>
      <c r="G2689" s="176" t="e">
        <f t="shared" si="1812"/>
        <v>#DIV/0!</v>
      </c>
      <c r="H2689" s="176" t="e">
        <f t="shared" si="1812"/>
        <v>#DIV/0!</v>
      </c>
      <c r="I2689" s="176" t="e">
        <f t="shared" si="1812"/>
        <v>#DIV/0!</v>
      </c>
      <c r="J2689" s="176" t="e">
        <f t="shared" si="1812"/>
        <v>#DIV/0!</v>
      </c>
      <c r="K2689" s="176" t="e">
        <f t="shared" si="1812"/>
        <v>#DIV/0!</v>
      </c>
      <c r="L2689" s="176" t="e">
        <f t="shared" si="1812"/>
        <v>#DIV/0!</v>
      </c>
      <c r="M2689" s="176" t="e">
        <f t="shared" si="1812"/>
        <v>#DIV/0!</v>
      </c>
      <c r="N2689" s="176" t="e">
        <f t="shared" si="1812"/>
        <v>#DIV/0!</v>
      </c>
      <c r="O2689" s="176" t="e">
        <f t="shared" si="1812"/>
        <v>#DIV/0!</v>
      </c>
      <c r="P2689" s="164" t="e">
        <f t="shared" si="1805"/>
        <v>#DIV/0!</v>
      </c>
      <c r="Q2689" s="492">
        <f t="shared" si="1807"/>
        <v>-1</v>
      </c>
      <c r="R2689" s="234"/>
      <c r="S2689" s="234"/>
      <c r="T2689" s="75"/>
      <c r="U2689" s="79">
        <v>2</v>
      </c>
    </row>
    <row r="2690" spans="1:21" s="57" customFormat="1" ht="15.75" hidden="1" customHeight="1" thickBot="1">
      <c r="A2690" s="304" t="s">
        <v>654</v>
      </c>
      <c r="B2690" s="69"/>
      <c r="C2690" s="233" t="s">
        <v>1880</v>
      </c>
      <c r="D2690" s="175" t="e">
        <f t="shared" ref="D2690:O2692" si="1813">D2710/$P2710</f>
        <v>#DIV/0!</v>
      </c>
      <c r="E2690" s="176" t="e">
        <f t="shared" si="1813"/>
        <v>#DIV/0!</v>
      </c>
      <c r="F2690" s="176" t="e">
        <f t="shared" si="1813"/>
        <v>#DIV/0!</v>
      </c>
      <c r="G2690" s="176" t="e">
        <f t="shared" si="1813"/>
        <v>#DIV/0!</v>
      </c>
      <c r="H2690" s="176" t="e">
        <f t="shared" si="1813"/>
        <v>#DIV/0!</v>
      </c>
      <c r="I2690" s="176" t="e">
        <f t="shared" si="1813"/>
        <v>#DIV/0!</v>
      </c>
      <c r="J2690" s="176" t="e">
        <f t="shared" si="1813"/>
        <v>#DIV/0!</v>
      </c>
      <c r="K2690" s="176" t="e">
        <f t="shared" si="1813"/>
        <v>#DIV/0!</v>
      </c>
      <c r="L2690" s="176" t="e">
        <f t="shared" si="1813"/>
        <v>#DIV/0!</v>
      </c>
      <c r="M2690" s="176" t="e">
        <f t="shared" si="1813"/>
        <v>#DIV/0!</v>
      </c>
      <c r="N2690" s="176" t="e">
        <f t="shared" si="1813"/>
        <v>#DIV/0!</v>
      </c>
      <c r="O2690" s="176" t="e">
        <f t="shared" si="1813"/>
        <v>#DIV/0!</v>
      </c>
      <c r="P2690" s="164" t="e">
        <f t="shared" si="1805"/>
        <v>#DIV/0!</v>
      </c>
      <c r="Q2690" s="492" t="e">
        <f t="shared" si="1807"/>
        <v>#DIV/0!</v>
      </c>
      <c r="R2690" s="234"/>
      <c r="S2690" s="234"/>
      <c r="T2690" s="75"/>
      <c r="U2690" s="79">
        <v>2</v>
      </c>
    </row>
    <row r="2691" spans="1:21" s="57" customFormat="1" ht="15.75" hidden="1" customHeight="1" thickBot="1">
      <c r="A2691" s="304" t="s">
        <v>654</v>
      </c>
      <c r="B2691" s="69"/>
      <c r="C2691" s="233" t="s">
        <v>1881</v>
      </c>
      <c r="D2691" s="175" t="e">
        <f t="shared" si="1813"/>
        <v>#DIV/0!</v>
      </c>
      <c r="E2691" s="176" t="e">
        <f t="shared" si="1813"/>
        <v>#DIV/0!</v>
      </c>
      <c r="F2691" s="176" t="e">
        <f t="shared" si="1813"/>
        <v>#DIV/0!</v>
      </c>
      <c r="G2691" s="176" t="e">
        <f t="shared" si="1813"/>
        <v>#DIV/0!</v>
      </c>
      <c r="H2691" s="176" t="e">
        <f t="shared" si="1813"/>
        <v>#DIV/0!</v>
      </c>
      <c r="I2691" s="176" t="e">
        <f t="shared" si="1813"/>
        <v>#DIV/0!</v>
      </c>
      <c r="J2691" s="176" t="e">
        <f t="shared" si="1813"/>
        <v>#DIV/0!</v>
      </c>
      <c r="K2691" s="176" t="e">
        <f t="shared" si="1813"/>
        <v>#DIV/0!</v>
      </c>
      <c r="L2691" s="176" t="e">
        <f t="shared" si="1813"/>
        <v>#DIV/0!</v>
      </c>
      <c r="M2691" s="176" t="e">
        <f t="shared" si="1813"/>
        <v>#DIV/0!</v>
      </c>
      <c r="N2691" s="176" t="e">
        <f t="shared" si="1813"/>
        <v>#DIV/0!</v>
      </c>
      <c r="O2691" s="176" t="e">
        <f t="shared" si="1813"/>
        <v>#DIV/0!</v>
      </c>
      <c r="P2691" s="164" t="e">
        <f t="shared" si="1805"/>
        <v>#DIV/0!</v>
      </c>
      <c r="Q2691" s="492" t="e">
        <f t="shared" si="1807"/>
        <v>#DIV/0!</v>
      </c>
      <c r="R2691" s="234"/>
      <c r="S2691" s="234"/>
      <c r="T2691" s="75"/>
      <c r="U2691" s="79">
        <v>2</v>
      </c>
    </row>
    <row r="2692" spans="1:21" s="57" customFormat="1" ht="15.75" hidden="1" customHeight="1" thickBot="1">
      <c r="A2692" s="304" t="s">
        <v>654</v>
      </c>
      <c r="B2692" s="69"/>
      <c r="C2692" s="233" t="s">
        <v>1882</v>
      </c>
      <c r="D2692" s="175" t="e">
        <f t="shared" si="1813"/>
        <v>#DIV/0!</v>
      </c>
      <c r="E2692" s="176" t="e">
        <f t="shared" si="1813"/>
        <v>#DIV/0!</v>
      </c>
      <c r="F2692" s="176" t="e">
        <f t="shared" si="1813"/>
        <v>#DIV/0!</v>
      </c>
      <c r="G2692" s="176" t="e">
        <f t="shared" si="1813"/>
        <v>#DIV/0!</v>
      </c>
      <c r="H2692" s="176" t="e">
        <f t="shared" si="1813"/>
        <v>#DIV/0!</v>
      </c>
      <c r="I2692" s="176" t="e">
        <f t="shared" si="1813"/>
        <v>#DIV/0!</v>
      </c>
      <c r="J2692" s="176" t="e">
        <f t="shared" si="1813"/>
        <v>#DIV/0!</v>
      </c>
      <c r="K2692" s="176" t="e">
        <f t="shared" si="1813"/>
        <v>#DIV/0!</v>
      </c>
      <c r="L2692" s="176" t="e">
        <f t="shared" si="1813"/>
        <v>#DIV/0!</v>
      </c>
      <c r="M2692" s="176" t="e">
        <f t="shared" si="1813"/>
        <v>#DIV/0!</v>
      </c>
      <c r="N2692" s="176" t="e">
        <f t="shared" si="1813"/>
        <v>#DIV/0!</v>
      </c>
      <c r="O2692" s="176" t="e">
        <f t="shared" si="1813"/>
        <v>#DIV/0!</v>
      </c>
      <c r="P2692" s="164" t="e">
        <f t="shared" si="1805"/>
        <v>#DIV/0!</v>
      </c>
      <c r="Q2692" s="492" t="e">
        <f t="shared" si="1807"/>
        <v>#DIV/0!</v>
      </c>
      <c r="R2692" s="234"/>
      <c r="S2692" s="234"/>
      <c r="T2692" s="75"/>
      <c r="U2692" s="79">
        <v>2</v>
      </c>
    </row>
    <row r="2693" spans="1:21" s="57" customFormat="1" ht="15.75" hidden="1" customHeight="1" thickBot="1">
      <c r="A2693" s="304" t="s">
        <v>654</v>
      </c>
      <c r="B2693" s="69"/>
      <c r="C2693" s="236" t="s">
        <v>329</v>
      </c>
      <c r="D2693" s="245">
        <v>779.70054686999981</v>
      </c>
      <c r="E2693" s="246">
        <v>720.00410166000017</v>
      </c>
      <c r="F2693" s="246">
        <v>678.85256154000012</v>
      </c>
      <c r="G2693" s="246">
        <v>726.31149829000003</v>
      </c>
      <c r="H2693" s="246">
        <v>709.52709090000008</v>
      </c>
      <c r="I2693" s="246">
        <v>752.79073987000004</v>
      </c>
      <c r="J2693" s="246">
        <v>987.91670887000009</v>
      </c>
      <c r="K2693" s="246">
        <v>731.63692082</v>
      </c>
      <c r="L2693" s="246">
        <v>791.87687619000019</v>
      </c>
      <c r="M2693" s="246">
        <v>992.74226283999997</v>
      </c>
      <c r="N2693" s="246">
        <v>854.58285191000027</v>
      </c>
      <c r="O2693" s="197">
        <v>762.27166349000004</v>
      </c>
      <c r="P2693" s="181">
        <f>SUM(D2693:O2693)</f>
        <v>9488.213823250002</v>
      </c>
      <c r="Q2693" s="198"/>
      <c r="R2693" s="234"/>
      <c r="S2693" s="234"/>
      <c r="T2693" s="75"/>
      <c r="U2693" s="79">
        <v>2</v>
      </c>
    </row>
    <row r="2694" spans="1:21" s="57" customFormat="1" ht="15.75" hidden="1" customHeight="1" thickBot="1">
      <c r="A2694" s="304" t="s">
        <v>654</v>
      </c>
      <c r="B2694" s="69"/>
      <c r="C2694" s="233" t="s">
        <v>330</v>
      </c>
      <c r="D2694" s="182">
        <v>819.86523470999998</v>
      </c>
      <c r="E2694" s="183">
        <v>767.14625060000003</v>
      </c>
      <c r="F2694" s="183">
        <v>732.39472288000002</v>
      </c>
      <c r="G2694" s="183">
        <v>749.18336899999997</v>
      </c>
      <c r="H2694" s="183">
        <v>753.39899329000002</v>
      </c>
      <c r="I2694" s="183">
        <v>802.15529586000002</v>
      </c>
      <c r="J2694" s="183">
        <v>1076.9874167099999</v>
      </c>
      <c r="K2694" s="183">
        <v>804.05029294999997</v>
      </c>
      <c r="L2694" s="183">
        <v>879.82424190999996</v>
      </c>
      <c r="M2694" s="183">
        <v>1053.8246899000001</v>
      </c>
      <c r="N2694" s="183">
        <v>865.38593046000005</v>
      </c>
      <c r="O2694" s="184">
        <v>824.07752722999999</v>
      </c>
      <c r="P2694" s="185">
        <f>SUM(D2694:O2694)</f>
        <v>10128.293965499999</v>
      </c>
      <c r="Q2694" s="502"/>
      <c r="R2694" s="186"/>
      <c r="S2694" s="186"/>
      <c r="T2694" s="103"/>
      <c r="U2694" s="79">
        <v>2</v>
      </c>
    </row>
    <row r="2695" spans="1:21" s="57" customFormat="1" ht="15.75" hidden="1" customHeight="1" thickBot="1">
      <c r="A2695" s="304" t="s">
        <v>654</v>
      </c>
      <c r="B2695" s="69"/>
      <c r="C2695" s="233" t="s">
        <v>492</v>
      </c>
      <c r="D2695" s="182">
        <v>867.33672046000004</v>
      </c>
      <c r="E2695" s="183">
        <v>835.70544747999998</v>
      </c>
      <c r="F2695" s="183">
        <v>803.03399107999996</v>
      </c>
      <c r="G2695" s="183">
        <v>799.92640931999995</v>
      </c>
      <c r="H2695" s="183">
        <v>817.83713126999999</v>
      </c>
      <c r="I2695" s="183">
        <v>877.58126837999998</v>
      </c>
      <c r="J2695" s="183">
        <v>1132.94533372</v>
      </c>
      <c r="K2695" s="183">
        <v>915.74637460999998</v>
      </c>
      <c r="L2695" s="183">
        <v>895.18158763999998</v>
      </c>
      <c r="M2695" s="183">
        <v>1139.8260823200001</v>
      </c>
      <c r="N2695" s="183">
        <v>943.20175993999999</v>
      </c>
      <c r="O2695" s="184">
        <v>896.56612070999995</v>
      </c>
      <c r="P2695" s="185">
        <f t="shared" ref="P2695:P2700" si="1814">SUM(D2695:O2695)</f>
        <v>10924.888226930001</v>
      </c>
      <c r="Q2695" s="503"/>
      <c r="R2695" s="187"/>
      <c r="S2695" s="187"/>
      <c r="T2695" s="105">
        <f t="shared" ref="T2695:T2700" si="1815">R2695-S2695</f>
        <v>0</v>
      </c>
      <c r="U2695" s="79">
        <v>2</v>
      </c>
    </row>
    <row r="2696" spans="1:21" s="57" customFormat="1" ht="15.75" hidden="1" customHeight="1" thickBot="1">
      <c r="A2696" s="304" t="s">
        <v>654</v>
      </c>
      <c r="B2696" s="69"/>
      <c r="C2696" s="233" t="s">
        <v>613</v>
      </c>
      <c r="D2696" s="182">
        <v>950.54919462999999</v>
      </c>
      <c r="E2696" s="183">
        <v>900.41533143000004</v>
      </c>
      <c r="F2696" s="183">
        <v>892.58030076</v>
      </c>
      <c r="G2696" s="183">
        <v>860.04229062000002</v>
      </c>
      <c r="H2696" s="183">
        <v>913.06038853999996</v>
      </c>
      <c r="I2696" s="183">
        <v>951.05720931999997</v>
      </c>
      <c r="J2696" s="183">
        <v>1236.1173481999999</v>
      </c>
      <c r="K2696" s="183">
        <v>932.23196773999996</v>
      </c>
      <c r="L2696" s="183">
        <v>989.19613536999998</v>
      </c>
      <c r="M2696" s="183">
        <v>1202.41726535</v>
      </c>
      <c r="N2696" s="183">
        <v>1041.7875982099999</v>
      </c>
      <c r="O2696" s="184">
        <v>992.11881464999999</v>
      </c>
      <c r="P2696" s="185">
        <f t="shared" si="1814"/>
        <v>11861.573844819999</v>
      </c>
      <c r="Q2696" s="503"/>
      <c r="R2696" s="187"/>
      <c r="S2696" s="187"/>
      <c r="T2696" s="105">
        <f t="shared" si="1815"/>
        <v>0</v>
      </c>
      <c r="U2696" s="79">
        <v>2</v>
      </c>
    </row>
    <row r="2697" spans="1:21" s="57" customFormat="1" ht="15.75" hidden="1" customHeight="1" thickBot="1">
      <c r="A2697" s="304" t="s">
        <v>654</v>
      </c>
      <c r="B2697" s="69"/>
      <c r="C2697" s="233" t="s">
        <v>710</v>
      </c>
      <c r="D2697" s="182">
        <v>1025.60620313</v>
      </c>
      <c r="E2697" s="183">
        <v>965.09119693000002</v>
      </c>
      <c r="F2697" s="183">
        <v>967.99823006999998</v>
      </c>
      <c r="G2697" s="183">
        <v>966.21036646000005</v>
      </c>
      <c r="H2697" s="183">
        <v>1001.94127178</v>
      </c>
      <c r="I2697" s="183">
        <v>1029.44476315</v>
      </c>
      <c r="J2697" s="183">
        <v>1376.81970778</v>
      </c>
      <c r="K2697" s="183">
        <v>1038.2582863299999</v>
      </c>
      <c r="L2697" s="183">
        <v>1043.38596609</v>
      </c>
      <c r="M2697" s="183">
        <v>1334.6383045</v>
      </c>
      <c r="N2697" s="183">
        <v>1101.3052551200001</v>
      </c>
      <c r="O2697" s="184">
        <v>1051.65490869</v>
      </c>
      <c r="P2697" s="185">
        <f t="shared" si="1814"/>
        <v>12902.354460029999</v>
      </c>
      <c r="Q2697" s="503"/>
      <c r="R2697" s="187"/>
      <c r="S2697" s="187"/>
      <c r="T2697" s="105">
        <f t="shared" si="1815"/>
        <v>0</v>
      </c>
      <c r="U2697" s="79">
        <v>2</v>
      </c>
    </row>
    <row r="2698" spans="1:21" s="57" customFormat="1" ht="15.75" hidden="1" customHeight="1" thickBot="1">
      <c r="A2698" s="304" t="s">
        <v>654</v>
      </c>
      <c r="B2698" s="69"/>
      <c r="C2698" s="233" t="s">
        <v>820</v>
      </c>
      <c r="D2698" s="189">
        <v>1106.6497590500001</v>
      </c>
      <c r="E2698" s="190">
        <v>1055.9291959</v>
      </c>
      <c r="F2698" s="190">
        <v>945.69407983000019</v>
      </c>
      <c r="G2698" s="190">
        <v>1032.5969559299999</v>
      </c>
      <c r="H2698" s="190">
        <v>1047.8818756600001</v>
      </c>
      <c r="I2698" s="190">
        <v>1069.6863216899999</v>
      </c>
      <c r="J2698" s="190">
        <v>1475.0773467100003</v>
      </c>
      <c r="K2698" s="190">
        <v>1026.9398862299997</v>
      </c>
      <c r="L2698" s="190">
        <v>1114.5059240300002</v>
      </c>
      <c r="M2698" s="190">
        <v>1384.5333139500001</v>
      </c>
      <c r="N2698" s="190">
        <v>1145.8297043199998</v>
      </c>
      <c r="O2698" s="184">
        <v>1088.8503366300001</v>
      </c>
      <c r="P2698" s="185">
        <f t="shared" si="1814"/>
        <v>13494.174699930001</v>
      </c>
      <c r="Q2698" s="503"/>
      <c r="R2698" s="187"/>
      <c r="S2698" s="187"/>
      <c r="T2698" s="105">
        <f t="shared" si="1815"/>
        <v>0</v>
      </c>
      <c r="U2698" s="79">
        <v>2</v>
      </c>
    </row>
    <row r="2699" spans="1:21" s="57" customFormat="1" ht="15.75" hidden="1" customHeight="1" thickBot="1">
      <c r="A2699" s="304" t="s">
        <v>654</v>
      </c>
      <c r="B2699" s="69"/>
      <c r="C2699" s="233" t="s">
        <v>899</v>
      </c>
      <c r="D2699" s="422">
        <v>1175.8913551199998</v>
      </c>
      <c r="E2699" s="423">
        <v>1087.2332185099999</v>
      </c>
      <c r="F2699" s="423">
        <v>1046.3788858300002</v>
      </c>
      <c r="G2699" s="423">
        <v>1057.52609706</v>
      </c>
      <c r="H2699" s="423">
        <v>1037.6739616999998</v>
      </c>
      <c r="I2699" s="423">
        <v>1137.9032440700003</v>
      </c>
      <c r="J2699" s="423">
        <v>1516.0928151399999</v>
      </c>
      <c r="K2699" s="423">
        <v>1113.6677726799999</v>
      </c>
      <c r="L2699" s="423">
        <v>1114.0588099000001</v>
      </c>
      <c r="M2699" s="423">
        <v>1442.0554662200004</v>
      </c>
      <c r="N2699" s="423">
        <v>1207.6495431100002</v>
      </c>
      <c r="O2699" s="424">
        <v>1159.0590941500004</v>
      </c>
      <c r="P2699" s="425">
        <f t="shared" si="1814"/>
        <v>14095.19026349</v>
      </c>
      <c r="Q2699" s="503"/>
      <c r="R2699" s="182"/>
      <c r="S2699" s="191"/>
      <c r="T2699" s="192">
        <f>S2699-R2699</f>
        <v>0</v>
      </c>
      <c r="U2699" s="79">
        <v>2</v>
      </c>
    </row>
    <row r="2700" spans="1:21" s="57" customFormat="1" ht="15.75" hidden="1" customHeight="1" thickBot="1">
      <c r="A2700" s="304" t="s">
        <v>654</v>
      </c>
      <c r="B2700" s="69"/>
      <c r="C2700" s="233" t="s">
        <v>1000</v>
      </c>
      <c r="D2700" s="182">
        <v>1187.5942481600002</v>
      </c>
      <c r="E2700" s="183">
        <v>1136.7762559600001</v>
      </c>
      <c r="F2700" s="183">
        <v>1062.6422317699999</v>
      </c>
      <c r="G2700" s="183">
        <v>974.17034650000028</v>
      </c>
      <c r="H2700" s="183">
        <v>1192.5720616100002</v>
      </c>
      <c r="I2700" s="183">
        <v>1269.7347754199998</v>
      </c>
      <c r="J2700" s="183">
        <v>1609.3589540700002</v>
      </c>
      <c r="K2700" s="183">
        <v>1220.0108690999998</v>
      </c>
      <c r="L2700" s="183">
        <v>1203.7094116199999</v>
      </c>
      <c r="M2700" s="183">
        <v>1572.6578127499999</v>
      </c>
      <c r="N2700" s="183">
        <v>1269.8989451599998</v>
      </c>
      <c r="O2700" s="184">
        <v>1232.6416848199997</v>
      </c>
      <c r="P2700" s="185">
        <f t="shared" si="1814"/>
        <v>14931.767596940001</v>
      </c>
      <c r="Q2700" s="503"/>
      <c r="R2700" s="459">
        <v>14847.7</v>
      </c>
      <c r="S2700" s="459">
        <v>14847.7</v>
      </c>
      <c r="T2700" s="592">
        <f t="shared" si="1815"/>
        <v>0</v>
      </c>
      <c r="U2700" s="79">
        <v>2</v>
      </c>
    </row>
    <row r="2701" spans="1:21" s="57" customFormat="1" ht="15.6" customHeight="1" thickBot="1">
      <c r="A2701" s="304" t="s">
        <v>654</v>
      </c>
      <c r="B2701" s="516">
        <f>+B2688+1</f>
        <v>538</v>
      </c>
      <c r="C2701" s="233" t="s">
        <v>2538</v>
      </c>
      <c r="D2701" s="182">
        <v>1634.3</v>
      </c>
      <c r="E2701" s="183">
        <v>1493.3</v>
      </c>
      <c r="F2701" s="183">
        <v>1317.1</v>
      </c>
      <c r="G2701" s="183">
        <v>1524</v>
      </c>
      <c r="H2701" s="183">
        <v>1606.9</v>
      </c>
      <c r="I2701" s="183">
        <v>1694.3</v>
      </c>
      <c r="J2701" s="183">
        <v>2242.5</v>
      </c>
      <c r="K2701" s="183">
        <v>1375.7</v>
      </c>
      <c r="L2701" s="183">
        <v>1281.7</v>
      </c>
      <c r="M2701" s="183">
        <v>1992.6</v>
      </c>
      <c r="N2701" s="183">
        <v>1678.7</v>
      </c>
      <c r="O2701" s="184">
        <f>(R2701)-SUM(D2701:N2701)</f>
        <v>1544.9999999999964</v>
      </c>
      <c r="P2701" s="185">
        <f>SUM(D2701:O2701)</f>
        <v>19386.099999999999</v>
      </c>
      <c r="Q2701" s="584"/>
      <c r="R2701" s="182">
        <v>19386.099999999999</v>
      </c>
      <c r="S2701" s="646">
        <v>19386.099999999999</v>
      </c>
      <c r="T2701" s="644">
        <f>R2701-S2701</f>
        <v>0</v>
      </c>
      <c r="U2701" s="79">
        <v>1</v>
      </c>
    </row>
    <row r="2702" spans="1:21" s="57" customFormat="1" ht="15.75" hidden="1" customHeight="1" thickBot="1">
      <c r="A2702" s="304" t="s">
        <v>654</v>
      </c>
      <c r="B2702" s="69"/>
      <c r="C2702" s="233" t="s">
        <v>1145</v>
      </c>
      <c r="D2702" s="182">
        <v>1315.4249018000003</v>
      </c>
      <c r="E2702" s="183">
        <v>1215.04464448</v>
      </c>
      <c r="F2702" s="183">
        <v>1183.4423587399997</v>
      </c>
      <c r="G2702" s="183">
        <v>1154.7257784600004</v>
      </c>
      <c r="H2702" s="183">
        <v>1216.3280901099999</v>
      </c>
      <c r="I2702" s="183">
        <v>1301.63956506</v>
      </c>
      <c r="J2702" s="183">
        <v>1621.0865403700004</v>
      </c>
      <c r="K2702" s="183">
        <v>1205.17054897</v>
      </c>
      <c r="L2702" s="183">
        <v>1206.2296870099999</v>
      </c>
      <c r="M2702" s="183">
        <v>1599.9702582699999</v>
      </c>
      <c r="N2702" s="183">
        <v>1415.92931466</v>
      </c>
      <c r="O2702" s="184">
        <v>1363.6600050899999</v>
      </c>
      <c r="P2702" s="185">
        <f>SUM(D2702:O2702)</f>
        <v>15798.651693019998</v>
      </c>
      <c r="Q2702" s="351"/>
      <c r="R2702" s="595">
        <v>15581.1</v>
      </c>
      <c r="S2702" s="596">
        <v>15581.1</v>
      </c>
      <c r="T2702" s="597">
        <f>R2702-S2702</f>
        <v>0</v>
      </c>
      <c r="U2702" s="79">
        <v>2</v>
      </c>
    </row>
    <row r="2703" spans="1:21" s="57" customFormat="1" ht="15.75" hidden="1" customHeight="1" thickBot="1">
      <c r="A2703" s="304" t="s">
        <v>654</v>
      </c>
      <c r="B2703" s="516"/>
      <c r="C2703" s="233" t="s">
        <v>1873</v>
      </c>
      <c r="D2703" s="182">
        <v>1368.6709957799997</v>
      </c>
      <c r="E2703" s="183">
        <v>1310.5734571299997</v>
      </c>
      <c r="F2703" s="183">
        <v>1224.7222270100003</v>
      </c>
      <c r="G2703" s="183">
        <v>1223.89310796</v>
      </c>
      <c r="H2703" s="183">
        <v>1317.8770951900001</v>
      </c>
      <c r="I2703" s="183">
        <v>1435.0819945499998</v>
      </c>
      <c r="J2703" s="183">
        <v>1732.7724095899998</v>
      </c>
      <c r="K2703" s="183">
        <v>1317.73186171</v>
      </c>
      <c r="L2703" s="183">
        <v>1236.0845320199999</v>
      </c>
      <c r="M2703" s="183">
        <v>1076.0848598299999</v>
      </c>
      <c r="N2703" s="183">
        <v>627.38809779000007</v>
      </c>
      <c r="O2703" s="184">
        <v>955.35045137999998</v>
      </c>
      <c r="P2703" s="185">
        <f t="shared" ref="P2703:P2712" si="1816">SUM(D2703:O2703)</f>
        <v>14826.231089940002</v>
      </c>
      <c r="Q2703" s="351"/>
      <c r="R2703" s="182">
        <v>16703.8</v>
      </c>
      <c r="S2703" s="187">
        <v>16703.8</v>
      </c>
      <c r="T2703" s="481">
        <f t="shared" ref="T2703:T2712" si="1817">R2703-S2703</f>
        <v>0</v>
      </c>
      <c r="U2703" s="79">
        <v>2</v>
      </c>
    </row>
    <row r="2704" spans="1:21" s="57" customFormat="1" ht="15.75" hidden="1" customHeight="1" thickBot="1">
      <c r="A2704" s="304" t="s">
        <v>654</v>
      </c>
      <c r="B2704" s="516"/>
      <c r="C2704" s="233" t="s">
        <v>1874</v>
      </c>
      <c r="D2704" s="583">
        <v>1222.4608048100001</v>
      </c>
      <c r="E2704" s="301">
        <v>1113.4658707800002</v>
      </c>
      <c r="F2704" s="301">
        <v>1060.14489933</v>
      </c>
      <c r="G2704" s="301">
        <v>1204.2637758699996</v>
      </c>
      <c r="H2704" s="301">
        <v>1194.5213745600004</v>
      </c>
      <c r="I2704" s="301">
        <v>1229.8626549800001</v>
      </c>
      <c r="J2704" s="301">
        <v>1770.0605256800004</v>
      </c>
      <c r="K2704" s="301">
        <v>1362.9038394300003</v>
      </c>
      <c r="L2704" s="301">
        <v>1353.1125705199995</v>
      </c>
      <c r="M2704" s="301">
        <v>2061.5860591400001</v>
      </c>
      <c r="N2704" s="301">
        <v>1859.3673086899996</v>
      </c>
      <c r="O2704" s="332">
        <v>1783.12896869</v>
      </c>
      <c r="P2704" s="333">
        <f t="shared" si="1816"/>
        <v>17214.878652480002</v>
      </c>
      <c r="Q2704" s="557"/>
      <c r="R2704" s="422">
        <v>15769.7</v>
      </c>
      <c r="S2704" s="459">
        <v>15769.7</v>
      </c>
      <c r="T2704" s="105">
        <f t="shared" si="1817"/>
        <v>0</v>
      </c>
      <c r="U2704" s="79">
        <v>2</v>
      </c>
    </row>
    <row r="2705" spans="1:21" s="57" customFormat="1" ht="15.6" hidden="1" customHeight="1" thickBot="1">
      <c r="A2705" s="304" t="s">
        <v>654</v>
      </c>
      <c r="B2705" s="516"/>
      <c r="C2705" s="233" t="s">
        <v>1875</v>
      </c>
      <c r="D2705" s="182">
        <v>1927.6724559999998</v>
      </c>
      <c r="E2705" s="183">
        <v>1839.1789203799995</v>
      </c>
      <c r="F2705" s="183">
        <v>1677.6562660399998</v>
      </c>
      <c r="G2705" s="183">
        <v>1810.4615799700002</v>
      </c>
      <c r="H2705" s="183">
        <v>1902.4269697599998</v>
      </c>
      <c r="I2705" s="183">
        <v>2046.0576107500005</v>
      </c>
      <c r="J2705" s="183">
        <v>2483.6682249699993</v>
      </c>
      <c r="K2705" s="183">
        <v>1697.3521474800004</v>
      </c>
      <c r="L2705" s="183">
        <v>1778.53107116</v>
      </c>
      <c r="M2705" s="183">
        <v>2369.0911693600001</v>
      </c>
      <c r="N2705" s="183">
        <v>2020.0749258100002</v>
      </c>
      <c r="O2705" s="184">
        <v>1883.7678656699995</v>
      </c>
      <c r="P2705" s="185">
        <f t="shared" si="1816"/>
        <v>23435.939207349998</v>
      </c>
      <c r="Q2705" s="584"/>
      <c r="R2705" s="182">
        <v>20952</v>
      </c>
      <c r="S2705" s="646">
        <v>20952</v>
      </c>
      <c r="T2705" s="644">
        <f t="shared" si="1817"/>
        <v>0</v>
      </c>
      <c r="U2705" s="79">
        <v>2</v>
      </c>
    </row>
    <row r="2706" spans="1:21" s="57" customFormat="1" ht="15.6" hidden="1" customHeight="1" thickBot="1">
      <c r="A2706" s="304" t="s">
        <v>654</v>
      </c>
      <c r="B2706" s="516"/>
      <c r="C2706" s="233" t="s">
        <v>1876</v>
      </c>
      <c r="D2706" s="182">
        <v>2032.7172291500003</v>
      </c>
      <c r="E2706" s="183">
        <v>1787.5463834699997</v>
      </c>
      <c r="F2706" s="183">
        <v>1768.7821915899997</v>
      </c>
      <c r="G2706" s="183">
        <v>1711.1529338</v>
      </c>
      <c r="H2706" s="183">
        <v>1910.50152394</v>
      </c>
      <c r="I2706" s="183">
        <v>1895.3799753600003</v>
      </c>
      <c r="J2706" s="183">
        <v>2548.9363970699997</v>
      </c>
      <c r="K2706" s="183">
        <v>1803.5408408800001</v>
      </c>
      <c r="L2706" s="183">
        <v>1786.1296829300004</v>
      </c>
      <c r="M2706" s="183">
        <v>2261.9421766700002</v>
      </c>
      <c r="N2706" s="183">
        <v>1834.2590160399996</v>
      </c>
      <c r="O2706" s="184">
        <v>1775.4274745499997</v>
      </c>
      <c r="P2706" s="185">
        <f t="shared" si="1816"/>
        <v>23116.315825449998</v>
      </c>
      <c r="Q2706" s="542"/>
      <c r="R2706" s="655">
        <v>22376</v>
      </c>
      <c r="S2706" s="656">
        <v>22376</v>
      </c>
      <c r="T2706" s="644">
        <f t="shared" si="1817"/>
        <v>0</v>
      </c>
      <c r="U2706" s="79">
        <v>2</v>
      </c>
    </row>
    <row r="2707" spans="1:21" s="57" customFormat="1" ht="15.75" customHeight="1" thickBot="1">
      <c r="A2707" s="304" t="s">
        <v>654</v>
      </c>
      <c r="B2707" s="516">
        <f>+B2701+1</f>
        <v>539</v>
      </c>
      <c r="C2707" s="233" t="s">
        <v>1877</v>
      </c>
      <c r="D2707" s="612">
        <v>1825.1</v>
      </c>
      <c r="E2707" s="611">
        <v>1512.4</v>
      </c>
      <c r="F2707" s="611">
        <v>1451.3</v>
      </c>
      <c r="G2707" s="611">
        <v>1546.2</v>
      </c>
      <c r="H2707" s="611">
        <v>1642.8</v>
      </c>
      <c r="I2707" s="611">
        <v>1707.9</v>
      </c>
      <c r="J2707" s="611">
        <v>2296.8000000000002</v>
      </c>
      <c r="K2707" s="611">
        <v>1526.4</v>
      </c>
      <c r="L2707" s="611">
        <v>1717.4</v>
      </c>
      <c r="M2707" s="611">
        <v>2230.6999999999998</v>
      </c>
      <c r="N2707" s="611">
        <v>1746.6</v>
      </c>
      <c r="O2707" s="184">
        <f t="shared" ref="O2707:O2712" si="1818">(R2707)-SUM(D2707:N2707)</f>
        <v>1702</v>
      </c>
      <c r="P2707" s="185">
        <f t="shared" si="1816"/>
        <v>20905.599999999999</v>
      </c>
      <c r="Q2707" s="557"/>
      <c r="R2707" s="648">
        <v>20905.599999999999</v>
      </c>
      <c r="S2707" s="599">
        <v>20905.599999999999</v>
      </c>
      <c r="T2707" s="600">
        <f t="shared" si="1817"/>
        <v>0</v>
      </c>
      <c r="U2707" s="79">
        <v>1</v>
      </c>
    </row>
    <row r="2708" spans="1:21" s="57" customFormat="1" ht="15.75" customHeight="1" thickBot="1">
      <c r="A2708" s="304" t="s">
        <v>654</v>
      </c>
      <c r="B2708" s="516">
        <f>+B2707+1</f>
        <v>540</v>
      </c>
      <c r="C2708" s="233" t="s">
        <v>1878</v>
      </c>
      <c r="D2708" s="195">
        <v>1811.5</v>
      </c>
      <c r="E2708" s="193">
        <v>1743.1</v>
      </c>
      <c r="F2708" s="193">
        <v>1638.3</v>
      </c>
      <c r="G2708" s="193">
        <v>1540.3</v>
      </c>
      <c r="H2708" s="193">
        <v>1703.9</v>
      </c>
      <c r="I2708" s="193">
        <v>1796.3</v>
      </c>
      <c r="J2708" s="193">
        <v>2363.9</v>
      </c>
      <c r="K2708" s="193">
        <v>1642.6</v>
      </c>
      <c r="L2708" s="193">
        <v>1608.8</v>
      </c>
      <c r="M2708" s="193">
        <v>2119.9</v>
      </c>
      <c r="N2708" s="193">
        <v>1811.2</v>
      </c>
      <c r="O2708" s="184">
        <f t="shared" si="1818"/>
        <v>1739.1000000000022</v>
      </c>
      <c r="P2708" s="185">
        <f t="shared" si="1816"/>
        <v>21518.9</v>
      </c>
      <c r="Q2708" s="542"/>
      <c r="R2708" s="199">
        <v>21518.9</v>
      </c>
      <c r="S2708" s="187">
        <v>21518.9</v>
      </c>
      <c r="T2708" s="105">
        <f t="shared" si="1817"/>
        <v>0</v>
      </c>
      <c r="U2708" s="79">
        <v>1</v>
      </c>
    </row>
    <row r="2709" spans="1:21" s="57" customFormat="1" ht="15.75" hidden="1" customHeight="1" thickBot="1">
      <c r="A2709" s="304" t="s">
        <v>654</v>
      </c>
      <c r="B2709" s="69"/>
      <c r="C2709" s="233" t="s">
        <v>1879</v>
      </c>
      <c r="D2709" s="195"/>
      <c r="E2709" s="193"/>
      <c r="F2709" s="193"/>
      <c r="G2709" s="193"/>
      <c r="H2709" s="193"/>
      <c r="I2709" s="193"/>
      <c r="J2709" s="193"/>
      <c r="K2709" s="193"/>
      <c r="L2709" s="193"/>
      <c r="M2709" s="193"/>
      <c r="N2709" s="193"/>
      <c r="O2709" s="184">
        <f t="shared" si="1818"/>
        <v>0</v>
      </c>
      <c r="P2709" s="185">
        <f t="shared" si="1816"/>
        <v>0</v>
      </c>
      <c r="Q2709" s="503"/>
      <c r="R2709" s="199"/>
      <c r="S2709" s="187"/>
      <c r="T2709" s="105">
        <f t="shared" si="1817"/>
        <v>0</v>
      </c>
      <c r="U2709" s="79">
        <v>2</v>
      </c>
    </row>
    <row r="2710" spans="1:21" s="57" customFormat="1" ht="15.75" hidden="1" customHeight="1" thickBot="1">
      <c r="A2710" s="304" t="s">
        <v>654</v>
      </c>
      <c r="B2710" s="69"/>
      <c r="C2710" s="233" t="s">
        <v>1880</v>
      </c>
      <c r="D2710" s="195"/>
      <c r="E2710" s="193"/>
      <c r="F2710" s="193"/>
      <c r="G2710" s="193"/>
      <c r="H2710" s="193"/>
      <c r="I2710" s="193"/>
      <c r="J2710" s="193"/>
      <c r="K2710" s="193"/>
      <c r="L2710" s="193"/>
      <c r="M2710" s="193"/>
      <c r="N2710" s="193"/>
      <c r="O2710" s="184">
        <f t="shared" si="1818"/>
        <v>0</v>
      </c>
      <c r="P2710" s="185">
        <f t="shared" si="1816"/>
        <v>0</v>
      </c>
      <c r="Q2710" s="503"/>
      <c r="R2710" s="199"/>
      <c r="S2710" s="187"/>
      <c r="T2710" s="105">
        <f t="shared" si="1817"/>
        <v>0</v>
      </c>
      <c r="U2710" s="79">
        <v>2</v>
      </c>
    </row>
    <row r="2711" spans="1:21" s="57" customFormat="1" ht="15.75" hidden="1" customHeight="1" thickBot="1">
      <c r="A2711" s="304" t="s">
        <v>654</v>
      </c>
      <c r="B2711" s="69"/>
      <c r="C2711" s="233" t="s">
        <v>1881</v>
      </c>
      <c r="D2711" s="195"/>
      <c r="E2711" s="193"/>
      <c r="F2711" s="193"/>
      <c r="G2711" s="193"/>
      <c r="H2711" s="193"/>
      <c r="I2711" s="193"/>
      <c r="J2711" s="193"/>
      <c r="K2711" s="193"/>
      <c r="L2711" s="193"/>
      <c r="M2711" s="193"/>
      <c r="N2711" s="193"/>
      <c r="O2711" s="184">
        <f t="shared" si="1818"/>
        <v>0</v>
      </c>
      <c r="P2711" s="185">
        <f t="shared" si="1816"/>
        <v>0</v>
      </c>
      <c r="Q2711" s="503"/>
      <c r="R2711" s="199"/>
      <c r="S2711" s="187"/>
      <c r="T2711" s="105">
        <f t="shared" si="1817"/>
        <v>0</v>
      </c>
      <c r="U2711" s="79">
        <v>2</v>
      </c>
    </row>
    <row r="2712" spans="1:21" s="57" customFormat="1" ht="15.75" hidden="1" customHeight="1" thickBot="1">
      <c r="A2712" s="304" t="s">
        <v>654</v>
      </c>
      <c r="B2712" s="69"/>
      <c r="C2712" s="233" t="s">
        <v>1882</v>
      </c>
      <c r="D2712" s="195"/>
      <c r="E2712" s="193"/>
      <c r="F2712" s="193"/>
      <c r="G2712" s="193"/>
      <c r="H2712" s="193"/>
      <c r="I2712" s="193"/>
      <c r="J2712" s="193"/>
      <c r="K2712" s="193"/>
      <c r="L2712" s="193"/>
      <c r="M2712" s="193"/>
      <c r="N2712" s="193"/>
      <c r="O2712" s="184">
        <f t="shared" si="1818"/>
        <v>0</v>
      </c>
      <c r="P2712" s="185">
        <f t="shared" si="1816"/>
        <v>0</v>
      </c>
      <c r="Q2712" s="503"/>
      <c r="R2712" s="199"/>
      <c r="S2712" s="187"/>
      <c r="T2712" s="105">
        <f t="shared" si="1817"/>
        <v>0</v>
      </c>
      <c r="U2712" s="79">
        <v>2</v>
      </c>
    </row>
    <row r="2713" spans="1:21" s="196" customFormat="1" ht="15.6" customHeight="1" thickBot="1">
      <c r="B2713" s="549"/>
      <c r="C2713" s="468"/>
      <c r="D2713" s="161"/>
      <c r="E2713" s="161"/>
      <c r="F2713" s="161"/>
      <c r="G2713" s="161"/>
      <c r="H2713" s="161"/>
      <c r="I2713" s="161"/>
      <c r="J2713" s="161"/>
      <c r="K2713" s="161"/>
      <c r="L2713" s="161"/>
      <c r="M2713" s="161"/>
      <c r="N2713" s="161"/>
      <c r="O2713" s="197"/>
      <c r="P2713" s="198"/>
      <c r="Q2713" s="198"/>
      <c r="R2713" s="161"/>
      <c r="S2713" s="161"/>
      <c r="T2713" s="75"/>
      <c r="U2713" s="79">
        <v>1</v>
      </c>
    </row>
    <row r="2714" spans="1:21" s="57" customFormat="1" ht="15.75" hidden="1" customHeight="1" thickBot="1">
      <c r="A2714" s="302" t="s">
        <v>70</v>
      </c>
      <c r="B2714" s="69"/>
      <c r="C2714" s="233" t="s">
        <v>331</v>
      </c>
      <c r="D2714" s="218">
        <v>8.6066918629787562E-2</v>
      </c>
      <c r="E2714" s="218">
        <v>8.2534526583535231E-2</v>
      </c>
      <c r="F2714" s="218">
        <v>7.9090766849749528E-2</v>
      </c>
      <c r="G2714" s="218">
        <v>7.8606600977559546E-2</v>
      </c>
      <c r="H2714" s="218">
        <v>8.0753517415003459E-2</v>
      </c>
      <c r="I2714" s="218">
        <v>8.554321331561987E-2</v>
      </c>
      <c r="J2714" s="218">
        <v>9.2441586854743629E-2</v>
      </c>
      <c r="K2714" s="218">
        <v>7.9904872622908851E-2</v>
      </c>
      <c r="L2714" s="218">
        <v>8.3266749700418474E-2</v>
      </c>
      <c r="M2714" s="218">
        <v>9.0332594041204237E-2</v>
      </c>
      <c r="N2714" s="218">
        <v>8.1727446362748313E-2</v>
      </c>
      <c r="O2714" s="218">
        <v>7.9731206646721203E-2</v>
      </c>
      <c r="P2714" s="160">
        <f>SUM(D2714:O2714)</f>
        <v>0.99999999999999989</v>
      </c>
      <c r="Q2714" s="484"/>
      <c r="R2714" s="234"/>
      <c r="S2714" s="234"/>
      <c r="T2714" s="75"/>
      <c r="U2714" s="79">
        <v>2</v>
      </c>
    </row>
    <row r="2715" spans="1:21" s="57" customFormat="1" ht="15.75" hidden="1" customHeight="1" thickBot="1">
      <c r="A2715" s="304" t="s">
        <v>70</v>
      </c>
      <c r="B2715" s="69"/>
      <c r="C2715" s="233" t="s">
        <v>332</v>
      </c>
      <c r="D2715" s="220">
        <v>8.9419273168348842E-2</v>
      </c>
      <c r="E2715" s="220">
        <v>8.5284309479702128E-2</v>
      </c>
      <c r="F2715" s="220">
        <v>8.2005835371217153E-2</v>
      </c>
      <c r="G2715" s="220">
        <v>8.1166371381011057E-2</v>
      </c>
      <c r="H2715" s="220">
        <v>8.0331864539655795E-2</v>
      </c>
      <c r="I2715" s="220">
        <v>8.3115646356500095E-2</v>
      </c>
      <c r="J2715" s="220">
        <v>9.088367942760335E-2</v>
      </c>
      <c r="K2715" s="220">
        <v>8.1088472919725638E-2</v>
      </c>
      <c r="L2715" s="220">
        <v>8.0863456482450108E-2</v>
      </c>
      <c r="M2715" s="220">
        <v>8.7370827555987657E-2</v>
      </c>
      <c r="N2715" s="220">
        <v>8.1300131435815048E-2</v>
      </c>
      <c r="O2715" s="220">
        <v>7.7170131881983239E-2</v>
      </c>
      <c r="P2715" s="164">
        <f>SUM(D2715:O2715)</f>
        <v>1</v>
      </c>
      <c r="Q2715" s="484"/>
      <c r="R2715" s="234"/>
      <c r="S2715" s="234"/>
      <c r="T2715" s="75"/>
      <c r="U2715" s="79">
        <v>2</v>
      </c>
    </row>
    <row r="2716" spans="1:21" s="57" customFormat="1" ht="15.75" hidden="1" customHeight="1" thickBot="1">
      <c r="A2716" s="304" t="s">
        <v>70</v>
      </c>
      <c r="B2716" s="69"/>
      <c r="C2716" s="233" t="s">
        <v>333</v>
      </c>
      <c r="D2716" s="235">
        <v>8.4046825652556792E-2</v>
      </c>
      <c r="E2716" s="235">
        <v>8.1232227844186933E-2</v>
      </c>
      <c r="F2716" s="235">
        <v>7.9088199148066404E-2</v>
      </c>
      <c r="G2716" s="235">
        <v>7.7342280461161303E-2</v>
      </c>
      <c r="H2716" s="235">
        <v>7.8196644313080627E-2</v>
      </c>
      <c r="I2716" s="235">
        <v>8.208090139013173E-2</v>
      </c>
      <c r="J2716" s="235">
        <v>9.3070550591416432E-2</v>
      </c>
      <c r="K2716" s="235">
        <v>7.9138129391931766E-2</v>
      </c>
      <c r="L2716" s="235">
        <v>8.3482643763784919E-2</v>
      </c>
      <c r="M2716" s="235">
        <v>9.4597551802065014E-2</v>
      </c>
      <c r="N2716" s="235">
        <v>8.5895580290779483E-2</v>
      </c>
      <c r="O2716" s="235">
        <v>8.1828465350838389E-2</v>
      </c>
      <c r="P2716" s="167">
        <f>SUM(D2716:O2716)</f>
        <v>0.99999999999999978</v>
      </c>
      <c r="Q2716" s="484"/>
      <c r="R2716" s="234"/>
      <c r="S2716" s="234"/>
      <c r="T2716" s="75"/>
      <c r="U2716" s="79">
        <v>2</v>
      </c>
    </row>
    <row r="2717" spans="1:21" s="57" customFormat="1" ht="15.75" hidden="1" customHeight="1" thickBot="1">
      <c r="A2717" s="304" t="s">
        <v>70</v>
      </c>
      <c r="B2717" s="69"/>
      <c r="C2717" s="233" t="s">
        <v>334</v>
      </c>
      <c r="D2717" s="168">
        <f t="shared" ref="D2717:D2724" si="1819">D2736/$P2736</f>
        <v>8.1340478715141898E-2</v>
      </c>
      <c r="E2717" s="169">
        <f t="shared" ref="E2717:O2717" si="1820">E2736/$P2736</f>
        <v>7.894259862288644E-2</v>
      </c>
      <c r="F2717" s="169">
        <f t="shared" si="1820"/>
        <v>7.5545069041701537E-2</v>
      </c>
      <c r="G2717" s="169">
        <f t="shared" si="1820"/>
        <v>7.8071092629729305E-2</v>
      </c>
      <c r="H2717" s="169">
        <f t="shared" si="1820"/>
        <v>7.8263299489708282E-2</v>
      </c>
      <c r="I2717" s="169">
        <f t="shared" si="1820"/>
        <v>8.3768347905544341E-2</v>
      </c>
      <c r="J2717" s="169">
        <f t="shared" si="1820"/>
        <v>9.4586383336324173E-2</v>
      </c>
      <c r="K2717" s="169">
        <f t="shared" si="1820"/>
        <v>8.0112095882280965E-2</v>
      </c>
      <c r="L2717" s="169">
        <f t="shared" si="1820"/>
        <v>8.4962976143855479E-2</v>
      </c>
      <c r="M2717" s="169">
        <f t="shared" si="1820"/>
        <v>9.5323925382452032E-2</v>
      </c>
      <c r="N2717" s="169">
        <f t="shared" si="1820"/>
        <v>8.7118804390040508E-2</v>
      </c>
      <c r="O2717" s="169">
        <f t="shared" si="1820"/>
        <v>8.1964928460335124E-2</v>
      </c>
      <c r="P2717" s="171">
        <f>SUM(D2717:O2717)</f>
        <v>1</v>
      </c>
      <c r="Q2717" s="484"/>
      <c r="R2717" s="234"/>
      <c r="S2717" s="234"/>
      <c r="T2717" s="75"/>
      <c r="U2717" s="79">
        <v>2</v>
      </c>
    </row>
    <row r="2718" spans="1:21" s="57" customFormat="1" ht="15.75" hidden="1" customHeight="1" thickBot="1">
      <c r="A2718" s="304" t="s">
        <v>70</v>
      </c>
      <c r="B2718" s="69"/>
      <c r="C2718" s="236" t="s">
        <v>335</v>
      </c>
      <c r="D2718" s="168">
        <f t="shared" si="1819"/>
        <v>8.0995326752417024E-2</v>
      </c>
      <c r="E2718" s="169">
        <f t="shared" ref="E2718:O2719" si="1821">E2737/$P2737</f>
        <v>7.7817914453747944E-2</v>
      </c>
      <c r="F2718" s="169">
        <f t="shared" si="1821"/>
        <v>7.5665560887797537E-2</v>
      </c>
      <c r="G2718" s="169">
        <f t="shared" si="1821"/>
        <v>7.6603862525823532E-2</v>
      </c>
      <c r="H2718" s="169">
        <f t="shared" si="1821"/>
        <v>7.7832967413267271E-2</v>
      </c>
      <c r="I2718" s="169">
        <f t="shared" si="1821"/>
        <v>8.3137837184750873E-2</v>
      </c>
      <c r="J2718" s="169">
        <f t="shared" si="1821"/>
        <v>9.5778515139984421E-2</v>
      </c>
      <c r="K2718" s="169">
        <f t="shared" si="1821"/>
        <v>8.1486508964004958E-2</v>
      </c>
      <c r="L2718" s="169">
        <f t="shared" si="1821"/>
        <v>8.7288791391901419E-2</v>
      </c>
      <c r="M2718" s="169">
        <f t="shared" si="1821"/>
        <v>9.5627887345612547E-2</v>
      </c>
      <c r="N2718" s="169">
        <f t="shared" si="1821"/>
        <v>8.5244991315155894E-2</v>
      </c>
      <c r="O2718" s="169">
        <f t="shared" si="1821"/>
        <v>8.2519836625536566E-2</v>
      </c>
      <c r="P2718" s="171">
        <f>SUM(D2718:O2718)</f>
        <v>0.99999999999999989</v>
      </c>
      <c r="Q2718" s="496">
        <f>(P2737/P2736-1)</f>
        <v>5.1649943348332839E-2</v>
      </c>
      <c r="R2718" s="234"/>
      <c r="S2718" s="234"/>
      <c r="T2718" s="75"/>
      <c r="U2718" s="79">
        <v>2</v>
      </c>
    </row>
    <row r="2719" spans="1:21" s="57" customFormat="1" ht="15.75" hidden="1" customHeight="1" thickBot="1">
      <c r="A2719" s="304" t="s">
        <v>70</v>
      </c>
      <c r="B2719" s="69"/>
      <c r="C2719" s="233" t="s">
        <v>493</v>
      </c>
      <c r="D2719" s="168">
        <f t="shared" si="1819"/>
        <v>8.0016914667553729E-2</v>
      </c>
      <c r="E2719" s="169">
        <f t="shared" si="1821"/>
        <v>7.8222822380796475E-2</v>
      </c>
      <c r="F2719" s="169">
        <f t="shared" si="1821"/>
        <v>7.5993628263506641E-2</v>
      </c>
      <c r="G2719" s="169">
        <f t="shared" si="1821"/>
        <v>7.6434131674952638E-2</v>
      </c>
      <c r="H2719" s="169">
        <f t="shared" si="1821"/>
        <v>7.7968957626894875E-2</v>
      </c>
      <c r="I2719" s="169">
        <f t="shared" si="1821"/>
        <v>8.3214531949757711E-2</v>
      </c>
      <c r="J2719" s="217">
        <f t="shared" si="1821"/>
        <v>9.461885933237206E-2</v>
      </c>
      <c r="K2719" s="217">
        <f t="shared" si="1821"/>
        <v>8.4388717326114498E-2</v>
      </c>
      <c r="L2719" s="217">
        <f t="shared" si="1821"/>
        <v>8.4063373388332127E-2</v>
      </c>
      <c r="M2719" s="217">
        <f t="shared" si="1821"/>
        <v>9.5809794937326623E-2</v>
      </c>
      <c r="N2719" s="217">
        <f t="shared" si="1821"/>
        <v>8.6000820268259406E-2</v>
      </c>
      <c r="O2719" s="217">
        <f t="shared" si="1821"/>
        <v>8.3267448184133216E-2</v>
      </c>
      <c r="P2719" s="171">
        <f t="shared" ref="P2719:P2724" si="1822">SUM(D2719:O2719)</f>
        <v>1</v>
      </c>
      <c r="Q2719" s="496">
        <f t="shared" ref="Q2719:Q2724" si="1823">(P2738/P2737-1)</f>
        <v>6.1527602224960454E-2</v>
      </c>
      <c r="R2719" s="234"/>
      <c r="S2719" s="234"/>
      <c r="T2719" s="75"/>
      <c r="U2719" s="79">
        <v>2</v>
      </c>
    </row>
    <row r="2720" spans="1:21" s="57" customFormat="1" ht="15.75" hidden="1" customHeight="1" thickBot="1">
      <c r="A2720" s="304" t="s">
        <v>70</v>
      </c>
      <c r="B2720" s="69"/>
      <c r="C2720" s="233" t="s">
        <v>614</v>
      </c>
      <c r="D2720" s="168">
        <f t="shared" si="1819"/>
        <v>8.0259230711878154E-2</v>
      </c>
      <c r="E2720" s="169">
        <f t="shared" ref="E2720:O2720" si="1824">E2739/$P2739</f>
        <v>7.7700299258989594E-2</v>
      </c>
      <c r="F2720" s="169">
        <f t="shared" si="1824"/>
        <v>7.6597861478714266E-2</v>
      </c>
      <c r="G2720" s="169">
        <f t="shared" si="1824"/>
        <v>7.5692234906083872E-2</v>
      </c>
      <c r="H2720" s="169">
        <f t="shared" si="1824"/>
        <v>7.8909360937449297E-2</v>
      </c>
      <c r="I2720" s="169">
        <f t="shared" si="1824"/>
        <v>8.2479392121860298E-2</v>
      </c>
      <c r="J2720" s="169">
        <f t="shared" si="1824"/>
        <v>9.5922540761114838E-2</v>
      </c>
      <c r="K2720" s="169">
        <f t="shared" si="1824"/>
        <v>8.1398934424189121E-2</v>
      </c>
      <c r="L2720" s="169">
        <f t="shared" si="1824"/>
        <v>8.5154047176041539E-2</v>
      </c>
      <c r="M2720" s="169">
        <f t="shared" si="1824"/>
        <v>9.4470948639506822E-2</v>
      </c>
      <c r="N2720" s="169">
        <f t="shared" si="1824"/>
        <v>8.702702245463298E-2</v>
      </c>
      <c r="O2720" s="169">
        <f t="shared" si="1824"/>
        <v>8.4388127129539289E-2</v>
      </c>
      <c r="P2720" s="171">
        <f t="shared" si="1822"/>
        <v>1</v>
      </c>
      <c r="Q2720" s="497">
        <f t="shared" si="1823"/>
        <v>7.2546441251911675E-2</v>
      </c>
      <c r="R2720" s="234"/>
      <c r="S2720" s="234"/>
      <c r="T2720" s="75"/>
      <c r="U2720" s="79">
        <v>2</v>
      </c>
    </row>
    <row r="2721" spans="1:21" s="57" customFormat="1" ht="15.75" hidden="1" customHeight="1" thickBot="1">
      <c r="A2721" s="304" t="s">
        <v>70</v>
      </c>
      <c r="B2721" s="69"/>
      <c r="C2721" s="233" t="s">
        <v>711</v>
      </c>
      <c r="D2721" s="168">
        <f t="shared" si="1819"/>
        <v>8.0051259140793182E-2</v>
      </c>
      <c r="E2721" s="169">
        <f t="shared" ref="E2721:O2721" si="1825">E2740/$P2740</f>
        <v>7.6678885614364423E-2</v>
      </c>
      <c r="F2721" s="169">
        <f t="shared" si="1825"/>
        <v>7.6257295164859712E-2</v>
      </c>
      <c r="G2721" s="169">
        <f t="shared" si="1825"/>
        <v>7.6371260714271499E-2</v>
      </c>
      <c r="H2721" s="169">
        <f t="shared" si="1825"/>
        <v>7.9001368516194617E-2</v>
      </c>
      <c r="I2721" s="169">
        <f t="shared" si="1825"/>
        <v>8.2352331081603877E-2</v>
      </c>
      <c r="J2721" s="169">
        <f t="shared" si="1825"/>
        <v>9.6971608270494114E-2</v>
      </c>
      <c r="K2721" s="169">
        <f t="shared" si="1825"/>
        <v>8.2792389105741299E-2</v>
      </c>
      <c r="L2721" s="169">
        <f t="shared" si="1825"/>
        <v>8.429446707234256E-2</v>
      </c>
      <c r="M2721" s="169">
        <f t="shared" si="1825"/>
        <v>9.6029069612352289E-2</v>
      </c>
      <c r="N2721" s="169">
        <f t="shared" si="1825"/>
        <v>8.5778489277970577E-2</v>
      </c>
      <c r="O2721" s="169">
        <f t="shared" si="1825"/>
        <v>8.342157642901192E-2</v>
      </c>
      <c r="P2721" s="171">
        <f t="shared" si="1822"/>
        <v>1</v>
      </c>
      <c r="Q2721" s="497">
        <f t="shared" si="1823"/>
        <v>7.734061778778778E-2</v>
      </c>
      <c r="R2721" s="234"/>
      <c r="S2721" s="234"/>
      <c r="T2721" s="477"/>
      <c r="U2721" s="79">
        <v>2</v>
      </c>
    </row>
    <row r="2722" spans="1:21" s="57" customFormat="1" ht="15.75" hidden="1" customHeight="1" thickBot="1">
      <c r="A2722" s="304" t="s">
        <v>70</v>
      </c>
      <c r="B2722" s="516"/>
      <c r="C2722" s="244" t="s">
        <v>819</v>
      </c>
      <c r="D2722" s="173">
        <f t="shared" si="1819"/>
        <v>8.1505739873519098E-2</v>
      </c>
      <c r="E2722" s="218">
        <f t="shared" ref="E2722:O2722" si="1826">E2741/$P2741</f>
        <v>7.9239557588508758E-2</v>
      </c>
      <c r="F2722" s="218">
        <f t="shared" si="1826"/>
        <v>7.4426331011374691E-2</v>
      </c>
      <c r="G2722" s="218">
        <f t="shared" si="1826"/>
        <v>7.8128039113678285E-2</v>
      </c>
      <c r="H2722" s="218">
        <f t="shared" si="1826"/>
        <v>7.9472252804264329E-2</v>
      </c>
      <c r="I2722" s="218">
        <f t="shared" si="1826"/>
        <v>8.2464273457799678E-2</v>
      </c>
      <c r="J2722" s="218">
        <f t="shared" si="1826"/>
        <v>9.77264256449423E-2</v>
      </c>
      <c r="K2722" s="218">
        <f t="shared" si="1826"/>
        <v>8.0078481120206657E-2</v>
      </c>
      <c r="L2722" s="218">
        <f t="shared" si="1826"/>
        <v>8.4635402125458836E-2</v>
      </c>
      <c r="M2722" s="218">
        <f t="shared" si="1826"/>
        <v>9.5300178376639941E-2</v>
      </c>
      <c r="N2722" s="218">
        <f t="shared" si="1826"/>
        <v>8.4919191961337973E-2</v>
      </c>
      <c r="O2722" s="218">
        <f t="shared" si="1826"/>
        <v>8.2104126922269483E-2</v>
      </c>
      <c r="P2722" s="514">
        <f t="shared" si="1822"/>
        <v>1</v>
      </c>
      <c r="Q2722" s="550">
        <f t="shared" si="1823"/>
        <v>5.3766289058506223E-2</v>
      </c>
      <c r="R2722" s="234"/>
      <c r="S2722" s="234"/>
      <c r="T2722" s="75"/>
      <c r="U2722" s="79">
        <v>2</v>
      </c>
    </row>
    <row r="2723" spans="1:21" s="57" customFormat="1" ht="15.75" hidden="1" customHeight="1" thickBot="1">
      <c r="A2723" s="304" t="s">
        <v>70</v>
      </c>
      <c r="B2723" s="516"/>
      <c r="C2723" s="244" t="s">
        <v>900</v>
      </c>
      <c r="D2723" s="219">
        <f t="shared" si="1819"/>
        <v>8.2073455223202044E-2</v>
      </c>
      <c r="E2723" s="220">
        <f t="shared" ref="E2723:O2724" si="1827">E2742/$P2742</f>
        <v>7.8795975394998691E-2</v>
      </c>
      <c r="F2723" s="220">
        <f t="shared" si="1827"/>
        <v>7.6466661823780327E-2</v>
      </c>
      <c r="G2723" s="220">
        <f t="shared" si="1827"/>
        <v>7.8458257105046642E-2</v>
      </c>
      <c r="H2723" s="220">
        <f t="shared" si="1827"/>
        <v>7.6719340028179261E-2</v>
      </c>
      <c r="I2723" s="220">
        <f t="shared" si="1827"/>
        <v>8.2930005370141585E-2</v>
      </c>
      <c r="J2723" s="220">
        <f t="shared" si="1827"/>
        <v>9.7498891716205613E-2</v>
      </c>
      <c r="K2723" s="220">
        <f t="shared" si="1827"/>
        <v>8.1312282606177635E-2</v>
      </c>
      <c r="L2723" s="220">
        <f t="shared" si="1827"/>
        <v>8.2285799958082273E-2</v>
      </c>
      <c r="M2723" s="220">
        <f t="shared" si="1827"/>
        <v>9.4426038648228433E-2</v>
      </c>
      <c r="N2723" s="220">
        <f t="shared" si="1827"/>
        <v>8.5115993111221727E-2</v>
      </c>
      <c r="O2723" s="220">
        <f t="shared" si="1827"/>
        <v>8.39172990147357E-2</v>
      </c>
      <c r="P2723" s="460">
        <f t="shared" si="1822"/>
        <v>0.99999999999999989</v>
      </c>
      <c r="Q2723" s="551">
        <f t="shared" si="1823"/>
        <v>4.7279026773630495E-2</v>
      </c>
      <c r="R2723" s="234"/>
      <c r="S2723" s="234"/>
      <c r="T2723" s="75"/>
      <c r="U2723" s="79">
        <v>2</v>
      </c>
    </row>
    <row r="2724" spans="1:21" s="57" customFormat="1" ht="15.6" hidden="1" customHeight="1" thickBot="1">
      <c r="A2724" s="304" t="s">
        <v>70</v>
      </c>
      <c r="B2724" s="516"/>
      <c r="C2724" s="244" t="s">
        <v>1001</v>
      </c>
      <c r="D2724" s="219">
        <f t="shared" si="1819"/>
        <v>8.0226213147499253E-2</v>
      </c>
      <c r="E2724" s="220">
        <f t="shared" si="1827"/>
        <v>7.8181198523332565E-2</v>
      </c>
      <c r="F2724" s="220">
        <f t="shared" si="1827"/>
        <v>7.4569944740617775E-2</v>
      </c>
      <c r="G2724" s="220">
        <f t="shared" si="1827"/>
        <v>7.1485567896946961E-2</v>
      </c>
      <c r="H2724" s="220">
        <f t="shared" si="1827"/>
        <v>8.0880190794896833E-2</v>
      </c>
      <c r="I2724" s="220">
        <f t="shared" si="1827"/>
        <v>8.5354736969408637E-2</v>
      </c>
      <c r="J2724" s="220">
        <f t="shared" si="1827"/>
        <v>9.7367308563837171E-2</v>
      </c>
      <c r="K2724" s="220">
        <f t="shared" si="1827"/>
        <v>8.281152354369585E-2</v>
      </c>
      <c r="L2724" s="220">
        <f t="shared" si="1827"/>
        <v>8.3484172454955125E-2</v>
      </c>
      <c r="M2724" s="220">
        <f t="shared" si="1827"/>
        <v>9.6512486762441896E-2</v>
      </c>
      <c r="N2724" s="220">
        <f t="shared" si="1827"/>
        <v>8.5651602730932183E-2</v>
      </c>
      <c r="O2724" s="220">
        <f t="shared" si="1827"/>
        <v>8.3475053871435903E-2</v>
      </c>
      <c r="P2724" s="460">
        <f t="shared" si="1822"/>
        <v>1.0000000000000002</v>
      </c>
      <c r="Q2724" s="551">
        <f t="shared" si="1823"/>
        <v>5.2626414906594032E-2</v>
      </c>
      <c r="R2724" s="234"/>
      <c r="S2724" s="234"/>
      <c r="T2724" s="75"/>
      <c r="U2724" s="79">
        <v>2</v>
      </c>
    </row>
    <row r="2725" spans="1:21" s="57" customFormat="1" ht="15.6" hidden="1" customHeight="1" thickBot="1">
      <c r="A2725" s="304" t="s">
        <v>70</v>
      </c>
      <c r="B2725" s="516"/>
      <c r="C2725" s="244" t="s">
        <v>1146</v>
      </c>
      <c r="D2725" s="219">
        <f t="shared" ref="D2725:O2725" si="1828">D2745/$P2745</f>
        <v>8.2443059761374865E-2</v>
      </c>
      <c r="E2725" s="220">
        <f t="shared" si="1828"/>
        <v>7.8378154568394087E-2</v>
      </c>
      <c r="F2725" s="220">
        <f t="shared" si="1828"/>
        <v>7.6647741500236052E-2</v>
      </c>
      <c r="G2725" s="220">
        <f t="shared" si="1828"/>
        <v>7.7517316435053565E-2</v>
      </c>
      <c r="H2725" s="220">
        <f t="shared" si="1828"/>
        <v>7.943570944192635E-2</v>
      </c>
      <c r="I2725" s="220">
        <f t="shared" si="1828"/>
        <v>8.3265497230464766E-2</v>
      </c>
      <c r="J2725" s="220">
        <f t="shared" si="1828"/>
        <v>9.5556135812898069E-2</v>
      </c>
      <c r="K2725" s="220">
        <f t="shared" si="1828"/>
        <v>8.06370103461964E-2</v>
      </c>
      <c r="L2725" s="220">
        <f t="shared" si="1828"/>
        <v>8.1547938537651396E-2</v>
      </c>
      <c r="M2725" s="220">
        <f t="shared" si="1828"/>
        <v>9.4642964925475942E-2</v>
      </c>
      <c r="N2725" s="220">
        <f t="shared" si="1828"/>
        <v>8.5733612195471792E-2</v>
      </c>
      <c r="O2725" s="220">
        <f t="shared" si="1828"/>
        <v>8.4194859244856785E-2</v>
      </c>
      <c r="P2725" s="460">
        <f>SUM(D2725:O2725)</f>
        <v>1</v>
      </c>
      <c r="Q2725" s="551">
        <f>(P2745/P2743-1)</f>
        <v>5.2238417854128194E-2</v>
      </c>
      <c r="R2725" s="234"/>
      <c r="S2725" s="234"/>
      <c r="T2725" s="75"/>
      <c r="U2725" s="79">
        <v>2</v>
      </c>
    </row>
    <row r="2726" spans="1:21" s="57" customFormat="1" ht="15.6" customHeight="1" thickBot="1">
      <c r="A2726" s="304" t="s">
        <v>70</v>
      </c>
      <c r="B2726" s="516">
        <f>+B2708+1</f>
        <v>541</v>
      </c>
      <c r="C2726" s="244" t="s">
        <v>1883</v>
      </c>
      <c r="D2726" s="219">
        <f t="shared" ref="D2726:D2732" si="1829">D2746/$P2746</f>
        <v>8.7324108889684601E-2</v>
      </c>
      <c r="E2726" s="220">
        <f t="shared" ref="E2726:O2726" si="1830">E2746/$P2746</f>
        <v>8.4878821891824982E-2</v>
      </c>
      <c r="F2726" s="220">
        <f t="shared" si="1830"/>
        <v>8.1138445329607956E-2</v>
      </c>
      <c r="G2726" s="220">
        <f t="shared" si="1830"/>
        <v>8.1392053460628874E-2</v>
      </c>
      <c r="H2726" s="220">
        <f t="shared" si="1830"/>
        <v>8.5715796500782176E-2</v>
      </c>
      <c r="I2726" s="220">
        <f t="shared" si="1830"/>
        <v>8.9434734685972878E-2</v>
      </c>
      <c r="J2726" s="220">
        <f t="shared" si="1830"/>
        <v>0.10373971356424717</v>
      </c>
      <c r="K2726" s="220">
        <f t="shared" si="1830"/>
        <v>8.8694588265755117E-2</v>
      </c>
      <c r="L2726" s="220">
        <f t="shared" si="1830"/>
        <v>8.7223935228506758E-2</v>
      </c>
      <c r="M2726" s="220">
        <f t="shared" si="1830"/>
        <v>7.6629892816094433E-2</v>
      </c>
      <c r="N2726" s="220">
        <f t="shared" si="1830"/>
        <v>6.0102900643973431E-2</v>
      </c>
      <c r="O2726" s="220">
        <f t="shared" si="1830"/>
        <v>7.3725008722921606E-2</v>
      </c>
      <c r="P2726" s="460">
        <f t="shared" ref="P2726:P2735" si="1831">SUM(D2726:O2726)</f>
        <v>1</v>
      </c>
      <c r="Q2726" s="551">
        <f>(P2746/P2745-1)</f>
        <v>-3.0110513678530237E-2</v>
      </c>
      <c r="R2726" s="234"/>
      <c r="S2726" s="234"/>
      <c r="T2726" s="75"/>
      <c r="U2726" s="79">
        <v>1</v>
      </c>
    </row>
    <row r="2727" spans="1:21" s="57" customFormat="1" ht="15.6" customHeight="1" thickBot="1">
      <c r="A2727" s="304" t="s">
        <v>70</v>
      </c>
      <c r="B2727" s="516">
        <f>+B2726+1</f>
        <v>542</v>
      </c>
      <c r="C2727" s="244" t="s">
        <v>1884</v>
      </c>
      <c r="D2727" s="347">
        <f t="shared" si="1829"/>
        <v>7.6533289595974566E-2</v>
      </c>
      <c r="E2727" s="264">
        <f t="shared" ref="E2727:O2727" si="1832">E2747/$P2747</f>
        <v>7.2594451354642861E-2</v>
      </c>
      <c r="F2727" s="264">
        <f t="shared" si="1832"/>
        <v>7.0418937398348314E-2</v>
      </c>
      <c r="G2727" s="264">
        <f t="shared" si="1832"/>
        <v>7.5915022178346628E-2</v>
      </c>
      <c r="H2727" s="264">
        <f t="shared" si="1832"/>
        <v>7.6368944294018595E-2</v>
      </c>
      <c r="I2727" s="264">
        <f t="shared" si="1832"/>
        <v>7.8101920138248945E-2</v>
      </c>
      <c r="J2727" s="264">
        <f t="shared" si="1832"/>
        <v>9.4060494619032292E-2</v>
      </c>
      <c r="K2727" s="264">
        <f t="shared" si="1832"/>
        <v>8.003275130558446E-2</v>
      </c>
      <c r="L2727" s="264">
        <f t="shared" si="1832"/>
        <v>8.0214214539127332E-2</v>
      </c>
      <c r="M2727" s="264">
        <f t="shared" si="1832"/>
        <v>0.10375361012700798</v>
      </c>
      <c r="N2727" s="264">
        <f t="shared" si="1832"/>
        <v>9.6365085424821514E-2</v>
      </c>
      <c r="O2727" s="264">
        <f t="shared" si="1832"/>
        <v>9.5641279024846607E-2</v>
      </c>
      <c r="P2727" s="552">
        <f t="shared" si="1831"/>
        <v>1.0000000000000002</v>
      </c>
      <c r="Q2727" s="553">
        <f t="shared" ref="Q2727:Q2735" si="1833">(P2747/P2746-1)</f>
        <v>0.10525408117763124</v>
      </c>
      <c r="R2727" s="234"/>
      <c r="S2727" s="234"/>
      <c r="T2727" s="75"/>
      <c r="U2727" s="79">
        <v>1</v>
      </c>
    </row>
    <row r="2728" spans="1:21" s="57" customFormat="1" ht="15.6" customHeight="1" thickBot="1">
      <c r="A2728" s="304" t="s">
        <v>70</v>
      </c>
      <c r="B2728" s="516">
        <f>+B2727+1</f>
        <v>543</v>
      </c>
      <c r="C2728" s="233" t="s">
        <v>1885</v>
      </c>
      <c r="D2728" s="175">
        <f t="shared" si="1829"/>
        <v>7.8169238193220941E-2</v>
      </c>
      <c r="E2728" s="176">
        <f t="shared" ref="E2728:O2728" si="1834">E2748/$P2748</f>
        <v>7.6682239352587223E-2</v>
      </c>
      <c r="F2728" s="176">
        <f t="shared" si="1834"/>
        <v>7.1282296492000408E-2</v>
      </c>
      <c r="G2728" s="176">
        <f t="shared" si="1834"/>
        <v>7.6110882477200784E-2</v>
      </c>
      <c r="H2728" s="176">
        <f t="shared" si="1834"/>
        <v>7.7213352642993588E-2</v>
      </c>
      <c r="I2728" s="176">
        <f t="shared" si="1834"/>
        <v>8.4310488755726415E-2</v>
      </c>
      <c r="J2728" s="176">
        <f t="shared" si="1834"/>
        <v>0.10004727010586491</v>
      </c>
      <c r="K2728" s="176">
        <f t="shared" si="1834"/>
        <v>7.9294635015534964E-2</v>
      </c>
      <c r="L2728" s="176">
        <f t="shared" si="1834"/>
        <v>8.2884704288070585E-2</v>
      </c>
      <c r="M2728" s="176">
        <f t="shared" si="1834"/>
        <v>9.8218577257645698E-2</v>
      </c>
      <c r="N2728" s="176">
        <f t="shared" si="1834"/>
        <v>9.0094475237882415E-2</v>
      </c>
      <c r="O2728" s="176">
        <f t="shared" si="1834"/>
        <v>8.569184018127185E-2</v>
      </c>
      <c r="P2728" s="229">
        <f t="shared" si="1831"/>
        <v>0.99999999999999989</v>
      </c>
      <c r="Q2728" s="498">
        <f t="shared" si="1833"/>
        <v>0.2729400491643903</v>
      </c>
      <c r="R2728" s="234"/>
      <c r="S2728" s="234"/>
      <c r="T2728" s="75"/>
      <c r="U2728" s="79">
        <v>1</v>
      </c>
    </row>
    <row r="2729" spans="1:21" s="57" customFormat="1" ht="15.6" customHeight="1" thickBot="1">
      <c r="A2729" s="304" t="s">
        <v>70</v>
      </c>
      <c r="B2729" s="516">
        <f>+B2728+1</f>
        <v>544</v>
      </c>
      <c r="C2729" s="233" t="s">
        <v>1886</v>
      </c>
      <c r="D2729" s="175">
        <f t="shared" si="1829"/>
        <v>8.3691018885464E-2</v>
      </c>
      <c r="E2729" s="176">
        <f t="shared" ref="E2729:O2729" si="1835">E2749/$P2749</f>
        <v>7.7735377770532813E-2</v>
      </c>
      <c r="F2729" s="176">
        <f t="shared" si="1835"/>
        <v>7.7197647505925879E-2</v>
      </c>
      <c r="G2729" s="176">
        <f t="shared" si="1835"/>
        <v>7.5750699720352935E-2</v>
      </c>
      <c r="H2729" s="176">
        <f t="shared" si="1835"/>
        <v>8.0882291622715291E-2</v>
      </c>
      <c r="I2729" s="176">
        <f t="shared" si="1835"/>
        <v>8.1250329101057325E-2</v>
      </c>
      <c r="J2729" s="176">
        <f t="shared" si="1835"/>
        <v>0.10002774687371425</v>
      </c>
      <c r="K2729" s="176">
        <f t="shared" si="1835"/>
        <v>8.1587164323827385E-2</v>
      </c>
      <c r="L2729" s="176">
        <f t="shared" si="1835"/>
        <v>8.2655697774740591E-2</v>
      </c>
      <c r="M2729" s="176">
        <f t="shared" si="1835"/>
        <v>9.3948889610677544E-2</v>
      </c>
      <c r="N2729" s="176">
        <f t="shared" si="1835"/>
        <v>8.3468053870354622E-2</v>
      </c>
      <c r="O2729" s="176">
        <f t="shared" si="1835"/>
        <v>8.1805082940637333E-2</v>
      </c>
      <c r="P2729" s="164">
        <f t="shared" si="1831"/>
        <v>1</v>
      </c>
      <c r="Q2729" s="492">
        <f t="shared" si="1833"/>
        <v>6.8116712010768188E-2</v>
      </c>
      <c r="R2729" s="234"/>
      <c r="S2729" s="234"/>
      <c r="T2729" s="75"/>
      <c r="U2729" s="79">
        <v>1</v>
      </c>
    </row>
    <row r="2730" spans="1:21" s="57" customFormat="1" ht="15.75" customHeight="1" thickBot="1">
      <c r="A2730" s="304" t="s">
        <v>70</v>
      </c>
      <c r="B2730" s="516">
        <f>+B2729+1</f>
        <v>545</v>
      </c>
      <c r="C2730" s="233" t="s">
        <v>1887</v>
      </c>
      <c r="D2730" s="175">
        <f t="shared" si="1829"/>
        <v>8.6108970662529802E-2</v>
      </c>
      <c r="E2730" s="176">
        <f t="shared" ref="E2730:O2730" si="1836">E2750/$P2750</f>
        <v>7.7163313108220513E-2</v>
      </c>
      <c r="F2730" s="176">
        <f t="shared" si="1836"/>
        <v>7.5321109812666806E-2</v>
      </c>
      <c r="G2730" s="176">
        <f t="shared" si="1836"/>
        <v>7.7824158888758474E-2</v>
      </c>
      <c r="H2730" s="176">
        <f t="shared" si="1836"/>
        <v>8.0217492256112188E-2</v>
      </c>
      <c r="I2730" s="176">
        <f t="shared" si="1836"/>
        <v>8.2365878924888114E-2</v>
      </c>
      <c r="J2730" s="176">
        <f t="shared" si="1836"/>
        <v>9.933354085761964E-2</v>
      </c>
      <c r="K2730" s="176">
        <f t="shared" si="1836"/>
        <v>7.7699134011359403E-2</v>
      </c>
      <c r="L2730" s="176">
        <f t="shared" si="1836"/>
        <v>8.2881287603145531E-2</v>
      </c>
      <c r="M2730" s="176">
        <f t="shared" si="1836"/>
        <v>9.610585779823537E-2</v>
      </c>
      <c r="N2730" s="176">
        <f t="shared" si="1836"/>
        <v>8.3514066574471454E-2</v>
      </c>
      <c r="O2730" s="176">
        <f t="shared" si="1836"/>
        <v>8.146518950199283E-2</v>
      </c>
      <c r="P2730" s="164">
        <f t="shared" si="1831"/>
        <v>1</v>
      </c>
      <c r="Q2730" s="492">
        <f t="shared" si="1833"/>
        <v>-3.5362037120217238E-2</v>
      </c>
      <c r="R2730" s="234"/>
      <c r="S2730" s="234"/>
      <c r="T2730" s="75"/>
      <c r="U2730" s="79">
        <v>1</v>
      </c>
    </row>
    <row r="2731" spans="1:21" s="57" customFormat="1" ht="15.75" customHeight="1" thickBot="1">
      <c r="A2731" s="304" t="s">
        <v>70</v>
      </c>
      <c r="B2731" s="516">
        <f>+B2730+1</f>
        <v>546</v>
      </c>
      <c r="C2731" s="233" t="s">
        <v>1888</v>
      </c>
      <c r="D2731" s="175">
        <f t="shared" si="1829"/>
        <v>8.2588659384661284E-2</v>
      </c>
      <c r="E2731" s="176">
        <f t="shared" ref="E2731:O2731" si="1837">E2751/$P2751</f>
        <v>8.1430886252581616E-2</v>
      </c>
      <c r="F2731" s="176">
        <f t="shared" si="1837"/>
        <v>7.8559204422794487E-2</v>
      </c>
      <c r="G2731" s="176">
        <f t="shared" si="1837"/>
        <v>7.5417038476997489E-2</v>
      </c>
      <c r="H2731" s="176">
        <f t="shared" si="1837"/>
        <v>7.9400991438040178E-2</v>
      </c>
      <c r="I2731" s="176">
        <f t="shared" si="1837"/>
        <v>8.2702414386721504E-2</v>
      </c>
      <c r="J2731" s="176">
        <f t="shared" si="1837"/>
        <v>9.9482541135072697E-2</v>
      </c>
      <c r="K2731" s="176">
        <f t="shared" si="1837"/>
        <v>8.1542113365707172E-2</v>
      </c>
      <c r="L2731" s="176">
        <f t="shared" si="1837"/>
        <v>8.0702854239396146E-2</v>
      </c>
      <c r="M2731" s="176">
        <f t="shared" si="1837"/>
        <v>9.1780063551127819E-2</v>
      </c>
      <c r="N2731" s="176">
        <f t="shared" si="1837"/>
        <v>8.449468764140379E-2</v>
      </c>
      <c r="O2731" s="176">
        <f t="shared" si="1837"/>
        <v>8.1898545705495776E-2</v>
      </c>
      <c r="P2731" s="164">
        <f t="shared" si="1831"/>
        <v>1</v>
      </c>
      <c r="Q2731" s="492">
        <f t="shared" si="1833"/>
        <v>9.3513505238287387E-3</v>
      </c>
      <c r="R2731" s="234"/>
      <c r="S2731" s="234"/>
      <c r="T2731" s="75"/>
      <c r="U2731" s="79">
        <v>1</v>
      </c>
    </row>
    <row r="2732" spans="1:21" s="57" customFormat="1" ht="15.75" hidden="1" customHeight="1" thickBot="1">
      <c r="A2732" s="304" t="s">
        <v>70</v>
      </c>
      <c r="B2732" s="69"/>
      <c r="C2732" s="233" t="s">
        <v>1889</v>
      </c>
      <c r="D2732" s="175" t="e">
        <f t="shared" si="1829"/>
        <v>#DIV/0!</v>
      </c>
      <c r="E2732" s="176" t="e">
        <f t="shared" ref="E2732:O2732" si="1838">E2752/$P2752</f>
        <v>#DIV/0!</v>
      </c>
      <c r="F2732" s="176" t="e">
        <f t="shared" si="1838"/>
        <v>#DIV/0!</v>
      </c>
      <c r="G2732" s="176" t="e">
        <f t="shared" si="1838"/>
        <v>#DIV/0!</v>
      </c>
      <c r="H2732" s="176" t="e">
        <f t="shared" si="1838"/>
        <v>#DIV/0!</v>
      </c>
      <c r="I2732" s="176" t="e">
        <f t="shared" si="1838"/>
        <v>#DIV/0!</v>
      </c>
      <c r="J2732" s="176" t="e">
        <f t="shared" si="1838"/>
        <v>#DIV/0!</v>
      </c>
      <c r="K2732" s="176" t="e">
        <f t="shared" si="1838"/>
        <v>#DIV/0!</v>
      </c>
      <c r="L2732" s="176" t="e">
        <f t="shared" si="1838"/>
        <v>#DIV/0!</v>
      </c>
      <c r="M2732" s="176" t="e">
        <f t="shared" si="1838"/>
        <v>#DIV/0!</v>
      </c>
      <c r="N2732" s="176" t="e">
        <f t="shared" si="1838"/>
        <v>#DIV/0!</v>
      </c>
      <c r="O2732" s="176" t="e">
        <f t="shared" si="1838"/>
        <v>#DIV/0!</v>
      </c>
      <c r="P2732" s="164" t="e">
        <f t="shared" si="1831"/>
        <v>#DIV/0!</v>
      </c>
      <c r="Q2732" s="492">
        <f t="shared" si="1833"/>
        <v>-1</v>
      </c>
      <c r="R2732" s="234"/>
      <c r="S2732" s="234"/>
      <c r="T2732" s="75"/>
      <c r="U2732" s="79">
        <v>2</v>
      </c>
    </row>
    <row r="2733" spans="1:21" s="57" customFormat="1" ht="15.75" hidden="1" customHeight="1" thickBot="1">
      <c r="A2733" s="304" t="s">
        <v>70</v>
      </c>
      <c r="B2733" s="69"/>
      <c r="C2733" s="233" t="s">
        <v>1890</v>
      </c>
      <c r="D2733" s="175" t="e">
        <f t="shared" ref="D2733:O2735" si="1839">D2753/$P2753</f>
        <v>#DIV/0!</v>
      </c>
      <c r="E2733" s="176" t="e">
        <f t="shared" si="1839"/>
        <v>#DIV/0!</v>
      </c>
      <c r="F2733" s="176" t="e">
        <f t="shared" si="1839"/>
        <v>#DIV/0!</v>
      </c>
      <c r="G2733" s="176" t="e">
        <f t="shared" si="1839"/>
        <v>#DIV/0!</v>
      </c>
      <c r="H2733" s="176" t="e">
        <f t="shared" si="1839"/>
        <v>#DIV/0!</v>
      </c>
      <c r="I2733" s="176" t="e">
        <f t="shared" si="1839"/>
        <v>#DIV/0!</v>
      </c>
      <c r="J2733" s="176" t="e">
        <f t="shared" si="1839"/>
        <v>#DIV/0!</v>
      </c>
      <c r="K2733" s="176" t="e">
        <f t="shared" si="1839"/>
        <v>#DIV/0!</v>
      </c>
      <c r="L2733" s="176" t="e">
        <f t="shared" si="1839"/>
        <v>#DIV/0!</v>
      </c>
      <c r="M2733" s="176" t="e">
        <f t="shared" si="1839"/>
        <v>#DIV/0!</v>
      </c>
      <c r="N2733" s="176" t="e">
        <f t="shared" si="1839"/>
        <v>#DIV/0!</v>
      </c>
      <c r="O2733" s="176" t="e">
        <f t="shared" si="1839"/>
        <v>#DIV/0!</v>
      </c>
      <c r="P2733" s="164" t="e">
        <f t="shared" si="1831"/>
        <v>#DIV/0!</v>
      </c>
      <c r="Q2733" s="492" t="e">
        <f t="shared" si="1833"/>
        <v>#DIV/0!</v>
      </c>
      <c r="R2733" s="234"/>
      <c r="S2733" s="234"/>
      <c r="T2733" s="75"/>
      <c r="U2733" s="79">
        <v>2</v>
      </c>
    </row>
    <row r="2734" spans="1:21" s="57" customFormat="1" ht="15.75" hidden="1" customHeight="1" thickBot="1">
      <c r="A2734" s="304" t="s">
        <v>70</v>
      </c>
      <c r="B2734" s="69"/>
      <c r="C2734" s="233" t="s">
        <v>1891</v>
      </c>
      <c r="D2734" s="175" t="e">
        <f t="shared" si="1839"/>
        <v>#DIV/0!</v>
      </c>
      <c r="E2734" s="176" t="e">
        <f t="shared" si="1839"/>
        <v>#DIV/0!</v>
      </c>
      <c r="F2734" s="176" t="e">
        <f t="shared" si="1839"/>
        <v>#DIV/0!</v>
      </c>
      <c r="G2734" s="176" t="e">
        <f t="shared" si="1839"/>
        <v>#DIV/0!</v>
      </c>
      <c r="H2734" s="176" t="e">
        <f t="shared" si="1839"/>
        <v>#DIV/0!</v>
      </c>
      <c r="I2734" s="176" t="e">
        <f t="shared" si="1839"/>
        <v>#DIV/0!</v>
      </c>
      <c r="J2734" s="176" t="e">
        <f t="shared" si="1839"/>
        <v>#DIV/0!</v>
      </c>
      <c r="K2734" s="176" t="e">
        <f t="shared" si="1839"/>
        <v>#DIV/0!</v>
      </c>
      <c r="L2734" s="176" t="e">
        <f t="shared" si="1839"/>
        <v>#DIV/0!</v>
      </c>
      <c r="M2734" s="176" t="e">
        <f t="shared" si="1839"/>
        <v>#DIV/0!</v>
      </c>
      <c r="N2734" s="176" t="e">
        <f t="shared" si="1839"/>
        <v>#DIV/0!</v>
      </c>
      <c r="O2734" s="176" t="e">
        <f t="shared" si="1839"/>
        <v>#DIV/0!</v>
      </c>
      <c r="P2734" s="164" t="e">
        <f t="shared" si="1831"/>
        <v>#DIV/0!</v>
      </c>
      <c r="Q2734" s="492" t="e">
        <f t="shared" si="1833"/>
        <v>#DIV/0!</v>
      </c>
      <c r="R2734" s="234"/>
      <c r="S2734" s="234"/>
      <c r="T2734" s="75"/>
      <c r="U2734" s="79">
        <v>2</v>
      </c>
    </row>
    <row r="2735" spans="1:21" s="57" customFormat="1" ht="15.75" hidden="1" customHeight="1" thickBot="1">
      <c r="A2735" s="304" t="s">
        <v>70</v>
      </c>
      <c r="B2735" s="69"/>
      <c r="C2735" s="233" t="s">
        <v>1892</v>
      </c>
      <c r="D2735" s="175" t="e">
        <f t="shared" si="1839"/>
        <v>#DIV/0!</v>
      </c>
      <c r="E2735" s="176" t="e">
        <f t="shared" si="1839"/>
        <v>#DIV/0!</v>
      </c>
      <c r="F2735" s="176" t="e">
        <f t="shared" si="1839"/>
        <v>#DIV/0!</v>
      </c>
      <c r="G2735" s="176" t="e">
        <f t="shared" si="1839"/>
        <v>#DIV/0!</v>
      </c>
      <c r="H2735" s="176" t="e">
        <f t="shared" si="1839"/>
        <v>#DIV/0!</v>
      </c>
      <c r="I2735" s="176" t="e">
        <f t="shared" si="1839"/>
        <v>#DIV/0!</v>
      </c>
      <c r="J2735" s="176" t="e">
        <f t="shared" si="1839"/>
        <v>#DIV/0!</v>
      </c>
      <c r="K2735" s="176" t="e">
        <f t="shared" si="1839"/>
        <v>#DIV/0!</v>
      </c>
      <c r="L2735" s="176" t="e">
        <f t="shared" si="1839"/>
        <v>#DIV/0!</v>
      </c>
      <c r="M2735" s="176" t="e">
        <f t="shared" si="1839"/>
        <v>#DIV/0!</v>
      </c>
      <c r="N2735" s="176" t="e">
        <f t="shared" si="1839"/>
        <v>#DIV/0!</v>
      </c>
      <c r="O2735" s="176" t="e">
        <f t="shared" si="1839"/>
        <v>#DIV/0!</v>
      </c>
      <c r="P2735" s="164" t="e">
        <f t="shared" si="1831"/>
        <v>#DIV/0!</v>
      </c>
      <c r="Q2735" s="492" t="e">
        <f t="shared" si="1833"/>
        <v>#DIV/0!</v>
      </c>
      <c r="R2735" s="234"/>
      <c r="S2735" s="234"/>
      <c r="T2735" s="75"/>
      <c r="U2735" s="79">
        <v>2</v>
      </c>
    </row>
    <row r="2736" spans="1:21" s="57" customFormat="1" ht="15.75" hidden="1" customHeight="1" thickBot="1">
      <c r="A2736" s="304" t="s">
        <v>70</v>
      </c>
      <c r="B2736" s="69"/>
      <c r="C2736" s="236" t="s">
        <v>334</v>
      </c>
      <c r="D2736" s="245">
        <v>1438.01765559</v>
      </c>
      <c r="E2736" s="246">
        <v>1395.6255531200002</v>
      </c>
      <c r="F2736" s="246">
        <v>1335.56065554</v>
      </c>
      <c r="G2736" s="246">
        <v>1380.2182058200001</v>
      </c>
      <c r="H2736" s="246">
        <v>1383.61622932</v>
      </c>
      <c r="I2736" s="353">
        <v>1480.9399350799999</v>
      </c>
      <c r="J2736" s="354">
        <v>1672.19189467</v>
      </c>
      <c r="K2736" s="354">
        <v>1416.3010855700002</v>
      </c>
      <c r="L2736" s="354">
        <v>1502.0597579</v>
      </c>
      <c r="M2736" s="354">
        <v>1685.2308944500001</v>
      </c>
      <c r="N2736" s="354">
        <v>1540.17262777</v>
      </c>
      <c r="O2736" s="355">
        <v>1449.0572975099999</v>
      </c>
      <c r="P2736" s="356">
        <f>SUM(D2736:O2736)</f>
        <v>17678.991792339999</v>
      </c>
      <c r="Q2736" s="198"/>
      <c r="R2736" s="234"/>
      <c r="S2736" s="234"/>
      <c r="T2736" s="75"/>
      <c r="U2736" s="79">
        <v>2</v>
      </c>
    </row>
    <row r="2737" spans="1:21" s="57" customFormat="1" ht="15.75" hidden="1" customHeight="1" thickBot="1">
      <c r="A2737" s="304" t="s">
        <v>70</v>
      </c>
      <c r="B2737" s="69"/>
      <c r="C2737" s="233" t="s">
        <v>335</v>
      </c>
      <c r="D2737" s="182">
        <v>1505.8740825299999</v>
      </c>
      <c r="E2737" s="183">
        <v>1446.7992812800001</v>
      </c>
      <c r="F2737" s="183">
        <v>1406.7824854800001</v>
      </c>
      <c r="G2737" s="183">
        <v>1424.22749342</v>
      </c>
      <c r="H2737" s="183">
        <v>1447.07914757</v>
      </c>
      <c r="I2737" s="183">
        <v>1545.7078736999999</v>
      </c>
      <c r="J2737" s="187">
        <v>1780.7247577799999</v>
      </c>
      <c r="K2737" s="187">
        <v>1515.0061965899999</v>
      </c>
      <c r="L2737" s="187">
        <v>1622.8828739</v>
      </c>
      <c r="M2737" s="187">
        <v>1777.9242691500001</v>
      </c>
      <c r="N2737" s="187">
        <v>1584.88431659</v>
      </c>
      <c r="O2737" s="228">
        <v>1534.21793888</v>
      </c>
      <c r="P2737" s="185">
        <f>SUM(D2737:O2737)</f>
        <v>18592.11071687</v>
      </c>
      <c r="Q2737" s="502"/>
      <c r="R2737" s="186"/>
      <c r="S2737" s="186"/>
      <c r="T2737" s="103"/>
      <c r="U2737" s="79">
        <v>2</v>
      </c>
    </row>
    <row r="2738" spans="1:21" s="57" customFormat="1" ht="15.75" hidden="1" customHeight="1" thickBot="1">
      <c r="A2738" s="304" t="s">
        <v>70</v>
      </c>
      <c r="B2738" s="69"/>
      <c r="C2738" s="233" t="s">
        <v>493</v>
      </c>
      <c r="D2738" s="182">
        <v>1579.2169253</v>
      </c>
      <c r="E2738" s="183">
        <v>1543.8086504800001</v>
      </c>
      <c r="F2738" s="183">
        <v>1499.8131890899999</v>
      </c>
      <c r="G2738" s="183">
        <v>1508.50698147</v>
      </c>
      <c r="H2738" s="183">
        <v>1538.79836587</v>
      </c>
      <c r="I2738" s="183">
        <v>1642.32522376</v>
      </c>
      <c r="J2738" s="183">
        <v>1867.4014704399999</v>
      </c>
      <c r="K2738" s="183">
        <v>1665.4989918000001</v>
      </c>
      <c r="L2738" s="183">
        <v>1659.07799125</v>
      </c>
      <c r="M2738" s="183">
        <v>1890.9058216400001</v>
      </c>
      <c r="N2738" s="183">
        <v>1697.3155178699999</v>
      </c>
      <c r="O2738" s="184">
        <v>1643.36958061</v>
      </c>
      <c r="P2738" s="185">
        <f t="shared" ref="P2738:P2743" si="1840">SUM(D2738:O2738)</f>
        <v>19736.03870958</v>
      </c>
      <c r="Q2738" s="503"/>
      <c r="R2738" s="187"/>
      <c r="S2738" s="187"/>
      <c r="T2738" s="105">
        <f t="shared" ref="T2738:T2743" si="1841">R2738-S2738</f>
        <v>0</v>
      </c>
      <c r="U2738" s="79">
        <v>2</v>
      </c>
    </row>
    <row r="2739" spans="1:21" s="57" customFormat="1" ht="15.75" hidden="1" customHeight="1" thickBot="1">
      <c r="A2739" s="304" t="s">
        <v>70</v>
      </c>
      <c r="B2739" s="69"/>
      <c r="C2739" s="233" t="s">
        <v>614</v>
      </c>
      <c r="D2739" s="182">
        <v>1698.9127951400001</v>
      </c>
      <c r="E2739" s="183">
        <v>1644.7457996600001</v>
      </c>
      <c r="F2739" s="183">
        <v>1621.4095972800001</v>
      </c>
      <c r="G2739" s="183">
        <v>1602.2394587399999</v>
      </c>
      <c r="H2739" s="183">
        <v>1670.3389973200001</v>
      </c>
      <c r="I2739" s="183">
        <v>1745.90876798</v>
      </c>
      <c r="J2739" s="183">
        <v>2030.4708928299999</v>
      </c>
      <c r="K2739" s="183">
        <v>1723.0378359900001</v>
      </c>
      <c r="L2739" s="183">
        <v>1802.5253796</v>
      </c>
      <c r="M2739" s="183">
        <v>1999.74385487</v>
      </c>
      <c r="N2739" s="183">
        <v>1842.17217957</v>
      </c>
      <c r="O2739" s="184">
        <v>1786.31252339</v>
      </c>
      <c r="P2739" s="185">
        <f t="shared" si="1840"/>
        <v>21167.818082369999</v>
      </c>
      <c r="Q2739" s="503"/>
      <c r="R2739" s="187"/>
      <c r="S2739" s="187"/>
      <c r="T2739" s="105">
        <f t="shared" si="1841"/>
        <v>0</v>
      </c>
      <c r="U2739" s="79">
        <v>2</v>
      </c>
    </row>
    <row r="2740" spans="1:21" s="57" customFormat="1" ht="15.75" hidden="1" customHeight="1" thickBot="1">
      <c r="A2740" s="304" t="s">
        <v>70</v>
      </c>
      <c r="B2740" s="69"/>
      <c r="C2740" s="233" t="s">
        <v>711</v>
      </c>
      <c r="D2740" s="182">
        <v>1825.56497896</v>
      </c>
      <c r="E2740" s="183">
        <v>1748.6581686</v>
      </c>
      <c r="F2740" s="183">
        <v>1739.04381939</v>
      </c>
      <c r="G2740" s="183">
        <v>1741.64279807</v>
      </c>
      <c r="H2740" s="183">
        <v>1801.6222755399999</v>
      </c>
      <c r="I2740" s="183">
        <v>1878.04081</v>
      </c>
      <c r="J2740" s="183">
        <v>2211.4326983999999</v>
      </c>
      <c r="K2740" s="183">
        <v>1888.07631133</v>
      </c>
      <c r="L2740" s="183">
        <v>1922.3311245699999</v>
      </c>
      <c r="M2740" s="183">
        <v>2189.9381512300001</v>
      </c>
      <c r="N2740" s="183">
        <v>1956.1741770799999</v>
      </c>
      <c r="O2740" s="184">
        <v>1902.4248969099999</v>
      </c>
      <c r="P2740" s="185">
        <f t="shared" si="1840"/>
        <v>22804.950210079998</v>
      </c>
      <c r="Q2740" s="503"/>
      <c r="R2740" s="187"/>
      <c r="S2740" s="187"/>
      <c r="T2740" s="105">
        <f t="shared" si="1841"/>
        <v>0</v>
      </c>
      <c r="U2740" s="79">
        <v>2</v>
      </c>
    </row>
    <row r="2741" spans="1:21" s="57" customFormat="1" ht="15.75" hidden="1" customHeight="1" thickBot="1">
      <c r="A2741" s="304" t="s">
        <v>70</v>
      </c>
      <c r="B2741" s="69"/>
      <c r="C2741" s="233" t="s">
        <v>819</v>
      </c>
      <c r="D2741" s="189">
        <v>1958.6715874400002</v>
      </c>
      <c r="E2741" s="190">
        <v>1904.2127620799997</v>
      </c>
      <c r="F2741" s="190">
        <v>1788.5456918200002</v>
      </c>
      <c r="G2741" s="190">
        <v>1877.5017640700003</v>
      </c>
      <c r="H2741" s="190">
        <v>1909.8046812299999</v>
      </c>
      <c r="I2741" s="190">
        <v>1981.70619212</v>
      </c>
      <c r="J2741" s="190">
        <v>2348.4723106599999</v>
      </c>
      <c r="K2741" s="190">
        <v>1924.3730070899999</v>
      </c>
      <c r="L2741" s="190">
        <v>2033.8807756600002</v>
      </c>
      <c r="M2741" s="190">
        <v>2290.16694964</v>
      </c>
      <c r="N2741" s="190">
        <v>2040.7005541100002</v>
      </c>
      <c r="O2741" s="184">
        <v>1973.0514791200001</v>
      </c>
      <c r="P2741" s="185">
        <f t="shared" si="1840"/>
        <v>24031.08775504</v>
      </c>
      <c r="Q2741" s="503"/>
      <c r="R2741" s="187"/>
      <c r="S2741" s="187"/>
      <c r="T2741" s="105">
        <f t="shared" si="1841"/>
        <v>0</v>
      </c>
      <c r="U2741" s="79">
        <v>2</v>
      </c>
    </row>
    <row r="2742" spans="1:21" s="57" customFormat="1" ht="15.75" hidden="1" customHeight="1" thickBot="1">
      <c r="A2742" s="304" t="s">
        <v>70</v>
      </c>
      <c r="B2742" s="69"/>
      <c r="C2742" s="233" t="s">
        <v>900</v>
      </c>
      <c r="D2742" s="422">
        <v>2065.56351038</v>
      </c>
      <c r="E2742" s="423">
        <v>1983.0783424200001</v>
      </c>
      <c r="F2742" s="423">
        <v>1924.45591567</v>
      </c>
      <c r="G2742" s="423">
        <v>1974.5789003699999</v>
      </c>
      <c r="H2742" s="423">
        <v>1930.8151322700003</v>
      </c>
      <c r="I2742" s="423">
        <v>2087.1205256599997</v>
      </c>
      <c r="J2742" s="423">
        <v>2453.77939169</v>
      </c>
      <c r="K2742" s="423">
        <v>2046.4068856399999</v>
      </c>
      <c r="L2742" s="423">
        <v>2070.9076442999999</v>
      </c>
      <c r="M2742" s="423">
        <v>2376.4441174200001</v>
      </c>
      <c r="N2742" s="423">
        <v>2142.1358348099998</v>
      </c>
      <c r="O2742" s="424">
        <v>2111.9679957799999</v>
      </c>
      <c r="P2742" s="425">
        <f t="shared" si="1840"/>
        <v>25167.254196410002</v>
      </c>
      <c r="Q2742" s="503"/>
      <c r="R2742" s="182"/>
      <c r="S2742" s="191"/>
      <c r="T2742" s="192">
        <f>S2742-R2742</f>
        <v>0</v>
      </c>
      <c r="U2742" s="79">
        <v>2</v>
      </c>
    </row>
    <row r="2743" spans="1:21" s="57" customFormat="1" ht="15.75" hidden="1" customHeight="1" thickBot="1">
      <c r="A2743" s="304" t="s">
        <v>70</v>
      </c>
      <c r="B2743" s="69"/>
      <c r="C2743" s="233" t="s">
        <v>1001</v>
      </c>
      <c r="D2743" s="182">
        <v>2125.3300992099998</v>
      </c>
      <c r="E2743" s="183">
        <v>2071.1541514299997</v>
      </c>
      <c r="F2743" s="183">
        <v>1975.4858398000001</v>
      </c>
      <c r="G2743" s="183">
        <v>1893.7754027000003</v>
      </c>
      <c r="H2743" s="183">
        <v>2142.6550896799999</v>
      </c>
      <c r="I2743" s="183">
        <v>2261.1934986599999</v>
      </c>
      <c r="J2743" s="183">
        <v>2579.4271404700003</v>
      </c>
      <c r="K2743" s="183">
        <v>2193.8194094399996</v>
      </c>
      <c r="L2743" s="183">
        <v>2211.6390337399998</v>
      </c>
      <c r="M2743" s="183">
        <v>2556.7814435999999</v>
      </c>
      <c r="N2743" s="183">
        <v>2269.0579822700001</v>
      </c>
      <c r="O2743" s="184">
        <v>2211.39746681</v>
      </c>
      <c r="P2743" s="185">
        <f t="shared" si="1840"/>
        <v>26491.716557809996</v>
      </c>
      <c r="Q2743" s="503"/>
      <c r="R2743" s="459">
        <v>26465.3</v>
      </c>
      <c r="S2743" s="459">
        <v>26465.3</v>
      </c>
      <c r="T2743" s="592">
        <f t="shared" si="1841"/>
        <v>0</v>
      </c>
      <c r="U2743" s="79">
        <v>2</v>
      </c>
    </row>
    <row r="2744" spans="1:21" s="57" customFormat="1" ht="15.6" customHeight="1" thickBot="1">
      <c r="A2744" s="304" t="s">
        <v>70</v>
      </c>
      <c r="B2744" s="516">
        <f>+B2731+1</f>
        <v>547</v>
      </c>
      <c r="C2744" s="233" t="s">
        <v>2538</v>
      </c>
      <c r="D2744" s="183">
        <v>3130</v>
      </c>
      <c r="E2744" s="183">
        <v>3055.1</v>
      </c>
      <c r="F2744" s="183">
        <v>2797.8</v>
      </c>
      <c r="G2744" s="183">
        <v>3022.9</v>
      </c>
      <c r="H2744" s="183">
        <v>3068</v>
      </c>
      <c r="I2744" s="183">
        <v>3213.2999999999997</v>
      </c>
      <c r="J2744" s="183">
        <v>3866.9</v>
      </c>
      <c r="K2744" s="183">
        <v>3122.6</v>
      </c>
      <c r="L2744" s="183">
        <v>2957.1</v>
      </c>
      <c r="M2744" s="183">
        <v>3567.1</v>
      </c>
      <c r="N2744" s="183">
        <v>3292.9</v>
      </c>
      <c r="O2744" s="184">
        <f>(R2744)-SUM(D2744:N2744)</f>
        <v>3055.2000000000044</v>
      </c>
      <c r="P2744" s="185">
        <f>SUM(D2744:O2744)</f>
        <v>38148.9</v>
      </c>
      <c r="Q2744" s="584"/>
      <c r="R2744" s="182">
        <v>38148.9</v>
      </c>
      <c r="S2744" s="646">
        <v>38148.9</v>
      </c>
      <c r="T2744" s="644">
        <f>R2744-S2744</f>
        <v>0</v>
      </c>
      <c r="U2744" s="79">
        <v>1</v>
      </c>
    </row>
    <row r="2745" spans="1:21" s="57" customFormat="1" ht="15.75" hidden="1" customHeight="1" thickBot="1">
      <c r="A2745" s="304" t="s">
        <v>70</v>
      </c>
      <c r="B2745" s="69"/>
      <c r="C2745" s="233" t="s">
        <v>1146</v>
      </c>
      <c r="D2745" s="182">
        <v>2298.1499147300001</v>
      </c>
      <c r="E2745" s="183">
        <v>2184.8382357399996</v>
      </c>
      <c r="F2745" s="183">
        <v>2136.6019299</v>
      </c>
      <c r="G2745" s="183">
        <v>2160.84185462</v>
      </c>
      <c r="H2745" s="183">
        <v>2214.3182144000002</v>
      </c>
      <c r="I2745" s="183">
        <v>2321.0758542199997</v>
      </c>
      <c r="J2745" s="183">
        <v>2663.6848026500002</v>
      </c>
      <c r="K2745" s="183">
        <v>2247.8052001900001</v>
      </c>
      <c r="L2745" s="183">
        <v>2273.1978718299997</v>
      </c>
      <c r="M2745" s="183">
        <v>2638.2296145099999</v>
      </c>
      <c r="N2745" s="183">
        <v>2389.8760444700001</v>
      </c>
      <c r="O2745" s="184">
        <v>2346.9823797700005</v>
      </c>
      <c r="P2745" s="185">
        <f>SUM(D2745:O2745)</f>
        <v>27875.601917029999</v>
      </c>
      <c r="Q2745" s="351"/>
      <c r="R2745" s="595">
        <v>27776.2</v>
      </c>
      <c r="S2745" s="596">
        <v>27776.2</v>
      </c>
      <c r="T2745" s="597">
        <f>R2745-S2745</f>
        <v>0</v>
      </c>
      <c r="U2745" s="79">
        <v>2</v>
      </c>
    </row>
    <row r="2746" spans="1:21" s="57" customFormat="1" ht="15.75" hidden="1" customHeight="1" thickBot="1">
      <c r="A2746" s="304" t="s">
        <v>70</v>
      </c>
      <c r="B2746" s="516"/>
      <c r="C2746" s="233" t="s">
        <v>1883</v>
      </c>
      <c r="D2746" s="182">
        <v>2360.9167205200006</v>
      </c>
      <c r="E2746" s="183">
        <v>2294.8053220399997</v>
      </c>
      <c r="F2746" s="183">
        <v>2193.6795541500001</v>
      </c>
      <c r="G2746" s="183">
        <v>2200.5361678000004</v>
      </c>
      <c r="H2746" s="183">
        <v>2317.4339795100004</v>
      </c>
      <c r="I2746" s="183">
        <v>2417.9801340100003</v>
      </c>
      <c r="J2746" s="183">
        <v>2804.7331653299998</v>
      </c>
      <c r="K2746" s="183">
        <v>2397.9693479700004</v>
      </c>
      <c r="L2746" s="183">
        <v>2358.2084000500004</v>
      </c>
      <c r="M2746" s="183">
        <v>2071.7851867200002</v>
      </c>
      <c r="N2746" s="183">
        <v>1624.9572413200001</v>
      </c>
      <c r="O2746" s="184">
        <v>1993.2480047899999</v>
      </c>
      <c r="P2746" s="185">
        <f t="shared" ref="P2746:P2755" si="1842">SUM(D2746:O2746)</f>
        <v>27036.253224210002</v>
      </c>
      <c r="Q2746" s="351"/>
      <c r="R2746" s="182">
        <v>28811</v>
      </c>
      <c r="S2746" s="187">
        <v>28811</v>
      </c>
      <c r="T2746" s="481">
        <f t="shared" ref="T2746:T2755" si="1843">R2746-S2746</f>
        <v>0</v>
      </c>
      <c r="U2746" s="79">
        <v>2</v>
      </c>
    </row>
    <row r="2747" spans="1:21" s="57" customFormat="1" ht="15.75" hidden="1" customHeight="1" thickBot="1">
      <c r="A2747" s="304" t="s">
        <v>70</v>
      </c>
      <c r="B2747" s="516"/>
      <c r="C2747" s="233" t="s">
        <v>1884</v>
      </c>
      <c r="D2747" s="583">
        <v>2286.9623423599996</v>
      </c>
      <c r="E2747" s="301">
        <v>2169.2622568400002</v>
      </c>
      <c r="F2747" s="301">
        <v>2104.2537027899998</v>
      </c>
      <c r="G2747" s="301">
        <v>2268.4873191500001</v>
      </c>
      <c r="H2747" s="301">
        <v>2282.0513876800005</v>
      </c>
      <c r="I2747" s="301">
        <v>2333.8360491900003</v>
      </c>
      <c r="J2747" s="301">
        <v>2810.70904221</v>
      </c>
      <c r="K2747" s="301">
        <v>2391.5330094599999</v>
      </c>
      <c r="L2747" s="301">
        <v>2396.9554809599999</v>
      </c>
      <c r="M2747" s="301">
        <v>3100.3580336999999</v>
      </c>
      <c r="N2747" s="301">
        <v>2879.5746615399999</v>
      </c>
      <c r="O2747" s="332">
        <v>2857.9459299299997</v>
      </c>
      <c r="P2747" s="333">
        <f t="shared" si="1842"/>
        <v>29881.929215809996</v>
      </c>
      <c r="Q2747" s="557"/>
      <c r="R2747" s="422">
        <v>28367.599999999999</v>
      </c>
      <c r="S2747" s="459">
        <v>28367.599999999999</v>
      </c>
      <c r="T2747" s="105">
        <f t="shared" si="1843"/>
        <v>0</v>
      </c>
      <c r="U2747" s="79">
        <v>2</v>
      </c>
    </row>
    <row r="2748" spans="1:21" s="57" customFormat="1" ht="15.6" hidden="1" customHeight="1" thickBot="1">
      <c r="A2748" s="304" t="s">
        <v>70</v>
      </c>
      <c r="B2748" s="516"/>
      <c r="C2748" s="233" t="s">
        <v>1885</v>
      </c>
      <c r="D2748" s="182">
        <v>2973.3940129400003</v>
      </c>
      <c r="E2748" s="183">
        <v>2916.8316931300001</v>
      </c>
      <c r="F2748" s="183">
        <v>2711.4291825899991</v>
      </c>
      <c r="G2748" s="183">
        <v>2895.0984748999999</v>
      </c>
      <c r="H2748" s="183">
        <v>2937.0341297200002</v>
      </c>
      <c r="I2748" s="183">
        <v>3206.9943150099998</v>
      </c>
      <c r="J2748" s="183">
        <v>3805.5885002800001</v>
      </c>
      <c r="K2748" s="183">
        <v>3016.2017497300003</v>
      </c>
      <c r="L2748" s="183">
        <v>3152.76046167</v>
      </c>
      <c r="M2748" s="183">
        <v>3736.02885646</v>
      </c>
      <c r="N2748" s="183">
        <v>3427.00504013</v>
      </c>
      <c r="O2748" s="184">
        <v>3259.5380285400001</v>
      </c>
      <c r="P2748" s="185">
        <f t="shared" si="1842"/>
        <v>38037.904445100008</v>
      </c>
      <c r="Q2748" s="584"/>
      <c r="R2748" s="182">
        <v>35087.800000000003</v>
      </c>
      <c r="S2748" s="646">
        <v>35087.800000000003</v>
      </c>
      <c r="T2748" s="644">
        <f t="shared" si="1843"/>
        <v>0</v>
      </c>
      <c r="U2748" s="79">
        <v>2</v>
      </c>
    </row>
    <row r="2749" spans="1:21" s="57" customFormat="1" ht="15.6" hidden="1" customHeight="1" thickBot="1">
      <c r="A2749" s="304" t="s">
        <v>70</v>
      </c>
      <c r="B2749" s="516"/>
      <c r="C2749" s="233" t="s">
        <v>1886</v>
      </c>
      <c r="D2749" s="182">
        <v>3400.2758305000002</v>
      </c>
      <c r="E2749" s="183">
        <v>3158.3045555900003</v>
      </c>
      <c r="F2749" s="183">
        <v>3136.45715492</v>
      </c>
      <c r="G2749" s="183">
        <v>3077.6692270300009</v>
      </c>
      <c r="H2749" s="183">
        <v>3286.16027123</v>
      </c>
      <c r="I2749" s="183">
        <v>3301.1132370200003</v>
      </c>
      <c r="J2749" s="183">
        <v>4064.0194683200007</v>
      </c>
      <c r="K2749" s="183">
        <v>3314.7984888199999</v>
      </c>
      <c r="L2749" s="183">
        <v>3358.2118504400005</v>
      </c>
      <c r="M2749" s="183">
        <v>3817.0420542100001</v>
      </c>
      <c r="N2749" s="183">
        <v>3391.21700242</v>
      </c>
      <c r="O2749" s="184">
        <v>3323.6522871800003</v>
      </c>
      <c r="P2749" s="185">
        <f t="shared" si="1842"/>
        <v>40628.921427680005</v>
      </c>
      <c r="Q2749" s="542"/>
      <c r="R2749" s="419">
        <v>40123.599999999999</v>
      </c>
      <c r="S2749" s="646">
        <v>40123.599999999999</v>
      </c>
      <c r="T2749" s="644">
        <f t="shared" si="1843"/>
        <v>0</v>
      </c>
      <c r="U2749" s="79">
        <v>2</v>
      </c>
    </row>
    <row r="2750" spans="1:21" s="57" customFormat="1" ht="15.75" customHeight="1" thickBot="1">
      <c r="A2750" s="304" t="s">
        <v>70</v>
      </c>
      <c r="B2750" s="516">
        <f>+B2744+1</f>
        <v>548</v>
      </c>
      <c r="C2750" s="233" t="s">
        <v>1887</v>
      </c>
      <c r="D2750" s="611">
        <v>3374.8</v>
      </c>
      <c r="E2750" s="611">
        <v>3024.2</v>
      </c>
      <c r="F2750" s="611">
        <v>2952</v>
      </c>
      <c r="G2750" s="611">
        <v>3050.1</v>
      </c>
      <c r="H2750" s="611">
        <v>3143.9</v>
      </c>
      <c r="I2750" s="611">
        <v>3228.1</v>
      </c>
      <c r="J2750" s="611">
        <v>3893.1</v>
      </c>
      <c r="K2750" s="611">
        <v>3045.2</v>
      </c>
      <c r="L2750" s="611">
        <v>3248.3</v>
      </c>
      <c r="M2750" s="611">
        <v>3766.6</v>
      </c>
      <c r="N2750" s="611">
        <v>3273.1</v>
      </c>
      <c r="O2750" s="184">
        <f t="shared" ref="O2750:O2755" si="1844">(R2750)-SUM(D2750:N2750)</f>
        <v>3192.8000000000029</v>
      </c>
      <c r="P2750" s="185">
        <f t="shared" si="1842"/>
        <v>39192.199999999997</v>
      </c>
      <c r="Q2750" s="557"/>
      <c r="R2750" s="194">
        <v>39192.199999999997</v>
      </c>
      <c r="S2750" s="187">
        <v>39192.199999999997</v>
      </c>
      <c r="T2750" s="105">
        <f t="shared" si="1843"/>
        <v>0</v>
      </c>
      <c r="U2750" s="79">
        <v>1</v>
      </c>
    </row>
    <row r="2751" spans="1:21" s="57" customFormat="1" ht="15.75" customHeight="1" thickBot="1">
      <c r="A2751" s="304" t="s">
        <v>70</v>
      </c>
      <c r="B2751" s="516">
        <f>+B2750+1</f>
        <v>549</v>
      </c>
      <c r="C2751" s="233" t="s">
        <v>1888</v>
      </c>
      <c r="D2751" s="195">
        <v>3267.1</v>
      </c>
      <c r="E2751" s="193">
        <v>3221.3</v>
      </c>
      <c r="F2751" s="193">
        <v>3107.7</v>
      </c>
      <c r="G2751" s="193">
        <v>2983.4</v>
      </c>
      <c r="H2751" s="193">
        <v>3141</v>
      </c>
      <c r="I2751" s="193">
        <v>3271.6</v>
      </c>
      <c r="J2751" s="193">
        <v>3935.4</v>
      </c>
      <c r="K2751" s="193">
        <v>3225.7</v>
      </c>
      <c r="L2751" s="193">
        <v>3192.5</v>
      </c>
      <c r="M2751" s="193">
        <v>3630.7</v>
      </c>
      <c r="N2751" s="193">
        <v>3342.5</v>
      </c>
      <c r="O2751" s="184">
        <f t="shared" si="1844"/>
        <v>3239.7999999999956</v>
      </c>
      <c r="P2751" s="185">
        <f t="shared" si="1842"/>
        <v>39558.699999999997</v>
      </c>
      <c r="Q2751" s="542"/>
      <c r="R2751" s="199">
        <v>39558.699999999997</v>
      </c>
      <c r="S2751" s="187">
        <v>39558.699999999997</v>
      </c>
      <c r="T2751" s="105">
        <f t="shared" si="1843"/>
        <v>0</v>
      </c>
      <c r="U2751" s="79">
        <v>1</v>
      </c>
    </row>
    <row r="2752" spans="1:21" s="57" customFormat="1" ht="15.75" hidden="1" customHeight="1" thickBot="1">
      <c r="A2752" s="304" t="s">
        <v>70</v>
      </c>
      <c r="B2752" s="69"/>
      <c r="C2752" s="233" t="s">
        <v>1889</v>
      </c>
      <c r="D2752" s="195"/>
      <c r="E2752" s="193"/>
      <c r="F2752" s="193"/>
      <c r="G2752" s="193"/>
      <c r="H2752" s="193"/>
      <c r="I2752" s="193"/>
      <c r="J2752" s="193"/>
      <c r="K2752" s="193"/>
      <c r="L2752" s="193"/>
      <c r="M2752" s="193"/>
      <c r="N2752" s="193"/>
      <c r="O2752" s="184">
        <f t="shared" si="1844"/>
        <v>0</v>
      </c>
      <c r="P2752" s="185">
        <f t="shared" si="1842"/>
        <v>0</v>
      </c>
      <c r="Q2752" s="503"/>
      <c r="R2752" s="199"/>
      <c r="S2752" s="187"/>
      <c r="T2752" s="105">
        <f t="shared" si="1843"/>
        <v>0</v>
      </c>
      <c r="U2752" s="79">
        <v>2</v>
      </c>
    </row>
    <row r="2753" spans="1:21" s="57" customFormat="1" ht="15.75" hidden="1" customHeight="1" thickBot="1">
      <c r="A2753" s="304" t="s">
        <v>70</v>
      </c>
      <c r="B2753" s="69"/>
      <c r="C2753" s="233" t="s">
        <v>1890</v>
      </c>
      <c r="D2753" s="195"/>
      <c r="E2753" s="193"/>
      <c r="F2753" s="193"/>
      <c r="G2753" s="193"/>
      <c r="H2753" s="193"/>
      <c r="I2753" s="193"/>
      <c r="J2753" s="193"/>
      <c r="K2753" s="193"/>
      <c r="L2753" s="193"/>
      <c r="M2753" s="193"/>
      <c r="N2753" s="193"/>
      <c r="O2753" s="184">
        <f t="shared" si="1844"/>
        <v>0</v>
      </c>
      <c r="P2753" s="185">
        <f t="shared" si="1842"/>
        <v>0</v>
      </c>
      <c r="Q2753" s="503"/>
      <c r="R2753" s="199"/>
      <c r="S2753" s="187"/>
      <c r="T2753" s="105">
        <f t="shared" si="1843"/>
        <v>0</v>
      </c>
      <c r="U2753" s="79">
        <v>2</v>
      </c>
    </row>
    <row r="2754" spans="1:21" s="57" customFormat="1" ht="15.75" hidden="1" customHeight="1" thickBot="1">
      <c r="A2754" s="304" t="s">
        <v>70</v>
      </c>
      <c r="B2754" s="69"/>
      <c r="C2754" s="233" t="s">
        <v>1891</v>
      </c>
      <c r="D2754" s="195"/>
      <c r="E2754" s="193"/>
      <c r="F2754" s="193"/>
      <c r="G2754" s="193"/>
      <c r="H2754" s="193"/>
      <c r="I2754" s="193"/>
      <c r="J2754" s="193"/>
      <c r="K2754" s="193"/>
      <c r="L2754" s="193"/>
      <c r="M2754" s="193"/>
      <c r="N2754" s="193"/>
      <c r="O2754" s="184">
        <f t="shared" si="1844"/>
        <v>0</v>
      </c>
      <c r="P2754" s="185">
        <f t="shared" si="1842"/>
        <v>0</v>
      </c>
      <c r="Q2754" s="503"/>
      <c r="R2754" s="199"/>
      <c r="S2754" s="187"/>
      <c r="T2754" s="105">
        <f t="shared" si="1843"/>
        <v>0</v>
      </c>
      <c r="U2754" s="79">
        <v>2</v>
      </c>
    </row>
    <row r="2755" spans="1:21" s="57" customFormat="1" ht="15.75" hidden="1" customHeight="1" thickBot="1">
      <c r="A2755" s="304" t="s">
        <v>70</v>
      </c>
      <c r="B2755" s="69"/>
      <c r="C2755" s="233" t="s">
        <v>1892</v>
      </c>
      <c r="D2755" s="195"/>
      <c r="E2755" s="193"/>
      <c r="F2755" s="193"/>
      <c r="G2755" s="193"/>
      <c r="H2755" s="193"/>
      <c r="I2755" s="193"/>
      <c r="J2755" s="193"/>
      <c r="K2755" s="193"/>
      <c r="L2755" s="193"/>
      <c r="M2755" s="193"/>
      <c r="N2755" s="193"/>
      <c r="O2755" s="184">
        <f t="shared" si="1844"/>
        <v>0</v>
      </c>
      <c r="P2755" s="185">
        <f t="shared" si="1842"/>
        <v>0</v>
      </c>
      <c r="Q2755" s="503"/>
      <c r="R2755" s="199"/>
      <c r="S2755" s="187"/>
      <c r="T2755" s="105">
        <f t="shared" si="1843"/>
        <v>0</v>
      </c>
      <c r="U2755" s="79">
        <v>2</v>
      </c>
    </row>
    <row r="2756" spans="1:21" s="196" customFormat="1" ht="15.6" customHeight="1" thickBot="1">
      <c r="B2756" s="549"/>
      <c r="C2756" s="468" t="s">
        <v>2354</v>
      </c>
      <c r="D2756" s="161"/>
      <c r="E2756" s="161"/>
      <c r="F2756" s="161"/>
      <c r="G2756" s="161"/>
      <c r="H2756" s="161"/>
      <c r="I2756" s="161"/>
      <c r="J2756" s="161"/>
      <c r="K2756" s="161"/>
      <c r="L2756" s="161"/>
      <c r="M2756" s="161"/>
      <c r="N2756" s="161"/>
      <c r="O2756" s="197"/>
      <c r="P2756" s="198"/>
      <c r="Q2756" s="198"/>
      <c r="R2756" s="161"/>
      <c r="S2756" s="161"/>
      <c r="T2756" s="75"/>
      <c r="U2756" s="79">
        <v>1</v>
      </c>
    </row>
    <row r="2757" spans="1:21" s="57" customFormat="1" ht="15.75" hidden="1" customHeight="1" thickBot="1">
      <c r="A2757" s="302" t="s">
        <v>71</v>
      </c>
      <c r="B2757" s="69"/>
      <c r="C2757" s="233" t="s">
        <v>336</v>
      </c>
      <c r="D2757" s="218">
        <v>5.0880210438519598E-2</v>
      </c>
      <c r="E2757" s="218">
        <v>2.1546208816994865E-2</v>
      </c>
      <c r="F2757" s="218">
        <v>0.14675396089353068</v>
      </c>
      <c r="G2757" s="218">
        <v>5.1721879568264663E-2</v>
      </c>
      <c r="H2757" s="218">
        <v>5.346754109194421E-2</v>
      </c>
      <c r="I2757" s="218">
        <v>0.12854155280863722</v>
      </c>
      <c r="J2757" s="218">
        <v>7.1233104358184293E-2</v>
      </c>
      <c r="K2757" s="218">
        <v>7.8117482530618593E-2</v>
      </c>
      <c r="L2757" s="218">
        <v>0.12842029468270702</v>
      </c>
      <c r="M2757" s="218">
        <v>0.1320245248455095</v>
      </c>
      <c r="N2757" s="218">
        <v>8.3627179603588842E-2</v>
      </c>
      <c r="O2757" s="218">
        <v>5.3666060361500394E-2</v>
      </c>
      <c r="P2757" s="160">
        <f>SUM(D2757:O2757)</f>
        <v>0.99999999999999989</v>
      </c>
      <c r="Q2757" s="484"/>
      <c r="R2757" s="234"/>
      <c r="S2757" s="234"/>
      <c r="T2757" s="75"/>
      <c r="U2757" s="79">
        <v>2</v>
      </c>
    </row>
    <row r="2758" spans="1:21" s="57" customFormat="1" ht="15.75" hidden="1" customHeight="1" thickBot="1">
      <c r="A2758" s="304" t="s">
        <v>71</v>
      </c>
      <c r="B2758" s="69"/>
      <c r="C2758" s="233" t="s">
        <v>337</v>
      </c>
      <c r="D2758" s="220">
        <v>0.10990807446142264</v>
      </c>
      <c r="E2758" s="220">
        <v>5.2945768889915944E-2</v>
      </c>
      <c r="F2758" s="220">
        <v>0.11425327379084387</v>
      </c>
      <c r="G2758" s="220">
        <v>5.4019676862844528E-2</v>
      </c>
      <c r="H2758" s="220">
        <v>0.16477321814550427</v>
      </c>
      <c r="I2758" s="220">
        <v>0.1243134542821122</v>
      </c>
      <c r="J2758" s="220">
        <v>4.6869471655739584E-2</v>
      </c>
      <c r="K2758" s="220">
        <v>4.4797837458249785E-2</v>
      </c>
      <c r="L2758" s="220">
        <v>7.9864668423991203E-2</v>
      </c>
      <c r="M2758" s="220">
        <v>4.71588856816973E-2</v>
      </c>
      <c r="N2758" s="220">
        <v>1.893907874853934E-2</v>
      </c>
      <c r="O2758" s="220">
        <v>0.14215659159913935</v>
      </c>
      <c r="P2758" s="164">
        <f>SUM(D2758:O2758)</f>
        <v>1.0000000000000002</v>
      </c>
      <c r="Q2758" s="484"/>
      <c r="R2758" s="234"/>
      <c r="S2758" s="234"/>
      <c r="T2758" s="75"/>
      <c r="U2758" s="79">
        <v>2</v>
      </c>
    </row>
    <row r="2759" spans="1:21" s="57" customFormat="1" ht="15.75" hidden="1" customHeight="1" thickBot="1">
      <c r="A2759" s="304" t="s">
        <v>71</v>
      </c>
      <c r="B2759" s="69"/>
      <c r="C2759" s="233" t="s">
        <v>338</v>
      </c>
      <c r="D2759" s="235">
        <v>4.9398692732128789E-2</v>
      </c>
      <c r="E2759" s="235">
        <v>9.5207500815585835E-2</v>
      </c>
      <c r="F2759" s="235">
        <v>7.9177503132815935E-2</v>
      </c>
      <c r="G2759" s="235">
        <v>7.9391696325181046E-2</v>
      </c>
      <c r="H2759" s="235">
        <v>8.5874599392218087E-2</v>
      </c>
      <c r="I2759" s="235">
        <v>9.3707943662509452E-2</v>
      </c>
      <c r="J2759" s="235">
        <v>5.7598538564778298E-2</v>
      </c>
      <c r="K2759" s="235">
        <v>0.12971753243072828</v>
      </c>
      <c r="L2759" s="235">
        <v>9.6678172376603991E-2</v>
      </c>
      <c r="M2759" s="235">
        <v>9.6809962141292574E-2</v>
      </c>
      <c r="N2759" s="235">
        <v>7.2825295766489745E-2</v>
      </c>
      <c r="O2759" s="235">
        <v>6.3612562659667832E-2</v>
      </c>
      <c r="P2759" s="167">
        <f>SUM(D2759:O2759)</f>
        <v>0.99999999999999989</v>
      </c>
      <c r="Q2759" s="484"/>
      <c r="R2759" s="234"/>
      <c r="S2759" s="234"/>
      <c r="T2759" s="75"/>
      <c r="U2759" s="79">
        <v>2</v>
      </c>
    </row>
    <row r="2760" spans="1:21" s="57" customFormat="1" ht="15.75" hidden="1" customHeight="1" thickBot="1">
      <c r="A2760" s="304" t="s">
        <v>71</v>
      </c>
      <c r="B2760" s="69"/>
      <c r="C2760" s="233" t="s">
        <v>339</v>
      </c>
      <c r="D2760" s="168">
        <f t="shared" ref="D2760:D2767" si="1845">D2779/$P2779</f>
        <v>5.3420192842159417E-2</v>
      </c>
      <c r="E2760" s="169">
        <f t="shared" ref="E2760:O2760" si="1846">E2779/$P2779</f>
        <v>7.4122830289741287E-2</v>
      </c>
      <c r="F2760" s="169">
        <f t="shared" si="1846"/>
        <v>0.11189684087613801</v>
      </c>
      <c r="G2760" s="169">
        <f t="shared" si="1846"/>
        <v>0.18465208283643908</v>
      </c>
      <c r="H2760" s="169">
        <f t="shared" si="1846"/>
        <v>0.13247859648601262</v>
      </c>
      <c r="I2760" s="169">
        <f t="shared" si="1846"/>
        <v>5.2948044215802861E-2</v>
      </c>
      <c r="J2760" s="169">
        <f t="shared" si="1846"/>
        <v>6.207854610561199E-2</v>
      </c>
      <c r="K2760" s="169">
        <f t="shared" si="1846"/>
        <v>4.5164719709907777E-2</v>
      </c>
      <c r="L2760" s="169">
        <f t="shared" si="1846"/>
        <v>8.76052493833714E-2</v>
      </c>
      <c r="M2760" s="169">
        <f t="shared" si="1846"/>
        <v>6.3494361328884807E-2</v>
      </c>
      <c r="N2760" s="169">
        <f t="shared" si="1846"/>
        <v>7.1380236306944511E-2</v>
      </c>
      <c r="O2760" s="169">
        <f t="shared" si="1846"/>
        <v>6.0758299618986267E-2</v>
      </c>
      <c r="P2760" s="171">
        <f>SUM(D2760:O2760)</f>
        <v>1</v>
      </c>
      <c r="Q2760" s="484"/>
      <c r="R2760" s="234"/>
      <c r="S2760" s="234"/>
      <c r="T2760" s="75"/>
      <c r="U2760" s="79">
        <v>2</v>
      </c>
    </row>
    <row r="2761" spans="1:21" s="57" customFormat="1" ht="15.75" hidden="1" customHeight="1" thickBot="1">
      <c r="A2761" s="304" t="s">
        <v>71</v>
      </c>
      <c r="B2761" s="69"/>
      <c r="C2761" s="236" t="s">
        <v>340</v>
      </c>
      <c r="D2761" s="168">
        <f t="shared" si="1845"/>
        <v>8.2979555206436267E-2</v>
      </c>
      <c r="E2761" s="169">
        <f t="shared" ref="E2761:O2762" si="1847">E2780/$P2780</f>
        <v>0.17714268105327316</v>
      </c>
      <c r="F2761" s="169">
        <f t="shared" si="1847"/>
        <v>5.8269366555928404E-2</v>
      </c>
      <c r="G2761" s="169">
        <f t="shared" si="1847"/>
        <v>8.0061746388349841E-2</v>
      </c>
      <c r="H2761" s="169">
        <f t="shared" si="1847"/>
        <v>8.3585182485490059E-2</v>
      </c>
      <c r="I2761" s="169">
        <f t="shared" si="1847"/>
        <v>6.4811970125518592E-2</v>
      </c>
      <c r="J2761" s="169">
        <f t="shared" si="1847"/>
        <v>0.11653303041855731</v>
      </c>
      <c r="K2761" s="169">
        <f t="shared" si="1847"/>
        <v>5.8947255940771423E-2</v>
      </c>
      <c r="L2761" s="169">
        <f t="shared" si="1847"/>
        <v>5.4465937865627881E-2</v>
      </c>
      <c r="M2761" s="169">
        <f t="shared" si="1847"/>
        <v>5.7456189239942702E-2</v>
      </c>
      <c r="N2761" s="169">
        <f t="shared" si="1847"/>
        <v>9.2641561745615622E-2</v>
      </c>
      <c r="O2761" s="169">
        <f t="shared" si="1847"/>
        <v>7.3105522974488565E-2</v>
      </c>
      <c r="P2761" s="171">
        <f>SUM(D2761:O2761)</f>
        <v>0.99999999999999989</v>
      </c>
      <c r="Q2761" s="496">
        <f>(P2780/P2779-1)</f>
        <v>-0.18867425247814962</v>
      </c>
      <c r="R2761" s="234"/>
      <c r="S2761" s="234"/>
      <c r="T2761" s="75"/>
      <c r="U2761" s="79">
        <v>2</v>
      </c>
    </row>
    <row r="2762" spans="1:21" s="57" customFormat="1" ht="15.75" hidden="1" customHeight="1" thickBot="1">
      <c r="A2762" s="304" t="s">
        <v>71</v>
      </c>
      <c r="B2762" s="69"/>
      <c r="C2762" s="233" t="s">
        <v>494</v>
      </c>
      <c r="D2762" s="168">
        <f t="shared" si="1845"/>
        <v>7.7818718780632234E-2</v>
      </c>
      <c r="E2762" s="169">
        <f t="shared" si="1847"/>
        <v>8.1626205634090523E-2</v>
      </c>
      <c r="F2762" s="169">
        <f t="shared" si="1847"/>
        <v>6.0046397852051847E-2</v>
      </c>
      <c r="G2762" s="169">
        <f t="shared" si="1847"/>
        <v>7.4419994273967227E-2</v>
      </c>
      <c r="H2762" s="169">
        <f t="shared" si="1847"/>
        <v>0.11634705031442526</v>
      </c>
      <c r="I2762" s="169">
        <f t="shared" si="1847"/>
        <v>6.8185591620265718E-2</v>
      </c>
      <c r="J2762" s="169">
        <f t="shared" si="1847"/>
        <v>0.12098546454679533</v>
      </c>
      <c r="K2762" s="169">
        <f t="shared" si="1847"/>
        <v>8.5501359500873356E-2</v>
      </c>
      <c r="L2762" s="169">
        <f t="shared" si="1847"/>
        <v>8.3254384174853868E-2</v>
      </c>
      <c r="M2762" s="169">
        <f t="shared" si="1847"/>
        <v>8.5377455055371337E-2</v>
      </c>
      <c r="N2762" s="169">
        <f t="shared" si="1847"/>
        <v>8.3077452538321911E-2</v>
      </c>
      <c r="O2762" s="169">
        <f t="shared" si="1847"/>
        <v>6.3359925708351444E-2</v>
      </c>
      <c r="P2762" s="171">
        <f t="shared" ref="P2762:P2767" si="1848">SUM(D2762:O2762)</f>
        <v>1</v>
      </c>
      <c r="Q2762" s="496">
        <f t="shared" ref="Q2762:Q2767" si="1849">(P2781/P2780-1)</f>
        <v>-1.7860192479592363E-2</v>
      </c>
      <c r="R2762" s="234"/>
      <c r="S2762" s="234"/>
      <c r="T2762" s="75"/>
      <c r="U2762" s="79">
        <v>2</v>
      </c>
    </row>
    <row r="2763" spans="1:21" s="57" customFormat="1" ht="15.75" hidden="1" customHeight="1" thickBot="1">
      <c r="A2763" s="304" t="s">
        <v>71</v>
      </c>
      <c r="B2763" s="69"/>
      <c r="C2763" s="233" t="s">
        <v>615</v>
      </c>
      <c r="D2763" s="168">
        <f t="shared" si="1845"/>
        <v>6.9645503089889371E-2</v>
      </c>
      <c r="E2763" s="169">
        <f t="shared" ref="E2763:O2763" si="1850">E2782/$P2782</f>
        <v>6.2961451687312986E-2</v>
      </c>
      <c r="F2763" s="169">
        <f t="shared" si="1850"/>
        <v>0.11317950336096547</v>
      </c>
      <c r="G2763" s="169">
        <f t="shared" si="1850"/>
        <v>0.10144892626930833</v>
      </c>
      <c r="H2763" s="169">
        <f t="shared" si="1850"/>
        <v>4.5945894971989712E-2</v>
      </c>
      <c r="I2763" s="169">
        <f t="shared" si="1850"/>
        <v>8.5336926615158251E-2</v>
      </c>
      <c r="J2763" s="169">
        <f t="shared" si="1850"/>
        <v>0.1075279662824162</v>
      </c>
      <c r="K2763" s="169">
        <f t="shared" si="1850"/>
        <v>3.9982769323757161E-2</v>
      </c>
      <c r="L2763" s="169">
        <f t="shared" si="1850"/>
        <v>0.12998455478389079</v>
      </c>
      <c r="M2763" s="169">
        <f t="shared" si="1850"/>
        <v>6.1491131418745404E-2</v>
      </c>
      <c r="N2763" s="169">
        <f t="shared" si="1850"/>
        <v>0.10549521586471408</v>
      </c>
      <c r="O2763" s="169">
        <f t="shared" si="1850"/>
        <v>7.7000156331852143E-2</v>
      </c>
      <c r="P2763" s="171">
        <f t="shared" si="1848"/>
        <v>0.99999999999999978</v>
      </c>
      <c r="Q2763" s="497">
        <f t="shared" si="1849"/>
        <v>0.3105749995429834</v>
      </c>
      <c r="R2763" s="234"/>
      <c r="S2763" s="234"/>
      <c r="T2763" s="75"/>
      <c r="U2763" s="79">
        <v>2</v>
      </c>
    </row>
    <row r="2764" spans="1:21" s="57" customFormat="1" ht="15.75" hidden="1" customHeight="1" thickBot="1">
      <c r="A2764" s="304" t="s">
        <v>71</v>
      </c>
      <c r="B2764" s="69"/>
      <c r="C2764" s="233" t="s">
        <v>712</v>
      </c>
      <c r="D2764" s="168">
        <f t="shared" si="1845"/>
        <v>9.1136881261184771E-2</v>
      </c>
      <c r="E2764" s="169">
        <f t="shared" ref="E2764:O2764" si="1851">E2783/$P2783</f>
        <v>4.4818118536889842E-2</v>
      </c>
      <c r="F2764" s="169">
        <f t="shared" si="1851"/>
        <v>0.10669699842242546</v>
      </c>
      <c r="G2764" s="169">
        <f t="shared" si="1851"/>
        <v>0.11383627322792068</v>
      </c>
      <c r="H2764" s="169">
        <f t="shared" si="1851"/>
        <v>8.0554272331655893E-2</v>
      </c>
      <c r="I2764" s="169">
        <f t="shared" si="1851"/>
        <v>9.3311808510158634E-2</v>
      </c>
      <c r="J2764" s="169">
        <f t="shared" si="1851"/>
        <v>6.0886750034524324E-2</v>
      </c>
      <c r="K2764" s="169">
        <f t="shared" si="1851"/>
        <v>6.1522862798816837E-2</v>
      </c>
      <c r="L2764" s="169">
        <f t="shared" si="1851"/>
        <v>8.9274989175403316E-2</v>
      </c>
      <c r="M2764" s="169">
        <f t="shared" si="1851"/>
        <v>9.0898554298329326E-2</v>
      </c>
      <c r="N2764" s="169">
        <f t="shared" si="1851"/>
        <v>8.0876966225280081E-2</v>
      </c>
      <c r="O2764" s="169">
        <f t="shared" si="1851"/>
        <v>8.618552517741071E-2</v>
      </c>
      <c r="P2764" s="171">
        <f t="shared" si="1848"/>
        <v>1</v>
      </c>
      <c r="Q2764" s="497">
        <f t="shared" si="1849"/>
        <v>-0.27341170649217239</v>
      </c>
      <c r="R2764" s="234"/>
      <c r="S2764" s="234"/>
      <c r="T2764" s="477"/>
      <c r="U2764" s="79">
        <v>2</v>
      </c>
    </row>
    <row r="2765" spans="1:21" s="57" customFormat="1" ht="15.75" hidden="1" customHeight="1" thickBot="1">
      <c r="A2765" s="304" t="s">
        <v>71</v>
      </c>
      <c r="B2765" s="516"/>
      <c r="C2765" s="244" t="s">
        <v>818</v>
      </c>
      <c r="D2765" s="173">
        <f t="shared" si="1845"/>
        <v>6.6435551743946872E-2</v>
      </c>
      <c r="E2765" s="218">
        <f t="shared" ref="E2765:O2765" si="1852">E2784/$P2784</f>
        <v>6.42423308673475E-2</v>
      </c>
      <c r="F2765" s="218">
        <f t="shared" si="1852"/>
        <v>6.8561873899555509E-2</v>
      </c>
      <c r="G2765" s="218">
        <f t="shared" si="1852"/>
        <v>8.191318351785444E-2</v>
      </c>
      <c r="H2765" s="218">
        <f t="shared" si="1852"/>
        <v>7.1977247983420589E-2</v>
      </c>
      <c r="I2765" s="218">
        <f t="shared" si="1852"/>
        <v>0.13264040783241549</v>
      </c>
      <c r="J2765" s="218">
        <f t="shared" si="1852"/>
        <v>5.1112818997044653E-2</v>
      </c>
      <c r="K2765" s="218">
        <f t="shared" si="1852"/>
        <v>0.1599240843711191</v>
      </c>
      <c r="L2765" s="218">
        <f t="shared" si="1852"/>
        <v>5.4594416669830642E-2</v>
      </c>
      <c r="M2765" s="218">
        <f t="shared" si="1852"/>
        <v>7.0322807285200739E-2</v>
      </c>
      <c r="N2765" s="218">
        <f t="shared" si="1852"/>
        <v>0.1128040699822607</v>
      </c>
      <c r="O2765" s="218">
        <f t="shared" si="1852"/>
        <v>6.5471206850004099E-2</v>
      </c>
      <c r="P2765" s="514">
        <f t="shared" si="1848"/>
        <v>1.0000000000000004</v>
      </c>
      <c r="Q2765" s="550">
        <f t="shared" si="1849"/>
        <v>0.34324905357548086</v>
      </c>
      <c r="R2765" s="234"/>
      <c r="S2765" s="161"/>
      <c r="T2765" s="75"/>
      <c r="U2765" s="79">
        <v>2</v>
      </c>
    </row>
    <row r="2766" spans="1:21" s="57" customFormat="1" ht="15.75" hidden="1" customHeight="1" thickBot="1">
      <c r="A2766" s="304" t="s">
        <v>71</v>
      </c>
      <c r="B2766" s="516"/>
      <c r="C2766" s="244" t="s">
        <v>901</v>
      </c>
      <c r="D2766" s="219">
        <f t="shared" si="1845"/>
        <v>7.5832671539386345E-2</v>
      </c>
      <c r="E2766" s="220">
        <f t="shared" ref="E2766:O2767" si="1853">E2785/$P2785</f>
        <v>5.1567597873384698E-2</v>
      </c>
      <c r="F2766" s="220">
        <f t="shared" si="1853"/>
        <v>8.1688951677626173E-2</v>
      </c>
      <c r="G2766" s="220">
        <f t="shared" si="1853"/>
        <v>6.5189207999459278E-2</v>
      </c>
      <c r="H2766" s="220">
        <f t="shared" si="1853"/>
        <v>3.7593763892047397E-2</v>
      </c>
      <c r="I2766" s="220">
        <f t="shared" si="1853"/>
        <v>5.2262762646284842E-2</v>
      </c>
      <c r="J2766" s="220">
        <f t="shared" si="1853"/>
        <v>5.6461292901947457E-2</v>
      </c>
      <c r="K2766" s="220">
        <f t="shared" si="1853"/>
        <v>6.1322565642162694E-2</v>
      </c>
      <c r="L2766" s="220">
        <f t="shared" si="1853"/>
        <v>0.13312101911263829</v>
      </c>
      <c r="M2766" s="220">
        <f t="shared" si="1853"/>
        <v>8.0960034294979694E-2</v>
      </c>
      <c r="N2766" s="220">
        <f t="shared" si="1853"/>
        <v>0.16928282093019537</v>
      </c>
      <c r="O2766" s="220">
        <f t="shared" si="1853"/>
        <v>0.13471731148988786</v>
      </c>
      <c r="P2766" s="460">
        <f t="shared" si="1848"/>
        <v>1</v>
      </c>
      <c r="Q2766" s="551">
        <f t="shared" si="1849"/>
        <v>0.30653736308632373</v>
      </c>
      <c r="R2766" s="234"/>
      <c r="S2766" s="234"/>
      <c r="T2766" s="75"/>
      <c r="U2766" s="79">
        <v>2</v>
      </c>
    </row>
    <row r="2767" spans="1:21" s="57" customFormat="1" ht="15.6" hidden="1" customHeight="1" thickBot="1">
      <c r="A2767" s="304" t="s">
        <v>71</v>
      </c>
      <c r="B2767" s="516"/>
      <c r="C2767" s="244" t="s">
        <v>1002</v>
      </c>
      <c r="D2767" s="219">
        <f t="shared" si="1845"/>
        <v>0</v>
      </c>
      <c r="E2767" s="220">
        <f t="shared" si="1853"/>
        <v>0.51802967487287599</v>
      </c>
      <c r="F2767" s="220">
        <f t="shared" si="1853"/>
        <v>0.17670773706716006</v>
      </c>
      <c r="G2767" s="220">
        <f t="shared" si="1853"/>
        <v>0.29763101732113983</v>
      </c>
      <c r="H2767" s="220">
        <f t="shared" si="1853"/>
        <v>-0.63072084000164186</v>
      </c>
      <c r="I2767" s="220">
        <f t="shared" si="1853"/>
        <v>6.78039526563982E-2</v>
      </c>
      <c r="J2767" s="220">
        <f t="shared" si="1853"/>
        <v>1.6588512607025433E-2</v>
      </c>
      <c r="K2767" s="220">
        <f t="shared" si="1853"/>
        <v>4.0089680351414275E-2</v>
      </c>
      <c r="L2767" s="220">
        <f t="shared" si="1853"/>
        <v>0.1738868537012136</v>
      </c>
      <c r="M2767" s="220">
        <f t="shared" si="1853"/>
        <v>8.3368803844911105E-2</v>
      </c>
      <c r="N2767" s="220">
        <f t="shared" si="1853"/>
        <v>0.16117188452128209</v>
      </c>
      <c r="O2767" s="220">
        <f t="shared" si="1853"/>
        <v>9.5442723058221338E-2</v>
      </c>
      <c r="P2767" s="460">
        <f t="shared" si="1848"/>
        <v>1</v>
      </c>
      <c r="Q2767" s="551">
        <f t="shared" si="1849"/>
        <v>-0.65679056037038708</v>
      </c>
      <c r="R2767" s="234"/>
      <c r="S2767" s="234"/>
      <c r="T2767" s="75"/>
      <c r="U2767" s="79">
        <v>2</v>
      </c>
    </row>
    <row r="2768" spans="1:21" s="57" customFormat="1" ht="15.6" hidden="1" customHeight="1" thickBot="1">
      <c r="A2768" s="304" t="s">
        <v>71</v>
      </c>
      <c r="B2768" s="516"/>
      <c r="C2768" s="244" t="s">
        <v>1147</v>
      </c>
      <c r="D2768" s="219">
        <f t="shared" ref="D2768:O2768" si="1854">D2788/$P2788</f>
        <v>2.7657060902261089E-2</v>
      </c>
      <c r="E2768" s="220">
        <f t="shared" si="1854"/>
        <v>0.10194309104798799</v>
      </c>
      <c r="F2768" s="220">
        <f t="shared" si="1854"/>
        <v>8.4786917936187003E-3</v>
      </c>
      <c r="G2768" s="220">
        <f t="shared" si="1854"/>
        <v>9.0136996025283855E-2</v>
      </c>
      <c r="H2768" s="220">
        <f t="shared" si="1854"/>
        <v>0.10195538785514201</v>
      </c>
      <c r="I2768" s="220">
        <f t="shared" si="1854"/>
        <v>9.8023299795312616E-2</v>
      </c>
      <c r="J2768" s="220">
        <f t="shared" si="1854"/>
        <v>9.9860420799947752E-2</v>
      </c>
      <c r="K2768" s="220">
        <f t="shared" si="1854"/>
        <v>8.1037784266548257E-2</v>
      </c>
      <c r="L2768" s="220">
        <f t="shared" si="1854"/>
        <v>0.12406306255669594</v>
      </c>
      <c r="M2768" s="220">
        <f t="shared" si="1854"/>
        <v>0.13539093906076338</v>
      </c>
      <c r="N2768" s="220">
        <f t="shared" si="1854"/>
        <v>6.9580117523255783E-2</v>
      </c>
      <c r="O2768" s="220">
        <f t="shared" si="1854"/>
        <v>6.1873148373182418E-2</v>
      </c>
      <c r="P2768" s="460">
        <f>SUM(D2768:O2768)</f>
        <v>0.99999999999999978</v>
      </c>
      <c r="Q2768" s="551">
        <f>(P2788/P2786-1)</f>
        <v>0.2489349928729323</v>
      </c>
      <c r="R2768" s="234"/>
      <c r="S2768" s="234"/>
      <c r="T2768" s="75"/>
      <c r="U2768" s="79">
        <v>2</v>
      </c>
    </row>
    <row r="2769" spans="1:21" s="57" customFormat="1" ht="15.6" customHeight="1" thickBot="1">
      <c r="A2769" s="304" t="s">
        <v>71</v>
      </c>
      <c r="B2769" s="516">
        <f>+B2751+1</f>
        <v>550</v>
      </c>
      <c r="C2769" s="244" t="s">
        <v>1893</v>
      </c>
      <c r="D2769" s="219">
        <f t="shared" ref="D2769:D2775" si="1855">D2789/$P2789</f>
        <v>0.11707868846121317</v>
      </c>
      <c r="E2769" s="220">
        <f t="shared" ref="E2769:O2769" si="1856">E2789/$P2789</f>
        <v>8.3897598876794807E-2</v>
      </c>
      <c r="F2769" s="220">
        <f t="shared" si="1856"/>
        <v>0.12862671866193467</v>
      </c>
      <c r="G2769" s="220">
        <f t="shared" si="1856"/>
        <v>0.1116999208187244</v>
      </c>
      <c r="H2769" s="220">
        <f t="shared" si="1856"/>
        <v>0.12472215932231535</v>
      </c>
      <c r="I2769" s="220">
        <f t="shared" si="1856"/>
        <v>7.6256960049236558E-2</v>
      </c>
      <c r="J2769" s="220">
        <f t="shared" si="1856"/>
        <v>0.1210197029915311</v>
      </c>
      <c r="K2769" s="220">
        <f t="shared" si="1856"/>
        <v>8.5599179790493571E-2</v>
      </c>
      <c r="L2769" s="220">
        <f t="shared" si="1856"/>
        <v>5.790167237985553E-2</v>
      </c>
      <c r="M2769" s="220">
        <f t="shared" si="1856"/>
        <v>4.5890472671989646E-2</v>
      </c>
      <c r="N2769" s="220">
        <f t="shared" si="1856"/>
        <v>1.5289890482481373E-2</v>
      </c>
      <c r="O2769" s="220">
        <f t="shared" si="1856"/>
        <v>3.2017035493429921E-2</v>
      </c>
      <c r="P2769" s="460">
        <f t="shared" ref="P2769:P2778" si="1857">SUM(D2769:O2769)</f>
        <v>1</v>
      </c>
      <c r="Q2769" s="551">
        <f>(P2789/P2788-1)</f>
        <v>-0.16397463466069073</v>
      </c>
      <c r="R2769" s="234"/>
      <c r="S2769" s="234"/>
      <c r="T2769" s="75"/>
      <c r="U2769" s="79">
        <v>1</v>
      </c>
    </row>
    <row r="2770" spans="1:21" s="57" customFormat="1" ht="15.6" customHeight="1" thickBot="1">
      <c r="A2770" s="304" t="s">
        <v>71</v>
      </c>
      <c r="B2770" s="516">
        <f>+B2769+1</f>
        <v>551</v>
      </c>
      <c r="C2770" s="244" t="s">
        <v>1894</v>
      </c>
      <c r="D2770" s="347">
        <f t="shared" si="1855"/>
        <v>3.1200032431065228E-2</v>
      </c>
      <c r="E2770" s="264">
        <f t="shared" ref="E2770:O2770" si="1858">E2790/$P2790</f>
        <v>2.4993998273000636E-2</v>
      </c>
      <c r="F2770" s="264">
        <f t="shared" si="1858"/>
        <v>5.0480371167954535E-2</v>
      </c>
      <c r="G2770" s="264">
        <f t="shared" si="1858"/>
        <v>0.20090434740550336</v>
      </c>
      <c r="H2770" s="264">
        <f t="shared" si="1858"/>
        <v>9.1659253635832535E-2</v>
      </c>
      <c r="I2770" s="264">
        <f t="shared" si="1858"/>
        <v>0.10148919295917128</v>
      </c>
      <c r="J2770" s="264">
        <f t="shared" si="1858"/>
        <v>7.8392614316046175E-2</v>
      </c>
      <c r="K2770" s="264">
        <f t="shared" si="1858"/>
        <v>4.566355664374068E-2</v>
      </c>
      <c r="L2770" s="264">
        <f t="shared" si="1858"/>
        <v>9.2750675554472181E-2</v>
      </c>
      <c r="M2770" s="264">
        <f t="shared" si="1858"/>
        <v>5.3515628843659215E-2</v>
      </c>
      <c r="N2770" s="264">
        <f t="shared" si="1858"/>
        <v>0.16555848493726652</v>
      </c>
      <c r="O2770" s="264">
        <f t="shared" si="1858"/>
        <v>6.3391843832287714E-2</v>
      </c>
      <c r="P2770" s="552">
        <f t="shared" si="1857"/>
        <v>1</v>
      </c>
      <c r="Q2770" s="553">
        <f t="shared" ref="Q2770:Q2778" si="1859">(P2790/P2789-1)</f>
        <v>7.9708926451940609E-2</v>
      </c>
      <c r="R2770" s="234"/>
      <c r="S2770" s="234"/>
      <c r="T2770" s="75"/>
      <c r="U2770" s="79">
        <v>1</v>
      </c>
    </row>
    <row r="2771" spans="1:21" s="57" customFormat="1" ht="15.6" customHeight="1" thickBot="1">
      <c r="A2771" s="304" t="s">
        <v>71</v>
      </c>
      <c r="B2771" s="516">
        <f>+B2770+1</f>
        <v>552</v>
      </c>
      <c r="C2771" s="233" t="s">
        <v>1895</v>
      </c>
      <c r="D2771" s="175">
        <f t="shared" si="1855"/>
        <v>0.33228783148984437</v>
      </c>
      <c r="E2771" s="176">
        <f t="shared" ref="E2771:O2771" si="1860">E2791/$P2791</f>
        <v>7.3955212006720394E-2</v>
      </c>
      <c r="F2771" s="176">
        <f t="shared" si="1860"/>
        <v>4.8316821371696822E-2</v>
      </c>
      <c r="G2771" s="176">
        <f t="shared" si="1860"/>
        <v>4.4859663147839873E-2</v>
      </c>
      <c r="H2771" s="176">
        <f t="shared" si="1860"/>
        <v>5.7514762917797932E-2</v>
      </c>
      <c r="I2771" s="176">
        <f t="shared" si="1860"/>
        <v>6.7107700239559004E-2</v>
      </c>
      <c r="J2771" s="176">
        <f t="shared" si="1860"/>
        <v>4.7533921105655463E-2</v>
      </c>
      <c r="K2771" s="176">
        <f t="shared" si="1860"/>
        <v>5.50157621297395E-2</v>
      </c>
      <c r="L2771" s="176">
        <f t="shared" si="1860"/>
        <v>7.4137221181101054E-2</v>
      </c>
      <c r="M2771" s="176">
        <f t="shared" si="1860"/>
        <v>7.5077570867080307E-2</v>
      </c>
      <c r="N2771" s="176">
        <f t="shared" si="1860"/>
        <v>8.5045896614830141E-2</v>
      </c>
      <c r="O2771" s="176">
        <f t="shared" si="1860"/>
        <v>3.9147636928135186E-2</v>
      </c>
      <c r="P2771" s="229">
        <f t="shared" si="1857"/>
        <v>1</v>
      </c>
      <c r="Q2771" s="498">
        <f t="shared" si="1859"/>
        <v>0.9491719259482001</v>
      </c>
      <c r="R2771" s="234"/>
      <c r="S2771" s="234"/>
      <c r="T2771" s="75"/>
      <c r="U2771" s="79">
        <v>1</v>
      </c>
    </row>
    <row r="2772" spans="1:21" s="57" customFormat="1" ht="15.6" customHeight="1" thickBot="1">
      <c r="A2772" s="304" t="s">
        <v>71</v>
      </c>
      <c r="B2772" s="516">
        <f>+B2771+1</f>
        <v>553</v>
      </c>
      <c r="C2772" s="233" t="s">
        <v>1896</v>
      </c>
      <c r="D2772" s="175">
        <f t="shared" si="1855"/>
        <v>0.12751658598702245</v>
      </c>
      <c r="E2772" s="176">
        <f t="shared" ref="E2772:O2772" si="1861">E2792/$P2792</f>
        <v>7.3599842465312704E-2</v>
      </c>
      <c r="F2772" s="176">
        <f t="shared" si="1861"/>
        <v>6.7844846438361001E-2</v>
      </c>
      <c r="G2772" s="176">
        <f t="shared" si="1861"/>
        <v>7.563193889845389E-2</v>
      </c>
      <c r="H2772" s="176">
        <f t="shared" si="1861"/>
        <v>6.5732816513084338E-2</v>
      </c>
      <c r="I2772" s="176">
        <f t="shared" si="1861"/>
        <v>8.359342143462728E-2</v>
      </c>
      <c r="J2772" s="176">
        <f t="shared" si="1861"/>
        <v>8.0996294520596465E-2</v>
      </c>
      <c r="K2772" s="176">
        <f t="shared" si="1861"/>
        <v>5.1792867276707857E-2</v>
      </c>
      <c r="L2772" s="176">
        <f t="shared" si="1861"/>
        <v>0.13979329956476974</v>
      </c>
      <c r="M2772" s="176">
        <f t="shared" si="1861"/>
        <v>5.3472624250245807E-2</v>
      </c>
      <c r="N2772" s="176">
        <f t="shared" si="1861"/>
        <v>0.1001345188047716</v>
      </c>
      <c r="O2772" s="176">
        <f t="shared" si="1861"/>
        <v>7.9890943846046933E-2</v>
      </c>
      <c r="P2772" s="164">
        <f t="shared" si="1857"/>
        <v>1</v>
      </c>
      <c r="Q2772" s="492">
        <f t="shared" si="1859"/>
        <v>-0.41323759543770511</v>
      </c>
      <c r="R2772" s="234"/>
      <c r="S2772" s="234"/>
      <c r="T2772" s="75"/>
      <c r="U2772" s="79">
        <v>1</v>
      </c>
    </row>
    <row r="2773" spans="1:21" s="57" customFormat="1" ht="15.75" customHeight="1" thickBot="1">
      <c r="A2773" s="304" t="s">
        <v>71</v>
      </c>
      <c r="B2773" s="516">
        <f>+B2772+1</f>
        <v>554</v>
      </c>
      <c r="C2773" s="233" t="s">
        <v>1897</v>
      </c>
      <c r="D2773" s="175">
        <f t="shared" si="1855"/>
        <v>8.3629893238434158E-2</v>
      </c>
      <c r="E2773" s="176">
        <f t="shared" ref="E2773:O2773" si="1862">E2793/$P2793</f>
        <v>8.3629893238434158E-2</v>
      </c>
      <c r="F2773" s="176">
        <f t="shared" si="1862"/>
        <v>8.3629893238434158E-2</v>
      </c>
      <c r="G2773" s="176">
        <f t="shared" si="1862"/>
        <v>8.3629893238434158E-2</v>
      </c>
      <c r="H2773" s="176">
        <f t="shared" si="1862"/>
        <v>8.3629893238434158E-2</v>
      </c>
      <c r="I2773" s="176">
        <f t="shared" si="1862"/>
        <v>8.3629893238434158E-2</v>
      </c>
      <c r="J2773" s="176">
        <f t="shared" si="1862"/>
        <v>8.3629893238434158E-2</v>
      </c>
      <c r="K2773" s="176">
        <f t="shared" si="1862"/>
        <v>8.3629893238434158E-2</v>
      </c>
      <c r="L2773" s="176">
        <f t="shared" si="1862"/>
        <v>8.3629893238434158E-2</v>
      </c>
      <c r="M2773" s="176">
        <f t="shared" si="1862"/>
        <v>8.3629893238434158E-2</v>
      </c>
      <c r="N2773" s="176">
        <f t="shared" si="1862"/>
        <v>8.3629893238434158E-2</v>
      </c>
      <c r="O2773" s="176">
        <f t="shared" si="1862"/>
        <v>8.0071174377224066E-2</v>
      </c>
      <c r="P2773" s="164">
        <f t="shared" si="1857"/>
        <v>0.99999999999999989</v>
      </c>
      <c r="Q2773" s="492">
        <f t="shared" si="1859"/>
        <v>-1.2572424417288453E-2</v>
      </c>
      <c r="R2773" s="234"/>
      <c r="S2773" s="234"/>
      <c r="T2773" s="75"/>
      <c r="U2773" s="79">
        <v>1</v>
      </c>
    </row>
    <row r="2774" spans="1:21" s="57" customFormat="1" ht="15.75" customHeight="1" thickBot="1">
      <c r="A2774" s="304" t="s">
        <v>71</v>
      </c>
      <c r="B2774" s="516">
        <f>+B2773+1</f>
        <v>555</v>
      </c>
      <c r="C2774" s="233" t="s">
        <v>1898</v>
      </c>
      <c r="D2774" s="175">
        <f t="shared" si="1855"/>
        <v>8.3892617449664433E-2</v>
      </c>
      <c r="E2774" s="176">
        <f t="shared" ref="E2774:O2774" si="1863">E2794/$P2794</f>
        <v>8.3892617449664433E-2</v>
      </c>
      <c r="F2774" s="176">
        <f t="shared" si="1863"/>
        <v>8.3892617449664433E-2</v>
      </c>
      <c r="G2774" s="176">
        <f t="shared" si="1863"/>
        <v>8.3892617449664433E-2</v>
      </c>
      <c r="H2774" s="176">
        <f t="shared" si="1863"/>
        <v>8.3892617449664433E-2</v>
      </c>
      <c r="I2774" s="176">
        <f t="shared" si="1863"/>
        <v>8.3892617449664433E-2</v>
      </c>
      <c r="J2774" s="176">
        <f t="shared" si="1863"/>
        <v>8.3892617449664433E-2</v>
      </c>
      <c r="K2774" s="176">
        <f t="shared" si="1863"/>
        <v>8.3892617449664433E-2</v>
      </c>
      <c r="L2774" s="176">
        <f t="shared" si="1863"/>
        <v>8.3892617449664433E-2</v>
      </c>
      <c r="M2774" s="176">
        <f t="shared" si="1863"/>
        <v>8.3892617449664433E-2</v>
      </c>
      <c r="N2774" s="176">
        <f t="shared" si="1863"/>
        <v>8.3892617449664433E-2</v>
      </c>
      <c r="O2774" s="176">
        <f t="shared" si="1863"/>
        <v>7.7181208053691303E-2</v>
      </c>
      <c r="P2774" s="164">
        <f t="shared" si="1857"/>
        <v>1.0000000000000002</v>
      </c>
      <c r="Q2774" s="492">
        <f t="shared" si="1859"/>
        <v>6.0498220640569311E-2</v>
      </c>
      <c r="R2774" s="234"/>
      <c r="S2774" s="234"/>
      <c r="T2774" s="75"/>
      <c r="U2774" s="79">
        <v>1</v>
      </c>
    </row>
    <row r="2775" spans="1:21" s="57" customFormat="1" ht="15.75" hidden="1" customHeight="1" thickBot="1">
      <c r="A2775" s="304" t="s">
        <v>71</v>
      </c>
      <c r="B2775" s="69"/>
      <c r="C2775" s="233" t="s">
        <v>1899</v>
      </c>
      <c r="D2775" s="175" t="e">
        <f t="shared" si="1855"/>
        <v>#DIV/0!</v>
      </c>
      <c r="E2775" s="176" t="e">
        <f t="shared" ref="E2775:O2775" si="1864">E2795/$P2795</f>
        <v>#DIV/0!</v>
      </c>
      <c r="F2775" s="176" t="e">
        <f t="shared" si="1864"/>
        <v>#DIV/0!</v>
      </c>
      <c r="G2775" s="176" t="e">
        <f t="shared" si="1864"/>
        <v>#DIV/0!</v>
      </c>
      <c r="H2775" s="176" t="e">
        <f t="shared" si="1864"/>
        <v>#DIV/0!</v>
      </c>
      <c r="I2775" s="176" t="e">
        <f t="shared" si="1864"/>
        <v>#DIV/0!</v>
      </c>
      <c r="J2775" s="176" t="e">
        <f t="shared" si="1864"/>
        <v>#DIV/0!</v>
      </c>
      <c r="K2775" s="176" t="e">
        <f t="shared" si="1864"/>
        <v>#DIV/0!</v>
      </c>
      <c r="L2775" s="176" t="e">
        <f t="shared" si="1864"/>
        <v>#DIV/0!</v>
      </c>
      <c r="M2775" s="176" t="e">
        <f t="shared" si="1864"/>
        <v>#DIV/0!</v>
      </c>
      <c r="N2775" s="176" t="e">
        <f t="shared" si="1864"/>
        <v>#DIV/0!</v>
      </c>
      <c r="O2775" s="176" t="e">
        <f t="shared" si="1864"/>
        <v>#DIV/0!</v>
      </c>
      <c r="P2775" s="164" t="e">
        <f t="shared" si="1857"/>
        <v>#DIV/0!</v>
      </c>
      <c r="Q2775" s="492">
        <f t="shared" si="1859"/>
        <v>-1</v>
      </c>
      <c r="R2775" s="234"/>
      <c r="S2775" s="234"/>
      <c r="T2775" s="75"/>
      <c r="U2775" s="79">
        <v>2</v>
      </c>
    </row>
    <row r="2776" spans="1:21" s="57" customFormat="1" ht="15.75" hidden="1" customHeight="1" thickBot="1">
      <c r="A2776" s="304" t="s">
        <v>71</v>
      </c>
      <c r="B2776" s="69"/>
      <c r="C2776" s="233" t="s">
        <v>1900</v>
      </c>
      <c r="D2776" s="175" t="e">
        <f t="shared" ref="D2776:O2778" si="1865">D2796/$P2796</f>
        <v>#DIV/0!</v>
      </c>
      <c r="E2776" s="176" t="e">
        <f t="shared" si="1865"/>
        <v>#DIV/0!</v>
      </c>
      <c r="F2776" s="176" t="e">
        <f t="shared" si="1865"/>
        <v>#DIV/0!</v>
      </c>
      <c r="G2776" s="176" t="e">
        <f t="shared" si="1865"/>
        <v>#DIV/0!</v>
      </c>
      <c r="H2776" s="176" t="e">
        <f t="shared" si="1865"/>
        <v>#DIV/0!</v>
      </c>
      <c r="I2776" s="176" t="e">
        <f t="shared" si="1865"/>
        <v>#DIV/0!</v>
      </c>
      <c r="J2776" s="176" t="e">
        <f t="shared" si="1865"/>
        <v>#DIV/0!</v>
      </c>
      <c r="K2776" s="176" t="e">
        <f t="shared" si="1865"/>
        <v>#DIV/0!</v>
      </c>
      <c r="L2776" s="176" t="e">
        <f t="shared" si="1865"/>
        <v>#DIV/0!</v>
      </c>
      <c r="M2776" s="176" t="e">
        <f t="shared" si="1865"/>
        <v>#DIV/0!</v>
      </c>
      <c r="N2776" s="176" t="e">
        <f t="shared" si="1865"/>
        <v>#DIV/0!</v>
      </c>
      <c r="O2776" s="176" t="e">
        <f t="shared" si="1865"/>
        <v>#DIV/0!</v>
      </c>
      <c r="P2776" s="164" t="e">
        <f t="shared" si="1857"/>
        <v>#DIV/0!</v>
      </c>
      <c r="Q2776" s="492" t="e">
        <f t="shared" si="1859"/>
        <v>#DIV/0!</v>
      </c>
      <c r="R2776" s="234"/>
      <c r="S2776" s="234"/>
      <c r="T2776" s="75"/>
      <c r="U2776" s="79">
        <v>2</v>
      </c>
    </row>
    <row r="2777" spans="1:21" s="57" customFormat="1" ht="15.75" hidden="1" customHeight="1" thickBot="1">
      <c r="A2777" s="304" t="s">
        <v>71</v>
      </c>
      <c r="B2777" s="69"/>
      <c r="C2777" s="233" t="s">
        <v>1901</v>
      </c>
      <c r="D2777" s="175" t="e">
        <f t="shared" si="1865"/>
        <v>#DIV/0!</v>
      </c>
      <c r="E2777" s="176" t="e">
        <f t="shared" si="1865"/>
        <v>#DIV/0!</v>
      </c>
      <c r="F2777" s="176" t="e">
        <f t="shared" si="1865"/>
        <v>#DIV/0!</v>
      </c>
      <c r="G2777" s="176" t="e">
        <f t="shared" si="1865"/>
        <v>#DIV/0!</v>
      </c>
      <c r="H2777" s="176" t="e">
        <f t="shared" si="1865"/>
        <v>#DIV/0!</v>
      </c>
      <c r="I2777" s="176" t="e">
        <f t="shared" si="1865"/>
        <v>#DIV/0!</v>
      </c>
      <c r="J2777" s="176" t="e">
        <f t="shared" si="1865"/>
        <v>#DIV/0!</v>
      </c>
      <c r="K2777" s="176" t="e">
        <f t="shared" si="1865"/>
        <v>#DIV/0!</v>
      </c>
      <c r="L2777" s="176" t="e">
        <f t="shared" si="1865"/>
        <v>#DIV/0!</v>
      </c>
      <c r="M2777" s="176" t="e">
        <f t="shared" si="1865"/>
        <v>#DIV/0!</v>
      </c>
      <c r="N2777" s="176" t="e">
        <f t="shared" si="1865"/>
        <v>#DIV/0!</v>
      </c>
      <c r="O2777" s="176" t="e">
        <f t="shared" si="1865"/>
        <v>#DIV/0!</v>
      </c>
      <c r="P2777" s="164" t="e">
        <f t="shared" si="1857"/>
        <v>#DIV/0!</v>
      </c>
      <c r="Q2777" s="492" t="e">
        <f t="shared" si="1859"/>
        <v>#DIV/0!</v>
      </c>
      <c r="R2777" s="234"/>
      <c r="S2777" s="234"/>
      <c r="T2777" s="75"/>
      <c r="U2777" s="79">
        <v>2</v>
      </c>
    </row>
    <row r="2778" spans="1:21" s="57" customFormat="1" ht="15.75" hidden="1" customHeight="1" thickBot="1">
      <c r="A2778" s="304" t="s">
        <v>71</v>
      </c>
      <c r="B2778" s="69"/>
      <c r="C2778" s="233" t="s">
        <v>1902</v>
      </c>
      <c r="D2778" s="175" t="e">
        <f t="shared" si="1865"/>
        <v>#DIV/0!</v>
      </c>
      <c r="E2778" s="176" t="e">
        <f t="shared" si="1865"/>
        <v>#DIV/0!</v>
      </c>
      <c r="F2778" s="176" t="e">
        <f t="shared" si="1865"/>
        <v>#DIV/0!</v>
      </c>
      <c r="G2778" s="176" t="e">
        <f t="shared" si="1865"/>
        <v>#DIV/0!</v>
      </c>
      <c r="H2778" s="176" t="e">
        <f t="shared" si="1865"/>
        <v>#DIV/0!</v>
      </c>
      <c r="I2778" s="176" t="e">
        <f t="shared" si="1865"/>
        <v>#DIV/0!</v>
      </c>
      <c r="J2778" s="176" t="e">
        <f t="shared" si="1865"/>
        <v>#DIV/0!</v>
      </c>
      <c r="K2778" s="176" t="e">
        <f t="shared" si="1865"/>
        <v>#DIV/0!</v>
      </c>
      <c r="L2778" s="176" t="e">
        <f t="shared" si="1865"/>
        <v>#DIV/0!</v>
      </c>
      <c r="M2778" s="176" t="e">
        <f t="shared" si="1865"/>
        <v>#DIV/0!</v>
      </c>
      <c r="N2778" s="176" t="e">
        <f t="shared" si="1865"/>
        <v>#DIV/0!</v>
      </c>
      <c r="O2778" s="176" t="e">
        <f t="shared" si="1865"/>
        <v>#DIV/0!</v>
      </c>
      <c r="P2778" s="164" t="e">
        <f t="shared" si="1857"/>
        <v>#DIV/0!</v>
      </c>
      <c r="Q2778" s="492" t="e">
        <f t="shared" si="1859"/>
        <v>#DIV/0!</v>
      </c>
      <c r="R2778" s="234"/>
      <c r="S2778" s="234"/>
      <c r="T2778" s="75"/>
      <c r="U2778" s="79">
        <v>2</v>
      </c>
    </row>
    <row r="2779" spans="1:21" s="57" customFormat="1" ht="15.75" hidden="1" customHeight="1" thickBot="1">
      <c r="A2779" s="304" t="s">
        <v>71</v>
      </c>
      <c r="B2779" s="69"/>
      <c r="C2779" s="236" t="s">
        <v>339</v>
      </c>
      <c r="D2779" s="245">
        <v>5.1594292199999998</v>
      </c>
      <c r="E2779" s="246">
        <v>7.1589314100000001</v>
      </c>
      <c r="F2779" s="246">
        <v>10.807221009999999</v>
      </c>
      <c r="G2779" s="246">
        <v>17.834067999999998</v>
      </c>
      <c r="H2779" s="246">
        <v>12.795048189999999</v>
      </c>
      <c r="I2779" s="246">
        <v>5.1138281599999997</v>
      </c>
      <c r="J2779" s="246">
        <v>5.9956703200000003</v>
      </c>
      <c r="K2779" s="246">
        <v>4.3620990900000001</v>
      </c>
      <c r="L2779" s="246">
        <v>8.4610904499999986</v>
      </c>
      <c r="M2779" s="246">
        <v>6.1324125899999995</v>
      </c>
      <c r="N2779" s="246">
        <v>6.8940461900000001</v>
      </c>
      <c r="O2779" s="197">
        <v>5.8681582700000003</v>
      </c>
      <c r="P2779" s="181">
        <f>SUM(D2779:O2779)</f>
        <v>96.582002899999992</v>
      </c>
      <c r="Q2779" s="198"/>
      <c r="R2779" s="234"/>
      <c r="S2779" s="234"/>
      <c r="T2779" s="75"/>
      <c r="U2779" s="79">
        <v>2</v>
      </c>
    </row>
    <row r="2780" spans="1:21" s="57" customFormat="1" ht="15.75" hidden="1" customHeight="1" thickBot="1">
      <c r="A2780" s="304" t="s">
        <v>71</v>
      </c>
      <c r="B2780" s="69"/>
      <c r="C2780" s="233" t="s">
        <v>340</v>
      </c>
      <c r="D2780" s="182">
        <v>6.5022336100000002</v>
      </c>
      <c r="E2780" s="183">
        <v>13.880805840000001</v>
      </c>
      <c r="F2780" s="183">
        <v>4.56595643</v>
      </c>
      <c r="G2780" s="183">
        <v>6.2735956699999997</v>
      </c>
      <c r="H2780" s="183">
        <v>6.5496902400000003</v>
      </c>
      <c r="I2780" s="183">
        <v>5.0786313500000002</v>
      </c>
      <c r="J2780" s="183">
        <v>9.1314659999999996</v>
      </c>
      <c r="K2780" s="183">
        <v>4.6190754800000002</v>
      </c>
      <c r="L2780" s="183">
        <v>4.2679217899999999</v>
      </c>
      <c r="M2780" s="183">
        <v>4.5022362899999999</v>
      </c>
      <c r="N2780" s="183">
        <v>7.2593432800000004</v>
      </c>
      <c r="O2780" s="184">
        <v>5.7285097199999999</v>
      </c>
      <c r="P2780" s="185">
        <f>SUM(D2780:O2780)</f>
        <v>78.359465700000015</v>
      </c>
      <c r="Q2780" s="502"/>
      <c r="R2780" s="186"/>
      <c r="S2780" s="186"/>
      <c r="T2780" s="103"/>
      <c r="U2780" s="79">
        <v>2</v>
      </c>
    </row>
    <row r="2781" spans="1:21" s="57" customFormat="1" ht="15.75" hidden="1" customHeight="1" thickBot="1">
      <c r="A2781" s="304" t="s">
        <v>71</v>
      </c>
      <c r="B2781" s="69"/>
      <c r="C2781" s="233" t="s">
        <v>494</v>
      </c>
      <c r="D2781" s="182">
        <v>5.9889247499999998</v>
      </c>
      <c r="E2781" s="183">
        <v>6.2819487499999997</v>
      </c>
      <c r="F2781" s="183">
        <v>4.6211678100000002</v>
      </c>
      <c r="G2781" s="183">
        <v>5.7273590800000003</v>
      </c>
      <c r="H2781" s="183">
        <v>8.95406324</v>
      </c>
      <c r="I2781" s="183">
        <v>5.2475597599999997</v>
      </c>
      <c r="J2781" s="183">
        <v>9.3110353700000008</v>
      </c>
      <c r="K2781" s="183">
        <v>6.5801803999999997</v>
      </c>
      <c r="L2781" s="183">
        <v>6.4072532899999999</v>
      </c>
      <c r="M2781" s="183">
        <v>6.5706447199999998</v>
      </c>
      <c r="N2781" s="183">
        <v>6.3936366400000004</v>
      </c>
      <c r="O2781" s="184">
        <v>4.8761767499999999</v>
      </c>
      <c r="P2781" s="185">
        <f t="shared" ref="P2781:P2786" si="1866">SUM(D2781:O2781)</f>
        <v>76.959950559999996</v>
      </c>
      <c r="Q2781" s="503"/>
      <c r="R2781" s="187"/>
      <c r="S2781" s="187"/>
      <c r="T2781" s="105">
        <f t="shared" ref="T2781:T2787" si="1867">R2781-S2781</f>
        <v>0</v>
      </c>
      <c r="U2781" s="79">
        <v>2</v>
      </c>
    </row>
    <row r="2782" spans="1:21" s="57" customFormat="1" ht="15.75" hidden="1" customHeight="1" thickBot="1">
      <c r="A2782" s="304" t="s">
        <v>71</v>
      </c>
      <c r="B2782" s="69"/>
      <c r="C2782" s="233" t="s">
        <v>615</v>
      </c>
      <c r="D2782" s="182">
        <v>7.0245699100000003</v>
      </c>
      <c r="E2782" s="183">
        <v>6.3504045400000004</v>
      </c>
      <c r="F2782" s="183">
        <v>11.415486980000001</v>
      </c>
      <c r="G2782" s="183">
        <v>10.23232001</v>
      </c>
      <c r="H2782" s="183">
        <v>4.63418508</v>
      </c>
      <c r="I2782" s="183">
        <v>8.6072349300000006</v>
      </c>
      <c r="J2782" s="183">
        <v>10.845462850000001</v>
      </c>
      <c r="K2782" s="183">
        <v>4.0327335700000004</v>
      </c>
      <c r="L2782" s="183">
        <v>13.1104745</v>
      </c>
      <c r="M2782" s="183">
        <v>6.2021054099999997</v>
      </c>
      <c r="N2782" s="183">
        <v>10.64043601</v>
      </c>
      <c r="O2782" s="184">
        <v>7.7663733800000001</v>
      </c>
      <c r="P2782" s="185">
        <f t="shared" si="1866"/>
        <v>100.86178717000001</v>
      </c>
      <c r="Q2782" s="503"/>
      <c r="R2782" s="187"/>
      <c r="S2782" s="187"/>
      <c r="T2782" s="105">
        <f t="shared" si="1867"/>
        <v>0</v>
      </c>
      <c r="U2782" s="79">
        <v>2</v>
      </c>
    </row>
    <row r="2783" spans="1:21" s="57" customFormat="1" ht="15.75" hidden="1" customHeight="1" thickBot="1">
      <c r="A2783" s="304" t="s">
        <v>71</v>
      </c>
      <c r="B2783" s="69"/>
      <c r="C2783" s="233" t="s">
        <v>712</v>
      </c>
      <c r="D2783" s="182">
        <v>6.6789657800000004</v>
      </c>
      <c r="E2783" s="183">
        <v>3.28449554</v>
      </c>
      <c r="F2783" s="183">
        <v>7.8192888700000003</v>
      </c>
      <c r="G2783" s="183">
        <v>8.3424905799999998</v>
      </c>
      <c r="H2783" s="183">
        <v>5.9034193500000001</v>
      </c>
      <c r="I2783" s="183">
        <v>6.8383553099999999</v>
      </c>
      <c r="J2783" s="183">
        <v>4.4620851000000004</v>
      </c>
      <c r="K2783" s="183">
        <v>4.5087026200000002</v>
      </c>
      <c r="L2783" s="183">
        <v>6.54251703</v>
      </c>
      <c r="M2783" s="183">
        <v>6.6614999900000003</v>
      </c>
      <c r="N2783" s="183">
        <v>5.9270679700000004</v>
      </c>
      <c r="O2783" s="184">
        <v>6.3161056799999997</v>
      </c>
      <c r="P2783" s="185">
        <f t="shared" si="1866"/>
        <v>73.284993820000011</v>
      </c>
      <c r="Q2783" s="503"/>
      <c r="R2783" s="187"/>
      <c r="S2783" s="187"/>
      <c r="T2783" s="105">
        <f t="shared" si="1867"/>
        <v>0</v>
      </c>
      <c r="U2783" s="79">
        <v>2</v>
      </c>
    </row>
    <row r="2784" spans="1:21" s="57" customFormat="1" ht="15.75" hidden="1" customHeight="1" thickBot="1">
      <c r="A2784" s="304" t="s">
        <v>71</v>
      </c>
      <c r="B2784" s="69"/>
      <c r="C2784" s="233" t="s">
        <v>818</v>
      </c>
      <c r="D2784" s="189">
        <v>6.5399156200000004</v>
      </c>
      <c r="E2784" s="190">
        <v>6.3240149599999995</v>
      </c>
      <c r="F2784" s="190">
        <v>6.7492307699999996</v>
      </c>
      <c r="G2784" s="190">
        <v>8.06353367</v>
      </c>
      <c r="H2784" s="190">
        <v>7.0854401900000008</v>
      </c>
      <c r="I2784" s="190">
        <v>13.057121560000001</v>
      </c>
      <c r="J2784" s="190">
        <v>5.0315458299999998</v>
      </c>
      <c r="K2784" s="190">
        <v>15.74292664</v>
      </c>
      <c r="L2784" s="190">
        <v>5.3742742999999997</v>
      </c>
      <c r="M2784" s="190">
        <v>6.9225770500000001</v>
      </c>
      <c r="N2784" s="190">
        <v>11.104432490000001</v>
      </c>
      <c r="O2784" s="184">
        <v>6.4449855099999995</v>
      </c>
      <c r="P2784" s="185">
        <f t="shared" si="1866"/>
        <v>98.439998589999973</v>
      </c>
      <c r="Q2784" s="503"/>
      <c r="R2784" s="187"/>
      <c r="S2784" s="187"/>
      <c r="T2784" s="105">
        <f t="shared" si="1867"/>
        <v>0</v>
      </c>
      <c r="U2784" s="79">
        <v>2</v>
      </c>
    </row>
    <row r="2785" spans="1:21" s="57" customFormat="1" ht="15.75" hidden="1" customHeight="1" thickBot="1">
      <c r="A2785" s="304" t="s">
        <v>71</v>
      </c>
      <c r="B2785" s="69"/>
      <c r="C2785" s="233" t="s">
        <v>901</v>
      </c>
      <c r="D2785" s="422">
        <v>9.75325971</v>
      </c>
      <c r="E2785" s="423">
        <v>6.6323942499999999</v>
      </c>
      <c r="F2785" s="423">
        <v>10.50646832</v>
      </c>
      <c r="G2785" s="423">
        <v>8.3843449400000001</v>
      </c>
      <c r="H2785" s="423">
        <v>4.8351420999999997</v>
      </c>
      <c r="I2785" s="423">
        <v>6.7218032399999998</v>
      </c>
      <c r="J2785" s="423">
        <v>7.2617994599999998</v>
      </c>
      <c r="K2785" s="423">
        <v>7.8870346600000003</v>
      </c>
      <c r="L2785" s="423">
        <v>17.121431250000001</v>
      </c>
      <c r="M2785" s="423">
        <v>10.41271822</v>
      </c>
      <c r="N2785" s="423">
        <v>21.772400780000002</v>
      </c>
      <c r="O2785" s="424">
        <v>17.326739249999999</v>
      </c>
      <c r="P2785" s="425">
        <f t="shared" si="1866"/>
        <v>128.61553617999999</v>
      </c>
      <c r="Q2785" s="503"/>
      <c r="R2785" s="182"/>
      <c r="S2785" s="191"/>
      <c r="T2785" s="192">
        <f>S2785-R2785</f>
        <v>0</v>
      </c>
      <c r="U2785" s="79">
        <v>2</v>
      </c>
    </row>
    <row r="2786" spans="1:21" s="57" customFormat="1" ht="15.75" hidden="1" customHeight="1" thickBot="1">
      <c r="A2786" s="304" t="s">
        <v>71</v>
      </c>
      <c r="B2786" s="69"/>
      <c r="C2786" s="233" t="s">
        <v>1002</v>
      </c>
      <c r="D2786" s="182">
        <v>0</v>
      </c>
      <c r="E2786" s="183">
        <v>22.866900149999999</v>
      </c>
      <c r="F2786" s="183">
        <v>7.80024461</v>
      </c>
      <c r="G2786" s="183">
        <v>13.138048039999999</v>
      </c>
      <c r="H2786" s="183">
        <v>-27.841321010000001</v>
      </c>
      <c r="I2786" s="183">
        <v>2.99300656</v>
      </c>
      <c r="J2786" s="183">
        <v>0.73225121999999998</v>
      </c>
      <c r="K2786" s="183">
        <v>1.7696413200000001</v>
      </c>
      <c r="L2786" s="183">
        <v>7.67572499</v>
      </c>
      <c r="M2786" s="183">
        <v>3.6800712500000001</v>
      </c>
      <c r="N2786" s="183">
        <v>7.1144599800000003</v>
      </c>
      <c r="O2786" s="184">
        <v>4.2130389900000003</v>
      </c>
      <c r="P2786" s="185">
        <f t="shared" si="1866"/>
        <v>44.142066100000001</v>
      </c>
      <c r="Q2786" s="503"/>
      <c r="R2786" s="459">
        <v>62.8</v>
      </c>
      <c r="S2786" s="459">
        <v>62.8</v>
      </c>
      <c r="T2786" s="592">
        <f t="shared" si="1867"/>
        <v>0</v>
      </c>
      <c r="U2786" s="79">
        <v>2</v>
      </c>
    </row>
    <row r="2787" spans="1:21" s="57" customFormat="1" ht="15.6" customHeight="1" thickBot="1">
      <c r="A2787" s="304" t="s">
        <v>71</v>
      </c>
      <c r="B2787" s="516">
        <f>+B2774+1</f>
        <v>556</v>
      </c>
      <c r="C2787" s="233" t="s">
        <v>2538</v>
      </c>
      <c r="D2787" s="182">
        <v>4.8</v>
      </c>
      <c r="E2787" s="183">
        <v>4.8</v>
      </c>
      <c r="F2787" s="183">
        <v>4.8</v>
      </c>
      <c r="G2787" s="183">
        <v>4.8</v>
      </c>
      <c r="H2787" s="183">
        <v>4.8</v>
      </c>
      <c r="I2787" s="183">
        <v>4.8</v>
      </c>
      <c r="J2787" s="183">
        <v>4.8</v>
      </c>
      <c r="K2787" s="183">
        <v>4.8</v>
      </c>
      <c r="L2787" s="183">
        <v>4.8</v>
      </c>
      <c r="M2787" s="183">
        <v>4.8</v>
      </c>
      <c r="N2787" s="183">
        <v>4.8</v>
      </c>
      <c r="O2787" s="184">
        <f>(R2787)-SUM(D2787:N2787)</f>
        <v>4.2000000000000099</v>
      </c>
      <c r="P2787" s="185">
        <f>SUM(D2787:O2787)</f>
        <v>57</v>
      </c>
      <c r="Q2787" s="584"/>
      <c r="R2787" s="182">
        <v>57</v>
      </c>
      <c r="S2787" s="187">
        <v>57</v>
      </c>
      <c r="T2787" s="105">
        <f t="shared" si="1867"/>
        <v>0</v>
      </c>
      <c r="U2787" s="79">
        <v>1</v>
      </c>
    </row>
    <row r="2788" spans="1:21" s="57" customFormat="1" ht="15.75" hidden="1" customHeight="1" thickBot="1">
      <c r="A2788" s="304" t="s">
        <v>71</v>
      </c>
      <c r="B2788" s="69"/>
      <c r="C2788" s="233" t="s">
        <v>1147</v>
      </c>
      <c r="D2788" s="182">
        <v>1.5247495600000001</v>
      </c>
      <c r="E2788" s="183">
        <v>5.6201808199999981</v>
      </c>
      <c r="F2788" s="183">
        <v>0.46743512000000009</v>
      </c>
      <c r="G2788" s="183">
        <v>4.9693040600000007</v>
      </c>
      <c r="H2788" s="183">
        <v>5.6208587499999991</v>
      </c>
      <c r="I2788" s="183">
        <v>5.4040804900000019</v>
      </c>
      <c r="J2788" s="183">
        <v>5.5053620200000015</v>
      </c>
      <c r="K2788" s="183">
        <v>4.4676593200000001</v>
      </c>
      <c r="L2788" s="183">
        <v>6.8396674799999992</v>
      </c>
      <c r="M2788" s="183">
        <v>7.4641797799999994</v>
      </c>
      <c r="N2788" s="183">
        <v>3.8359916099999993</v>
      </c>
      <c r="O2788" s="184">
        <v>3.4111020000000001</v>
      </c>
      <c r="P2788" s="185">
        <f>SUM(D2788:O2788)</f>
        <v>55.130571010000011</v>
      </c>
      <c r="Q2788" s="351"/>
      <c r="R2788" s="595">
        <v>65.099999999999994</v>
      </c>
      <c r="S2788" s="596">
        <v>65.099999999999994</v>
      </c>
      <c r="T2788" s="597">
        <f>R2788-S2788</f>
        <v>0</v>
      </c>
      <c r="U2788" s="79">
        <v>2</v>
      </c>
    </row>
    <row r="2789" spans="1:21" s="57" customFormat="1" ht="15.75" hidden="1" customHeight="1" thickBot="1">
      <c r="A2789" s="304" t="s">
        <v>71</v>
      </c>
      <c r="B2789" s="516"/>
      <c r="C2789" s="233" t="s">
        <v>1893</v>
      </c>
      <c r="D2789" s="182">
        <v>5.3962218200000001</v>
      </c>
      <c r="E2789" s="183">
        <v>3.86688696</v>
      </c>
      <c r="F2789" s="183">
        <v>5.9284769499999994</v>
      </c>
      <c r="G2789" s="183">
        <v>5.1483114300000006</v>
      </c>
      <c r="H2789" s="183">
        <v>5.7485136400000005</v>
      </c>
      <c r="I2789" s="183">
        <v>3.5147256699999989</v>
      </c>
      <c r="J2789" s="183">
        <v>5.5778653699999996</v>
      </c>
      <c r="K2789" s="183">
        <v>3.9453137700000003</v>
      </c>
      <c r="L2789" s="183">
        <v>2.6687202599999997</v>
      </c>
      <c r="M2789" s="183">
        <v>2.1151173899999995</v>
      </c>
      <c r="N2789" s="183">
        <v>0.70471954999999986</v>
      </c>
      <c r="O2789" s="184">
        <v>1.475682960000001</v>
      </c>
      <c r="P2789" s="185">
        <f t="shared" ref="P2789:P2798" si="1868">SUM(D2789:O2789)</f>
        <v>46.090555769999995</v>
      </c>
      <c r="Q2789" s="351"/>
      <c r="R2789" s="182">
        <v>71</v>
      </c>
      <c r="S2789" s="187">
        <v>71</v>
      </c>
      <c r="T2789" s="481">
        <f t="shared" ref="T2789:T2798" si="1869">R2789-S2789</f>
        <v>0</v>
      </c>
      <c r="U2789" s="79">
        <v>2</v>
      </c>
    </row>
    <row r="2790" spans="1:21" s="57" customFormat="1" ht="15.75" hidden="1" customHeight="1" thickBot="1">
      <c r="A2790" s="304" t="s">
        <v>71</v>
      </c>
      <c r="B2790" s="516"/>
      <c r="C2790" s="233" t="s">
        <v>1894</v>
      </c>
      <c r="D2790" s="583">
        <v>1.5526504099999991</v>
      </c>
      <c r="E2790" s="301">
        <v>1.2438109399999995</v>
      </c>
      <c r="F2790" s="301">
        <v>2.5121245999999995</v>
      </c>
      <c r="G2790" s="301">
        <v>9.9978811900000011</v>
      </c>
      <c r="H2790" s="301">
        <v>4.5613663400000002</v>
      </c>
      <c r="I2790" s="301">
        <v>5.0505472199999994</v>
      </c>
      <c r="J2790" s="301">
        <v>3.9011601999999992</v>
      </c>
      <c r="K2790" s="301">
        <v>2.2724187900000046</v>
      </c>
      <c r="L2790" s="301">
        <v>4.6156802799999967</v>
      </c>
      <c r="M2790" s="301">
        <v>2.6631723299999908</v>
      </c>
      <c r="N2790" s="301">
        <v>8.2389161000000026</v>
      </c>
      <c r="O2790" s="332">
        <v>3.15465609</v>
      </c>
      <c r="P2790" s="333">
        <f t="shared" si="1868"/>
        <v>49.764384489999991</v>
      </c>
      <c r="Q2790" s="557"/>
      <c r="R2790" s="419">
        <v>54.1</v>
      </c>
      <c r="S2790" s="187">
        <v>54.1</v>
      </c>
      <c r="T2790" s="105">
        <f t="shared" si="1869"/>
        <v>0</v>
      </c>
      <c r="U2790" s="79">
        <v>2</v>
      </c>
    </row>
    <row r="2791" spans="1:21" s="57" customFormat="1" ht="15.6" hidden="1" customHeight="1" thickBot="1">
      <c r="A2791" s="304" t="s">
        <v>71</v>
      </c>
      <c r="B2791" s="516"/>
      <c r="C2791" s="233" t="s">
        <v>1895</v>
      </c>
      <c r="D2791" s="182">
        <v>32.231700730000007</v>
      </c>
      <c r="E2791" s="183">
        <v>7.1736068400000006</v>
      </c>
      <c r="F2791" s="183">
        <v>4.6866998400000002</v>
      </c>
      <c r="G2791" s="183">
        <v>4.3513577699999999</v>
      </c>
      <c r="H2791" s="183">
        <v>5.5788941099999994</v>
      </c>
      <c r="I2791" s="183">
        <v>6.5094027099999989</v>
      </c>
      <c r="J2791" s="183">
        <v>4.6107590299999996</v>
      </c>
      <c r="K2791" s="183">
        <v>5.3364926800000108</v>
      </c>
      <c r="L2791" s="183">
        <v>7.1912616099999997</v>
      </c>
      <c r="M2791" s="183">
        <v>7.2824749100000004</v>
      </c>
      <c r="N2791" s="183">
        <v>8.2493959399999994</v>
      </c>
      <c r="O2791" s="184">
        <v>3.7972949900000001</v>
      </c>
      <c r="P2791" s="185">
        <f t="shared" si="1868"/>
        <v>96.999341160000014</v>
      </c>
      <c r="Q2791" s="584"/>
      <c r="R2791" s="182">
        <v>88.3</v>
      </c>
      <c r="S2791" s="187">
        <v>88.3</v>
      </c>
      <c r="T2791" s="105">
        <f t="shared" si="1869"/>
        <v>0</v>
      </c>
      <c r="U2791" s="79">
        <v>2</v>
      </c>
    </row>
    <row r="2792" spans="1:21" s="57" customFormat="1" ht="15.6" hidden="1" customHeight="1" thickBot="1">
      <c r="A2792" s="304" t="s">
        <v>71</v>
      </c>
      <c r="B2792" s="516"/>
      <c r="C2792" s="233" t="s">
        <v>1896</v>
      </c>
      <c r="D2792" s="182">
        <v>7.2576787499999984</v>
      </c>
      <c r="E2792" s="183">
        <v>4.1889767400000038</v>
      </c>
      <c r="F2792" s="183">
        <v>3.861427879999999</v>
      </c>
      <c r="G2792" s="183">
        <v>4.3046346599999987</v>
      </c>
      <c r="H2792" s="183">
        <v>3.7412204999999998</v>
      </c>
      <c r="I2792" s="183">
        <v>4.7577669500000015</v>
      </c>
      <c r="J2792" s="183">
        <v>4.6099500000000004</v>
      </c>
      <c r="K2792" s="183">
        <v>2.9478203899999986</v>
      </c>
      <c r="L2792" s="183">
        <v>7.9564148600000006</v>
      </c>
      <c r="M2792" s="183">
        <v>3.0434247099999974</v>
      </c>
      <c r="N2792" s="183">
        <v>5.699212880000001</v>
      </c>
      <c r="O2792" s="184">
        <v>4.5470383400000003</v>
      </c>
      <c r="P2792" s="185">
        <f t="shared" si="1868"/>
        <v>56.915566659999996</v>
      </c>
      <c r="Q2792" s="638"/>
      <c r="R2792" s="182">
        <v>56.3</v>
      </c>
      <c r="S2792" s="187">
        <v>56.3</v>
      </c>
      <c r="T2792" s="105">
        <f t="shared" si="1869"/>
        <v>0</v>
      </c>
      <c r="U2792" s="79">
        <v>2</v>
      </c>
    </row>
    <row r="2793" spans="1:21" s="57" customFormat="1" ht="15.75" customHeight="1" thickBot="1">
      <c r="A2793" s="304" t="s">
        <v>71</v>
      </c>
      <c r="B2793" s="516">
        <f>+B2787+1</f>
        <v>557</v>
      </c>
      <c r="C2793" s="233" t="s">
        <v>1897</v>
      </c>
      <c r="D2793" s="612">
        <v>4.7</v>
      </c>
      <c r="E2793" s="611">
        <v>4.7</v>
      </c>
      <c r="F2793" s="611">
        <v>4.7</v>
      </c>
      <c r="G2793" s="611">
        <v>4.7</v>
      </c>
      <c r="H2793" s="611">
        <v>4.7</v>
      </c>
      <c r="I2793" s="611">
        <v>4.7</v>
      </c>
      <c r="J2793" s="611">
        <v>4.7</v>
      </c>
      <c r="K2793" s="611">
        <v>4.7</v>
      </c>
      <c r="L2793" s="611">
        <v>4.7</v>
      </c>
      <c r="M2793" s="611">
        <v>4.7</v>
      </c>
      <c r="N2793" s="611">
        <v>4.7</v>
      </c>
      <c r="O2793" s="184">
        <f t="shared" ref="O2793:O2798" si="1870">(R2793)-SUM(D2793:N2793)</f>
        <v>4.4999999999999929</v>
      </c>
      <c r="P2793" s="185">
        <f t="shared" si="1868"/>
        <v>56.2</v>
      </c>
      <c r="Q2793" s="557"/>
      <c r="R2793" s="648">
        <v>56.2</v>
      </c>
      <c r="S2793" s="599">
        <v>56.2</v>
      </c>
      <c r="T2793" s="600">
        <f t="shared" si="1869"/>
        <v>0</v>
      </c>
      <c r="U2793" s="79">
        <v>1</v>
      </c>
    </row>
    <row r="2794" spans="1:21" s="57" customFormat="1" ht="15.75" customHeight="1" thickBot="1">
      <c r="A2794" s="304" t="s">
        <v>71</v>
      </c>
      <c r="B2794" s="516">
        <f>+B2793+1</f>
        <v>558</v>
      </c>
      <c r="C2794" s="233" t="s">
        <v>1898</v>
      </c>
      <c r="D2794" s="195">
        <v>5</v>
      </c>
      <c r="E2794" s="193">
        <v>5</v>
      </c>
      <c r="F2794" s="193">
        <v>5</v>
      </c>
      <c r="G2794" s="193">
        <v>5</v>
      </c>
      <c r="H2794" s="193">
        <v>5</v>
      </c>
      <c r="I2794" s="193">
        <v>5</v>
      </c>
      <c r="J2794" s="193">
        <v>5</v>
      </c>
      <c r="K2794" s="193">
        <v>5</v>
      </c>
      <c r="L2794" s="193">
        <v>5</v>
      </c>
      <c r="M2794" s="193">
        <v>5</v>
      </c>
      <c r="N2794" s="193">
        <v>5</v>
      </c>
      <c r="O2794" s="184">
        <f t="shared" si="1870"/>
        <v>4.6000000000000014</v>
      </c>
      <c r="P2794" s="185">
        <f t="shared" si="1868"/>
        <v>59.6</v>
      </c>
      <c r="Q2794" s="542"/>
      <c r="R2794" s="199">
        <v>59.6</v>
      </c>
      <c r="S2794" s="187">
        <v>59.6</v>
      </c>
      <c r="T2794" s="105">
        <f t="shared" si="1869"/>
        <v>0</v>
      </c>
      <c r="U2794" s="79">
        <v>1</v>
      </c>
    </row>
    <row r="2795" spans="1:21" s="57" customFormat="1" ht="15.75" hidden="1" customHeight="1" thickBot="1">
      <c r="A2795" s="304" t="s">
        <v>71</v>
      </c>
      <c r="B2795" s="69"/>
      <c r="C2795" s="233" t="s">
        <v>1899</v>
      </c>
      <c r="D2795" s="195"/>
      <c r="E2795" s="193"/>
      <c r="F2795" s="193"/>
      <c r="G2795" s="193"/>
      <c r="H2795" s="193"/>
      <c r="I2795" s="193"/>
      <c r="J2795" s="193"/>
      <c r="K2795" s="193"/>
      <c r="L2795" s="193"/>
      <c r="M2795" s="193"/>
      <c r="N2795" s="193"/>
      <c r="O2795" s="184">
        <f t="shared" si="1870"/>
        <v>0</v>
      </c>
      <c r="P2795" s="185">
        <f t="shared" si="1868"/>
        <v>0</v>
      </c>
      <c r="Q2795" s="503"/>
      <c r="R2795" s="199"/>
      <c r="S2795" s="187"/>
      <c r="T2795" s="105">
        <f t="shared" si="1869"/>
        <v>0</v>
      </c>
      <c r="U2795" s="79">
        <v>2</v>
      </c>
    </row>
    <row r="2796" spans="1:21" s="57" customFormat="1" ht="15.75" hidden="1" customHeight="1" thickBot="1">
      <c r="A2796" s="304" t="s">
        <v>71</v>
      </c>
      <c r="B2796" s="69"/>
      <c r="C2796" s="233" t="s">
        <v>1900</v>
      </c>
      <c r="D2796" s="195"/>
      <c r="E2796" s="193"/>
      <c r="F2796" s="193"/>
      <c r="G2796" s="193"/>
      <c r="H2796" s="193"/>
      <c r="I2796" s="193"/>
      <c r="J2796" s="193"/>
      <c r="K2796" s="193"/>
      <c r="L2796" s="193"/>
      <c r="M2796" s="193"/>
      <c r="N2796" s="193"/>
      <c r="O2796" s="184">
        <f t="shared" si="1870"/>
        <v>0</v>
      </c>
      <c r="P2796" s="185">
        <f t="shared" si="1868"/>
        <v>0</v>
      </c>
      <c r="Q2796" s="503"/>
      <c r="R2796" s="199"/>
      <c r="S2796" s="187"/>
      <c r="T2796" s="105">
        <f t="shared" si="1869"/>
        <v>0</v>
      </c>
      <c r="U2796" s="79">
        <v>2</v>
      </c>
    </row>
    <row r="2797" spans="1:21" s="57" customFormat="1" ht="15.75" hidden="1" customHeight="1" thickBot="1">
      <c r="A2797" s="304" t="s">
        <v>71</v>
      </c>
      <c r="B2797" s="69"/>
      <c r="C2797" s="233" t="s">
        <v>1901</v>
      </c>
      <c r="D2797" s="195"/>
      <c r="E2797" s="193"/>
      <c r="F2797" s="193"/>
      <c r="G2797" s="193"/>
      <c r="H2797" s="193"/>
      <c r="I2797" s="193"/>
      <c r="J2797" s="193"/>
      <c r="K2797" s="193"/>
      <c r="L2797" s="193"/>
      <c r="M2797" s="193"/>
      <c r="N2797" s="193"/>
      <c r="O2797" s="184">
        <f t="shared" si="1870"/>
        <v>0</v>
      </c>
      <c r="P2797" s="185">
        <f t="shared" si="1868"/>
        <v>0</v>
      </c>
      <c r="Q2797" s="503"/>
      <c r="R2797" s="199"/>
      <c r="S2797" s="187"/>
      <c r="T2797" s="105">
        <f t="shared" si="1869"/>
        <v>0</v>
      </c>
      <c r="U2797" s="79">
        <v>2</v>
      </c>
    </row>
    <row r="2798" spans="1:21" s="57" customFormat="1" ht="15.75" hidden="1" customHeight="1" thickBot="1">
      <c r="A2798" s="304" t="s">
        <v>71</v>
      </c>
      <c r="B2798" s="69"/>
      <c r="C2798" s="233" t="s">
        <v>1902</v>
      </c>
      <c r="D2798" s="195"/>
      <c r="E2798" s="193"/>
      <c r="F2798" s="193"/>
      <c r="G2798" s="193"/>
      <c r="H2798" s="193"/>
      <c r="I2798" s="193"/>
      <c r="J2798" s="193"/>
      <c r="K2798" s="193"/>
      <c r="L2798" s="193"/>
      <c r="M2798" s="193"/>
      <c r="N2798" s="193"/>
      <c r="O2798" s="184">
        <f t="shared" si="1870"/>
        <v>0</v>
      </c>
      <c r="P2798" s="185">
        <f t="shared" si="1868"/>
        <v>0</v>
      </c>
      <c r="Q2798" s="503"/>
      <c r="R2798" s="199"/>
      <c r="S2798" s="187"/>
      <c r="T2798" s="105">
        <f t="shared" si="1869"/>
        <v>0</v>
      </c>
      <c r="U2798" s="79">
        <v>2</v>
      </c>
    </row>
    <row r="2799" spans="1:21" s="196" customFormat="1" ht="15.6" customHeight="1" thickBot="1">
      <c r="B2799" s="549"/>
      <c r="C2799" s="468"/>
      <c r="D2799" s="161"/>
      <c r="E2799" s="161"/>
      <c r="F2799" s="161"/>
      <c r="G2799" s="161"/>
      <c r="H2799" s="161"/>
      <c r="I2799" s="161"/>
      <c r="J2799" s="161"/>
      <c r="K2799" s="161"/>
      <c r="L2799" s="161"/>
      <c r="M2799" s="161"/>
      <c r="N2799" s="161"/>
      <c r="O2799" s="197"/>
      <c r="P2799" s="198"/>
      <c r="Q2799" s="198"/>
      <c r="R2799" s="161"/>
      <c r="S2799" s="161"/>
      <c r="T2799" s="75"/>
      <c r="U2799" s="79">
        <v>1</v>
      </c>
    </row>
    <row r="2800" spans="1:21" s="57" customFormat="1" ht="15.75" hidden="1" customHeight="1" thickBot="1">
      <c r="A2800" s="302" t="s">
        <v>72</v>
      </c>
      <c r="B2800" s="69"/>
      <c r="C2800" s="233" t="s">
        <v>341</v>
      </c>
      <c r="D2800" s="218">
        <v>6.2851574005877098E-2</v>
      </c>
      <c r="E2800" s="218">
        <v>4.7192876296673021E-2</v>
      </c>
      <c r="F2800" s="218">
        <v>7.7826675040238949E-2</v>
      </c>
      <c r="G2800" s="218">
        <v>3.931744563383896E-2</v>
      </c>
      <c r="H2800" s="218">
        <v>5.3418561679473328E-2</v>
      </c>
      <c r="I2800" s="218">
        <v>0.18425481668399052</v>
      </c>
      <c r="J2800" s="218">
        <v>0.11935254179244263</v>
      </c>
      <c r="K2800" s="218">
        <v>6.5338027524934117E-2</v>
      </c>
      <c r="L2800" s="218">
        <v>6.6299306728200946E-2</v>
      </c>
      <c r="M2800" s="218">
        <v>0.11461077478829577</v>
      </c>
      <c r="N2800" s="218">
        <v>6.6920840000401591E-2</v>
      </c>
      <c r="O2800" s="218">
        <v>0.1026165598256331</v>
      </c>
      <c r="P2800" s="160">
        <f>SUM(D2800:O2800)</f>
        <v>0.99999999999999989</v>
      </c>
      <c r="Q2800" s="484"/>
      <c r="R2800" s="234"/>
      <c r="S2800" s="234"/>
      <c r="T2800" s="75"/>
      <c r="U2800" s="79">
        <v>2</v>
      </c>
    </row>
    <row r="2801" spans="1:21" s="57" customFormat="1" ht="15.75" hidden="1" customHeight="1" thickBot="1">
      <c r="A2801" s="304" t="s">
        <v>72</v>
      </c>
      <c r="B2801" s="69"/>
      <c r="C2801" s="233" t="s">
        <v>342</v>
      </c>
      <c r="D2801" s="220">
        <v>0.12150335361754211</v>
      </c>
      <c r="E2801" s="220">
        <v>7.5342316818110863E-2</v>
      </c>
      <c r="F2801" s="220">
        <v>6.2401069144197227E-2</v>
      </c>
      <c r="G2801" s="220">
        <v>7.7537615531887455E-2</v>
      </c>
      <c r="H2801" s="220">
        <v>7.1275907316332168E-2</v>
      </c>
      <c r="I2801" s="220">
        <v>6.6781146021698407E-2</v>
      </c>
      <c r="J2801" s="220">
        <v>6.4674514536405714E-2</v>
      </c>
      <c r="K2801" s="220">
        <v>0.16517268018083861</v>
      </c>
      <c r="L2801" s="220">
        <v>5.025700033501266E-2</v>
      </c>
      <c r="M2801" s="220">
        <v>8.0015732111580834E-2</v>
      </c>
      <c r="N2801" s="220">
        <v>7.9131830331031397E-2</v>
      </c>
      <c r="O2801" s="220">
        <v>8.5906834055362716E-2</v>
      </c>
      <c r="P2801" s="164">
        <f>SUM(D2801:O2801)</f>
        <v>1.0000000000000002</v>
      </c>
      <c r="Q2801" s="484"/>
      <c r="R2801" s="234"/>
      <c r="S2801" s="234"/>
      <c r="T2801" s="75"/>
      <c r="U2801" s="79">
        <v>2</v>
      </c>
    </row>
    <row r="2802" spans="1:21" s="57" customFormat="1" ht="15.75" hidden="1" customHeight="1" thickBot="1">
      <c r="A2802" s="304" t="s">
        <v>72</v>
      </c>
      <c r="B2802" s="69"/>
      <c r="C2802" s="233" t="s">
        <v>343</v>
      </c>
      <c r="D2802" s="235">
        <v>0.1368008734473668</v>
      </c>
      <c r="E2802" s="235">
        <v>8.2737774347465022E-3</v>
      </c>
      <c r="F2802" s="235">
        <v>9.409032038265959E-2</v>
      </c>
      <c r="G2802" s="235">
        <v>0.16440496492377155</v>
      </c>
      <c r="H2802" s="235">
        <v>3.6401994272224368E-2</v>
      </c>
      <c r="I2802" s="235">
        <v>6.5027647750105055E-2</v>
      </c>
      <c r="J2802" s="235">
        <v>0.10480784730524999</v>
      </c>
      <c r="K2802" s="235">
        <v>0.10875595062650008</v>
      </c>
      <c r="L2802" s="235">
        <v>4.3790757276127606E-2</v>
      </c>
      <c r="M2802" s="235">
        <v>0.11636826136578959</v>
      </c>
      <c r="N2802" s="235">
        <v>4.6886826003252606E-2</v>
      </c>
      <c r="O2802" s="235">
        <v>7.4390779212206271E-2</v>
      </c>
      <c r="P2802" s="167">
        <f>SUM(D2802:O2802)</f>
        <v>0.99999999999999989</v>
      </c>
      <c r="Q2802" s="484"/>
      <c r="R2802" s="234"/>
      <c r="S2802" s="234"/>
      <c r="T2802" s="75"/>
      <c r="U2802" s="79">
        <v>2</v>
      </c>
    </row>
    <row r="2803" spans="1:21" s="57" customFormat="1" ht="15.75" hidden="1" customHeight="1" thickBot="1">
      <c r="A2803" s="304" t="s">
        <v>72</v>
      </c>
      <c r="B2803" s="69"/>
      <c r="C2803" s="233" t="s">
        <v>344</v>
      </c>
      <c r="D2803" s="168">
        <f t="shared" ref="D2803:D2810" si="1871">D2822/$P2822</f>
        <v>6.8174593160949135E-2</v>
      </c>
      <c r="E2803" s="169">
        <f t="shared" ref="E2803:O2803" si="1872">E2822/$P2822</f>
        <v>6.7917811603306941E-2</v>
      </c>
      <c r="F2803" s="169">
        <f t="shared" si="1872"/>
        <v>9.9432979664211954E-2</v>
      </c>
      <c r="G2803" s="169">
        <f t="shared" si="1872"/>
        <v>6.0465908031064448E-2</v>
      </c>
      <c r="H2803" s="169">
        <f t="shared" si="1872"/>
        <v>0.13204255315719376</v>
      </c>
      <c r="I2803" s="169">
        <f t="shared" si="1872"/>
        <v>0.11533322129422809</v>
      </c>
      <c r="J2803" s="169">
        <f t="shared" si="1872"/>
        <v>0.12443525922464237</v>
      </c>
      <c r="K2803" s="169">
        <f t="shared" si="1872"/>
        <v>8.1890313394573061E-2</v>
      </c>
      <c r="L2803" s="169">
        <f t="shared" si="1872"/>
        <v>6.8196765977066032E-2</v>
      </c>
      <c r="M2803" s="169">
        <f t="shared" si="1872"/>
        <v>6.0056280242401672E-2</v>
      </c>
      <c r="N2803" s="169">
        <f t="shared" si="1872"/>
        <v>8.6369038840885162E-2</v>
      </c>
      <c r="O2803" s="169">
        <f t="shared" si="1872"/>
        <v>3.5685275409477461E-2</v>
      </c>
      <c r="P2803" s="171">
        <f>SUM(D2803:O2803)</f>
        <v>1.0000000000000002</v>
      </c>
      <c r="Q2803" s="484"/>
      <c r="R2803" s="234"/>
      <c r="S2803" s="234"/>
      <c r="T2803" s="75"/>
      <c r="U2803" s="79">
        <v>2</v>
      </c>
    </row>
    <row r="2804" spans="1:21" s="57" customFormat="1" ht="15.75" hidden="1" customHeight="1" thickBot="1">
      <c r="A2804" s="304" t="s">
        <v>72</v>
      </c>
      <c r="B2804" s="69"/>
      <c r="C2804" s="236" t="s">
        <v>345</v>
      </c>
      <c r="D2804" s="168">
        <f t="shared" si="1871"/>
        <v>6.1802595814807827E-2</v>
      </c>
      <c r="E2804" s="169">
        <f t="shared" ref="E2804:O2805" si="1873">E2823/$P2823</f>
        <v>0.14293385472872039</v>
      </c>
      <c r="F2804" s="169">
        <f t="shared" si="1873"/>
        <v>7.438732295713002E-2</v>
      </c>
      <c r="G2804" s="169">
        <f t="shared" si="1873"/>
        <v>8.4526554050460459E-2</v>
      </c>
      <c r="H2804" s="169">
        <f t="shared" si="1873"/>
        <v>4.2980688336554405E-2</v>
      </c>
      <c r="I2804" s="169">
        <f t="shared" si="1873"/>
        <v>2.4104079698708061E-2</v>
      </c>
      <c r="J2804" s="169">
        <f t="shared" si="1873"/>
        <v>9.7201601311046118E-2</v>
      </c>
      <c r="K2804" s="169">
        <f t="shared" si="1873"/>
        <v>0.13735762523438502</v>
      </c>
      <c r="L2804" s="169">
        <f t="shared" si="1873"/>
        <v>6.4266114497608204E-2</v>
      </c>
      <c r="M2804" s="169">
        <f t="shared" si="1873"/>
        <v>0.1759367517048015</v>
      </c>
      <c r="N2804" s="169">
        <f t="shared" si="1873"/>
        <v>-3.3338017230293581E-3</v>
      </c>
      <c r="O2804" s="169">
        <f t="shared" si="1873"/>
        <v>9.7836613388807323E-2</v>
      </c>
      <c r="P2804" s="171">
        <f>SUM(D2804:O2804)</f>
        <v>0.99999999999999989</v>
      </c>
      <c r="Q2804" s="496">
        <f>(P2823/P2822-1)</f>
        <v>-0.22111674234993084</v>
      </c>
      <c r="R2804" s="234"/>
      <c r="S2804" s="234"/>
      <c r="T2804" s="75"/>
      <c r="U2804" s="79">
        <v>2</v>
      </c>
    </row>
    <row r="2805" spans="1:21" s="57" customFormat="1" ht="15.75" hidden="1" customHeight="1" thickBot="1">
      <c r="A2805" s="304" t="s">
        <v>72</v>
      </c>
      <c r="B2805" s="69"/>
      <c r="C2805" s="233" t="s">
        <v>495</v>
      </c>
      <c r="D2805" s="168">
        <f t="shared" si="1871"/>
        <v>7.2151109861633173E-2</v>
      </c>
      <c r="E2805" s="169">
        <f t="shared" si="1873"/>
        <v>5.7530630223029407E-2</v>
      </c>
      <c r="F2805" s="169">
        <f t="shared" si="1873"/>
        <v>0.10129207105005071</v>
      </c>
      <c r="G2805" s="169">
        <f t="shared" si="1873"/>
        <v>0.11391244968039305</v>
      </c>
      <c r="H2805" s="169">
        <f t="shared" si="1873"/>
        <v>4.8642066042936298E-2</v>
      </c>
      <c r="I2805" s="169">
        <f t="shared" si="1873"/>
        <v>8.7177409750605353E-2</v>
      </c>
      <c r="J2805" s="169">
        <f t="shared" si="1873"/>
        <v>0.10662881730867257</v>
      </c>
      <c r="K2805" s="169">
        <f t="shared" si="1873"/>
        <v>5.8432332395580572E-2</v>
      </c>
      <c r="L2805" s="169">
        <f t="shared" si="1873"/>
        <v>0.1427578032786907</v>
      </c>
      <c r="M2805" s="169">
        <f t="shared" si="1873"/>
        <v>8.248645050181086E-2</v>
      </c>
      <c r="N2805" s="169">
        <f t="shared" si="1873"/>
        <v>5.5345848763180411E-2</v>
      </c>
      <c r="O2805" s="169">
        <f t="shared" si="1873"/>
        <v>7.3643011143416981E-2</v>
      </c>
      <c r="P2805" s="171">
        <f t="shared" ref="P2805:P2810" si="1874">SUM(D2805:O2805)</f>
        <v>1</v>
      </c>
      <c r="Q2805" s="496">
        <f t="shared" ref="Q2805:Q2810" si="1875">(P2824/P2823-1)</f>
        <v>3.8366605255216069E-2</v>
      </c>
      <c r="R2805" s="234"/>
      <c r="S2805" s="234"/>
      <c r="T2805" s="75"/>
      <c r="U2805" s="79">
        <v>2</v>
      </c>
    </row>
    <row r="2806" spans="1:21" s="57" customFormat="1" ht="15.75" hidden="1" customHeight="1" thickBot="1">
      <c r="A2806" s="304" t="s">
        <v>72</v>
      </c>
      <c r="B2806" s="69"/>
      <c r="C2806" s="233" t="s">
        <v>616</v>
      </c>
      <c r="D2806" s="168">
        <f t="shared" si="1871"/>
        <v>9.0912118490244401E-2</v>
      </c>
      <c r="E2806" s="169">
        <f t="shared" ref="E2806:O2806" si="1876">E2825/$P2825</f>
        <v>8.2364904759338942E-2</v>
      </c>
      <c r="F2806" s="169">
        <f t="shared" si="1876"/>
        <v>6.7553831158876601E-2</v>
      </c>
      <c r="G2806" s="169">
        <f t="shared" si="1876"/>
        <v>8.4299735188850949E-2</v>
      </c>
      <c r="H2806" s="169">
        <f t="shared" si="1876"/>
        <v>2.1227230930166721E-2</v>
      </c>
      <c r="I2806" s="169">
        <f t="shared" si="1876"/>
        <v>8.2011520867725493E-2</v>
      </c>
      <c r="J2806" s="169">
        <f t="shared" si="1876"/>
        <v>0.15193497814920759</v>
      </c>
      <c r="K2806" s="169">
        <f t="shared" si="1876"/>
        <v>8.8141933713950335E-2</v>
      </c>
      <c r="L2806" s="169">
        <f t="shared" si="1876"/>
        <v>6.3625246018384193E-2</v>
      </c>
      <c r="M2806" s="169">
        <f t="shared" si="1876"/>
        <v>9.1243877671165055E-2</v>
      </c>
      <c r="N2806" s="169">
        <f t="shared" si="1876"/>
        <v>8.8236209946751576E-2</v>
      </c>
      <c r="O2806" s="169">
        <f t="shared" si="1876"/>
        <v>8.8448413105338228E-2</v>
      </c>
      <c r="P2806" s="171">
        <f t="shared" si="1874"/>
        <v>1</v>
      </c>
      <c r="Q2806" s="497">
        <f t="shared" si="1875"/>
        <v>-5.1202882406127581E-2</v>
      </c>
      <c r="R2806" s="234"/>
      <c r="S2806" s="234"/>
      <c r="T2806" s="75"/>
      <c r="U2806" s="79">
        <v>2</v>
      </c>
    </row>
    <row r="2807" spans="1:21" s="57" customFormat="1" ht="15.75" hidden="1" customHeight="1" thickBot="1">
      <c r="A2807" s="304" t="s">
        <v>72</v>
      </c>
      <c r="B2807" s="69"/>
      <c r="C2807" s="233" t="s">
        <v>713</v>
      </c>
      <c r="D2807" s="168">
        <f t="shared" si="1871"/>
        <v>4.3554254510537585E-2</v>
      </c>
      <c r="E2807" s="169">
        <f t="shared" ref="E2807:O2807" si="1877">E2826/$P2826</f>
        <v>4.6139250215732487E-2</v>
      </c>
      <c r="F2807" s="169">
        <f t="shared" si="1877"/>
        <v>7.939571527531443E-2</v>
      </c>
      <c r="G2807" s="169">
        <f t="shared" si="1877"/>
        <v>6.0159132713544061E-2</v>
      </c>
      <c r="H2807" s="169">
        <f t="shared" si="1877"/>
        <v>7.0252651163868376E-2</v>
      </c>
      <c r="I2807" s="169">
        <f t="shared" si="1877"/>
        <v>3.9389306558594628E-2</v>
      </c>
      <c r="J2807" s="169">
        <f t="shared" si="1877"/>
        <v>0.12692742100416537</v>
      </c>
      <c r="K2807" s="169">
        <f t="shared" si="1877"/>
        <v>0.18710244778293125</v>
      </c>
      <c r="L2807" s="169">
        <f t="shared" si="1877"/>
        <v>6.5396042037357424E-2</v>
      </c>
      <c r="M2807" s="169">
        <f t="shared" si="1877"/>
        <v>5.5679535765716014E-2</v>
      </c>
      <c r="N2807" s="169">
        <f t="shared" si="1877"/>
        <v>0.29340724662625323</v>
      </c>
      <c r="O2807" s="169">
        <f t="shared" si="1877"/>
        <v>-6.7403003654014748E-2</v>
      </c>
      <c r="P2807" s="171">
        <f t="shared" si="1874"/>
        <v>1</v>
      </c>
      <c r="Q2807" s="497">
        <f t="shared" si="1875"/>
        <v>0.89115391914952546</v>
      </c>
      <c r="R2807" s="234"/>
      <c r="S2807" s="234"/>
      <c r="T2807" s="477"/>
      <c r="U2807" s="79">
        <v>2</v>
      </c>
    </row>
    <row r="2808" spans="1:21" s="57" customFormat="1" ht="15.75" hidden="1" customHeight="1" thickBot="1">
      <c r="A2808" s="304" t="s">
        <v>72</v>
      </c>
      <c r="B2808" s="516"/>
      <c r="C2808" s="244" t="s">
        <v>817</v>
      </c>
      <c r="D2808" s="173">
        <f t="shared" si="1871"/>
        <v>0.2113183088535962</v>
      </c>
      <c r="E2808" s="218">
        <f t="shared" ref="E2808:O2808" si="1878">E2827/$P2827</f>
        <v>0.2648906694348846</v>
      </c>
      <c r="F2808" s="218">
        <f t="shared" si="1878"/>
        <v>5.6937595839578158E-2</v>
      </c>
      <c r="G2808" s="218">
        <f t="shared" si="1878"/>
        <v>5.2369126918412105E-2</v>
      </c>
      <c r="H2808" s="218">
        <f t="shared" si="1878"/>
        <v>2.1950698516522617E-2</v>
      </c>
      <c r="I2808" s="218">
        <f t="shared" si="1878"/>
        <v>4.0244338044421187E-2</v>
      </c>
      <c r="J2808" s="218">
        <f t="shared" si="1878"/>
        <v>7.9305468825855638E-2</v>
      </c>
      <c r="K2808" s="218">
        <f t="shared" si="1878"/>
        <v>4.4457201304927273E-2</v>
      </c>
      <c r="L2808" s="218">
        <f t="shared" si="1878"/>
        <v>5.9797388187974941E-2</v>
      </c>
      <c r="M2808" s="218">
        <f t="shared" si="1878"/>
        <v>5.4740161279068104E-2</v>
      </c>
      <c r="N2808" s="218">
        <f t="shared" si="1878"/>
        <v>7.077703615479268E-2</v>
      </c>
      <c r="O2808" s="218">
        <f t="shared" si="1878"/>
        <v>4.3212006639966376E-2</v>
      </c>
      <c r="P2808" s="514">
        <f t="shared" si="1874"/>
        <v>1</v>
      </c>
      <c r="Q2808" s="550">
        <f t="shared" si="1875"/>
        <v>-0.22605907828878635</v>
      </c>
      <c r="R2808" s="234"/>
      <c r="S2808" s="234"/>
      <c r="T2808" s="75"/>
      <c r="U2808" s="79">
        <v>2</v>
      </c>
    </row>
    <row r="2809" spans="1:21" s="57" customFormat="1" ht="17.25" hidden="1" customHeight="1" thickBot="1">
      <c r="A2809" s="304" t="s">
        <v>72</v>
      </c>
      <c r="B2809" s="516"/>
      <c r="C2809" s="244" t="s">
        <v>902</v>
      </c>
      <c r="D2809" s="219">
        <f t="shared" si="1871"/>
        <v>7.3667600891583945E-2</v>
      </c>
      <c r="E2809" s="220">
        <f t="shared" ref="E2809:O2810" si="1879">E2828/$P2828</f>
        <v>4.621711262041437E-2</v>
      </c>
      <c r="F2809" s="220">
        <f t="shared" si="1879"/>
        <v>6.3695974053031804E-2</v>
      </c>
      <c r="G2809" s="220">
        <f t="shared" si="1879"/>
        <v>6.2301034584906906E-2</v>
      </c>
      <c r="H2809" s="220">
        <f t="shared" si="1879"/>
        <v>3.1317764775720167E-2</v>
      </c>
      <c r="I2809" s="220">
        <f t="shared" si="1879"/>
        <v>7.1101130694187845E-2</v>
      </c>
      <c r="J2809" s="220">
        <f t="shared" si="1879"/>
        <v>8.2798709764810088E-2</v>
      </c>
      <c r="K2809" s="220">
        <f t="shared" si="1879"/>
        <v>0.18472666117420167</v>
      </c>
      <c r="L2809" s="220">
        <f t="shared" si="1879"/>
        <v>4.7619042071150995E-2</v>
      </c>
      <c r="M2809" s="220">
        <f t="shared" si="1879"/>
        <v>9.6221309632769175E-2</v>
      </c>
      <c r="N2809" s="220">
        <f t="shared" si="1879"/>
        <v>7.0478896312651459E-2</v>
      </c>
      <c r="O2809" s="220">
        <f t="shared" si="1879"/>
        <v>0.16985476342457145</v>
      </c>
      <c r="P2809" s="460">
        <f t="shared" si="1874"/>
        <v>0.99999999999999978</v>
      </c>
      <c r="Q2809" s="551">
        <f t="shared" si="1875"/>
        <v>-8.6666668162945326E-2</v>
      </c>
      <c r="R2809" s="234"/>
      <c r="S2809" s="234"/>
      <c r="T2809" s="75"/>
      <c r="U2809" s="79">
        <v>2</v>
      </c>
    </row>
    <row r="2810" spans="1:21" s="57" customFormat="1" ht="15.6" hidden="1" customHeight="1" thickBot="1">
      <c r="A2810" s="304" t="s">
        <v>72</v>
      </c>
      <c r="B2810" s="516"/>
      <c r="C2810" s="244" t="s">
        <v>1003</v>
      </c>
      <c r="D2810" s="219">
        <f t="shared" si="1871"/>
        <v>7.4774441969841135E-2</v>
      </c>
      <c r="E2810" s="220">
        <f t="shared" si="1879"/>
        <v>6.5479040317090106E-2</v>
      </c>
      <c r="F2810" s="220">
        <f t="shared" si="1879"/>
        <v>6.2299926379236641E-2</v>
      </c>
      <c r="G2810" s="220">
        <f t="shared" si="1879"/>
        <v>0.1029200487803692</v>
      </c>
      <c r="H2810" s="220">
        <f t="shared" si="1879"/>
        <v>9.8197176024718086E-2</v>
      </c>
      <c r="I2810" s="220">
        <f t="shared" si="1879"/>
        <v>6.0010036062325238E-2</v>
      </c>
      <c r="J2810" s="220">
        <f t="shared" si="1879"/>
        <v>0.11596621239821071</v>
      </c>
      <c r="K2810" s="220">
        <f t="shared" si="1879"/>
        <v>6.468186242670447E-2</v>
      </c>
      <c r="L2810" s="220">
        <f t="shared" si="1879"/>
        <v>6.7704564405647011E-2</v>
      </c>
      <c r="M2810" s="220">
        <f t="shared" si="1879"/>
        <v>8.5997459051768865E-2</v>
      </c>
      <c r="N2810" s="220">
        <f t="shared" si="1879"/>
        <v>7.6042353722176215E-2</v>
      </c>
      <c r="O2810" s="220">
        <f t="shared" si="1879"/>
        <v>0.12592687846191228</v>
      </c>
      <c r="P2810" s="460">
        <f t="shared" si="1874"/>
        <v>1</v>
      </c>
      <c r="Q2810" s="551">
        <f t="shared" si="1875"/>
        <v>0.12161054679063765</v>
      </c>
      <c r="R2810" s="234"/>
      <c r="S2810" s="234"/>
      <c r="T2810" s="75"/>
      <c r="U2810" s="79">
        <v>2</v>
      </c>
    </row>
    <row r="2811" spans="1:21" s="57" customFormat="1" ht="15.6" hidden="1" customHeight="1" thickBot="1">
      <c r="A2811" s="304" t="s">
        <v>72</v>
      </c>
      <c r="B2811" s="516"/>
      <c r="C2811" s="244" t="s">
        <v>1148</v>
      </c>
      <c r="D2811" s="219">
        <f t="shared" ref="D2811:O2811" si="1880">D2831/$P2831</f>
        <v>0.12748224062718971</v>
      </c>
      <c r="E2811" s="220">
        <f t="shared" si="1880"/>
        <v>0.13239440603213548</v>
      </c>
      <c r="F2811" s="220">
        <f t="shared" si="1880"/>
        <v>0.15248808258364457</v>
      </c>
      <c r="G2811" s="220">
        <f t="shared" si="1880"/>
        <v>0.19517505883699829</v>
      </c>
      <c r="H2811" s="220">
        <f t="shared" si="1880"/>
        <v>9.9867829633986965E-2</v>
      </c>
      <c r="I2811" s="220">
        <f t="shared" si="1880"/>
        <v>0.12004781422612699</v>
      </c>
      <c r="J2811" s="220">
        <f t="shared" si="1880"/>
        <v>-0.50421677541676313</v>
      </c>
      <c r="K2811" s="220">
        <f t="shared" si="1880"/>
        <v>0.18224070999562456</v>
      </c>
      <c r="L2811" s="220">
        <f t="shared" si="1880"/>
        <v>0.13901167783679655</v>
      </c>
      <c r="M2811" s="220">
        <f t="shared" si="1880"/>
        <v>0.16757252165824277</v>
      </c>
      <c r="N2811" s="220">
        <f t="shared" si="1880"/>
        <v>-2.1727492957183143E-2</v>
      </c>
      <c r="O2811" s="220">
        <f t="shared" si="1880"/>
        <v>0.20966392694320035</v>
      </c>
      <c r="P2811" s="460">
        <f>SUM(D2811:O2811)</f>
        <v>1</v>
      </c>
      <c r="Q2811" s="551">
        <f>(P2831/P2829-1)</f>
        <v>-0.40704758969583976</v>
      </c>
      <c r="R2811" s="234"/>
      <c r="S2811" s="234"/>
      <c r="T2811" s="75"/>
      <c r="U2811" s="79">
        <v>2</v>
      </c>
    </row>
    <row r="2812" spans="1:21" s="57" customFormat="1" ht="15.6" customHeight="1" thickBot="1">
      <c r="A2812" s="304" t="s">
        <v>72</v>
      </c>
      <c r="B2812" s="516">
        <f>+B2794+1</f>
        <v>559</v>
      </c>
      <c r="C2812" s="244" t="s">
        <v>1903</v>
      </c>
      <c r="D2812" s="219">
        <f t="shared" ref="D2812:D2818" si="1881">D2832/$P2832</f>
        <v>9.4635875380624568E-2</v>
      </c>
      <c r="E2812" s="220">
        <f t="shared" ref="E2812:O2812" si="1882">E2832/$P2832</f>
        <v>5.8119014323498662E-2</v>
      </c>
      <c r="F2812" s="220">
        <f t="shared" si="1882"/>
        <v>8.2436841144172129E-2</v>
      </c>
      <c r="G2812" s="220">
        <f t="shared" si="1882"/>
        <v>0.10355663161504311</v>
      </c>
      <c r="H2812" s="220">
        <f t="shared" si="1882"/>
        <v>5.7728515003576793E-2</v>
      </c>
      <c r="I2812" s="220">
        <f t="shared" si="1882"/>
        <v>5.7803647258048256E-2</v>
      </c>
      <c r="J2812" s="220">
        <f t="shared" si="1882"/>
        <v>0.11906845367005718</v>
      </c>
      <c r="K2812" s="220">
        <f t="shared" si="1882"/>
        <v>7.1734972011357867E-2</v>
      </c>
      <c r="L2812" s="220">
        <f t="shared" si="1882"/>
        <v>0.19618184088840196</v>
      </c>
      <c r="M2812" s="220">
        <f t="shared" si="1882"/>
        <v>6.5838025400838621E-2</v>
      </c>
      <c r="N2812" s="220">
        <f t="shared" si="1882"/>
        <v>4.6114897066519542E-2</v>
      </c>
      <c r="O2812" s="220">
        <f t="shared" si="1882"/>
        <v>4.6781286237861396E-2</v>
      </c>
      <c r="P2812" s="460">
        <f t="shared" ref="P2812:P2821" si="1883">SUM(D2812:O2812)</f>
        <v>1</v>
      </c>
      <c r="Q2812" s="551">
        <f>(P2832/P2831-1)</f>
        <v>1.254804541652776</v>
      </c>
      <c r="R2812" s="234"/>
      <c r="S2812" s="234"/>
      <c r="T2812" s="75"/>
      <c r="U2812" s="79">
        <v>1</v>
      </c>
    </row>
    <row r="2813" spans="1:21" s="57" customFormat="1" ht="15.6" customHeight="1" thickBot="1">
      <c r="A2813" s="304" t="s">
        <v>72</v>
      </c>
      <c r="B2813" s="516">
        <f>+B2812+1</f>
        <v>560</v>
      </c>
      <c r="C2813" s="244" t="s">
        <v>1904</v>
      </c>
      <c r="D2813" s="347">
        <f t="shared" si="1881"/>
        <v>8.2139029246277181E-2</v>
      </c>
      <c r="E2813" s="264">
        <f t="shared" ref="E2813:O2813" si="1884">E2833/$P2833</f>
        <v>6.3727190310051515E-2</v>
      </c>
      <c r="F2813" s="264">
        <f t="shared" si="1884"/>
        <v>-1.0423170692937118E-2</v>
      </c>
      <c r="G2813" s="264">
        <f t="shared" si="1884"/>
        <v>8.9860674147820951E-2</v>
      </c>
      <c r="H2813" s="264">
        <f t="shared" si="1884"/>
        <v>0.11430764130683514</v>
      </c>
      <c r="I2813" s="264">
        <f t="shared" si="1884"/>
        <v>4.7497302211341443E-2</v>
      </c>
      <c r="J2813" s="264">
        <f t="shared" si="1884"/>
        <v>4.5413609366187074E-2</v>
      </c>
      <c r="K2813" s="264">
        <f t="shared" si="1884"/>
        <v>5.9519801058150135E-2</v>
      </c>
      <c r="L2813" s="264">
        <f t="shared" si="1884"/>
        <v>0.12475838415250703</v>
      </c>
      <c r="M2813" s="264">
        <f t="shared" si="1884"/>
        <v>0.11769844873129207</v>
      </c>
      <c r="N2813" s="264">
        <f t="shared" si="1884"/>
        <v>0.14079143739818414</v>
      </c>
      <c r="O2813" s="264">
        <f t="shared" si="1884"/>
        <v>0.12470965276429037</v>
      </c>
      <c r="P2813" s="552">
        <f t="shared" si="1883"/>
        <v>1</v>
      </c>
      <c r="Q2813" s="553">
        <f t="shared" ref="Q2813:Q2821" si="1885">(P2833/P2832-1)</f>
        <v>-0.10243835037349747</v>
      </c>
      <c r="R2813" s="234"/>
      <c r="S2813" s="234"/>
      <c r="T2813" s="75"/>
      <c r="U2813" s="79">
        <v>1</v>
      </c>
    </row>
    <row r="2814" spans="1:21" s="57" customFormat="1" ht="15.6" customHeight="1" thickBot="1">
      <c r="A2814" s="304" t="s">
        <v>72</v>
      </c>
      <c r="B2814" s="516">
        <f>+B2813+1</f>
        <v>561</v>
      </c>
      <c r="C2814" s="233" t="s">
        <v>1905</v>
      </c>
      <c r="D2814" s="175">
        <f t="shared" si="1881"/>
        <v>3.2334847344982966E-2</v>
      </c>
      <c r="E2814" s="176">
        <f t="shared" ref="E2814:O2814" si="1886">E2834/$P2834</f>
        <v>0.14317754286375434</v>
      </c>
      <c r="F2814" s="176">
        <f t="shared" si="1886"/>
        <v>4.4629408849185093E-2</v>
      </c>
      <c r="G2814" s="176">
        <f t="shared" si="1886"/>
        <v>0.11639702802286936</v>
      </c>
      <c r="H2814" s="176">
        <f t="shared" si="1886"/>
        <v>8.3447309838788772E-2</v>
      </c>
      <c r="I2814" s="176">
        <f t="shared" si="1886"/>
        <v>5.3194294165309616E-2</v>
      </c>
      <c r="J2814" s="176">
        <f t="shared" si="1886"/>
        <v>4.7983517233438334E-2</v>
      </c>
      <c r="K2814" s="176">
        <f t="shared" si="1886"/>
        <v>6.3423623703787166E-2</v>
      </c>
      <c r="L2814" s="176">
        <f t="shared" si="1886"/>
        <v>7.6639575524406048E-2</v>
      </c>
      <c r="M2814" s="176">
        <f t="shared" si="1886"/>
        <v>0.11647838152845569</v>
      </c>
      <c r="N2814" s="176">
        <f t="shared" si="1886"/>
        <v>7.7248829421538032E-2</v>
      </c>
      <c r="O2814" s="176">
        <f t="shared" si="1886"/>
        <v>0.14504564150348456</v>
      </c>
      <c r="P2814" s="229">
        <f t="shared" si="1883"/>
        <v>0.99999999999999989</v>
      </c>
      <c r="Q2814" s="498">
        <f t="shared" si="1885"/>
        <v>0.24516305323136822</v>
      </c>
      <c r="R2814" s="234"/>
      <c r="S2814" s="234"/>
      <c r="T2814" s="75"/>
      <c r="U2814" s="79">
        <v>1</v>
      </c>
    </row>
    <row r="2815" spans="1:21" s="57" customFormat="1" ht="15.6" customHeight="1" thickBot="1">
      <c r="A2815" s="304" t="s">
        <v>72</v>
      </c>
      <c r="B2815" s="516">
        <f>+B2814+1</f>
        <v>562</v>
      </c>
      <c r="C2815" s="233" t="s">
        <v>1906</v>
      </c>
      <c r="D2815" s="175">
        <f t="shared" si="1881"/>
        <v>8.2921104139970739E-2</v>
      </c>
      <c r="E2815" s="176">
        <f t="shared" ref="E2815:O2815" si="1887">E2835/$P2835</f>
        <v>7.3949458543865976E-2</v>
      </c>
      <c r="F2815" s="176">
        <f t="shared" si="1887"/>
        <v>8.2593167983361374E-2</v>
      </c>
      <c r="G2815" s="176">
        <f t="shared" si="1887"/>
        <v>0.10023356312454584</v>
      </c>
      <c r="H2815" s="176">
        <f t="shared" si="1887"/>
        <v>3.1967025866845189E-2</v>
      </c>
      <c r="I2815" s="176">
        <f t="shared" si="1887"/>
        <v>7.0251575331022775E-2</v>
      </c>
      <c r="J2815" s="176">
        <f t="shared" si="1887"/>
        <v>2.2946405050554897E-2</v>
      </c>
      <c r="K2815" s="176">
        <f t="shared" si="1887"/>
        <v>9.1302144209479477E-2</v>
      </c>
      <c r="L2815" s="176">
        <f t="shared" si="1887"/>
        <v>0.18762774717843403</v>
      </c>
      <c r="M2815" s="176">
        <f t="shared" si="1887"/>
        <v>0.10031350851039603</v>
      </c>
      <c r="N2815" s="176">
        <f t="shared" si="1887"/>
        <v>7.4757635559490873E-2</v>
      </c>
      <c r="O2815" s="176">
        <f t="shared" si="1887"/>
        <v>8.1136664502032788E-2</v>
      </c>
      <c r="P2815" s="164">
        <f t="shared" si="1883"/>
        <v>1</v>
      </c>
      <c r="Q2815" s="492">
        <f t="shared" si="1885"/>
        <v>8.7464061985213171E-2</v>
      </c>
      <c r="R2815" s="234"/>
      <c r="S2815" s="234"/>
      <c r="T2815" s="75"/>
      <c r="U2815" s="79">
        <v>1</v>
      </c>
    </row>
    <row r="2816" spans="1:21" s="57" customFormat="1" ht="15.75" customHeight="1" thickBot="1">
      <c r="A2816" s="304" t="s">
        <v>72</v>
      </c>
      <c r="B2816" s="516">
        <f>+B2815+1</f>
        <v>563</v>
      </c>
      <c r="C2816" s="233" t="s">
        <v>1907</v>
      </c>
      <c r="D2816" s="175">
        <f t="shared" si="1881"/>
        <v>8.3675143560295318E-2</v>
      </c>
      <c r="E2816" s="176">
        <f t="shared" ref="E2816:O2816" si="1888">E2836/$P2836</f>
        <v>8.3675143560295318E-2</v>
      </c>
      <c r="F2816" s="176">
        <f t="shared" si="1888"/>
        <v>8.3675143560295318E-2</v>
      </c>
      <c r="G2816" s="176">
        <f t="shared" si="1888"/>
        <v>8.3675143560295318E-2</v>
      </c>
      <c r="H2816" s="176">
        <f t="shared" si="1888"/>
        <v>8.3675143560295318E-2</v>
      </c>
      <c r="I2816" s="176">
        <f t="shared" si="1888"/>
        <v>8.3675143560295318E-2</v>
      </c>
      <c r="J2816" s="176">
        <f t="shared" si="1888"/>
        <v>8.3675143560295318E-2</v>
      </c>
      <c r="K2816" s="176">
        <f t="shared" si="1888"/>
        <v>8.3675143560295318E-2</v>
      </c>
      <c r="L2816" s="176">
        <f t="shared" si="1888"/>
        <v>8.3675143560295318E-2</v>
      </c>
      <c r="M2816" s="176">
        <f t="shared" si="1888"/>
        <v>8.3675143560295318E-2</v>
      </c>
      <c r="N2816" s="176">
        <f t="shared" si="1888"/>
        <v>8.3675143560295318E-2</v>
      </c>
      <c r="O2816" s="176">
        <f t="shared" si="1888"/>
        <v>7.9573420836751341E-2</v>
      </c>
      <c r="P2816" s="164">
        <f t="shared" si="1883"/>
        <v>1</v>
      </c>
      <c r="Q2816" s="492">
        <f t="shared" si="1885"/>
        <v>-0.18146329102005221</v>
      </c>
      <c r="R2816" s="234"/>
      <c r="S2816" s="234"/>
      <c r="T2816" s="75"/>
      <c r="U2816" s="79">
        <v>1</v>
      </c>
    </row>
    <row r="2817" spans="1:21" s="57" customFormat="1" ht="15.75" customHeight="1" thickBot="1">
      <c r="A2817" s="304" t="s">
        <v>72</v>
      </c>
      <c r="B2817" s="516">
        <f>+B2816+1</f>
        <v>564</v>
      </c>
      <c r="C2817" s="233" t="s">
        <v>1908</v>
      </c>
      <c r="D2817" s="175">
        <f t="shared" si="1881"/>
        <v>8.3469721767594096E-2</v>
      </c>
      <c r="E2817" s="176">
        <f t="shared" ref="E2817:O2817" si="1889">E2837/$P2837</f>
        <v>8.3469721767594096E-2</v>
      </c>
      <c r="F2817" s="176">
        <f t="shared" si="1889"/>
        <v>8.3469721767594096E-2</v>
      </c>
      <c r="G2817" s="176">
        <f t="shared" si="1889"/>
        <v>8.3469721767594096E-2</v>
      </c>
      <c r="H2817" s="176">
        <f t="shared" si="1889"/>
        <v>8.3469721767594096E-2</v>
      </c>
      <c r="I2817" s="176">
        <f t="shared" si="1889"/>
        <v>8.3469721767594096E-2</v>
      </c>
      <c r="J2817" s="176">
        <f t="shared" si="1889"/>
        <v>8.3469721767594096E-2</v>
      </c>
      <c r="K2817" s="176">
        <f t="shared" si="1889"/>
        <v>8.3469721767594096E-2</v>
      </c>
      <c r="L2817" s="176">
        <f t="shared" si="1889"/>
        <v>8.3469721767594096E-2</v>
      </c>
      <c r="M2817" s="176">
        <f t="shared" si="1889"/>
        <v>8.3469721767594096E-2</v>
      </c>
      <c r="N2817" s="176">
        <f t="shared" si="1889"/>
        <v>8.3469721767594096E-2</v>
      </c>
      <c r="O2817" s="176">
        <f t="shared" si="1889"/>
        <v>8.1833060556464693E-2</v>
      </c>
      <c r="P2817" s="164">
        <f t="shared" si="1883"/>
        <v>0.99999999999999989</v>
      </c>
      <c r="Q2817" s="492">
        <f t="shared" si="1885"/>
        <v>2.4610336341264194E-3</v>
      </c>
      <c r="R2817" s="234"/>
      <c r="S2817" s="234"/>
      <c r="T2817" s="75"/>
      <c r="U2817" s="79">
        <v>1</v>
      </c>
    </row>
    <row r="2818" spans="1:21" s="57" customFormat="1" ht="15.75" hidden="1" customHeight="1" thickBot="1">
      <c r="A2818" s="304" t="s">
        <v>72</v>
      </c>
      <c r="B2818" s="69"/>
      <c r="C2818" s="233" t="s">
        <v>1909</v>
      </c>
      <c r="D2818" s="175" t="e">
        <f t="shared" si="1881"/>
        <v>#DIV/0!</v>
      </c>
      <c r="E2818" s="176" t="e">
        <f t="shared" ref="E2818:O2818" si="1890">E2838/$P2838</f>
        <v>#DIV/0!</v>
      </c>
      <c r="F2818" s="176" t="e">
        <f t="shared" si="1890"/>
        <v>#DIV/0!</v>
      </c>
      <c r="G2818" s="176" t="e">
        <f t="shared" si="1890"/>
        <v>#DIV/0!</v>
      </c>
      <c r="H2818" s="176" t="e">
        <f t="shared" si="1890"/>
        <v>#DIV/0!</v>
      </c>
      <c r="I2818" s="176" t="e">
        <f t="shared" si="1890"/>
        <v>#DIV/0!</v>
      </c>
      <c r="J2818" s="176" t="e">
        <f t="shared" si="1890"/>
        <v>#DIV/0!</v>
      </c>
      <c r="K2818" s="176" t="e">
        <f t="shared" si="1890"/>
        <v>#DIV/0!</v>
      </c>
      <c r="L2818" s="176" t="e">
        <f t="shared" si="1890"/>
        <v>#DIV/0!</v>
      </c>
      <c r="M2818" s="176" t="e">
        <f t="shared" si="1890"/>
        <v>#DIV/0!</v>
      </c>
      <c r="N2818" s="176" t="e">
        <f t="shared" si="1890"/>
        <v>#DIV/0!</v>
      </c>
      <c r="O2818" s="176" t="e">
        <f t="shared" si="1890"/>
        <v>#DIV/0!</v>
      </c>
      <c r="P2818" s="164" t="e">
        <f t="shared" si="1883"/>
        <v>#DIV/0!</v>
      </c>
      <c r="Q2818" s="492">
        <f t="shared" si="1885"/>
        <v>-1</v>
      </c>
      <c r="R2818" s="234"/>
      <c r="S2818" s="234"/>
      <c r="T2818" s="75"/>
      <c r="U2818" s="79">
        <v>2</v>
      </c>
    </row>
    <row r="2819" spans="1:21" s="57" customFormat="1" ht="15.75" hidden="1" customHeight="1" thickBot="1">
      <c r="A2819" s="304" t="s">
        <v>72</v>
      </c>
      <c r="B2819" s="69"/>
      <c r="C2819" s="233" t="s">
        <v>1910</v>
      </c>
      <c r="D2819" s="175" t="e">
        <f t="shared" ref="D2819:O2821" si="1891">D2839/$P2839</f>
        <v>#DIV/0!</v>
      </c>
      <c r="E2819" s="176" t="e">
        <f t="shared" si="1891"/>
        <v>#DIV/0!</v>
      </c>
      <c r="F2819" s="176" t="e">
        <f t="shared" si="1891"/>
        <v>#DIV/0!</v>
      </c>
      <c r="G2819" s="176" t="e">
        <f t="shared" si="1891"/>
        <v>#DIV/0!</v>
      </c>
      <c r="H2819" s="176" t="e">
        <f t="shared" si="1891"/>
        <v>#DIV/0!</v>
      </c>
      <c r="I2819" s="176" t="e">
        <f t="shared" si="1891"/>
        <v>#DIV/0!</v>
      </c>
      <c r="J2819" s="176" t="e">
        <f t="shared" si="1891"/>
        <v>#DIV/0!</v>
      </c>
      <c r="K2819" s="176" t="e">
        <f t="shared" si="1891"/>
        <v>#DIV/0!</v>
      </c>
      <c r="L2819" s="176" t="e">
        <f t="shared" si="1891"/>
        <v>#DIV/0!</v>
      </c>
      <c r="M2819" s="176" t="e">
        <f t="shared" si="1891"/>
        <v>#DIV/0!</v>
      </c>
      <c r="N2819" s="176" t="e">
        <f t="shared" si="1891"/>
        <v>#DIV/0!</v>
      </c>
      <c r="O2819" s="176" t="e">
        <f t="shared" si="1891"/>
        <v>#DIV/0!</v>
      </c>
      <c r="P2819" s="164" t="e">
        <f t="shared" si="1883"/>
        <v>#DIV/0!</v>
      </c>
      <c r="Q2819" s="492" t="e">
        <f t="shared" si="1885"/>
        <v>#DIV/0!</v>
      </c>
      <c r="R2819" s="234"/>
      <c r="S2819" s="234"/>
      <c r="T2819" s="75"/>
      <c r="U2819" s="79">
        <v>2</v>
      </c>
    </row>
    <row r="2820" spans="1:21" s="57" customFormat="1" ht="15.75" hidden="1" customHeight="1" thickBot="1">
      <c r="A2820" s="304" t="s">
        <v>72</v>
      </c>
      <c r="B2820" s="69"/>
      <c r="C2820" s="233" t="s">
        <v>1911</v>
      </c>
      <c r="D2820" s="175" t="e">
        <f t="shared" si="1891"/>
        <v>#DIV/0!</v>
      </c>
      <c r="E2820" s="176" t="e">
        <f t="shared" si="1891"/>
        <v>#DIV/0!</v>
      </c>
      <c r="F2820" s="176" t="e">
        <f t="shared" si="1891"/>
        <v>#DIV/0!</v>
      </c>
      <c r="G2820" s="176" t="e">
        <f t="shared" si="1891"/>
        <v>#DIV/0!</v>
      </c>
      <c r="H2820" s="176" t="e">
        <f t="shared" si="1891"/>
        <v>#DIV/0!</v>
      </c>
      <c r="I2820" s="176" t="e">
        <f t="shared" si="1891"/>
        <v>#DIV/0!</v>
      </c>
      <c r="J2820" s="176" t="e">
        <f t="shared" si="1891"/>
        <v>#DIV/0!</v>
      </c>
      <c r="K2820" s="176" t="e">
        <f t="shared" si="1891"/>
        <v>#DIV/0!</v>
      </c>
      <c r="L2820" s="176" t="e">
        <f t="shared" si="1891"/>
        <v>#DIV/0!</v>
      </c>
      <c r="M2820" s="176" t="e">
        <f t="shared" si="1891"/>
        <v>#DIV/0!</v>
      </c>
      <c r="N2820" s="176" t="e">
        <f t="shared" si="1891"/>
        <v>#DIV/0!</v>
      </c>
      <c r="O2820" s="176" t="e">
        <f t="shared" si="1891"/>
        <v>#DIV/0!</v>
      </c>
      <c r="P2820" s="164" t="e">
        <f t="shared" si="1883"/>
        <v>#DIV/0!</v>
      </c>
      <c r="Q2820" s="492" t="e">
        <f t="shared" si="1885"/>
        <v>#DIV/0!</v>
      </c>
      <c r="R2820" s="234"/>
      <c r="S2820" s="234"/>
      <c r="T2820" s="75"/>
      <c r="U2820" s="79">
        <v>2</v>
      </c>
    </row>
    <row r="2821" spans="1:21" s="57" customFormat="1" ht="15.75" hidden="1" customHeight="1" thickBot="1">
      <c r="A2821" s="304" t="s">
        <v>72</v>
      </c>
      <c r="B2821" s="69"/>
      <c r="C2821" s="233" t="s">
        <v>1912</v>
      </c>
      <c r="D2821" s="175" t="e">
        <f t="shared" si="1891"/>
        <v>#DIV/0!</v>
      </c>
      <c r="E2821" s="176" t="e">
        <f t="shared" si="1891"/>
        <v>#DIV/0!</v>
      </c>
      <c r="F2821" s="176" t="e">
        <f t="shared" si="1891"/>
        <v>#DIV/0!</v>
      </c>
      <c r="G2821" s="176" t="e">
        <f t="shared" si="1891"/>
        <v>#DIV/0!</v>
      </c>
      <c r="H2821" s="176" t="e">
        <f t="shared" si="1891"/>
        <v>#DIV/0!</v>
      </c>
      <c r="I2821" s="176" t="e">
        <f t="shared" si="1891"/>
        <v>#DIV/0!</v>
      </c>
      <c r="J2821" s="176" t="e">
        <f t="shared" si="1891"/>
        <v>#DIV/0!</v>
      </c>
      <c r="K2821" s="176" t="e">
        <f t="shared" si="1891"/>
        <v>#DIV/0!</v>
      </c>
      <c r="L2821" s="176" t="e">
        <f t="shared" si="1891"/>
        <v>#DIV/0!</v>
      </c>
      <c r="M2821" s="176" t="e">
        <f t="shared" si="1891"/>
        <v>#DIV/0!</v>
      </c>
      <c r="N2821" s="176" t="e">
        <f t="shared" si="1891"/>
        <v>#DIV/0!</v>
      </c>
      <c r="O2821" s="176" t="e">
        <f t="shared" si="1891"/>
        <v>#DIV/0!</v>
      </c>
      <c r="P2821" s="164" t="e">
        <f t="shared" si="1883"/>
        <v>#DIV/0!</v>
      </c>
      <c r="Q2821" s="492" t="e">
        <f t="shared" si="1885"/>
        <v>#DIV/0!</v>
      </c>
      <c r="R2821" s="234"/>
      <c r="S2821" s="234"/>
      <c r="T2821" s="75"/>
      <c r="U2821" s="79">
        <v>2</v>
      </c>
    </row>
    <row r="2822" spans="1:21" s="57" customFormat="1" ht="15.75" hidden="1" customHeight="1" thickBot="1">
      <c r="A2822" s="304" t="s">
        <v>72</v>
      </c>
      <c r="B2822" s="69"/>
      <c r="C2822" s="236" t="s">
        <v>344</v>
      </c>
      <c r="D2822" s="245">
        <v>-5.43064502</v>
      </c>
      <c r="E2822" s="246">
        <v>-5.4101903400000007</v>
      </c>
      <c r="F2822" s="246">
        <v>-7.9206224900000004</v>
      </c>
      <c r="G2822" s="246">
        <v>-4.8165873399999999</v>
      </c>
      <c r="H2822" s="246">
        <v>-10.518232680000001</v>
      </c>
      <c r="I2822" s="246">
        <v>-9.1872023700000014</v>
      </c>
      <c r="J2822" s="246">
        <v>-9.912251610000002</v>
      </c>
      <c r="K2822" s="246">
        <v>-6.5232105100000002</v>
      </c>
      <c r="L2822" s="246">
        <v>-5.4324112600000003</v>
      </c>
      <c r="M2822" s="246">
        <v>-4.7839572500000003</v>
      </c>
      <c r="N2822" s="246">
        <v>-6.8799763800000004</v>
      </c>
      <c r="O2822" s="197">
        <v>-2.8426141500000002</v>
      </c>
      <c r="P2822" s="181">
        <f>SUM(D2822:O2822)</f>
        <v>-79.6579014</v>
      </c>
      <c r="Q2822" s="198"/>
      <c r="R2822" s="234"/>
      <c r="S2822" s="234"/>
      <c r="T2822" s="75"/>
      <c r="U2822" s="79">
        <v>2</v>
      </c>
    </row>
    <row r="2823" spans="1:21" s="57" customFormat="1" ht="15.75" hidden="1" customHeight="1" thickBot="1">
      <c r="A2823" s="304" t="s">
        <v>72</v>
      </c>
      <c r="B2823" s="69"/>
      <c r="C2823" s="233" t="s">
        <v>345</v>
      </c>
      <c r="D2823" s="182">
        <v>-3.8344929699999999</v>
      </c>
      <c r="E2823" s="183">
        <v>-8.8682174899999993</v>
      </c>
      <c r="F2823" s="183">
        <v>-4.6153023700000002</v>
      </c>
      <c r="G2823" s="183">
        <v>-5.2443829099999997</v>
      </c>
      <c r="H2823" s="183">
        <v>-2.6667026699999998</v>
      </c>
      <c r="I2823" s="183">
        <v>-1.4955184800000001</v>
      </c>
      <c r="J2823" s="183">
        <v>-6.0307961499999996</v>
      </c>
      <c r="K2823" s="183">
        <v>-8.5222447599999995</v>
      </c>
      <c r="L2823" s="183">
        <v>-3.9873400299999999</v>
      </c>
      <c r="M2823" s="183">
        <v>-10.91585602</v>
      </c>
      <c r="N2823" s="183">
        <v>0.20684308000000001</v>
      </c>
      <c r="O2823" s="184">
        <v>-6.0701949700000002</v>
      </c>
      <c r="P2823" s="185">
        <f>SUM(D2823:O2823)</f>
        <v>-62.044205740000002</v>
      </c>
      <c r="Q2823" s="502"/>
      <c r="R2823" s="186"/>
      <c r="S2823" s="186"/>
      <c r="T2823" s="103"/>
      <c r="U2823" s="79">
        <v>2</v>
      </c>
    </row>
    <row r="2824" spans="1:21" s="57" customFormat="1" ht="15.75" hidden="1" customHeight="1" thickBot="1">
      <c r="A2824" s="304" t="s">
        <v>72</v>
      </c>
      <c r="B2824" s="69"/>
      <c r="C2824" s="233" t="s">
        <v>495</v>
      </c>
      <c r="D2824" s="182">
        <v>-4.6483086499999997</v>
      </c>
      <c r="E2824" s="183">
        <v>-3.7063896399999998</v>
      </c>
      <c r="F2824" s="183">
        <v>-6.5257043299999999</v>
      </c>
      <c r="G2824" s="183">
        <v>-7.3387675699999999</v>
      </c>
      <c r="H2824" s="183">
        <v>-3.1337471699999999</v>
      </c>
      <c r="I2824" s="183">
        <v>-5.6163724799999999</v>
      </c>
      <c r="J2824" s="183">
        <v>-6.8695222400000002</v>
      </c>
      <c r="K2824" s="183">
        <v>-3.7644814700000002</v>
      </c>
      <c r="L2824" s="183">
        <v>-9.1971188399999999</v>
      </c>
      <c r="M2824" s="183">
        <v>-5.31415916</v>
      </c>
      <c r="N2824" s="183">
        <v>-3.5656359000000002</v>
      </c>
      <c r="O2824" s="184">
        <v>-4.7444238399999996</v>
      </c>
      <c r="P2824" s="185">
        <f t="shared" ref="P2824:P2829" si="1892">SUM(D2824:O2824)</f>
        <v>-64.424631289999994</v>
      </c>
      <c r="Q2824" s="503"/>
      <c r="R2824" s="187"/>
      <c r="S2824" s="187"/>
      <c r="T2824" s="105">
        <f>R2824-S2824</f>
        <v>0</v>
      </c>
      <c r="U2824" s="79">
        <v>2</v>
      </c>
    </row>
    <row r="2825" spans="1:21" s="57" customFormat="1" ht="15.75" hidden="1" customHeight="1" thickBot="1">
      <c r="A2825" s="304" t="s">
        <v>72</v>
      </c>
      <c r="B2825" s="69"/>
      <c r="C2825" s="233" t="s">
        <v>616</v>
      </c>
      <c r="D2825" s="182">
        <v>-5.5570854699999996</v>
      </c>
      <c r="E2825" s="183">
        <v>-5.0346292999999998</v>
      </c>
      <c r="F2825" s="183">
        <v>-4.1292890299999998</v>
      </c>
      <c r="G2825" s="183">
        <v>-5.1528975600000004</v>
      </c>
      <c r="H2825" s="183">
        <v>-1.2975336900000001</v>
      </c>
      <c r="I2825" s="183">
        <v>-5.0130283899999997</v>
      </c>
      <c r="J2825" s="183">
        <v>-9.2871629599999999</v>
      </c>
      <c r="K2825" s="183">
        <v>-5.3877554200000004</v>
      </c>
      <c r="L2825" s="183">
        <v>-3.88915071</v>
      </c>
      <c r="M2825" s="183">
        <v>-5.5773645500000004</v>
      </c>
      <c r="N2825" s="183">
        <v>-5.3935181400000003</v>
      </c>
      <c r="O2825" s="184">
        <v>-5.4064892499999999</v>
      </c>
      <c r="P2825" s="185">
        <f t="shared" si="1892"/>
        <v>-61.125904469999995</v>
      </c>
      <c r="Q2825" s="503"/>
      <c r="R2825" s="187"/>
      <c r="S2825" s="187"/>
      <c r="T2825" s="105">
        <f>R2825-S2825</f>
        <v>0</v>
      </c>
      <c r="U2825" s="79">
        <v>2</v>
      </c>
    </row>
    <row r="2826" spans="1:21" s="57" customFormat="1" ht="15.75" hidden="1" customHeight="1" thickBot="1">
      <c r="A2826" s="304" t="s">
        <v>72</v>
      </c>
      <c r="B2826" s="69"/>
      <c r="C2826" s="233" t="s">
        <v>713</v>
      </c>
      <c r="D2826" s="182">
        <v>-5.0348062200000001</v>
      </c>
      <c r="E2826" s="183">
        <v>-5.3336278300000002</v>
      </c>
      <c r="F2826" s="183">
        <v>-9.1780250999999993</v>
      </c>
      <c r="G2826" s="183">
        <v>-6.9543051299999998</v>
      </c>
      <c r="H2826" s="183">
        <v>-8.1211006599999997</v>
      </c>
      <c r="I2826" s="183">
        <v>-4.5533445099999996</v>
      </c>
      <c r="J2826" s="183">
        <v>-14.67261869</v>
      </c>
      <c r="K2826" s="183">
        <v>-21.628761149999999</v>
      </c>
      <c r="L2826" s="183">
        <v>-7.5596839600000001</v>
      </c>
      <c r="M2826" s="183">
        <v>-6.4364704699999997</v>
      </c>
      <c r="N2826" s="183">
        <v>-33.917435779999998</v>
      </c>
      <c r="O2826" s="184">
        <v>7.7916857000000004</v>
      </c>
      <c r="P2826" s="185">
        <f t="shared" si="1892"/>
        <v>-115.59849379999999</v>
      </c>
      <c r="Q2826" s="503"/>
      <c r="R2826" s="187"/>
      <c r="S2826" s="187"/>
      <c r="T2826" s="105"/>
      <c r="U2826" s="79">
        <v>2</v>
      </c>
    </row>
    <row r="2827" spans="1:21" s="57" customFormat="1" ht="15.75" hidden="1" customHeight="1" thickBot="1">
      <c r="A2827" s="304" t="s">
        <v>72</v>
      </c>
      <c r="B2827" s="69"/>
      <c r="C2827" s="233" t="s">
        <v>817</v>
      </c>
      <c r="D2827" s="189">
        <v>-18.905889369999997</v>
      </c>
      <c r="E2827" s="190">
        <v>-23.698815870000001</v>
      </c>
      <c r="F2827" s="190">
        <v>-5.0940019999999997</v>
      </c>
      <c r="G2827" s="190">
        <v>-4.6852775099999997</v>
      </c>
      <c r="H2827" s="190">
        <v>-1.9638500800000001</v>
      </c>
      <c r="I2827" s="190">
        <v>-3.6005162400000001</v>
      </c>
      <c r="J2827" s="190">
        <v>-7.0951751800000009</v>
      </c>
      <c r="K2827" s="190">
        <v>-3.9774259700000001</v>
      </c>
      <c r="L2827" s="190">
        <v>-5.3498573400000007</v>
      </c>
      <c r="M2827" s="190">
        <v>-4.8974054300000001</v>
      </c>
      <c r="N2827" s="190">
        <v>-6.3321669699999994</v>
      </c>
      <c r="O2827" s="184">
        <v>-3.8660228800000001</v>
      </c>
      <c r="P2827" s="185">
        <f t="shared" si="1892"/>
        <v>-89.46640484000001</v>
      </c>
      <c r="Q2827" s="503"/>
      <c r="R2827" s="187"/>
      <c r="S2827" s="187"/>
      <c r="T2827" s="105">
        <f>R2827-S2827</f>
        <v>0</v>
      </c>
      <c r="U2827" s="79">
        <v>2</v>
      </c>
    </row>
    <row r="2828" spans="1:21" s="57" customFormat="1" ht="15.75" hidden="1" customHeight="1" thickBot="1">
      <c r="A2828" s="304" t="s">
        <v>72</v>
      </c>
      <c r="B2828" s="69"/>
      <c r="C2828" s="233" t="s">
        <v>902</v>
      </c>
      <c r="D2828" s="422">
        <v>-6.0195748599999996</v>
      </c>
      <c r="E2828" s="423">
        <v>-3.7765227299999999</v>
      </c>
      <c r="F2828" s="423">
        <v>-5.2047668099999997</v>
      </c>
      <c r="G2828" s="423">
        <v>-5.0907826100000007</v>
      </c>
      <c r="H2828" s="423">
        <v>-2.55905754</v>
      </c>
      <c r="I2828" s="423">
        <v>-5.8098617799999994</v>
      </c>
      <c r="J2828" s="423">
        <v>-6.7657019600000003</v>
      </c>
      <c r="K2828" s="423">
        <v>-15.09450494</v>
      </c>
      <c r="L2828" s="423">
        <v>-3.8910781000000005</v>
      </c>
      <c r="M2828" s="423">
        <v>-7.8624981599999995</v>
      </c>
      <c r="N2828" s="423">
        <v>-5.7590173599999996</v>
      </c>
      <c r="O2828" s="424">
        <v>-13.87928277</v>
      </c>
      <c r="P2828" s="425">
        <f t="shared" si="1892"/>
        <v>-81.712649620000008</v>
      </c>
      <c r="Q2828" s="503"/>
      <c r="R2828" s="182"/>
      <c r="S2828" s="191"/>
      <c r="T2828" s="192">
        <f>S2828-R2828</f>
        <v>0</v>
      </c>
      <c r="U2828" s="79">
        <v>2</v>
      </c>
    </row>
    <row r="2829" spans="1:21" s="57" customFormat="1" ht="15.75" hidden="1" customHeight="1" thickBot="1">
      <c r="A2829" s="304" t="s">
        <v>72</v>
      </c>
      <c r="B2829" s="69"/>
      <c r="C2829" s="233" t="s">
        <v>1003</v>
      </c>
      <c r="D2829" s="182">
        <v>-6.8530603799999996</v>
      </c>
      <c r="E2829" s="183">
        <v>-6.0011389600000005</v>
      </c>
      <c r="F2829" s="183">
        <v>-5.7097738999999992</v>
      </c>
      <c r="G2829" s="183">
        <v>-9.4325987599999994</v>
      </c>
      <c r="H2829" s="183">
        <v>-8.9997485600000005</v>
      </c>
      <c r="I2829" s="183">
        <v>-5.4999059800000003</v>
      </c>
      <c r="J2829" s="183">
        <v>-10.62827665</v>
      </c>
      <c r="K2829" s="183">
        <v>-5.9280777899999988</v>
      </c>
      <c r="L2829" s="183">
        <v>-6.2051077300000008</v>
      </c>
      <c r="M2829" s="183">
        <v>-7.8816473100000009</v>
      </c>
      <c r="N2829" s="183">
        <v>-6.9692641999999996</v>
      </c>
      <c r="O2829" s="184">
        <v>-11.541169399999999</v>
      </c>
      <c r="P2829" s="185">
        <f t="shared" si="1892"/>
        <v>-91.649769620000001</v>
      </c>
      <c r="Q2829" s="503"/>
      <c r="R2829" s="459">
        <v>-85.5</v>
      </c>
      <c r="S2829" s="459">
        <v>-85.5</v>
      </c>
      <c r="T2829" s="592">
        <f>R2829-S2829</f>
        <v>0</v>
      </c>
      <c r="U2829" s="79">
        <v>2</v>
      </c>
    </row>
    <row r="2830" spans="1:21" s="57" customFormat="1" ht="15.6" customHeight="1" thickBot="1">
      <c r="A2830" s="304" t="s">
        <v>72</v>
      </c>
      <c r="B2830" s="516">
        <f>+B2817+1</f>
        <v>565</v>
      </c>
      <c r="C2830" s="233" t="s">
        <v>2538</v>
      </c>
      <c r="D2830" s="182">
        <v>-9.6999999999999993</v>
      </c>
      <c r="E2830" s="183">
        <v>-9.6999999999999993</v>
      </c>
      <c r="F2830" s="183">
        <v>-9.6999999999999993</v>
      </c>
      <c r="G2830" s="183">
        <v>-9.6999999999999993</v>
      </c>
      <c r="H2830" s="183">
        <v>-9.6999999999999993</v>
      </c>
      <c r="I2830" s="183">
        <v>-9.6999999999999993</v>
      </c>
      <c r="J2830" s="183">
        <v>-9.6999999999999993</v>
      </c>
      <c r="K2830" s="183">
        <v>-9.6999999999999993</v>
      </c>
      <c r="L2830" s="183">
        <v>-9.6999999999999993</v>
      </c>
      <c r="M2830" s="183">
        <v>-9.6999999999999993</v>
      </c>
      <c r="N2830" s="183">
        <v>-9.6999999999999993</v>
      </c>
      <c r="O2830" s="184">
        <f>(R2830)-SUM(D2830:N2830)</f>
        <v>-9.1999999999999886</v>
      </c>
      <c r="P2830" s="185">
        <f>SUM(D2830:O2830)</f>
        <v>-115.9</v>
      </c>
      <c r="Q2830" s="584"/>
      <c r="R2830" s="182">
        <v>-115.9</v>
      </c>
      <c r="S2830" s="187">
        <v>-115.9</v>
      </c>
      <c r="T2830" s="105">
        <f>R2830-S2830</f>
        <v>0</v>
      </c>
      <c r="U2830" s="79">
        <v>1</v>
      </c>
    </row>
    <row r="2831" spans="1:21" s="57" customFormat="1" ht="15.75" hidden="1" customHeight="1" thickBot="1">
      <c r="A2831" s="304" t="s">
        <v>72</v>
      </c>
      <c r="B2831" s="69"/>
      <c r="C2831" s="233" t="s">
        <v>1148</v>
      </c>
      <c r="D2831" s="182">
        <v>-6.9278887400000002</v>
      </c>
      <c r="E2831" s="183">
        <v>-7.1948352199999999</v>
      </c>
      <c r="F2831" s="183">
        <v>-8.2868050100000001</v>
      </c>
      <c r="G2831" s="183">
        <v>-10.606583989999999</v>
      </c>
      <c r="H2831" s="183">
        <v>-5.4272125199999994</v>
      </c>
      <c r="I2831" s="183">
        <v>-6.5238726299999996</v>
      </c>
      <c r="J2831" s="183">
        <v>27.401132140000001</v>
      </c>
      <c r="K2831" s="183">
        <v>-9.9036803599999992</v>
      </c>
      <c r="L2831" s="183">
        <v>-7.5544439199999998</v>
      </c>
      <c r="M2831" s="183">
        <v>-9.1065530400000014</v>
      </c>
      <c r="N2831" s="183">
        <v>1.1807578300000001</v>
      </c>
      <c r="O2831" s="184">
        <v>-11.39396634</v>
      </c>
      <c r="P2831" s="185">
        <f>SUM(D2831:O2831)</f>
        <v>-54.343951799999999</v>
      </c>
      <c r="Q2831" s="351"/>
      <c r="R2831" s="595">
        <v>-56.9</v>
      </c>
      <c r="S2831" s="596">
        <v>-56.9</v>
      </c>
      <c r="T2831" s="597">
        <f>R2831-S2831</f>
        <v>0</v>
      </c>
      <c r="U2831" s="79">
        <v>2</v>
      </c>
    </row>
    <row r="2832" spans="1:21" s="57" customFormat="1" ht="15.75" hidden="1" customHeight="1" thickBot="1">
      <c r="A2832" s="304" t="s">
        <v>72</v>
      </c>
      <c r="B2832" s="516"/>
      <c r="C2832" s="233" t="s">
        <v>1903</v>
      </c>
      <c r="D2832" s="182">
        <v>-11.596205979999999</v>
      </c>
      <c r="E2832" s="183">
        <v>-7.1216127999999994</v>
      </c>
      <c r="F2832" s="183">
        <v>-10.10139745</v>
      </c>
      <c r="G2832" s="183">
        <v>-12.689310750000001</v>
      </c>
      <c r="H2832" s="183">
        <v>-7.0737629700000006</v>
      </c>
      <c r="I2832" s="183">
        <v>-7.0829693000000002</v>
      </c>
      <c r="J2832" s="183">
        <v>-14.590051700000002</v>
      </c>
      <c r="K2832" s="183">
        <v>-8.790044029999553</v>
      </c>
      <c r="L2832" s="183">
        <v>-24.039139780000003</v>
      </c>
      <c r="M2832" s="183">
        <v>-8.0674617399999988</v>
      </c>
      <c r="N2832" s="183">
        <v>-5.6506884199999998</v>
      </c>
      <c r="O2832" s="184">
        <v>-5.7323444100000005</v>
      </c>
      <c r="P2832" s="185">
        <f t="shared" ref="P2832:P2841" si="1893">SUM(D2832:O2832)</f>
        <v>-122.53498932999955</v>
      </c>
      <c r="Q2832" s="351"/>
      <c r="R2832" s="182">
        <v>-102</v>
      </c>
      <c r="S2832" s="187">
        <v>-102</v>
      </c>
      <c r="T2832" s="481">
        <f t="shared" ref="T2832:T2841" si="1894">R2832-S2832</f>
        <v>0</v>
      </c>
      <c r="U2832" s="79">
        <v>2</v>
      </c>
    </row>
    <row r="2833" spans="1:21" s="57" customFormat="1" ht="15.75" hidden="1" customHeight="1" thickBot="1">
      <c r="A2833" s="304" t="s">
        <v>72</v>
      </c>
      <c r="B2833" s="516"/>
      <c r="C2833" s="233" t="s">
        <v>1904</v>
      </c>
      <c r="D2833" s="583">
        <v>-9.033872800000001</v>
      </c>
      <c r="E2833" s="301">
        <v>-7.0088889100000022</v>
      </c>
      <c r="F2833" s="301">
        <v>1.1463685300000002</v>
      </c>
      <c r="G2833" s="301">
        <v>-9.8831202099999995</v>
      </c>
      <c r="H2833" s="301">
        <v>-12.571863840000001</v>
      </c>
      <c r="I2833" s="301">
        <v>-5.2238818799999995</v>
      </c>
      <c r="J2833" s="301">
        <v>-4.994711699999999</v>
      </c>
      <c r="K2833" s="301">
        <v>-6.5461488500000007</v>
      </c>
      <c r="L2833" s="301">
        <v>-13.721264830000001</v>
      </c>
      <c r="M2833" s="301">
        <v>-12.944794020000002</v>
      </c>
      <c r="N2833" s="301">
        <v>-15.484623429999997</v>
      </c>
      <c r="O2833" s="332">
        <v>-13.715905220000266</v>
      </c>
      <c r="P2833" s="333">
        <f t="shared" si="1893"/>
        <v>-109.98270716000027</v>
      </c>
      <c r="Q2833" s="557"/>
      <c r="R2833" s="419">
        <v>-83.2</v>
      </c>
      <c r="S2833" s="187">
        <v>-83.2</v>
      </c>
      <c r="T2833" s="105">
        <f t="shared" si="1894"/>
        <v>0</v>
      </c>
      <c r="U2833" s="79">
        <v>2</v>
      </c>
    </row>
    <row r="2834" spans="1:21" s="57" customFormat="1" ht="15.6" hidden="1" customHeight="1" thickBot="1">
      <c r="A2834" s="304" t="s">
        <v>72</v>
      </c>
      <c r="B2834" s="516"/>
      <c r="C2834" s="233" t="s">
        <v>1905</v>
      </c>
      <c r="D2834" s="182">
        <v>-4.4281410500001144</v>
      </c>
      <c r="E2834" s="183">
        <v>-19.607649549999</v>
      </c>
      <c r="F2834" s="183">
        <v>-6.1118370299953861</v>
      </c>
      <c r="G2834" s="183">
        <v>-15.940154360000522</v>
      </c>
      <c r="H2834" s="183">
        <v>-11.427808959999705</v>
      </c>
      <c r="I2834" s="183">
        <v>-7.2847672700003336</v>
      </c>
      <c r="J2834" s="183">
        <v>-6.5711701100003497</v>
      </c>
      <c r="K2834" s="183">
        <v>-8.685637159999656</v>
      </c>
      <c r="L2834" s="183">
        <v>-10.495514230001858</v>
      </c>
      <c r="M2834" s="183">
        <v>-15.951295429998618</v>
      </c>
      <c r="N2834" s="183">
        <v>-10.578949360001976</v>
      </c>
      <c r="O2834" s="184">
        <v>-19.863478939999887</v>
      </c>
      <c r="P2834" s="185">
        <f t="shared" si="1893"/>
        <v>-136.9464034499974</v>
      </c>
      <c r="Q2834" s="584"/>
      <c r="R2834" s="182">
        <v>-112.3</v>
      </c>
      <c r="S2834" s="187">
        <v>-112.3</v>
      </c>
      <c r="T2834" s="105">
        <f t="shared" si="1894"/>
        <v>0</v>
      </c>
      <c r="U2834" s="79">
        <v>2</v>
      </c>
    </row>
    <row r="2835" spans="1:21" s="57" customFormat="1" ht="15.6" hidden="1" customHeight="1" thickBot="1">
      <c r="A2835" s="304" t="s">
        <v>72</v>
      </c>
      <c r="B2835" s="516"/>
      <c r="C2835" s="233" t="s">
        <v>1906</v>
      </c>
      <c r="D2835" s="182">
        <v>-12.34896674</v>
      </c>
      <c r="E2835" s="183">
        <v>-11.012870769999999</v>
      </c>
      <c r="F2835" s="183">
        <v>-12.30012908</v>
      </c>
      <c r="G2835" s="183">
        <v>-14.927212440000003</v>
      </c>
      <c r="H2835" s="183">
        <v>-4.7606667000000007</v>
      </c>
      <c r="I2835" s="183">
        <v>-10.46216613</v>
      </c>
      <c r="J2835" s="183">
        <v>-3.4172771300000009</v>
      </c>
      <c r="K2835" s="183">
        <v>-13.597107199999996</v>
      </c>
      <c r="L2835" s="183">
        <v>-27.942329440000002</v>
      </c>
      <c r="M2835" s="183">
        <v>-14.93911825</v>
      </c>
      <c r="N2835" s="183">
        <v>-11.133227960000001</v>
      </c>
      <c r="O2835" s="184">
        <v>-12.083220329999998</v>
      </c>
      <c r="P2835" s="185">
        <f t="shared" si="1893"/>
        <v>-148.92429217</v>
      </c>
      <c r="Q2835" s="638"/>
      <c r="R2835" s="182">
        <v>-116.3</v>
      </c>
      <c r="S2835" s="187">
        <v>-116.3</v>
      </c>
      <c r="T2835" s="105">
        <f t="shared" si="1894"/>
        <v>0</v>
      </c>
      <c r="U2835" s="79">
        <v>2</v>
      </c>
    </row>
    <row r="2836" spans="1:21" s="57" customFormat="1" ht="15.75" customHeight="1" thickBot="1">
      <c r="A2836" s="304" t="s">
        <v>72</v>
      </c>
      <c r="B2836" s="516">
        <f>+B2830+1</f>
        <v>566</v>
      </c>
      <c r="C2836" s="233" t="s">
        <v>1907</v>
      </c>
      <c r="D2836" s="612">
        <v>-10.199999999999999</v>
      </c>
      <c r="E2836" s="611">
        <v>-10.199999999999999</v>
      </c>
      <c r="F2836" s="611">
        <v>-10.199999999999999</v>
      </c>
      <c r="G2836" s="611">
        <v>-10.199999999999999</v>
      </c>
      <c r="H2836" s="611">
        <v>-10.199999999999999</v>
      </c>
      <c r="I2836" s="611">
        <v>-10.199999999999999</v>
      </c>
      <c r="J2836" s="611">
        <v>-10.199999999999999</v>
      </c>
      <c r="K2836" s="611">
        <v>-10.199999999999999</v>
      </c>
      <c r="L2836" s="611">
        <v>-10.199999999999999</v>
      </c>
      <c r="M2836" s="611">
        <v>-10.199999999999999</v>
      </c>
      <c r="N2836" s="611">
        <v>-10.199999999999999</v>
      </c>
      <c r="O2836" s="184">
        <f t="shared" ref="O2836:O2841" si="1895">(R2836)-SUM(D2836:N2836)</f>
        <v>-9.6999999999999886</v>
      </c>
      <c r="P2836" s="185">
        <f t="shared" si="1893"/>
        <v>-121.9</v>
      </c>
      <c r="Q2836" s="557"/>
      <c r="R2836" s="648">
        <v>-121.9</v>
      </c>
      <c r="S2836" s="599">
        <v>-121.9</v>
      </c>
      <c r="T2836" s="600">
        <f t="shared" si="1894"/>
        <v>0</v>
      </c>
      <c r="U2836" s="79">
        <v>1</v>
      </c>
    </row>
    <row r="2837" spans="1:21" s="57" customFormat="1" ht="15.75" customHeight="1" thickBot="1">
      <c r="A2837" s="304" t="s">
        <v>72</v>
      </c>
      <c r="B2837" s="516">
        <f>+B2836+1</f>
        <v>567</v>
      </c>
      <c r="C2837" s="233" t="s">
        <v>1908</v>
      </c>
      <c r="D2837" s="195">
        <v>-10.199999999999999</v>
      </c>
      <c r="E2837" s="193">
        <v>-10.199999999999999</v>
      </c>
      <c r="F2837" s="193">
        <v>-10.199999999999999</v>
      </c>
      <c r="G2837" s="193">
        <v>-10.199999999999999</v>
      </c>
      <c r="H2837" s="193">
        <v>-10.199999999999999</v>
      </c>
      <c r="I2837" s="193">
        <v>-10.199999999999999</v>
      </c>
      <c r="J2837" s="193">
        <v>-10.199999999999999</v>
      </c>
      <c r="K2837" s="193">
        <v>-10.199999999999999</v>
      </c>
      <c r="L2837" s="193">
        <v>-10.199999999999999</v>
      </c>
      <c r="M2837" s="193">
        <v>-10.199999999999999</v>
      </c>
      <c r="N2837" s="193">
        <v>-10.199999999999999</v>
      </c>
      <c r="O2837" s="184">
        <f t="shared" si="1895"/>
        <v>-9.9999999999999858</v>
      </c>
      <c r="P2837" s="185">
        <f t="shared" si="1893"/>
        <v>-122.2</v>
      </c>
      <c r="Q2837" s="542"/>
      <c r="R2837" s="199">
        <v>-122.2</v>
      </c>
      <c r="S2837" s="187">
        <v>-122.2</v>
      </c>
      <c r="T2837" s="105">
        <f t="shared" si="1894"/>
        <v>0</v>
      </c>
      <c r="U2837" s="79">
        <v>1</v>
      </c>
    </row>
    <row r="2838" spans="1:21" s="57" customFormat="1" ht="15.75" hidden="1" customHeight="1" thickBot="1">
      <c r="A2838" s="304" t="s">
        <v>72</v>
      </c>
      <c r="B2838" s="69"/>
      <c r="C2838" s="233" t="s">
        <v>1909</v>
      </c>
      <c r="D2838" s="195"/>
      <c r="E2838" s="193"/>
      <c r="F2838" s="193"/>
      <c r="G2838" s="193"/>
      <c r="H2838" s="193"/>
      <c r="I2838" s="193"/>
      <c r="J2838" s="193"/>
      <c r="K2838" s="193"/>
      <c r="L2838" s="193"/>
      <c r="M2838" s="193"/>
      <c r="N2838" s="193"/>
      <c r="O2838" s="184">
        <f t="shared" si="1895"/>
        <v>0</v>
      </c>
      <c r="P2838" s="185">
        <f t="shared" si="1893"/>
        <v>0</v>
      </c>
      <c r="Q2838" s="503"/>
      <c r="R2838" s="199"/>
      <c r="S2838" s="187"/>
      <c r="T2838" s="105">
        <f t="shared" si="1894"/>
        <v>0</v>
      </c>
      <c r="U2838" s="79">
        <v>2</v>
      </c>
    </row>
    <row r="2839" spans="1:21" s="57" customFormat="1" ht="15.75" hidden="1" customHeight="1" thickBot="1">
      <c r="A2839" s="304" t="s">
        <v>72</v>
      </c>
      <c r="B2839" s="69"/>
      <c r="C2839" s="233" t="s">
        <v>1910</v>
      </c>
      <c r="D2839" s="195"/>
      <c r="E2839" s="193"/>
      <c r="F2839" s="193"/>
      <c r="G2839" s="193"/>
      <c r="H2839" s="193"/>
      <c r="I2839" s="193"/>
      <c r="J2839" s="193"/>
      <c r="K2839" s="193"/>
      <c r="L2839" s="193"/>
      <c r="M2839" s="193"/>
      <c r="N2839" s="193"/>
      <c r="O2839" s="184">
        <f t="shared" si="1895"/>
        <v>0</v>
      </c>
      <c r="P2839" s="185">
        <f t="shared" si="1893"/>
        <v>0</v>
      </c>
      <c r="Q2839" s="503"/>
      <c r="R2839" s="199"/>
      <c r="S2839" s="187"/>
      <c r="T2839" s="105">
        <f t="shared" si="1894"/>
        <v>0</v>
      </c>
      <c r="U2839" s="79">
        <v>2</v>
      </c>
    </row>
    <row r="2840" spans="1:21" s="57" customFormat="1" ht="15.75" hidden="1" customHeight="1" thickBot="1">
      <c r="A2840" s="304" t="s">
        <v>72</v>
      </c>
      <c r="B2840" s="69"/>
      <c r="C2840" s="233" t="s">
        <v>1911</v>
      </c>
      <c r="D2840" s="195"/>
      <c r="E2840" s="193"/>
      <c r="F2840" s="193"/>
      <c r="G2840" s="193"/>
      <c r="H2840" s="193"/>
      <c r="I2840" s="193"/>
      <c r="J2840" s="193"/>
      <c r="K2840" s="193"/>
      <c r="L2840" s="193"/>
      <c r="M2840" s="193"/>
      <c r="N2840" s="193"/>
      <c r="O2840" s="184">
        <f t="shared" si="1895"/>
        <v>0</v>
      </c>
      <c r="P2840" s="185">
        <f t="shared" si="1893"/>
        <v>0</v>
      </c>
      <c r="Q2840" s="503"/>
      <c r="R2840" s="199"/>
      <c r="S2840" s="187"/>
      <c r="T2840" s="105">
        <f t="shared" si="1894"/>
        <v>0</v>
      </c>
      <c r="U2840" s="79">
        <v>2</v>
      </c>
    </row>
    <row r="2841" spans="1:21" s="57" customFormat="1" ht="15.75" hidden="1" customHeight="1" thickBot="1">
      <c r="A2841" s="304" t="s">
        <v>72</v>
      </c>
      <c r="B2841" s="69"/>
      <c r="C2841" s="233" t="s">
        <v>1912</v>
      </c>
      <c r="D2841" s="195"/>
      <c r="E2841" s="193"/>
      <c r="F2841" s="193"/>
      <c r="G2841" s="193"/>
      <c r="H2841" s="193"/>
      <c r="I2841" s="193"/>
      <c r="J2841" s="193"/>
      <c r="K2841" s="193"/>
      <c r="L2841" s="193"/>
      <c r="M2841" s="193"/>
      <c r="N2841" s="193"/>
      <c r="O2841" s="184">
        <f t="shared" si="1895"/>
        <v>0</v>
      </c>
      <c r="P2841" s="185">
        <f t="shared" si="1893"/>
        <v>0</v>
      </c>
      <c r="Q2841" s="503"/>
      <c r="R2841" s="199"/>
      <c r="S2841" s="187"/>
      <c r="T2841" s="105">
        <f t="shared" si="1894"/>
        <v>0</v>
      </c>
      <c r="U2841" s="79">
        <v>2</v>
      </c>
    </row>
    <row r="2842" spans="1:21" s="196" customFormat="1" ht="15.6" customHeight="1" thickBot="1">
      <c r="B2842" s="549"/>
      <c r="C2842" s="468"/>
      <c r="D2842" s="161"/>
      <c r="E2842" s="161"/>
      <c r="F2842" s="161"/>
      <c r="G2842" s="161"/>
      <c r="H2842" s="161"/>
      <c r="I2842" s="161"/>
      <c r="J2842" s="161"/>
      <c r="K2842" s="161"/>
      <c r="L2842" s="161"/>
      <c r="M2842" s="161"/>
      <c r="N2842" s="161"/>
      <c r="O2842" s="197"/>
      <c r="P2842" s="198"/>
      <c r="Q2842" s="198"/>
      <c r="R2842" s="161"/>
      <c r="S2842" s="161"/>
      <c r="T2842" s="75"/>
      <c r="U2842" s="79">
        <v>1</v>
      </c>
    </row>
    <row r="2843" spans="1:21" s="57" customFormat="1" ht="15.75" hidden="1" customHeight="1" thickBot="1">
      <c r="A2843" s="302" t="s">
        <v>73</v>
      </c>
      <c r="B2843" s="69"/>
      <c r="C2843" s="233" t="s">
        <v>346</v>
      </c>
      <c r="D2843" s="218">
        <v>8.2291375042326587E-2</v>
      </c>
      <c r="E2843" s="218">
        <v>8.2055967337669247E-2</v>
      </c>
      <c r="F2843" s="218">
        <v>8.2986126270029728E-2</v>
      </c>
      <c r="G2843" s="218">
        <v>8.2132236589162175E-2</v>
      </c>
      <c r="H2843" s="218">
        <v>8.3424122411896409E-2</v>
      </c>
      <c r="I2843" s="218">
        <v>8.3190553864120234E-2</v>
      </c>
      <c r="J2843" s="218">
        <v>8.3870625216232203E-2</v>
      </c>
      <c r="K2843" s="218">
        <v>8.5217956552964796E-2</v>
      </c>
      <c r="L2843" s="218">
        <v>8.2459436467369071E-2</v>
      </c>
      <c r="M2843" s="218">
        <v>8.1159905476137634E-2</v>
      </c>
      <c r="N2843" s="218">
        <v>8.4108198694762673E-2</v>
      </c>
      <c r="O2843" s="218">
        <v>8.7103496077329229E-2</v>
      </c>
      <c r="P2843" s="160">
        <f t="shared" ref="P2843:P2848" si="1896">SUM(D2843:O2843)</f>
        <v>1</v>
      </c>
      <c r="Q2843" s="484"/>
      <c r="R2843" s="234"/>
      <c r="S2843" s="234"/>
      <c r="T2843" s="75"/>
      <c r="U2843" s="79">
        <v>2</v>
      </c>
    </row>
    <row r="2844" spans="1:21" s="57" customFormat="1" ht="15.75" hidden="1" customHeight="1" thickBot="1">
      <c r="A2844" s="304" t="s">
        <v>73</v>
      </c>
      <c r="B2844" s="69"/>
      <c r="C2844" s="233" t="s">
        <v>347</v>
      </c>
      <c r="D2844" s="220">
        <v>0.10034609782359245</v>
      </c>
      <c r="E2844" s="220">
        <v>8.6243528842258235E-2</v>
      </c>
      <c r="F2844" s="220">
        <v>8.3774224662970034E-2</v>
      </c>
      <c r="G2844" s="220">
        <v>8.7845906044248842E-2</v>
      </c>
      <c r="H2844" s="220">
        <v>5.2330476518551765E-2</v>
      </c>
      <c r="I2844" s="220">
        <v>8.3415707088176624E-2</v>
      </c>
      <c r="J2844" s="220">
        <v>8.5450496575919355E-2</v>
      </c>
      <c r="K2844" s="220">
        <v>8.2906997441600586E-2</v>
      </c>
      <c r="L2844" s="220">
        <v>8.2633956417993551E-2</v>
      </c>
      <c r="M2844" s="220">
        <v>8.471150967427693E-2</v>
      </c>
      <c r="N2844" s="220">
        <v>8.8177979390451994E-2</v>
      </c>
      <c r="O2844" s="220">
        <v>8.216311951995954E-2</v>
      </c>
      <c r="P2844" s="164">
        <f t="shared" si="1896"/>
        <v>0.99999999999999989</v>
      </c>
      <c r="Q2844" s="484"/>
      <c r="R2844" s="234"/>
      <c r="S2844" s="234"/>
      <c r="T2844" s="75"/>
      <c r="U2844" s="79">
        <v>2</v>
      </c>
    </row>
    <row r="2845" spans="1:21" s="57" customFormat="1" ht="15.75" hidden="1" customHeight="1" thickBot="1">
      <c r="A2845" s="304" t="s">
        <v>73</v>
      </c>
      <c r="B2845" s="69"/>
      <c r="C2845" s="233" t="s">
        <v>348</v>
      </c>
      <c r="D2845" s="235">
        <v>8.1424531083557475E-2</v>
      </c>
      <c r="E2845" s="235">
        <v>8.5806066599302108E-2</v>
      </c>
      <c r="F2845" s="235">
        <v>8.2021478533314859E-2</v>
      </c>
      <c r="G2845" s="235">
        <v>8.1858446777307137E-2</v>
      </c>
      <c r="H2845" s="235">
        <v>8.9213607865152506E-2</v>
      </c>
      <c r="I2845" s="235">
        <v>8.7823446613683243E-2</v>
      </c>
      <c r="J2845" s="235">
        <v>8.1705110942477038E-2</v>
      </c>
      <c r="K2845" s="235">
        <v>8.1183358849906739E-2</v>
      </c>
      <c r="L2845" s="235">
        <v>7.8810720066332898E-2</v>
      </c>
      <c r="M2845" s="235">
        <v>8.652970595847817E-2</v>
      </c>
      <c r="N2845" s="235">
        <v>8.1695689288307727E-2</v>
      </c>
      <c r="O2845" s="235">
        <v>8.1927837422180114E-2</v>
      </c>
      <c r="P2845" s="167">
        <f t="shared" si="1896"/>
        <v>1</v>
      </c>
      <c r="Q2845" s="484"/>
      <c r="R2845" s="234"/>
      <c r="S2845" s="234"/>
      <c r="T2845" s="75"/>
      <c r="U2845" s="79">
        <v>2</v>
      </c>
    </row>
    <row r="2846" spans="1:21" s="57" customFormat="1" ht="15.75" hidden="1" customHeight="1" thickBot="1">
      <c r="A2846" s="304" t="s">
        <v>73</v>
      </c>
      <c r="B2846" s="69"/>
      <c r="C2846" s="233" t="s">
        <v>349</v>
      </c>
      <c r="D2846" s="168">
        <f t="shared" ref="D2846:D2853" si="1897">D2865/$P2865</f>
        <v>8.6713219863538388E-2</v>
      </c>
      <c r="E2846" s="169">
        <f t="shared" ref="E2846:O2846" si="1898">E2865/$P2865</f>
        <v>8.4757337855000156E-2</v>
      </c>
      <c r="F2846" s="169">
        <f t="shared" si="1898"/>
        <v>8.4890097285193408E-2</v>
      </c>
      <c r="G2846" s="169">
        <f t="shared" si="1898"/>
        <v>8.1333404468607415E-2</v>
      </c>
      <c r="H2846" s="169">
        <f t="shared" si="1898"/>
        <v>8.6192916056283805E-2</v>
      </c>
      <c r="I2846" s="169">
        <f t="shared" si="1898"/>
        <v>8.0856191865493421E-2</v>
      </c>
      <c r="J2846" s="169">
        <f t="shared" si="1898"/>
        <v>8.264085055703678E-2</v>
      </c>
      <c r="K2846" s="169">
        <f t="shared" si="1898"/>
        <v>8.1226264972490608E-2</v>
      </c>
      <c r="L2846" s="169">
        <f t="shared" si="1898"/>
        <v>8.1013440917254959E-2</v>
      </c>
      <c r="M2846" s="169">
        <f t="shared" si="1898"/>
        <v>8.4345018136877253E-2</v>
      </c>
      <c r="N2846" s="169">
        <f t="shared" si="1898"/>
        <v>8.2988276940688527E-2</v>
      </c>
      <c r="O2846" s="169">
        <f t="shared" si="1898"/>
        <v>8.3042981081535183E-2</v>
      </c>
      <c r="P2846" s="171">
        <f t="shared" si="1896"/>
        <v>0.99999999999999989</v>
      </c>
      <c r="Q2846" s="484"/>
      <c r="R2846" s="234"/>
      <c r="S2846" s="234"/>
      <c r="T2846" s="75"/>
      <c r="U2846" s="79">
        <v>2</v>
      </c>
    </row>
    <row r="2847" spans="1:21" s="57" customFormat="1" ht="15.75" hidden="1" customHeight="1" thickBot="1">
      <c r="A2847" s="304" t="s">
        <v>73</v>
      </c>
      <c r="B2847" s="69"/>
      <c r="C2847" s="236" t="s">
        <v>350</v>
      </c>
      <c r="D2847" s="168">
        <f t="shared" si="1897"/>
        <v>8.369657661333578E-2</v>
      </c>
      <c r="E2847" s="169">
        <f t="shared" ref="E2847:O2847" si="1899">E2866/$P2866</f>
        <v>8.3811967273984683E-2</v>
      </c>
      <c r="F2847" s="169">
        <f t="shared" si="1899"/>
        <v>8.3851798932058005E-2</v>
      </c>
      <c r="G2847" s="169">
        <f t="shared" si="1899"/>
        <v>8.2792198768789779E-2</v>
      </c>
      <c r="H2847" s="169">
        <f t="shared" si="1899"/>
        <v>8.1564803845656439E-2</v>
      </c>
      <c r="I2847" s="169">
        <f t="shared" si="1899"/>
        <v>8.1347178761910832E-2</v>
      </c>
      <c r="J2847" s="169">
        <f t="shared" si="1899"/>
        <v>8.713714518195563E-2</v>
      </c>
      <c r="K2847" s="169">
        <f t="shared" si="1899"/>
        <v>8.267709718334551E-2</v>
      </c>
      <c r="L2847" s="169">
        <f t="shared" si="1899"/>
        <v>7.997497518739996E-2</v>
      </c>
      <c r="M2847" s="169">
        <f t="shared" si="1899"/>
        <v>8.4929694342691542E-2</v>
      </c>
      <c r="N2847" s="169">
        <f t="shared" si="1899"/>
        <v>8.3801910557031137E-2</v>
      </c>
      <c r="O2847" s="169">
        <f t="shared" si="1899"/>
        <v>8.4414653351840729E-2</v>
      </c>
      <c r="P2847" s="171">
        <f t="shared" si="1896"/>
        <v>0.99999999999999989</v>
      </c>
      <c r="Q2847" s="496">
        <f>(P2866/P2865-1)</f>
        <v>-2.6984568871686765E-2</v>
      </c>
      <c r="R2847" s="234"/>
      <c r="S2847" s="234"/>
      <c r="T2847" s="75"/>
      <c r="U2847" s="79">
        <v>2</v>
      </c>
    </row>
    <row r="2848" spans="1:21" s="57" customFormat="1" ht="15.75" hidden="1" customHeight="1" thickBot="1">
      <c r="A2848" s="304" t="s">
        <v>73</v>
      </c>
      <c r="B2848" s="69"/>
      <c r="C2848" s="233" t="s">
        <v>496</v>
      </c>
      <c r="D2848" s="168">
        <f t="shared" si="1897"/>
        <v>8.5446923926447524E-2</v>
      </c>
      <c r="E2848" s="169">
        <f t="shared" ref="E2848:O2848" si="1900">E2867/$P2867</f>
        <v>8.1920469815682434E-2</v>
      </c>
      <c r="F2848" s="169">
        <f t="shared" si="1900"/>
        <v>8.2814633893581041E-2</v>
      </c>
      <c r="G2848" s="169">
        <f t="shared" si="1900"/>
        <v>8.0396186129281982E-2</v>
      </c>
      <c r="H2848" s="169">
        <f t="shared" si="1900"/>
        <v>8.313640967917281E-2</v>
      </c>
      <c r="I2848" s="169">
        <f t="shared" si="1900"/>
        <v>8.0603758566635333E-2</v>
      </c>
      <c r="J2848" s="169">
        <f t="shared" si="1900"/>
        <v>8.3376266327747167E-2</v>
      </c>
      <c r="K2848" s="169">
        <f t="shared" si="1900"/>
        <v>8.1800637907302451E-2</v>
      </c>
      <c r="L2848" s="169">
        <f t="shared" si="1900"/>
        <v>7.9748588473928711E-2</v>
      </c>
      <c r="M2848" s="169">
        <f t="shared" si="1900"/>
        <v>9.2679890504760665E-2</v>
      </c>
      <c r="N2848" s="169">
        <f t="shared" si="1900"/>
        <v>8.5237550817523128E-2</v>
      </c>
      <c r="O2848" s="169">
        <f t="shared" si="1900"/>
        <v>8.2838683957936643E-2</v>
      </c>
      <c r="P2848" s="171">
        <f t="shared" si="1896"/>
        <v>0.99999999999999978</v>
      </c>
      <c r="Q2848" s="496">
        <f t="shared" ref="Q2848:Q2853" si="1901">(P2867/P2866-1)</f>
        <v>-2.0151524554318456E-2</v>
      </c>
      <c r="R2848" s="234"/>
      <c r="S2848" s="234"/>
      <c r="T2848" s="75"/>
      <c r="U2848" s="79">
        <v>2</v>
      </c>
    </row>
    <row r="2849" spans="1:21" s="57" customFormat="1" ht="15.75" hidden="1" customHeight="1" thickBot="1">
      <c r="A2849" s="304" t="s">
        <v>73</v>
      </c>
      <c r="B2849" s="69"/>
      <c r="C2849" s="233" t="s">
        <v>617</v>
      </c>
      <c r="D2849" s="168">
        <f t="shared" si="1897"/>
        <v>8.1824727764925512E-2</v>
      </c>
      <c r="E2849" s="169">
        <f t="shared" ref="E2849:O2849" si="1902">E2868/$P2868</f>
        <v>8.5962919898728507E-2</v>
      </c>
      <c r="F2849" s="169">
        <f t="shared" si="1902"/>
        <v>8.3150761940796278E-2</v>
      </c>
      <c r="G2849" s="169">
        <f t="shared" si="1902"/>
        <v>8.0479784289152187E-2</v>
      </c>
      <c r="H2849" s="169">
        <f t="shared" si="1902"/>
        <v>9.0411538883303555E-2</v>
      </c>
      <c r="I2849" s="169">
        <f t="shared" si="1902"/>
        <v>8.0945528488248417E-2</v>
      </c>
      <c r="J2849" s="169">
        <f t="shared" si="1902"/>
        <v>8.366281360972519E-2</v>
      </c>
      <c r="K2849" s="169">
        <f t="shared" si="1902"/>
        <v>8.5896341465622472E-2</v>
      </c>
      <c r="L2849" s="169">
        <f t="shared" si="1902"/>
        <v>7.9693492641055769E-2</v>
      </c>
      <c r="M2849" s="169">
        <f t="shared" si="1902"/>
        <v>8.5022042483263685E-2</v>
      </c>
      <c r="N2849" s="169">
        <f t="shared" si="1902"/>
        <v>8.1639069212987594E-2</v>
      </c>
      <c r="O2849" s="169">
        <f t="shared" si="1902"/>
        <v>8.1310979322190932E-2</v>
      </c>
      <c r="P2849" s="171">
        <f t="shared" ref="P2849:P2854" si="1903">SUM(D2849:O2849)</f>
        <v>1</v>
      </c>
      <c r="Q2849" s="497">
        <f t="shared" si="1901"/>
        <v>-3.6347805600650984E-2</v>
      </c>
      <c r="R2849" s="234"/>
      <c r="S2849" s="234"/>
      <c r="T2849" s="75"/>
      <c r="U2849" s="79">
        <v>2</v>
      </c>
    </row>
    <row r="2850" spans="1:21" s="57" customFormat="1" ht="15.75" hidden="1" customHeight="1" thickBot="1">
      <c r="A2850" s="304" t="s">
        <v>73</v>
      </c>
      <c r="B2850" s="69"/>
      <c r="C2850" s="233" t="s">
        <v>714</v>
      </c>
      <c r="D2850" s="168">
        <f t="shared" si="1897"/>
        <v>8.2275818038645768E-2</v>
      </c>
      <c r="E2850" s="169">
        <f t="shared" ref="E2850:O2850" si="1904">E2869/$P2869</f>
        <v>8.2616007019014726E-2</v>
      </c>
      <c r="F2850" s="169">
        <f t="shared" si="1904"/>
        <v>8.1466215887943977E-2</v>
      </c>
      <c r="G2850" s="169">
        <f t="shared" si="1904"/>
        <v>8.1768445716481869E-2</v>
      </c>
      <c r="H2850" s="169">
        <f t="shared" si="1904"/>
        <v>9.0733448190171803E-2</v>
      </c>
      <c r="I2850" s="169">
        <f t="shared" si="1904"/>
        <v>7.9659077570380377E-2</v>
      </c>
      <c r="J2850" s="169">
        <f t="shared" si="1904"/>
        <v>8.4194105055122884E-2</v>
      </c>
      <c r="K2850" s="169">
        <f t="shared" si="1904"/>
        <v>8.3974684333273195E-2</v>
      </c>
      <c r="L2850" s="169">
        <f t="shared" si="1904"/>
        <v>8.2487054352632233E-2</v>
      </c>
      <c r="M2850" s="169">
        <f t="shared" si="1904"/>
        <v>8.6814164350581993E-2</v>
      </c>
      <c r="N2850" s="169">
        <f t="shared" si="1904"/>
        <v>8.0309095304730863E-2</v>
      </c>
      <c r="O2850" s="169">
        <f t="shared" si="1904"/>
        <v>8.3701884181020328E-2</v>
      </c>
      <c r="P2850" s="171">
        <f t="shared" si="1903"/>
        <v>1</v>
      </c>
      <c r="Q2850" s="497">
        <f t="shared" si="1901"/>
        <v>-1.9026023702750972E-2</v>
      </c>
      <c r="R2850" s="234"/>
      <c r="S2850" s="234"/>
      <c r="T2850" s="477"/>
      <c r="U2850" s="79">
        <v>2</v>
      </c>
    </row>
    <row r="2851" spans="1:21" s="57" customFormat="1" ht="15.75" hidden="1" customHeight="1" thickBot="1">
      <c r="A2851" s="304" t="s">
        <v>73</v>
      </c>
      <c r="B2851" s="516"/>
      <c r="C2851" s="244" t="s">
        <v>816</v>
      </c>
      <c r="D2851" s="173">
        <f t="shared" si="1897"/>
        <v>0.10611168140195271</v>
      </c>
      <c r="E2851" s="218">
        <f t="shared" ref="E2851:O2851" si="1905">E2870/$P2870</f>
        <v>0.10421712254255169</v>
      </c>
      <c r="F2851" s="218">
        <f t="shared" si="1905"/>
        <v>7.913955040232637E-2</v>
      </c>
      <c r="G2851" s="218">
        <f t="shared" si="1905"/>
        <v>7.8166527300214228E-2</v>
      </c>
      <c r="H2851" s="218">
        <f t="shared" si="1905"/>
        <v>8.4491014998947123E-2</v>
      </c>
      <c r="I2851" s="218">
        <f t="shared" si="1905"/>
        <v>7.5983846400657876E-2</v>
      </c>
      <c r="J2851" s="218">
        <f t="shared" si="1905"/>
        <v>8.2241023909346664E-2</v>
      </c>
      <c r="K2851" s="218">
        <f t="shared" si="1905"/>
        <v>8.0685411942737068E-2</v>
      </c>
      <c r="L2851" s="218">
        <f t="shared" si="1905"/>
        <v>7.9731679730942251E-2</v>
      </c>
      <c r="M2851" s="218">
        <f t="shared" si="1905"/>
        <v>8.3649154040361065E-2</v>
      </c>
      <c r="N2851" s="218">
        <f t="shared" si="1905"/>
        <v>7.5464203493159646E-2</v>
      </c>
      <c r="O2851" s="218">
        <f t="shared" si="1905"/>
        <v>7.0118783836803311E-2</v>
      </c>
      <c r="P2851" s="514">
        <f t="shared" si="1903"/>
        <v>1</v>
      </c>
      <c r="Q2851" s="550">
        <f t="shared" si="1901"/>
        <v>-0.25427056123070835</v>
      </c>
      <c r="R2851" s="234"/>
      <c r="S2851" s="234"/>
      <c r="T2851" s="75"/>
      <c r="U2851" s="79">
        <v>2</v>
      </c>
    </row>
    <row r="2852" spans="1:21" s="57" customFormat="1" ht="15.75" hidden="1" customHeight="1" thickBot="1">
      <c r="A2852" s="304" t="s">
        <v>73</v>
      </c>
      <c r="B2852" s="516"/>
      <c r="C2852" s="244" t="s">
        <v>903</v>
      </c>
      <c r="D2852" s="219">
        <f t="shared" si="1897"/>
        <v>8.356210581909268E-2</v>
      </c>
      <c r="E2852" s="220">
        <f t="shared" ref="E2852:O2853" si="1906">E2871/$P2871</f>
        <v>8.3247637414540582E-2</v>
      </c>
      <c r="F2852" s="220">
        <f t="shared" si="1906"/>
        <v>8.3567360328635015E-2</v>
      </c>
      <c r="G2852" s="220">
        <f t="shared" si="1906"/>
        <v>8.3329396182596521E-2</v>
      </c>
      <c r="H2852" s="220">
        <f t="shared" si="1906"/>
        <v>8.9133716909369054E-2</v>
      </c>
      <c r="I2852" s="220">
        <f t="shared" si="1906"/>
        <v>8.332645870742697E-2</v>
      </c>
      <c r="J2852" s="220">
        <f t="shared" si="1906"/>
        <v>8.4056385009208825E-2</v>
      </c>
      <c r="K2852" s="220">
        <f t="shared" si="1906"/>
        <v>8.1414070114453965E-2</v>
      </c>
      <c r="L2852" s="220">
        <f t="shared" si="1906"/>
        <v>7.4417669968443317E-2</v>
      </c>
      <c r="M2852" s="220">
        <f t="shared" si="1906"/>
        <v>8.0394053464638349E-2</v>
      </c>
      <c r="N2852" s="220">
        <f t="shared" si="1906"/>
        <v>8.967792422195961E-2</v>
      </c>
      <c r="O2852" s="220">
        <f t="shared" si="1906"/>
        <v>8.3873221859635028E-2</v>
      </c>
      <c r="P2852" s="460">
        <f t="shared" si="1903"/>
        <v>1</v>
      </c>
      <c r="Q2852" s="551">
        <f t="shared" si="1901"/>
        <v>-0.12046995555475004</v>
      </c>
      <c r="R2852" s="234"/>
      <c r="S2852" s="234"/>
      <c r="T2852" s="75"/>
      <c r="U2852" s="79">
        <v>2</v>
      </c>
    </row>
    <row r="2853" spans="1:21" s="57" customFormat="1" ht="15.6" hidden="1" customHeight="1" thickBot="1">
      <c r="A2853" s="304" t="s">
        <v>73</v>
      </c>
      <c r="B2853" s="516"/>
      <c r="C2853" s="244" t="s">
        <v>1004</v>
      </c>
      <c r="D2853" s="219">
        <f t="shared" si="1897"/>
        <v>7.3816488900085325E-2</v>
      </c>
      <c r="E2853" s="220">
        <f t="shared" si="1906"/>
        <v>8.0327124736418579E-2</v>
      </c>
      <c r="F2853" s="220">
        <f t="shared" si="1906"/>
        <v>8.4287569959431374E-2</v>
      </c>
      <c r="G2853" s="220">
        <f t="shared" si="1906"/>
        <v>7.9642211120646025E-2</v>
      </c>
      <c r="H2853" s="220">
        <f t="shared" si="1906"/>
        <v>0.12272117626187314</v>
      </c>
      <c r="I2853" s="220">
        <f t="shared" si="1906"/>
        <v>8.05998053123997E-2</v>
      </c>
      <c r="J2853" s="220">
        <f t="shared" si="1906"/>
        <v>8.1165023719389953E-2</v>
      </c>
      <c r="K2853" s="220">
        <f t="shared" si="1906"/>
        <v>8.1872137894927102E-2</v>
      </c>
      <c r="L2853" s="220">
        <f t="shared" si="1906"/>
        <v>7.6137507041357799E-2</v>
      </c>
      <c r="M2853" s="220">
        <f t="shared" si="1906"/>
        <v>8.1968904077866417E-2</v>
      </c>
      <c r="N2853" s="220">
        <f t="shared" si="1906"/>
        <v>7.835164923823805E-2</v>
      </c>
      <c r="O2853" s="220">
        <f t="shared" si="1906"/>
        <v>7.9110401737366401E-2</v>
      </c>
      <c r="P2853" s="460">
        <f t="shared" si="1903"/>
        <v>0.99999999999999978</v>
      </c>
      <c r="Q2853" s="551">
        <f t="shared" si="1901"/>
        <v>9.6279904329086285E-2</v>
      </c>
      <c r="R2853" s="234"/>
      <c r="S2853" s="234"/>
      <c r="T2853" s="75"/>
      <c r="U2853" s="79">
        <v>2</v>
      </c>
    </row>
    <row r="2854" spans="1:21" s="57" customFormat="1" ht="15.6" hidden="1" customHeight="1" thickBot="1">
      <c r="A2854" s="304" t="s">
        <v>73</v>
      </c>
      <c r="B2854" s="516"/>
      <c r="C2854" s="244" t="s">
        <v>1149</v>
      </c>
      <c r="D2854" s="219">
        <f t="shared" ref="D2854:O2854" si="1907">D2874/$P2874</f>
        <v>8.3006209689348506E-2</v>
      </c>
      <c r="E2854" s="220">
        <f t="shared" si="1907"/>
        <v>8.4791900243138638E-2</v>
      </c>
      <c r="F2854" s="220">
        <f t="shared" si="1907"/>
        <v>8.4425910011708072E-2</v>
      </c>
      <c r="G2854" s="220">
        <f t="shared" si="1907"/>
        <v>8.0788629151133162E-2</v>
      </c>
      <c r="H2854" s="220">
        <f t="shared" si="1907"/>
        <v>9.5923389958565294E-2</v>
      </c>
      <c r="I2854" s="220">
        <f t="shared" si="1907"/>
        <v>8.2710916366834641E-2</v>
      </c>
      <c r="J2854" s="220">
        <f t="shared" si="1907"/>
        <v>8.3875243202501004E-2</v>
      </c>
      <c r="K2854" s="220">
        <f t="shared" si="1907"/>
        <v>8.2036360959132554E-2</v>
      </c>
      <c r="L2854" s="220">
        <f t="shared" si="1907"/>
        <v>7.9748051595923464E-2</v>
      </c>
      <c r="M2854" s="220">
        <f t="shared" si="1907"/>
        <v>8.514553409702319E-2</v>
      </c>
      <c r="N2854" s="220">
        <f t="shared" si="1907"/>
        <v>7.5996980620662749E-2</v>
      </c>
      <c r="O2854" s="220">
        <f t="shared" si="1907"/>
        <v>8.1550874104028878E-2</v>
      </c>
      <c r="P2854" s="460">
        <f t="shared" si="1903"/>
        <v>1.0000000000000002</v>
      </c>
      <c r="Q2854" s="551">
        <f>(P2874/P2872-1)</f>
        <v>-6.3610893968406357E-2</v>
      </c>
      <c r="R2854" s="234"/>
      <c r="S2854" s="234"/>
      <c r="T2854" s="75"/>
      <c r="U2854" s="79">
        <v>2</v>
      </c>
    </row>
    <row r="2855" spans="1:21" s="57" customFormat="1" ht="15.6" customHeight="1" thickBot="1">
      <c r="A2855" s="304" t="s">
        <v>73</v>
      </c>
      <c r="B2855" s="516">
        <f>+B2837+1</f>
        <v>568</v>
      </c>
      <c r="C2855" s="244" t="s">
        <v>1913</v>
      </c>
      <c r="D2855" s="219">
        <f t="shared" ref="D2855:D2861" si="1908">D2875/$P2875</f>
        <v>8.2180158205479178E-2</v>
      </c>
      <c r="E2855" s="220">
        <f t="shared" ref="E2855:O2855" si="1909">E2875/$P2875</f>
        <v>8.1116900946916592E-2</v>
      </c>
      <c r="F2855" s="220">
        <f t="shared" si="1909"/>
        <v>8.3417890514027926E-2</v>
      </c>
      <c r="G2855" s="220">
        <f t="shared" si="1909"/>
        <v>8.2364504801042182E-2</v>
      </c>
      <c r="H2855" s="220">
        <f t="shared" si="1909"/>
        <v>9.7051934359924347E-2</v>
      </c>
      <c r="I2855" s="220">
        <f t="shared" si="1909"/>
        <v>8.0610618482180485E-2</v>
      </c>
      <c r="J2855" s="220">
        <f t="shared" si="1909"/>
        <v>8.2349561784354999E-2</v>
      </c>
      <c r="K2855" s="220">
        <f t="shared" si="1909"/>
        <v>8.5387045434098086E-2</v>
      </c>
      <c r="L2855" s="220">
        <f t="shared" si="1909"/>
        <v>7.9434256794400734E-2</v>
      </c>
      <c r="M2855" s="220">
        <f t="shared" si="1909"/>
        <v>8.4037033159422375E-2</v>
      </c>
      <c r="N2855" s="220">
        <f t="shared" si="1909"/>
        <v>8.2111707610023094E-2</v>
      </c>
      <c r="O2855" s="220">
        <f t="shared" si="1909"/>
        <v>7.993838790813014E-2</v>
      </c>
      <c r="P2855" s="460">
        <f t="shared" ref="P2855:P2864" si="1910">SUM(D2855:O2855)</f>
        <v>1.0000000000000002</v>
      </c>
      <c r="Q2855" s="551">
        <f>(P2875/P2874-1)</f>
        <v>-2.2633311071768691E-2</v>
      </c>
      <c r="R2855" s="234"/>
      <c r="S2855" s="234"/>
      <c r="T2855" s="75"/>
      <c r="U2855" s="79">
        <v>1</v>
      </c>
    </row>
    <row r="2856" spans="1:21" s="57" customFormat="1" ht="15.6" customHeight="1" thickBot="1">
      <c r="A2856" s="304" t="s">
        <v>73</v>
      </c>
      <c r="B2856" s="516">
        <f>+B2855+1</f>
        <v>569</v>
      </c>
      <c r="C2856" s="244" t="s">
        <v>1914</v>
      </c>
      <c r="D2856" s="347">
        <f t="shared" si="1908"/>
        <v>8.2274995108399571E-2</v>
      </c>
      <c r="E2856" s="264">
        <f t="shared" ref="E2856:O2856" si="1911">E2876/$P2876</f>
        <v>8.7288993755224573E-2</v>
      </c>
      <c r="F2856" s="264">
        <f t="shared" si="1911"/>
        <v>8.0722722217403037E-2</v>
      </c>
      <c r="G2856" s="264">
        <f t="shared" si="1911"/>
        <v>8.1821957380160723E-2</v>
      </c>
      <c r="H2856" s="264">
        <f t="shared" si="1911"/>
        <v>8.9733022720112604E-2</v>
      </c>
      <c r="I2856" s="264">
        <f t="shared" si="1911"/>
        <v>8.0197468771925656E-2</v>
      </c>
      <c r="J2856" s="264">
        <f t="shared" si="1911"/>
        <v>8.2720626080258847E-2</v>
      </c>
      <c r="K2856" s="264">
        <f t="shared" si="1911"/>
        <v>8.1655063746437648E-2</v>
      </c>
      <c r="L2856" s="264">
        <f t="shared" si="1911"/>
        <v>8.0319722801653004E-2</v>
      </c>
      <c r="M2856" s="264">
        <f t="shared" si="1911"/>
        <v>8.8127069513243658E-2</v>
      </c>
      <c r="N2856" s="264">
        <f t="shared" si="1911"/>
        <v>8.167836428564372E-2</v>
      </c>
      <c r="O2856" s="264">
        <f t="shared" si="1911"/>
        <v>8.3459993619537098E-2</v>
      </c>
      <c r="P2856" s="552">
        <f t="shared" si="1910"/>
        <v>1.0000000000000002</v>
      </c>
      <c r="Q2856" s="553">
        <f t="shared" ref="Q2856:Q2864" si="1912">(P2876/P2875-1)</f>
        <v>-3.7404969894034079E-2</v>
      </c>
      <c r="R2856" s="234"/>
      <c r="S2856" s="234"/>
      <c r="T2856" s="75"/>
      <c r="U2856" s="79">
        <v>1</v>
      </c>
    </row>
    <row r="2857" spans="1:21" s="57" customFormat="1" ht="15.6" customHeight="1" thickBot="1">
      <c r="A2857" s="304" t="s">
        <v>73</v>
      </c>
      <c r="B2857" s="516">
        <f>+B2856+1</f>
        <v>570</v>
      </c>
      <c r="C2857" s="233" t="s">
        <v>1915</v>
      </c>
      <c r="D2857" s="175">
        <f t="shared" si="1908"/>
        <v>8.216353887144287E-2</v>
      </c>
      <c r="E2857" s="176">
        <f t="shared" ref="E2857:O2857" si="1913">E2877/$P2877</f>
        <v>8.1264886534093916E-2</v>
      </c>
      <c r="F2857" s="176">
        <f t="shared" si="1913"/>
        <v>8.1291108822810029E-2</v>
      </c>
      <c r="G2857" s="176">
        <f t="shared" si="1913"/>
        <v>8.1068166809036599E-2</v>
      </c>
      <c r="H2857" s="176">
        <f t="shared" si="1913"/>
        <v>9.3265271238441139E-2</v>
      </c>
      <c r="I2857" s="176">
        <f t="shared" si="1913"/>
        <v>8.1936246354943981E-2</v>
      </c>
      <c r="J2857" s="176">
        <f t="shared" si="1913"/>
        <v>8.2732869538267001E-2</v>
      </c>
      <c r="K2857" s="176">
        <f t="shared" si="1913"/>
        <v>8.2615358228319918E-2</v>
      </c>
      <c r="L2857" s="176">
        <f t="shared" si="1913"/>
        <v>8.0339954542151246E-2</v>
      </c>
      <c r="M2857" s="176">
        <f t="shared" si="1913"/>
        <v>8.6811415853827706E-2</v>
      </c>
      <c r="N2857" s="176">
        <f t="shared" si="1913"/>
        <v>8.186249892120924E-2</v>
      </c>
      <c r="O2857" s="176">
        <f t="shared" si="1913"/>
        <v>8.4648684285456507E-2</v>
      </c>
      <c r="P2857" s="229">
        <f t="shared" si="1910"/>
        <v>1</v>
      </c>
      <c r="Q2857" s="498">
        <f t="shared" si="1912"/>
        <v>2.1086080761118398E-2</v>
      </c>
      <c r="R2857" s="234"/>
      <c r="S2857" s="234"/>
      <c r="T2857" s="75"/>
      <c r="U2857" s="79">
        <v>1</v>
      </c>
    </row>
    <row r="2858" spans="1:21" s="57" customFormat="1" ht="15.6" customHeight="1" thickBot="1">
      <c r="A2858" s="304" t="s">
        <v>73</v>
      </c>
      <c r="B2858" s="516">
        <f>+B2857+1</f>
        <v>571</v>
      </c>
      <c r="C2858" s="233" t="s">
        <v>1916</v>
      </c>
      <c r="D2858" s="175">
        <f t="shared" si="1908"/>
        <v>7.54178994556607E-2</v>
      </c>
      <c r="E2858" s="176">
        <f t="shared" ref="E2858:O2858" si="1914">E2878/$P2878</f>
        <v>8.3353043781162817E-2</v>
      </c>
      <c r="F2858" s="176">
        <f t="shared" si="1914"/>
        <v>8.0061874047346909E-2</v>
      </c>
      <c r="G2858" s="176">
        <f t="shared" si="1914"/>
        <v>8.3913232719924707E-2</v>
      </c>
      <c r="H2858" s="176">
        <f t="shared" si="1914"/>
        <v>8.9997298851560617E-2</v>
      </c>
      <c r="I2858" s="176">
        <f t="shared" si="1914"/>
        <v>7.9932685835410605E-2</v>
      </c>
      <c r="J2858" s="176">
        <f t="shared" si="1914"/>
        <v>8.6768259274714307E-2</v>
      </c>
      <c r="K2858" s="176">
        <f t="shared" si="1914"/>
        <v>8.1754357316998857E-2</v>
      </c>
      <c r="L2858" s="176">
        <f t="shared" si="1914"/>
        <v>8.4448746265969404E-2</v>
      </c>
      <c r="M2858" s="176">
        <f t="shared" si="1914"/>
        <v>8.3744183105713188E-2</v>
      </c>
      <c r="N2858" s="176">
        <f t="shared" si="1914"/>
        <v>8.6785132891602945E-2</v>
      </c>
      <c r="O2858" s="176">
        <f t="shared" si="1914"/>
        <v>8.3823286453934914E-2</v>
      </c>
      <c r="P2858" s="164">
        <f t="shared" si="1910"/>
        <v>1</v>
      </c>
      <c r="Q2858" s="492">
        <f t="shared" si="1912"/>
        <v>5.3278046506271881E-2</v>
      </c>
      <c r="R2858" s="234"/>
      <c r="S2858" s="234"/>
      <c r="T2858" s="75"/>
      <c r="U2858" s="79">
        <v>1</v>
      </c>
    </row>
    <row r="2859" spans="1:21" s="57" customFormat="1" ht="15.75" customHeight="1" thickBot="1">
      <c r="A2859" s="304" t="s">
        <v>73</v>
      </c>
      <c r="B2859" s="516">
        <f>+B2858+1</f>
        <v>572</v>
      </c>
      <c r="C2859" s="233" t="s">
        <v>1917</v>
      </c>
      <c r="D2859" s="175">
        <f t="shared" si="1908"/>
        <v>7.985566363351114E-2</v>
      </c>
      <c r="E2859" s="176">
        <f t="shared" ref="E2859:O2859" si="1915">E2879/$P2879</f>
        <v>8.3934734860370258E-2</v>
      </c>
      <c r="F2859" s="176">
        <f t="shared" si="1915"/>
        <v>8.0640100407907117E-2</v>
      </c>
      <c r="G2859" s="176">
        <f t="shared" si="1915"/>
        <v>8.2365861311578289E-2</v>
      </c>
      <c r="H2859" s="176">
        <f t="shared" si="1915"/>
        <v>9.099466582993411E-2</v>
      </c>
      <c r="I2859" s="176">
        <f t="shared" si="1915"/>
        <v>8.0640100407907117E-2</v>
      </c>
      <c r="J2859" s="176">
        <f t="shared" si="1915"/>
        <v>8.4091622215249462E-2</v>
      </c>
      <c r="K2859" s="176">
        <f t="shared" si="1915"/>
        <v>8.2052086601819896E-2</v>
      </c>
      <c r="L2859" s="176">
        <f t="shared" si="1915"/>
        <v>8.1738311892061502E-2</v>
      </c>
      <c r="M2859" s="176">
        <f t="shared" si="1915"/>
        <v>8.6131157828679014E-2</v>
      </c>
      <c r="N2859" s="176">
        <f t="shared" si="1915"/>
        <v>8.3464072795732674E-2</v>
      </c>
      <c r="O2859" s="176">
        <f t="shared" si="1915"/>
        <v>8.4091622215249309E-2</v>
      </c>
      <c r="P2859" s="164">
        <f t="shared" si="1910"/>
        <v>0.99999999999999989</v>
      </c>
      <c r="Q2859" s="492">
        <f t="shared" si="1912"/>
        <v>3.6900821770801562E-2</v>
      </c>
      <c r="R2859" s="234"/>
      <c r="S2859" s="234"/>
      <c r="T2859" s="75"/>
      <c r="U2859" s="79">
        <v>1</v>
      </c>
    </row>
    <row r="2860" spans="1:21" s="57" customFormat="1" ht="15.75" customHeight="1" thickBot="1">
      <c r="A2860" s="304" t="s">
        <v>73</v>
      </c>
      <c r="B2860" s="516">
        <f>+B2859+1</f>
        <v>573</v>
      </c>
      <c r="C2860" s="233" t="s">
        <v>1918</v>
      </c>
      <c r="D2860" s="175">
        <f t="shared" si="1908"/>
        <v>7.9909365558912385E-2</v>
      </c>
      <c r="E2860" s="176">
        <f t="shared" ref="E2860:O2860" si="1916">E2880/$P2880</f>
        <v>8.3987915407854982E-2</v>
      </c>
      <c r="F2860" s="176">
        <f t="shared" si="1916"/>
        <v>8.0664652567975823E-2</v>
      </c>
      <c r="G2860" s="176">
        <f t="shared" si="1916"/>
        <v>8.2326283987915402E-2</v>
      </c>
      <c r="H2860" s="176">
        <f t="shared" si="1916"/>
        <v>9.0936555891238668E-2</v>
      </c>
      <c r="I2860" s="176">
        <f t="shared" si="1916"/>
        <v>8.0664652567975823E-2</v>
      </c>
      <c r="J2860" s="176">
        <f t="shared" si="1916"/>
        <v>8.4138972809667673E-2</v>
      </c>
      <c r="K2860" s="176">
        <f t="shared" si="1916"/>
        <v>8.2024169184290022E-2</v>
      </c>
      <c r="L2860" s="176">
        <f t="shared" si="1916"/>
        <v>8.1722054380664655E-2</v>
      </c>
      <c r="M2860" s="176">
        <f t="shared" si="1916"/>
        <v>8.6102719033232633E-2</v>
      </c>
      <c r="N2860" s="176">
        <f t="shared" si="1916"/>
        <v>8.3534743202416911E-2</v>
      </c>
      <c r="O2860" s="176">
        <f t="shared" si="1916"/>
        <v>8.3987915407855024E-2</v>
      </c>
      <c r="P2860" s="164">
        <f t="shared" si="1910"/>
        <v>1.0000000000000002</v>
      </c>
      <c r="Q2860" s="492">
        <f t="shared" si="1912"/>
        <v>3.8594289300282414E-2</v>
      </c>
      <c r="R2860" s="234"/>
      <c r="S2860" s="234"/>
      <c r="T2860" s="75"/>
      <c r="U2860" s="79">
        <v>1</v>
      </c>
    </row>
    <row r="2861" spans="1:21" s="57" customFormat="1" ht="15.75" hidden="1" customHeight="1" thickBot="1">
      <c r="A2861" s="304" t="s">
        <v>73</v>
      </c>
      <c r="B2861" s="69"/>
      <c r="C2861" s="233" t="s">
        <v>1919</v>
      </c>
      <c r="D2861" s="175" t="e">
        <f t="shared" si="1908"/>
        <v>#DIV/0!</v>
      </c>
      <c r="E2861" s="176" t="e">
        <f t="shared" ref="E2861:O2861" si="1917">E2881/$P2881</f>
        <v>#DIV/0!</v>
      </c>
      <c r="F2861" s="176" t="e">
        <f t="shared" si="1917"/>
        <v>#DIV/0!</v>
      </c>
      <c r="G2861" s="176" t="e">
        <f t="shared" si="1917"/>
        <v>#DIV/0!</v>
      </c>
      <c r="H2861" s="176" t="e">
        <f t="shared" si="1917"/>
        <v>#DIV/0!</v>
      </c>
      <c r="I2861" s="176" t="e">
        <f t="shared" si="1917"/>
        <v>#DIV/0!</v>
      </c>
      <c r="J2861" s="176" t="e">
        <f t="shared" si="1917"/>
        <v>#DIV/0!</v>
      </c>
      <c r="K2861" s="176" t="e">
        <f t="shared" si="1917"/>
        <v>#DIV/0!</v>
      </c>
      <c r="L2861" s="176" t="e">
        <f t="shared" si="1917"/>
        <v>#DIV/0!</v>
      </c>
      <c r="M2861" s="176" t="e">
        <f t="shared" si="1917"/>
        <v>#DIV/0!</v>
      </c>
      <c r="N2861" s="176" t="e">
        <f t="shared" si="1917"/>
        <v>#DIV/0!</v>
      </c>
      <c r="O2861" s="176" t="e">
        <f t="shared" si="1917"/>
        <v>#DIV/0!</v>
      </c>
      <c r="P2861" s="164" t="e">
        <f t="shared" si="1910"/>
        <v>#DIV/0!</v>
      </c>
      <c r="Q2861" s="492">
        <f t="shared" si="1912"/>
        <v>-1</v>
      </c>
      <c r="R2861" s="234"/>
      <c r="S2861" s="234"/>
      <c r="T2861" s="75"/>
      <c r="U2861" s="79">
        <v>2</v>
      </c>
    </row>
    <row r="2862" spans="1:21" s="57" customFormat="1" ht="15.75" hidden="1" customHeight="1" thickBot="1">
      <c r="A2862" s="304" t="s">
        <v>73</v>
      </c>
      <c r="B2862" s="69"/>
      <c r="C2862" s="233" t="s">
        <v>1920</v>
      </c>
      <c r="D2862" s="175" t="e">
        <f t="shared" ref="D2862:O2864" si="1918">D2882/$P2882</f>
        <v>#DIV/0!</v>
      </c>
      <c r="E2862" s="176" t="e">
        <f t="shared" si="1918"/>
        <v>#DIV/0!</v>
      </c>
      <c r="F2862" s="176" t="e">
        <f t="shared" si="1918"/>
        <v>#DIV/0!</v>
      </c>
      <c r="G2862" s="176" t="e">
        <f t="shared" si="1918"/>
        <v>#DIV/0!</v>
      </c>
      <c r="H2862" s="176" t="e">
        <f t="shared" si="1918"/>
        <v>#DIV/0!</v>
      </c>
      <c r="I2862" s="176" t="e">
        <f t="shared" si="1918"/>
        <v>#DIV/0!</v>
      </c>
      <c r="J2862" s="176" t="e">
        <f t="shared" si="1918"/>
        <v>#DIV/0!</v>
      </c>
      <c r="K2862" s="176" t="e">
        <f t="shared" si="1918"/>
        <v>#DIV/0!</v>
      </c>
      <c r="L2862" s="176" t="e">
        <f t="shared" si="1918"/>
        <v>#DIV/0!</v>
      </c>
      <c r="M2862" s="176" t="e">
        <f t="shared" si="1918"/>
        <v>#DIV/0!</v>
      </c>
      <c r="N2862" s="176" t="e">
        <f t="shared" si="1918"/>
        <v>#DIV/0!</v>
      </c>
      <c r="O2862" s="176" t="e">
        <f t="shared" si="1918"/>
        <v>#DIV/0!</v>
      </c>
      <c r="P2862" s="164" t="e">
        <f t="shared" si="1910"/>
        <v>#DIV/0!</v>
      </c>
      <c r="Q2862" s="492" t="e">
        <f t="shared" si="1912"/>
        <v>#DIV/0!</v>
      </c>
      <c r="R2862" s="234"/>
      <c r="S2862" s="234"/>
      <c r="T2862" s="75"/>
      <c r="U2862" s="79">
        <v>2</v>
      </c>
    </row>
    <row r="2863" spans="1:21" s="57" customFormat="1" ht="15.75" hidden="1" customHeight="1" thickBot="1">
      <c r="A2863" s="304" t="s">
        <v>73</v>
      </c>
      <c r="B2863" s="69"/>
      <c r="C2863" s="233" t="s">
        <v>1921</v>
      </c>
      <c r="D2863" s="175" t="e">
        <f t="shared" si="1918"/>
        <v>#DIV/0!</v>
      </c>
      <c r="E2863" s="176" t="e">
        <f t="shared" si="1918"/>
        <v>#DIV/0!</v>
      </c>
      <c r="F2863" s="176" t="e">
        <f t="shared" si="1918"/>
        <v>#DIV/0!</v>
      </c>
      <c r="G2863" s="176" t="e">
        <f t="shared" si="1918"/>
        <v>#DIV/0!</v>
      </c>
      <c r="H2863" s="176" t="e">
        <f t="shared" si="1918"/>
        <v>#DIV/0!</v>
      </c>
      <c r="I2863" s="176" t="e">
        <f t="shared" si="1918"/>
        <v>#DIV/0!</v>
      </c>
      <c r="J2863" s="176" t="e">
        <f t="shared" si="1918"/>
        <v>#DIV/0!</v>
      </c>
      <c r="K2863" s="176" t="e">
        <f t="shared" si="1918"/>
        <v>#DIV/0!</v>
      </c>
      <c r="L2863" s="176" t="e">
        <f t="shared" si="1918"/>
        <v>#DIV/0!</v>
      </c>
      <c r="M2863" s="176" t="e">
        <f t="shared" si="1918"/>
        <v>#DIV/0!</v>
      </c>
      <c r="N2863" s="176" t="e">
        <f t="shared" si="1918"/>
        <v>#DIV/0!</v>
      </c>
      <c r="O2863" s="176" t="e">
        <f t="shared" si="1918"/>
        <v>#DIV/0!</v>
      </c>
      <c r="P2863" s="164" t="e">
        <f t="shared" si="1910"/>
        <v>#DIV/0!</v>
      </c>
      <c r="Q2863" s="492" t="e">
        <f t="shared" si="1912"/>
        <v>#DIV/0!</v>
      </c>
      <c r="R2863" s="234"/>
      <c r="S2863" s="234"/>
      <c r="T2863" s="75"/>
      <c r="U2863" s="79">
        <v>2</v>
      </c>
    </row>
    <row r="2864" spans="1:21" s="57" customFormat="1" ht="15.75" hidden="1" customHeight="1" thickBot="1">
      <c r="A2864" s="304" t="s">
        <v>73</v>
      </c>
      <c r="B2864" s="69"/>
      <c r="C2864" s="233" t="s">
        <v>1922</v>
      </c>
      <c r="D2864" s="175" t="e">
        <f t="shared" si="1918"/>
        <v>#DIV/0!</v>
      </c>
      <c r="E2864" s="176" t="e">
        <f t="shared" si="1918"/>
        <v>#DIV/0!</v>
      </c>
      <c r="F2864" s="176" t="e">
        <f t="shared" si="1918"/>
        <v>#DIV/0!</v>
      </c>
      <c r="G2864" s="176" t="e">
        <f t="shared" si="1918"/>
        <v>#DIV/0!</v>
      </c>
      <c r="H2864" s="176" t="e">
        <f t="shared" si="1918"/>
        <v>#DIV/0!</v>
      </c>
      <c r="I2864" s="176" t="e">
        <f t="shared" si="1918"/>
        <v>#DIV/0!</v>
      </c>
      <c r="J2864" s="176" t="e">
        <f t="shared" si="1918"/>
        <v>#DIV/0!</v>
      </c>
      <c r="K2864" s="176" t="e">
        <f t="shared" si="1918"/>
        <v>#DIV/0!</v>
      </c>
      <c r="L2864" s="176" t="e">
        <f t="shared" si="1918"/>
        <v>#DIV/0!</v>
      </c>
      <c r="M2864" s="176" t="e">
        <f t="shared" si="1918"/>
        <v>#DIV/0!</v>
      </c>
      <c r="N2864" s="176" t="e">
        <f t="shared" si="1918"/>
        <v>#DIV/0!</v>
      </c>
      <c r="O2864" s="176" t="e">
        <f t="shared" si="1918"/>
        <v>#DIV/0!</v>
      </c>
      <c r="P2864" s="164" t="e">
        <f t="shared" si="1910"/>
        <v>#DIV/0!</v>
      </c>
      <c r="Q2864" s="492" t="e">
        <f t="shared" si="1912"/>
        <v>#DIV/0!</v>
      </c>
      <c r="R2864" s="234"/>
      <c r="S2864" s="234"/>
      <c r="T2864" s="75"/>
      <c r="U2864" s="79">
        <v>2</v>
      </c>
    </row>
    <row r="2865" spans="1:21" s="57" customFormat="1" ht="15.75" hidden="1" customHeight="1" thickBot="1">
      <c r="A2865" s="304" t="s">
        <v>73</v>
      </c>
      <c r="B2865" s="69"/>
      <c r="C2865" s="236" t="s">
        <v>349</v>
      </c>
      <c r="D2865" s="245">
        <v>86.813525599999991</v>
      </c>
      <c r="E2865" s="246">
        <v>84.855381120000004</v>
      </c>
      <c r="F2865" s="246">
        <v>84.988294120000006</v>
      </c>
      <c r="G2865" s="246">
        <v>81.42748709</v>
      </c>
      <c r="H2865" s="246">
        <v>86.292619930000001</v>
      </c>
      <c r="I2865" s="246">
        <v>80.949722469999998</v>
      </c>
      <c r="J2865" s="246">
        <v>82.736445569999987</v>
      </c>
      <c r="K2865" s="246">
        <v>81.320223659999996</v>
      </c>
      <c r="L2865" s="246">
        <v>81.107153420000003</v>
      </c>
      <c r="M2865" s="246">
        <v>84.442584449999984</v>
      </c>
      <c r="N2865" s="246">
        <v>83.084273840000009</v>
      </c>
      <c r="O2865" s="197">
        <v>83.139041259999999</v>
      </c>
      <c r="P2865" s="181">
        <f>SUM(D2865:O2865)</f>
        <v>1001.1567525300001</v>
      </c>
      <c r="Q2865" s="198"/>
      <c r="R2865" s="234"/>
      <c r="S2865" s="234"/>
      <c r="T2865" s="75"/>
      <c r="U2865" s="79">
        <v>2</v>
      </c>
    </row>
    <row r="2866" spans="1:21" s="57" customFormat="1" ht="15.75" hidden="1" customHeight="1" thickBot="1">
      <c r="A2866" s="304" t="s">
        <v>73</v>
      </c>
      <c r="B2866" s="69"/>
      <c r="C2866" s="233" t="s">
        <v>350</v>
      </c>
      <c r="D2866" s="182">
        <v>81.532264260000005</v>
      </c>
      <c r="E2866" s="357">
        <v>81.644671029999998</v>
      </c>
      <c r="F2866" s="187">
        <v>81.683472679999994</v>
      </c>
      <c r="G2866" s="183">
        <v>80.651272750000004</v>
      </c>
      <c r="H2866" s="183">
        <v>79.455617070000002</v>
      </c>
      <c r="I2866" s="183">
        <v>79.243619559999999</v>
      </c>
      <c r="J2866" s="183">
        <v>84.883863059999996</v>
      </c>
      <c r="K2866" s="183">
        <v>80.539147580000005</v>
      </c>
      <c r="L2866" s="183">
        <v>77.906899839999994</v>
      </c>
      <c r="M2866" s="183">
        <v>82.733494759999999</v>
      </c>
      <c r="N2866" s="183">
        <v>81.634874370000006</v>
      </c>
      <c r="O2866" s="184">
        <v>82.231772230000004</v>
      </c>
      <c r="P2866" s="185">
        <f>SUM(D2866:O2866)</f>
        <v>974.14096918999996</v>
      </c>
      <c r="Q2866" s="502"/>
      <c r="R2866" s="186"/>
      <c r="S2866" s="186"/>
      <c r="T2866" s="103"/>
      <c r="U2866" s="79">
        <v>2</v>
      </c>
    </row>
    <row r="2867" spans="1:21" s="57" customFormat="1" ht="15.75" hidden="1" customHeight="1" thickBot="1">
      <c r="A2867" s="334" t="s">
        <v>73</v>
      </c>
      <c r="B2867" s="69"/>
      <c r="C2867" s="233" t="s">
        <v>496</v>
      </c>
      <c r="D2867" s="182">
        <v>81.559989799999997</v>
      </c>
      <c r="E2867" s="183">
        <v>78.193952170000003</v>
      </c>
      <c r="F2867" s="183">
        <v>79.047441210000002</v>
      </c>
      <c r="G2867" s="183">
        <v>76.739007319999999</v>
      </c>
      <c r="H2867" s="183">
        <v>79.35457959</v>
      </c>
      <c r="I2867" s="183">
        <v>76.937137399999997</v>
      </c>
      <c r="J2867" s="183">
        <v>79.583525289999997</v>
      </c>
      <c r="K2867" s="183">
        <v>78.079571349999995</v>
      </c>
      <c r="L2867" s="183">
        <v>76.120868529999996</v>
      </c>
      <c r="M2867" s="183">
        <v>88.463932659999998</v>
      </c>
      <c r="N2867" s="183">
        <v>81.360140959999995</v>
      </c>
      <c r="O2867" s="184">
        <v>79.070397249999999</v>
      </c>
      <c r="P2867" s="185">
        <f>SUM(D2867:O2867)</f>
        <v>954.51054353000006</v>
      </c>
      <c r="Q2867" s="503"/>
      <c r="R2867" s="187"/>
      <c r="S2867" s="187"/>
      <c r="T2867" s="105">
        <f t="shared" ref="T2867:T2872" si="1919">R2867-S2867</f>
        <v>0</v>
      </c>
      <c r="U2867" s="79">
        <v>2</v>
      </c>
    </row>
    <row r="2868" spans="1:21" s="57" customFormat="1" ht="15.75" hidden="1" customHeight="1" thickBot="1">
      <c r="A2868" s="334" t="s">
        <v>73</v>
      </c>
      <c r="B2868" s="69"/>
      <c r="C2868" s="233" t="s">
        <v>617</v>
      </c>
      <c r="D2868" s="182">
        <v>75.263708510000001</v>
      </c>
      <c r="E2868" s="183">
        <v>79.070084589999993</v>
      </c>
      <c r="F2868" s="183">
        <v>76.483416199999994</v>
      </c>
      <c r="G2868" s="183">
        <v>74.026607740000003</v>
      </c>
      <c r="H2868" s="183">
        <v>83.161996310000006</v>
      </c>
      <c r="I2868" s="183">
        <v>74.455006789999999</v>
      </c>
      <c r="J2868" s="183">
        <v>76.954409609999999</v>
      </c>
      <c r="K2868" s="183">
        <v>79.008844670000002</v>
      </c>
      <c r="L2868" s="183">
        <v>73.303363959999999</v>
      </c>
      <c r="M2868" s="183">
        <v>78.204650319999999</v>
      </c>
      <c r="N2868" s="183">
        <v>75.092936769999994</v>
      </c>
      <c r="O2868" s="184">
        <v>74.791154379999995</v>
      </c>
      <c r="P2868" s="185">
        <f t="shared" ref="P2868:P2874" si="1920">SUM(D2868:O2868)</f>
        <v>919.81617984999991</v>
      </c>
      <c r="Q2868" s="503"/>
      <c r="R2868" s="187"/>
      <c r="S2868" s="187"/>
      <c r="T2868" s="105">
        <f t="shared" si="1919"/>
        <v>0</v>
      </c>
      <c r="U2868" s="79">
        <v>2</v>
      </c>
    </row>
    <row r="2869" spans="1:21" s="57" customFormat="1" ht="15.75" hidden="1" customHeight="1" thickBot="1">
      <c r="A2869" s="334" t="s">
        <v>73</v>
      </c>
      <c r="B2869" s="69"/>
      <c r="C2869" s="233" t="s">
        <v>714</v>
      </c>
      <c r="D2869" s="182">
        <v>74.238765259999994</v>
      </c>
      <c r="E2869" s="183">
        <v>74.545723129999999</v>
      </c>
      <c r="F2869" s="183">
        <v>73.508248499999993</v>
      </c>
      <c r="G2869" s="183">
        <v>73.780955230000004</v>
      </c>
      <c r="H2869" s="183">
        <v>81.870218030000004</v>
      </c>
      <c r="I2869" s="183">
        <v>71.877639160000001</v>
      </c>
      <c r="J2869" s="183">
        <v>75.969665820000003</v>
      </c>
      <c r="K2869" s="183">
        <v>75.771679050000003</v>
      </c>
      <c r="L2869" s="183">
        <v>74.429367110000001</v>
      </c>
      <c r="M2869" s="183">
        <v>78.333786549999999</v>
      </c>
      <c r="N2869" s="183">
        <v>72.464160390000004</v>
      </c>
      <c r="O2869" s="184">
        <v>75.525527179999997</v>
      </c>
      <c r="P2869" s="185">
        <f t="shared" si="1920"/>
        <v>902.31573541</v>
      </c>
      <c r="Q2869" s="503"/>
      <c r="R2869" s="187"/>
      <c r="S2869" s="187"/>
      <c r="T2869" s="105">
        <f t="shared" si="1919"/>
        <v>0</v>
      </c>
      <c r="U2869" s="79">
        <v>2</v>
      </c>
    </row>
    <row r="2870" spans="1:21" s="57" customFormat="1" ht="15.75" hidden="1" customHeight="1" thickBot="1">
      <c r="A2870" s="334" t="s">
        <v>73</v>
      </c>
      <c r="B2870" s="69"/>
      <c r="C2870" s="233" t="s">
        <v>816</v>
      </c>
      <c r="D2870" s="189">
        <v>71.400789700000004</v>
      </c>
      <c r="E2870" s="190">
        <v>70.125972480000001</v>
      </c>
      <c r="F2870" s="190">
        <v>53.251690300000007</v>
      </c>
      <c r="G2870" s="190">
        <v>52.596959200000001</v>
      </c>
      <c r="H2870" s="190">
        <v>56.85260203</v>
      </c>
      <c r="I2870" s="190">
        <v>51.128269440000004</v>
      </c>
      <c r="J2870" s="190">
        <v>55.33862036</v>
      </c>
      <c r="K2870" s="190">
        <v>54.291874879999995</v>
      </c>
      <c r="L2870" s="190">
        <v>53.650124300000002</v>
      </c>
      <c r="M2870" s="190">
        <v>56.286127759999999</v>
      </c>
      <c r="N2870" s="190">
        <v>50.778610349999994</v>
      </c>
      <c r="O2870" s="184">
        <v>47.181766159999995</v>
      </c>
      <c r="P2870" s="185">
        <f t="shared" si="1920"/>
        <v>672.88340696</v>
      </c>
      <c r="Q2870" s="503"/>
      <c r="R2870" s="187"/>
      <c r="S2870" s="187"/>
      <c r="T2870" s="105">
        <f t="shared" si="1919"/>
        <v>0</v>
      </c>
      <c r="U2870" s="79">
        <v>2</v>
      </c>
    </row>
    <row r="2871" spans="1:21" s="57" customFormat="1" ht="15.75" hidden="1" customHeight="1" thickBot="1">
      <c r="A2871" s="334" t="s">
        <v>73</v>
      </c>
      <c r="B2871" s="69"/>
      <c r="C2871" s="233" t="s">
        <v>903</v>
      </c>
      <c r="D2871" s="422">
        <v>49.453823469999996</v>
      </c>
      <c r="E2871" s="423">
        <v>49.267714409999996</v>
      </c>
      <c r="F2871" s="423">
        <v>49.456933199999995</v>
      </c>
      <c r="G2871" s="423">
        <v>49.316100980000002</v>
      </c>
      <c r="H2871" s="423">
        <v>52.751220879999998</v>
      </c>
      <c r="I2871" s="423">
        <v>49.314362519999996</v>
      </c>
      <c r="J2871" s="423">
        <v>49.746348359999999</v>
      </c>
      <c r="K2871" s="423">
        <v>48.182570460000001</v>
      </c>
      <c r="L2871" s="423">
        <v>44.041952719999998</v>
      </c>
      <c r="M2871" s="423">
        <v>47.578903009999998</v>
      </c>
      <c r="N2871" s="423">
        <v>53.07329429</v>
      </c>
      <c r="O2871" s="424">
        <v>49.637948529999996</v>
      </c>
      <c r="P2871" s="425">
        <f t="shared" si="1920"/>
        <v>591.82117283000002</v>
      </c>
      <c r="Q2871" s="503"/>
      <c r="R2871" s="182"/>
      <c r="S2871" s="191"/>
      <c r="T2871" s="192">
        <f>S2871-R2871</f>
        <v>0</v>
      </c>
      <c r="U2871" s="79">
        <v>2</v>
      </c>
    </row>
    <row r="2872" spans="1:21" s="57" customFormat="1" ht="15.75" hidden="1" customHeight="1" thickBot="1">
      <c r="A2872" s="334" t="s">
        <v>73</v>
      </c>
      <c r="B2872" s="69"/>
      <c r="C2872" s="233" t="s">
        <v>1004</v>
      </c>
      <c r="D2872" s="182">
        <v>47.892260440000001</v>
      </c>
      <c r="E2872" s="183">
        <v>52.116371769999994</v>
      </c>
      <c r="F2872" s="183">
        <v>54.685915200000004</v>
      </c>
      <c r="G2872" s="183">
        <v>51.671998680000002</v>
      </c>
      <c r="H2872" s="183">
        <v>79.621702720000002</v>
      </c>
      <c r="I2872" s="183">
        <v>52.293287380000002</v>
      </c>
      <c r="J2872" s="183">
        <v>52.66000202</v>
      </c>
      <c r="K2872" s="183">
        <v>53.118778870000007</v>
      </c>
      <c r="L2872" s="183">
        <v>49.398140859999998</v>
      </c>
      <c r="M2872" s="183">
        <v>53.181560929999996</v>
      </c>
      <c r="N2872" s="183">
        <v>50.834679989999998</v>
      </c>
      <c r="O2872" s="184">
        <v>51.326959870000003</v>
      </c>
      <c r="P2872" s="185">
        <f t="shared" si="1920"/>
        <v>648.8016587300001</v>
      </c>
      <c r="Q2872" s="503"/>
      <c r="R2872" s="459">
        <v>661.1</v>
      </c>
      <c r="S2872" s="459">
        <v>661.1</v>
      </c>
      <c r="T2872" s="592">
        <f t="shared" si="1919"/>
        <v>0</v>
      </c>
      <c r="U2872" s="79">
        <v>2</v>
      </c>
    </row>
    <row r="2873" spans="1:21" s="57" customFormat="1" ht="15.6" customHeight="1" thickBot="1">
      <c r="A2873" s="334" t="s">
        <v>73</v>
      </c>
      <c r="B2873" s="516">
        <f>+B2860+1</f>
        <v>574</v>
      </c>
      <c r="C2873" s="233" t="s">
        <v>2538</v>
      </c>
      <c r="D2873" s="182">
        <v>52.1</v>
      </c>
      <c r="E2873" s="183">
        <v>52.8</v>
      </c>
      <c r="F2873" s="183">
        <v>51.9</v>
      </c>
      <c r="G2873" s="183">
        <v>51.9</v>
      </c>
      <c r="H2873" s="183">
        <v>57.5</v>
      </c>
      <c r="I2873" s="183">
        <v>51.3</v>
      </c>
      <c r="J2873" s="183">
        <v>52.4</v>
      </c>
      <c r="K2873" s="183">
        <v>52.8</v>
      </c>
      <c r="L2873" s="183">
        <v>50.8</v>
      </c>
      <c r="M2873" s="183">
        <v>54.7</v>
      </c>
      <c r="N2873" s="183">
        <v>51.9</v>
      </c>
      <c r="O2873" s="184">
        <f>(R2873)-SUM(D2873:N2873)</f>
        <v>52.5</v>
      </c>
      <c r="P2873" s="185">
        <f>SUM(D2873:O2873)</f>
        <v>632.6</v>
      </c>
      <c r="Q2873" s="584"/>
      <c r="R2873" s="182">
        <v>632.6</v>
      </c>
      <c r="S2873" s="187">
        <v>632.6</v>
      </c>
      <c r="T2873" s="105">
        <f>R2873-S2873</f>
        <v>0</v>
      </c>
      <c r="U2873" s="79">
        <v>1</v>
      </c>
    </row>
    <row r="2874" spans="1:21" s="57" customFormat="1" ht="15.75" hidden="1" customHeight="1" thickBot="1">
      <c r="A2874" s="334" t="s">
        <v>73</v>
      </c>
      <c r="B2874" s="69"/>
      <c r="C2874" s="233" t="s">
        <v>1149</v>
      </c>
      <c r="D2874" s="182">
        <v>50.428829409999999</v>
      </c>
      <c r="E2874" s="183">
        <v>51.513691430000002</v>
      </c>
      <c r="F2874" s="183">
        <v>51.291341090000003</v>
      </c>
      <c r="G2874" s="183">
        <v>49.08158092</v>
      </c>
      <c r="H2874" s="183">
        <v>58.276414339999995</v>
      </c>
      <c r="I2874" s="183">
        <v>50.249429620000008</v>
      </c>
      <c r="J2874" s="183">
        <v>50.956794040000005</v>
      </c>
      <c r="K2874" s="183">
        <v>49.83961643</v>
      </c>
      <c r="L2874" s="183">
        <v>48.449398000000002</v>
      </c>
      <c r="M2874" s="183">
        <v>51.728534889999999</v>
      </c>
      <c r="N2874" s="183">
        <v>46.170506830000001</v>
      </c>
      <c r="O2874" s="184">
        <v>49.544668209999998</v>
      </c>
      <c r="P2874" s="185">
        <f t="shared" si="1920"/>
        <v>607.53080520999993</v>
      </c>
      <c r="Q2874" s="351"/>
      <c r="R2874" s="595">
        <v>629.4</v>
      </c>
      <c r="S2874" s="596">
        <v>629.4</v>
      </c>
      <c r="T2874" s="597">
        <f>R2874-S2874</f>
        <v>0</v>
      </c>
      <c r="U2874" s="79">
        <v>2</v>
      </c>
    </row>
    <row r="2875" spans="1:21" s="57" customFormat="1" ht="15.75" hidden="1" customHeight="1" thickBot="1">
      <c r="A2875" s="334" t="s">
        <v>73</v>
      </c>
      <c r="B2875" s="516"/>
      <c r="C2875" s="233" t="s">
        <v>1913</v>
      </c>
      <c r="D2875" s="182">
        <v>48.796964869999996</v>
      </c>
      <c r="E2875" s="183">
        <v>48.165623579999995</v>
      </c>
      <c r="F2875" s="183">
        <v>49.531906019999994</v>
      </c>
      <c r="G2875" s="183">
        <v>48.906426259999996</v>
      </c>
      <c r="H2875" s="183">
        <v>57.627533640000003</v>
      </c>
      <c r="I2875" s="183">
        <v>47.865002989999994</v>
      </c>
      <c r="J2875" s="183">
        <v>48.897553389999999</v>
      </c>
      <c r="K2875" s="183">
        <v>50.70115156</v>
      </c>
      <c r="L2875" s="183">
        <v>47.166502510000001</v>
      </c>
      <c r="M2875" s="183">
        <v>49.899540769999994</v>
      </c>
      <c r="N2875" s="183">
        <v>48.756320250000002</v>
      </c>
      <c r="O2875" s="184">
        <v>47.46584567</v>
      </c>
      <c r="P2875" s="185">
        <f t="shared" ref="P2875:P2884" si="1921">SUM(D2875:O2875)</f>
        <v>593.7803715099999</v>
      </c>
      <c r="Q2875" s="351"/>
      <c r="R2875" s="182">
        <v>594.6</v>
      </c>
      <c r="S2875" s="187">
        <v>594.6</v>
      </c>
      <c r="T2875" s="481">
        <f t="shared" ref="T2875:T2884" si="1922">R2875-S2875</f>
        <v>0</v>
      </c>
      <c r="U2875" s="79">
        <v>2</v>
      </c>
    </row>
    <row r="2876" spans="1:21" s="57" customFormat="1" ht="15.75" hidden="1" customHeight="1" thickBot="1">
      <c r="A2876" s="334" t="s">
        <v>73</v>
      </c>
      <c r="B2876" s="516"/>
      <c r="C2876" s="233" t="s">
        <v>1914</v>
      </c>
      <c r="D2876" s="583">
        <v>47.02592180000002</v>
      </c>
      <c r="E2876" s="301">
        <v>49.891773180000001</v>
      </c>
      <c r="F2876" s="301">
        <v>46.13868913000001</v>
      </c>
      <c r="G2876" s="301">
        <v>46.766979009999972</v>
      </c>
      <c r="H2876" s="301">
        <v>51.288706900000015</v>
      </c>
      <c r="I2876" s="301">
        <v>45.838469999999987</v>
      </c>
      <c r="J2876" s="301">
        <v>47.280631110000002</v>
      </c>
      <c r="K2876" s="301">
        <v>46.671587610000017</v>
      </c>
      <c r="L2876" s="301">
        <v>45.90834674000002</v>
      </c>
      <c r="M2876" s="301">
        <v>50.370792170000009</v>
      </c>
      <c r="N2876" s="301">
        <v>46.684905499999999</v>
      </c>
      <c r="O2876" s="332">
        <v>47.703231439999996</v>
      </c>
      <c r="P2876" s="333">
        <f t="shared" si="1921"/>
        <v>571.57003458999998</v>
      </c>
      <c r="Q2876" s="557"/>
      <c r="R2876" s="419">
        <v>568.5</v>
      </c>
      <c r="S2876" s="187">
        <v>568.5</v>
      </c>
      <c r="T2876" s="105">
        <f t="shared" si="1922"/>
        <v>0</v>
      </c>
      <c r="U2876" s="79">
        <v>2</v>
      </c>
    </row>
    <row r="2877" spans="1:21" s="57" customFormat="1" ht="15.6" hidden="1" customHeight="1" thickBot="1">
      <c r="A2877" s="334" t="s">
        <v>73</v>
      </c>
      <c r="B2877" s="516"/>
      <c r="C2877" s="233" t="s">
        <v>1915</v>
      </c>
      <c r="D2877" s="182">
        <v>47.952465850000003</v>
      </c>
      <c r="E2877" s="183">
        <v>47.427992390000021</v>
      </c>
      <c r="F2877" s="183">
        <v>47.4432963</v>
      </c>
      <c r="G2877" s="183">
        <v>47.313182390000001</v>
      </c>
      <c r="H2877" s="183">
        <v>54.431683390000003</v>
      </c>
      <c r="I2877" s="183">
        <v>47.819812889999987</v>
      </c>
      <c r="J2877" s="183">
        <v>48.284739870000017</v>
      </c>
      <c r="K2877" s="183">
        <v>48.216157659999993</v>
      </c>
      <c r="L2877" s="183">
        <v>46.888181540000005</v>
      </c>
      <c r="M2877" s="183">
        <v>50.665070070000006</v>
      </c>
      <c r="N2877" s="183">
        <v>47.77677225</v>
      </c>
      <c r="O2877" s="184">
        <v>49.402851900000002</v>
      </c>
      <c r="P2877" s="185">
        <f t="shared" si="1921"/>
        <v>583.62220649999995</v>
      </c>
      <c r="Q2877" s="584"/>
      <c r="R2877" s="182">
        <v>568.29999999999995</v>
      </c>
      <c r="S2877" s="187">
        <v>568.29999999999995</v>
      </c>
      <c r="T2877" s="105">
        <f t="shared" si="1922"/>
        <v>0</v>
      </c>
      <c r="U2877" s="79">
        <v>2</v>
      </c>
    </row>
    <row r="2878" spans="1:21" s="57" customFormat="1" ht="15.6" hidden="1" customHeight="1" thickBot="1">
      <c r="A2878" s="334" t="s">
        <v>73</v>
      </c>
      <c r="B2878" s="516"/>
      <c r="C2878" s="233" t="s">
        <v>1916</v>
      </c>
      <c r="D2878" s="183">
        <v>46.360623989999993</v>
      </c>
      <c r="E2878" s="183">
        <v>51.238487799999994</v>
      </c>
      <c r="F2878" s="183">
        <v>49.215351599999991</v>
      </c>
      <c r="G2878" s="183">
        <v>51.582845159999998</v>
      </c>
      <c r="H2878" s="183">
        <v>55.322820739999997</v>
      </c>
      <c r="I2878" s="183">
        <v>49.135937479999996</v>
      </c>
      <c r="J2878" s="183">
        <v>53.337876969999996</v>
      </c>
      <c r="K2878" s="183">
        <v>50.255748920000002</v>
      </c>
      <c r="L2878" s="183">
        <v>51.91203414999999</v>
      </c>
      <c r="M2878" s="183">
        <v>51.478927580000004</v>
      </c>
      <c r="N2878" s="183">
        <v>53.348249459999998</v>
      </c>
      <c r="O2878" s="184">
        <v>51.527553709999999</v>
      </c>
      <c r="P2878" s="185">
        <f t="shared" si="1921"/>
        <v>614.71645755999998</v>
      </c>
      <c r="Q2878" s="638"/>
      <c r="R2878" s="182">
        <v>607.6</v>
      </c>
      <c r="S2878" s="187">
        <v>607.6</v>
      </c>
      <c r="T2878" s="105">
        <f t="shared" si="1922"/>
        <v>0</v>
      </c>
      <c r="U2878" s="79">
        <v>2</v>
      </c>
    </row>
    <row r="2879" spans="1:21" s="57" customFormat="1" ht="15.75" customHeight="1" thickBot="1">
      <c r="A2879" s="334" t="s">
        <v>73</v>
      </c>
      <c r="B2879" s="516">
        <f>+B2873+1</f>
        <v>575</v>
      </c>
      <c r="C2879" s="233" t="s">
        <v>1917</v>
      </c>
      <c r="D2879" s="612">
        <v>50.9</v>
      </c>
      <c r="E2879" s="611">
        <v>53.5</v>
      </c>
      <c r="F2879" s="611">
        <v>51.4</v>
      </c>
      <c r="G2879" s="611">
        <v>52.5</v>
      </c>
      <c r="H2879" s="611">
        <v>58</v>
      </c>
      <c r="I2879" s="611">
        <v>51.4</v>
      </c>
      <c r="J2879" s="611">
        <v>53.6</v>
      </c>
      <c r="K2879" s="611">
        <v>52.3</v>
      </c>
      <c r="L2879" s="611">
        <v>52.1</v>
      </c>
      <c r="M2879" s="611">
        <v>54.9</v>
      </c>
      <c r="N2879" s="611">
        <v>53.2</v>
      </c>
      <c r="O2879" s="184">
        <f t="shared" ref="O2879:O2884" si="1923">(R2879)-SUM(D2879:N2879)</f>
        <v>53.599999999999909</v>
      </c>
      <c r="P2879" s="185">
        <f t="shared" si="1921"/>
        <v>637.4</v>
      </c>
      <c r="Q2879" s="557"/>
      <c r="R2879" s="648">
        <v>637.4</v>
      </c>
      <c r="S2879" s="599">
        <v>637.4</v>
      </c>
      <c r="T2879" s="600">
        <f t="shared" si="1922"/>
        <v>0</v>
      </c>
      <c r="U2879" s="79">
        <v>1</v>
      </c>
    </row>
    <row r="2880" spans="1:21" s="57" customFormat="1" ht="15.75" customHeight="1" thickBot="1">
      <c r="A2880" s="334" t="s">
        <v>73</v>
      </c>
      <c r="B2880" s="516">
        <f>+B2879+1</f>
        <v>576</v>
      </c>
      <c r="C2880" s="233" t="s">
        <v>1918</v>
      </c>
      <c r="D2880" s="612">
        <v>52.9</v>
      </c>
      <c r="E2880" s="611">
        <v>55.6</v>
      </c>
      <c r="F2880" s="611">
        <v>53.4</v>
      </c>
      <c r="G2880" s="611">
        <v>54.5</v>
      </c>
      <c r="H2880" s="611">
        <v>60.2</v>
      </c>
      <c r="I2880" s="611">
        <v>53.4</v>
      </c>
      <c r="J2880" s="611">
        <v>55.7</v>
      </c>
      <c r="K2880" s="611">
        <v>54.3</v>
      </c>
      <c r="L2880" s="611">
        <v>54.1</v>
      </c>
      <c r="M2880" s="611">
        <v>57</v>
      </c>
      <c r="N2880" s="611">
        <v>55.3</v>
      </c>
      <c r="O2880" s="184">
        <f t="shared" si="1923"/>
        <v>55.600000000000023</v>
      </c>
      <c r="P2880" s="185">
        <f t="shared" si="1921"/>
        <v>662</v>
      </c>
      <c r="Q2880" s="542"/>
      <c r="R2880" s="199">
        <v>662</v>
      </c>
      <c r="S2880" s="187">
        <v>662</v>
      </c>
      <c r="T2880" s="105">
        <f t="shared" si="1922"/>
        <v>0</v>
      </c>
      <c r="U2880" s="79">
        <v>1</v>
      </c>
    </row>
    <row r="2881" spans="1:21" s="57" customFormat="1" ht="15.75" hidden="1" customHeight="1" thickBot="1">
      <c r="A2881" s="334" t="s">
        <v>73</v>
      </c>
      <c r="B2881" s="69"/>
      <c r="C2881" s="233" t="s">
        <v>1919</v>
      </c>
      <c r="D2881" s="195"/>
      <c r="E2881" s="193"/>
      <c r="F2881" s="193"/>
      <c r="G2881" s="193"/>
      <c r="H2881" s="193"/>
      <c r="I2881" s="193"/>
      <c r="J2881" s="193"/>
      <c r="K2881" s="193"/>
      <c r="L2881" s="193"/>
      <c r="M2881" s="193"/>
      <c r="N2881" s="193"/>
      <c r="O2881" s="184">
        <f t="shared" si="1923"/>
        <v>0</v>
      </c>
      <c r="P2881" s="185">
        <f t="shared" si="1921"/>
        <v>0</v>
      </c>
      <c r="Q2881" s="503"/>
      <c r="R2881" s="199"/>
      <c r="S2881" s="187"/>
      <c r="T2881" s="105">
        <f t="shared" si="1922"/>
        <v>0</v>
      </c>
      <c r="U2881" s="79">
        <v>2</v>
      </c>
    </row>
    <row r="2882" spans="1:21" s="57" customFormat="1" ht="15.75" hidden="1" customHeight="1" thickBot="1">
      <c r="A2882" s="334" t="s">
        <v>73</v>
      </c>
      <c r="B2882" s="69"/>
      <c r="C2882" s="233" t="s">
        <v>1920</v>
      </c>
      <c r="D2882" s="195"/>
      <c r="E2882" s="193"/>
      <c r="F2882" s="193"/>
      <c r="G2882" s="193"/>
      <c r="H2882" s="193"/>
      <c r="I2882" s="193"/>
      <c r="J2882" s="193"/>
      <c r="K2882" s="193"/>
      <c r="L2882" s="193"/>
      <c r="M2882" s="193"/>
      <c r="N2882" s="193"/>
      <c r="O2882" s="184">
        <f t="shared" si="1923"/>
        <v>0</v>
      </c>
      <c r="P2882" s="185">
        <f t="shared" si="1921"/>
        <v>0</v>
      </c>
      <c r="Q2882" s="503"/>
      <c r="R2882" s="199"/>
      <c r="S2882" s="187"/>
      <c r="T2882" s="105">
        <f t="shared" si="1922"/>
        <v>0</v>
      </c>
      <c r="U2882" s="79">
        <v>2</v>
      </c>
    </row>
    <row r="2883" spans="1:21" s="57" customFormat="1" ht="15.75" hidden="1" customHeight="1" thickBot="1">
      <c r="A2883" s="334" t="s">
        <v>73</v>
      </c>
      <c r="B2883" s="69"/>
      <c r="C2883" s="233" t="s">
        <v>1921</v>
      </c>
      <c r="D2883" s="195"/>
      <c r="E2883" s="193"/>
      <c r="F2883" s="193"/>
      <c r="G2883" s="193"/>
      <c r="H2883" s="193"/>
      <c r="I2883" s="193"/>
      <c r="J2883" s="193"/>
      <c r="K2883" s="193"/>
      <c r="L2883" s="193"/>
      <c r="M2883" s="193"/>
      <c r="N2883" s="193"/>
      <c r="O2883" s="184">
        <f t="shared" si="1923"/>
        <v>0</v>
      </c>
      <c r="P2883" s="185">
        <f t="shared" si="1921"/>
        <v>0</v>
      </c>
      <c r="Q2883" s="503"/>
      <c r="R2883" s="199"/>
      <c r="S2883" s="187"/>
      <c r="T2883" s="105">
        <f t="shared" si="1922"/>
        <v>0</v>
      </c>
      <c r="U2883" s="79">
        <v>2</v>
      </c>
    </row>
    <row r="2884" spans="1:21" s="57" customFormat="1" ht="15.75" hidden="1" customHeight="1" thickBot="1">
      <c r="A2884" s="334" t="s">
        <v>73</v>
      </c>
      <c r="B2884" s="69"/>
      <c r="C2884" s="233" t="s">
        <v>1922</v>
      </c>
      <c r="D2884" s="195"/>
      <c r="E2884" s="193"/>
      <c r="F2884" s="193"/>
      <c r="G2884" s="193"/>
      <c r="H2884" s="193"/>
      <c r="I2884" s="193"/>
      <c r="J2884" s="193"/>
      <c r="K2884" s="193"/>
      <c r="L2884" s="193"/>
      <c r="M2884" s="193"/>
      <c r="N2884" s="193"/>
      <c r="O2884" s="184">
        <f t="shared" si="1923"/>
        <v>0</v>
      </c>
      <c r="P2884" s="185">
        <f t="shared" si="1921"/>
        <v>0</v>
      </c>
      <c r="Q2884" s="503"/>
      <c r="R2884" s="199"/>
      <c r="S2884" s="187"/>
      <c r="T2884" s="105">
        <f t="shared" si="1922"/>
        <v>0</v>
      </c>
      <c r="U2884" s="79">
        <v>2</v>
      </c>
    </row>
    <row r="2885" spans="1:21" s="196" customFormat="1" ht="15.75" customHeight="1" thickBot="1">
      <c r="B2885" s="549"/>
      <c r="C2885" s="468"/>
      <c r="D2885" s="161"/>
      <c r="E2885" s="161"/>
      <c r="F2885" s="161"/>
      <c r="G2885" s="161"/>
      <c r="H2885" s="161"/>
      <c r="I2885" s="161"/>
      <c r="J2885" s="161"/>
      <c r="K2885" s="161"/>
      <c r="L2885" s="161"/>
      <c r="M2885" s="161"/>
      <c r="N2885" s="161"/>
      <c r="O2885" s="197"/>
      <c r="P2885" s="198"/>
      <c r="Q2885" s="198"/>
      <c r="R2885" s="161"/>
      <c r="S2885" s="161"/>
      <c r="T2885" s="75"/>
      <c r="U2885" s="79">
        <v>1</v>
      </c>
    </row>
    <row r="2886" spans="1:21" s="57" customFormat="1" ht="15.75" hidden="1" customHeight="1" thickBot="1">
      <c r="A2886" s="302" t="s">
        <v>558</v>
      </c>
      <c r="B2886" s="69"/>
      <c r="C2886" s="233" t="s">
        <v>516</v>
      </c>
      <c r="D2886" s="217">
        <v>0</v>
      </c>
      <c r="E2886" s="217">
        <v>0</v>
      </c>
      <c r="F2886" s="217">
        <v>0</v>
      </c>
      <c r="G2886" s="217">
        <v>0</v>
      </c>
      <c r="H2886" s="217">
        <v>0</v>
      </c>
      <c r="I2886" s="217">
        <v>0</v>
      </c>
      <c r="J2886" s="217">
        <v>0</v>
      </c>
      <c r="K2886" s="217">
        <v>0</v>
      </c>
      <c r="L2886" s="217">
        <v>0</v>
      </c>
      <c r="M2886" s="217">
        <v>0</v>
      </c>
      <c r="N2886" s="217">
        <v>0</v>
      </c>
      <c r="O2886" s="217">
        <v>0</v>
      </c>
      <c r="P2886" s="160">
        <f>SUM(D2886:O2886)</f>
        <v>0</v>
      </c>
      <c r="Q2886" s="484"/>
      <c r="R2886" s="234"/>
      <c r="S2886" s="234"/>
      <c r="T2886" s="75"/>
      <c r="U2886" s="79">
        <v>2</v>
      </c>
    </row>
    <row r="2887" spans="1:21" s="57" customFormat="1" ht="15.75" hidden="1" customHeight="1" thickBot="1">
      <c r="A2887" s="304" t="s">
        <v>558</v>
      </c>
      <c r="B2887" s="69"/>
      <c r="C2887" s="233" t="s">
        <v>517</v>
      </c>
      <c r="D2887" s="261">
        <v>0</v>
      </c>
      <c r="E2887" s="220">
        <v>0</v>
      </c>
      <c r="F2887" s="220">
        <v>0</v>
      </c>
      <c r="G2887" s="220">
        <v>0</v>
      </c>
      <c r="H2887" s="220">
        <v>0</v>
      </c>
      <c r="I2887" s="220">
        <v>0</v>
      </c>
      <c r="J2887" s="220">
        <v>0</v>
      </c>
      <c r="K2887" s="220">
        <v>0</v>
      </c>
      <c r="L2887" s="220">
        <v>0</v>
      </c>
      <c r="M2887" s="220">
        <v>0</v>
      </c>
      <c r="N2887" s="220">
        <v>0</v>
      </c>
      <c r="O2887" s="220">
        <v>0</v>
      </c>
      <c r="P2887" s="164">
        <f>SUM(D2887:O2887)</f>
        <v>0</v>
      </c>
      <c r="Q2887" s="484"/>
      <c r="R2887" s="234"/>
      <c r="S2887" s="234"/>
      <c r="T2887" s="75"/>
      <c r="U2887" s="79">
        <v>2</v>
      </c>
    </row>
    <row r="2888" spans="1:21" s="57" customFormat="1" ht="15.75" hidden="1" customHeight="1" thickBot="1">
      <c r="A2888" s="304" t="s">
        <v>558</v>
      </c>
      <c r="B2888" s="69"/>
      <c r="C2888" s="233" t="s">
        <v>518</v>
      </c>
      <c r="D2888" s="358">
        <v>0</v>
      </c>
      <c r="E2888" s="235">
        <v>0</v>
      </c>
      <c r="F2888" s="235">
        <v>0</v>
      </c>
      <c r="G2888" s="235">
        <v>0</v>
      </c>
      <c r="H2888" s="235">
        <v>0</v>
      </c>
      <c r="I2888" s="235">
        <v>0</v>
      </c>
      <c r="J2888" s="235">
        <v>0</v>
      </c>
      <c r="K2888" s="235">
        <v>0</v>
      </c>
      <c r="L2888" s="235">
        <v>0</v>
      </c>
      <c r="M2888" s="235">
        <v>0</v>
      </c>
      <c r="N2888" s="235">
        <v>0</v>
      </c>
      <c r="O2888" s="235">
        <v>0</v>
      </c>
      <c r="P2888" s="167">
        <f>SUM(D2888:O2888)</f>
        <v>0</v>
      </c>
      <c r="Q2888" s="484"/>
      <c r="R2888" s="234"/>
      <c r="S2888" s="234"/>
      <c r="T2888" s="75"/>
      <c r="U2888" s="79">
        <v>2</v>
      </c>
    </row>
    <row r="2889" spans="1:21" s="57" customFormat="1" ht="15.75" hidden="1" customHeight="1" thickBot="1">
      <c r="A2889" s="304" t="s">
        <v>558</v>
      </c>
      <c r="B2889" s="69"/>
      <c r="C2889" s="233" t="s">
        <v>519</v>
      </c>
      <c r="D2889" s="168">
        <v>0</v>
      </c>
      <c r="E2889" s="217">
        <v>0</v>
      </c>
      <c r="F2889" s="217">
        <v>0</v>
      </c>
      <c r="G2889" s="217">
        <v>0</v>
      </c>
      <c r="H2889" s="217">
        <v>0</v>
      </c>
      <c r="I2889" s="217">
        <v>0</v>
      </c>
      <c r="J2889" s="217">
        <v>0</v>
      </c>
      <c r="K2889" s="217">
        <v>0</v>
      </c>
      <c r="L2889" s="217">
        <v>0</v>
      </c>
      <c r="M2889" s="217">
        <v>0</v>
      </c>
      <c r="N2889" s="217">
        <v>0</v>
      </c>
      <c r="O2889" s="217">
        <v>0</v>
      </c>
      <c r="P2889" s="171">
        <f>SUM(D2889:O2889)</f>
        <v>0</v>
      </c>
      <c r="Q2889" s="484"/>
      <c r="R2889" s="234"/>
      <c r="S2889" s="234"/>
      <c r="T2889" s="75"/>
      <c r="U2889" s="79">
        <v>2</v>
      </c>
    </row>
    <row r="2890" spans="1:21" s="57" customFormat="1" ht="15.75" hidden="1" customHeight="1" thickBot="1">
      <c r="A2890" s="304" t="s">
        <v>558</v>
      </c>
      <c r="B2890" s="69"/>
      <c r="C2890" s="236" t="s">
        <v>520</v>
      </c>
      <c r="D2890" s="168">
        <f>D2909/$P2909</f>
        <v>0</v>
      </c>
      <c r="E2890" s="217">
        <f t="shared" ref="E2890:O2890" si="1924">E2909/$P2909</f>
        <v>0</v>
      </c>
      <c r="F2890" s="217">
        <f t="shared" si="1924"/>
        <v>0</v>
      </c>
      <c r="G2890" s="217">
        <f t="shared" si="1924"/>
        <v>0</v>
      </c>
      <c r="H2890" s="217">
        <f t="shared" si="1924"/>
        <v>0</v>
      </c>
      <c r="I2890" s="217">
        <f t="shared" si="1924"/>
        <v>0</v>
      </c>
      <c r="J2890" s="217">
        <f t="shared" si="1924"/>
        <v>0</v>
      </c>
      <c r="K2890" s="217">
        <f t="shared" si="1924"/>
        <v>0</v>
      </c>
      <c r="L2890" s="217">
        <f t="shared" si="1924"/>
        <v>1</v>
      </c>
      <c r="M2890" s="217">
        <f t="shared" si="1924"/>
        <v>0</v>
      </c>
      <c r="N2890" s="217">
        <f t="shared" si="1924"/>
        <v>0</v>
      </c>
      <c r="O2890" s="169">
        <f t="shared" si="1924"/>
        <v>0</v>
      </c>
      <c r="P2890" s="171">
        <f t="shared" ref="P2890:P2895" si="1925">SUM(D2890:O2890)</f>
        <v>1</v>
      </c>
      <c r="Q2890" s="496">
        <v>1</v>
      </c>
      <c r="R2890" s="234"/>
      <c r="S2890" s="234"/>
      <c r="T2890" s="75"/>
      <c r="U2890" s="79">
        <v>2</v>
      </c>
    </row>
    <row r="2891" spans="1:21" s="57" customFormat="1" ht="15.75" hidden="1" customHeight="1" thickBot="1">
      <c r="A2891" s="304" t="s">
        <v>558</v>
      </c>
      <c r="B2891" s="69"/>
      <c r="C2891" s="233" t="s">
        <v>521</v>
      </c>
      <c r="D2891" s="168">
        <v>0</v>
      </c>
      <c r="E2891" s="217">
        <v>0</v>
      </c>
      <c r="F2891" s="217">
        <v>0</v>
      </c>
      <c r="G2891" s="217">
        <v>0</v>
      </c>
      <c r="H2891" s="217">
        <v>0</v>
      </c>
      <c r="I2891" s="217">
        <v>0</v>
      </c>
      <c r="J2891" s="217">
        <v>0</v>
      </c>
      <c r="K2891" s="217">
        <v>0</v>
      </c>
      <c r="L2891" s="217">
        <v>0</v>
      </c>
      <c r="M2891" s="217">
        <v>0</v>
      </c>
      <c r="N2891" s="217">
        <v>0</v>
      </c>
      <c r="O2891" s="169">
        <v>0</v>
      </c>
      <c r="P2891" s="171">
        <f t="shared" si="1925"/>
        <v>0</v>
      </c>
      <c r="Q2891" s="496">
        <f>(P2910/P2909-1)</f>
        <v>0.79853637261240751</v>
      </c>
      <c r="R2891" s="234"/>
      <c r="S2891" s="234"/>
      <c r="T2891" s="75"/>
      <c r="U2891" s="79">
        <v>2</v>
      </c>
    </row>
    <row r="2892" spans="1:21" s="57" customFormat="1" ht="15.75" hidden="1" customHeight="1" thickBot="1">
      <c r="A2892" s="304" t="s">
        <v>558</v>
      </c>
      <c r="B2892" s="69"/>
      <c r="C2892" s="233" t="s">
        <v>618</v>
      </c>
      <c r="D2892" s="168">
        <v>0</v>
      </c>
      <c r="E2892" s="217">
        <v>0</v>
      </c>
      <c r="F2892" s="217">
        <v>0</v>
      </c>
      <c r="G2892" s="217">
        <v>0</v>
      </c>
      <c r="H2892" s="217">
        <v>0</v>
      </c>
      <c r="I2892" s="217">
        <v>0</v>
      </c>
      <c r="J2892" s="217">
        <v>0</v>
      </c>
      <c r="K2892" s="217">
        <v>0</v>
      </c>
      <c r="L2892" s="217">
        <v>0</v>
      </c>
      <c r="M2892" s="217">
        <v>0</v>
      </c>
      <c r="N2892" s="217">
        <v>0</v>
      </c>
      <c r="O2892" s="169">
        <v>0</v>
      </c>
      <c r="P2892" s="171">
        <f t="shared" si="1925"/>
        <v>0</v>
      </c>
      <c r="Q2892" s="497">
        <f>(P2911/P2910-1)</f>
        <v>-1</v>
      </c>
      <c r="R2892" s="234"/>
      <c r="S2892" s="234"/>
      <c r="T2892" s="75"/>
      <c r="U2892" s="79">
        <v>2</v>
      </c>
    </row>
    <row r="2893" spans="1:21" s="57" customFormat="1" ht="15.75" hidden="1" customHeight="1" thickBot="1">
      <c r="A2893" s="304" t="s">
        <v>558</v>
      </c>
      <c r="B2893" s="69"/>
      <c r="C2893" s="233" t="s">
        <v>715</v>
      </c>
      <c r="D2893" s="168">
        <f t="shared" ref="D2893:O2893" si="1926">D2912/$P2912</f>
        <v>4.362631135049834E-2</v>
      </c>
      <c r="E2893" s="169">
        <f t="shared" si="1926"/>
        <v>0</v>
      </c>
      <c r="F2893" s="169">
        <f t="shared" si="1926"/>
        <v>0</v>
      </c>
      <c r="G2893" s="169">
        <f t="shared" si="1926"/>
        <v>0</v>
      </c>
      <c r="H2893" s="169">
        <f t="shared" si="1926"/>
        <v>0</v>
      </c>
      <c r="I2893" s="169">
        <f t="shared" si="1926"/>
        <v>0</v>
      </c>
      <c r="J2893" s="169">
        <f t="shared" si="1926"/>
        <v>0</v>
      </c>
      <c r="K2893" s="169">
        <f t="shared" si="1926"/>
        <v>0</v>
      </c>
      <c r="L2893" s="169">
        <f t="shared" si="1926"/>
        <v>0.95637368864950167</v>
      </c>
      <c r="M2893" s="169">
        <f t="shared" si="1926"/>
        <v>0</v>
      </c>
      <c r="N2893" s="169">
        <f t="shared" si="1926"/>
        <v>0</v>
      </c>
      <c r="O2893" s="169">
        <f t="shared" si="1926"/>
        <v>0</v>
      </c>
      <c r="P2893" s="171">
        <f t="shared" si="1925"/>
        <v>1</v>
      </c>
      <c r="Q2893" s="497">
        <v>1</v>
      </c>
      <c r="R2893" s="234"/>
      <c r="S2893" s="234"/>
      <c r="T2893" s="477"/>
      <c r="U2893" s="79">
        <v>2</v>
      </c>
    </row>
    <row r="2894" spans="1:21" s="57" customFormat="1" ht="15.75" hidden="1" customHeight="1" thickBot="1">
      <c r="A2894" s="304" t="s">
        <v>558</v>
      </c>
      <c r="B2894" s="516"/>
      <c r="C2894" s="244" t="s">
        <v>815</v>
      </c>
      <c r="D2894" s="173">
        <v>0</v>
      </c>
      <c r="E2894" s="218">
        <v>0</v>
      </c>
      <c r="F2894" s="218">
        <v>0</v>
      </c>
      <c r="G2894" s="218">
        <v>0</v>
      </c>
      <c r="H2894" s="218">
        <v>0</v>
      </c>
      <c r="I2894" s="218">
        <v>0</v>
      </c>
      <c r="J2894" s="218">
        <v>0</v>
      </c>
      <c r="K2894" s="218">
        <v>0</v>
      </c>
      <c r="L2894" s="218">
        <v>0</v>
      </c>
      <c r="M2894" s="218">
        <v>0</v>
      </c>
      <c r="N2894" s="218">
        <v>0</v>
      </c>
      <c r="O2894" s="218">
        <v>0</v>
      </c>
      <c r="P2894" s="514">
        <f t="shared" si="1925"/>
        <v>0</v>
      </c>
      <c r="Q2894" s="550">
        <f>(P2913/P2912-1)</f>
        <v>-1</v>
      </c>
      <c r="R2894" s="234"/>
      <c r="S2894" s="234"/>
      <c r="T2894" s="75"/>
      <c r="U2894" s="79">
        <v>2</v>
      </c>
    </row>
    <row r="2895" spans="1:21" s="57" customFormat="1" ht="15.75" hidden="1" customHeight="1" thickBot="1">
      <c r="A2895" s="304" t="s">
        <v>558</v>
      </c>
      <c r="B2895" s="516"/>
      <c r="C2895" s="244" t="s">
        <v>904</v>
      </c>
      <c r="D2895" s="219">
        <v>0</v>
      </c>
      <c r="E2895" s="220">
        <v>0</v>
      </c>
      <c r="F2895" s="220">
        <v>0</v>
      </c>
      <c r="G2895" s="220">
        <v>0</v>
      </c>
      <c r="H2895" s="220">
        <v>0</v>
      </c>
      <c r="I2895" s="220">
        <v>0</v>
      </c>
      <c r="J2895" s="220">
        <v>0</v>
      </c>
      <c r="K2895" s="220">
        <v>0</v>
      </c>
      <c r="L2895" s="220">
        <v>0</v>
      </c>
      <c r="M2895" s="220">
        <v>0</v>
      </c>
      <c r="N2895" s="220">
        <v>0</v>
      </c>
      <c r="O2895" s="220">
        <v>0</v>
      </c>
      <c r="P2895" s="460">
        <f t="shared" si="1925"/>
        <v>0</v>
      </c>
      <c r="Q2895" s="551">
        <v>0</v>
      </c>
      <c r="R2895" s="234"/>
      <c r="S2895" s="234"/>
      <c r="T2895" s="75"/>
      <c r="U2895" s="79">
        <v>2</v>
      </c>
    </row>
    <row r="2896" spans="1:21" s="57" customFormat="1" ht="15.75" hidden="1" customHeight="1" thickBot="1">
      <c r="A2896" s="304" t="s">
        <v>558</v>
      </c>
      <c r="B2896" s="516"/>
      <c r="C2896" s="244" t="s">
        <v>1005</v>
      </c>
      <c r="D2896" s="219">
        <v>0</v>
      </c>
      <c r="E2896" s="220">
        <v>0</v>
      </c>
      <c r="F2896" s="220">
        <v>0</v>
      </c>
      <c r="G2896" s="220">
        <v>0</v>
      </c>
      <c r="H2896" s="220">
        <v>0</v>
      </c>
      <c r="I2896" s="220">
        <v>0</v>
      </c>
      <c r="J2896" s="220">
        <v>0</v>
      </c>
      <c r="K2896" s="220">
        <v>0</v>
      </c>
      <c r="L2896" s="220">
        <v>0</v>
      </c>
      <c r="M2896" s="220">
        <v>0</v>
      </c>
      <c r="N2896" s="220">
        <v>0</v>
      </c>
      <c r="O2896" s="220">
        <v>0</v>
      </c>
      <c r="P2896" s="460">
        <f>SUM(D2896:O2896)</f>
        <v>0</v>
      </c>
      <c r="Q2896" s="551">
        <v>0</v>
      </c>
      <c r="R2896" s="234"/>
      <c r="S2896" s="234"/>
      <c r="T2896" s="75"/>
      <c r="U2896" s="79">
        <v>2</v>
      </c>
    </row>
    <row r="2897" spans="1:21" s="57" customFormat="1" ht="15.75" hidden="1" customHeight="1" thickBot="1">
      <c r="A2897" s="304" t="s">
        <v>558</v>
      </c>
      <c r="B2897" s="516"/>
      <c r="C2897" s="244" t="s">
        <v>1150</v>
      </c>
      <c r="D2897" s="219">
        <v>0</v>
      </c>
      <c r="E2897" s="220">
        <v>0</v>
      </c>
      <c r="F2897" s="220">
        <v>0</v>
      </c>
      <c r="G2897" s="220">
        <v>0</v>
      </c>
      <c r="H2897" s="220">
        <v>0</v>
      </c>
      <c r="I2897" s="220">
        <v>0</v>
      </c>
      <c r="J2897" s="220">
        <v>0</v>
      </c>
      <c r="K2897" s="220">
        <v>0</v>
      </c>
      <c r="L2897" s="220">
        <v>0</v>
      </c>
      <c r="M2897" s="220">
        <v>0</v>
      </c>
      <c r="N2897" s="220">
        <v>0</v>
      </c>
      <c r="O2897" s="220">
        <v>0</v>
      </c>
      <c r="P2897" s="460">
        <f>SUM(D2897:O2897)</f>
        <v>0</v>
      </c>
      <c r="Q2897" s="551">
        <v>0</v>
      </c>
      <c r="R2897" s="234"/>
      <c r="S2897" s="234"/>
      <c r="T2897" s="75"/>
      <c r="U2897" s="79">
        <v>2</v>
      </c>
    </row>
    <row r="2898" spans="1:21" s="57" customFormat="1" ht="15.75" hidden="1" customHeight="1" thickBot="1">
      <c r="A2898" s="304" t="s">
        <v>558</v>
      </c>
      <c r="B2898" s="516">
        <f>+B2880+1</f>
        <v>577</v>
      </c>
      <c r="C2898" s="244" t="s">
        <v>1923</v>
      </c>
      <c r="D2898" s="219">
        <v>0</v>
      </c>
      <c r="E2898" s="220">
        <v>0</v>
      </c>
      <c r="F2898" s="220">
        <v>0</v>
      </c>
      <c r="G2898" s="220">
        <v>0</v>
      </c>
      <c r="H2898" s="220">
        <v>0</v>
      </c>
      <c r="I2898" s="220">
        <v>0</v>
      </c>
      <c r="J2898" s="220">
        <v>0</v>
      </c>
      <c r="K2898" s="220">
        <v>0</v>
      </c>
      <c r="L2898" s="220">
        <v>0</v>
      </c>
      <c r="M2898" s="220">
        <v>0</v>
      </c>
      <c r="N2898" s="220">
        <v>0</v>
      </c>
      <c r="O2898" s="220">
        <v>0</v>
      </c>
      <c r="P2898" s="460">
        <f t="shared" ref="P2898:P2907" si="1927">SUM(D2898:O2898)</f>
        <v>0</v>
      </c>
      <c r="Q2898" s="551">
        <v>0</v>
      </c>
      <c r="R2898" s="234"/>
      <c r="S2898" s="234"/>
      <c r="T2898" s="75"/>
      <c r="U2898" s="79">
        <v>2</v>
      </c>
    </row>
    <row r="2899" spans="1:21" s="57" customFormat="1" ht="15.75" hidden="1" customHeight="1" thickBot="1">
      <c r="A2899" s="304" t="s">
        <v>558</v>
      </c>
      <c r="B2899" s="516">
        <f>+B2898+1</f>
        <v>578</v>
      </c>
      <c r="C2899" s="244" t="s">
        <v>1924</v>
      </c>
      <c r="D2899" s="347" t="e">
        <f t="shared" ref="D2899:O2899" si="1928">D2919/$P2919</f>
        <v>#DIV/0!</v>
      </c>
      <c r="E2899" s="264" t="e">
        <f t="shared" si="1928"/>
        <v>#DIV/0!</v>
      </c>
      <c r="F2899" s="264" t="e">
        <f t="shared" si="1928"/>
        <v>#DIV/0!</v>
      </c>
      <c r="G2899" s="264" t="e">
        <f t="shared" si="1928"/>
        <v>#DIV/0!</v>
      </c>
      <c r="H2899" s="264" t="e">
        <f t="shared" si="1928"/>
        <v>#DIV/0!</v>
      </c>
      <c r="I2899" s="264" t="e">
        <f t="shared" si="1928"/>
        <v>#DIV/0!</v>
      </c>
      <c r="J2899" s="264" t="e">
        <f t="shared" si="1928"/>
        <v>#DIV/0!</v>
      </c>
      <c r="K2899" s="264" t="e">
        <f t="shared" si="1928"/>
        <v>#DIV/0!</v>
      </c>
      <c r="L2899" s="264" t="e">
        <f t="shared" si="1928"/>
        <v>#DIV/0!</v>
      </c>
      <c r="M2899" s="264" t="e">
        <f t="shared" si="1928"/>
        <v>#DIV/0!</v>
      </c>
      <c r="N2899" s="264" t="e">
        <f t="shared" si="1928"/>
        <v>#DIV/0!</v>
      </c>
      <c r="O2899" s="264" t="e">
        <f t="shared" si="1928"/>
        <v>#DIV/0!</v>
      </c>
      <c r="P2899" s="552" t="e">
        <f t="shared" si="1927"/>
        <v>#DIV/0!</v>
      </c>
      <c r="Q2899" s="553" t="e">
        <f t="shared" ref="Q2899:Q2907" si="1929">(P2919/P2918-1)</f>
        <v>#DIV/0!</v>
      </c>
      <c r="R2899" s="234"/>
      <c r="S2899" s="234"/>
      <c r="T2899" s="75"/>
      <c r="U2899" s="79">
        <v>2</v>
      </c>
    </row>
    <row r="2900" spans="1:21" s="57" customFormat="1" ht="15.75" hidden="1" customHeight="1" thickBot="1">
      <c r="A2900" s="304" t="s">
        <v>558</v>
      </c>
      <c r="B2900" s="516">
        <f>+B2899+1</f>
        <v>579</v>
      </c>
      <c r="C2900" s="233" t="s">
        <v>1925</v>
      </c>
      <c r="D2900" s="175" t="e">
        <f t="shared" ref="D2900:O2900" si="1930">D2920/$P2920</f>
        <v>#DIV/0!</v>
      </c>
      <c r="E2900" s="340" t="e">
        <f t="shared" si="1930"/>
        <v>#DIV/0!</v>
      </c>
      <c r="F2900" s="340" t="e">
        <f t="shared" si="1930"/>
        <v>#DIV/0!</v>
      </c>
      <c r="G2900" s="340" t="e">
        <f t="shared" si="1930"/>
        <v>#DIV/0!</v>
      </c>
      <c r="H2900" s="340" t="e">
        <f t="shared" si="1930"/>
        <v>#DIV/0!</v>
      </c>
      <c r="I2900" s="340" t="e">
        <f t="shared" si="1930"/>
        <v>#DIV/0!</v>
      </c>
      <c r="J2900" s="340" t="e">
        <f t="shared" si="1930"/>
        <v>#DIV/0!</v>
      </c>
      <c r="K2900" s="340" t="e">
        <f t="shared" si="1930"/>
        <v>#DIV/0!</v>
      </c>
      <c r="L2900" s="340" t="e">
        <f t="shared" si="1930"/>
        <v>#DIV/0!</v>
      </c>
      <c r="M2900" s="340" t="e">
        <f t="shared" si="1930"/>
        <v>#DIV/0!</v>
      </c>
      <c r="N2900" s="340" t="e">
        <f t="shared" si="1930"/>
        <v>#DIV/0!</v>
      </c>
      <c r="O2900" s="176" t="e">
        <f t="shared" si="1930"/>
        <v>#DIV/0!</v>
      </c>
      <c r="P2900" s="229" t="e">
        <f t="shared" si="1927"/>
        <v>#DIV/0!</v>
      </c>
      <c r="Q2900" s="498" t="e">
        <f t="shared" si="1929"/>
        <v>#DIV/0!</v>
      </c>
      <c r="R2900" s="234"/>
      <c r="S2900" s="234"/>
      <c r="T2900" s="75"/>
      <c r="U2900" s="79">
        <v>2</v>
      </c>
    </row>
    <row r="2901" spans="1:21" s="57" customFormat="1" ht="15.75" hidden="1" customHeight="1" thickBot="1">
      <c r="A2901" s="304" t="s">
        <v>558</v>
      </c>
      <c r="B2901" s="516">
        <f>+B2900+1</f>
        <v>580</v>
      </c>
      <c r="C2901" s="233" t="s">
        <v>1926</v>
      </c>
      <c r="D2901" s="175" t="e">
        <f t="shared" ref="D2901:O2901" si="1931">D2921/$P2921</f>
        <v>#DIV/0!</v>
      </c>
      <c r="E2901" s="340" t="e">
        <f t="shared" si="1931"/>
        <v>#DIV/0!</v>
      </c>
      <c r="F2901" s="340" t="e">
        <f t="shared" si="1931"/>
        <v>#DIV/0!</v>
      </c>
      <c r="G2901" s="340" t="e">
        <f t="shared" si="1931"/>
        <v>#DIV/0!</v>
      </c>
      <c r="H2901" s="340" t="e">
        <f t="shared" si="1931"/>
        <v>#DIV/0!</v>
      </c>
      <c r="I2901" s="340" t="e">
        <f t="shared" si="1931"/>
        <v>#DIV/0!</v>
      </c>
      <c r="J2901" s="340" t="e">
        <f t="shared" si="1931"/>
        <v>#DIV/0!</v>
      </c>
      <c r="K2901" s="340" t="e">
        <f t="shared" si="1931"/>
        <v>#DIV/0!</v>
      </c>
      <c r="L2901" s="340" t="e">
        <f t="shared" si="1931"/>
        <v>#DIV/0!</v>
      </c>
      <c r="M2901" s="340" t="e">
        <f t="shared" si="1931"/>
        <v>#DIV/0!</v>
      </c>
      <c r="N2901" s="340" t="e">
        <f t="shared" si="1931"/>
        <v>#DIV/0!</v>
      </c>
      <c r="O2901" s="261" t="e">
        <f t="shared" si="1931"/>
        <v>#DIV/0!</v>
      </c>
      <c r="P2901" s="164" t="e">
        <f t="shared" si="1927"/>
        <v>#DIV/0!</v>
      </c>
      <c r="Q2901" s="492" t="e">
        <f t="shared" si="1929"/>
        <v>#DIV/0!</v>
      </c>
      <c r="R2901" s="234"/>
      <c r="S2901" s="234"/>
      <c r="T2901" s="75"/>
      <c r="U2901" s="79">
        <v>2</v>
      </c>
    </row>
    <row r="2902" spans="1:21" s="57" customFormat="1" ht="15.75" hidden="1" customHeight="1" thickBot="1">
      <c r="A2902" s="304" t="s">
        <v>558</v>
      </c>
      <c r="B2902" s="516">
        <f>+B2901+1</f>
        <v>581</v>
      </c>
      <c r="C2902" s="233" t="s">
        <v>1927</v>
      </c>
      <c r="D2902" s="175" t="e">
        <f t="shared" ref="D2902:O2902" si="1932">D2922/$P2922</f>
        <v>#DIV/0!</v>
      </c>
      <c r="E2902" s="340" t="e">
        <f t="shared" si="1932"/>
        <v>#DIV/0!</v>
      </c>
      <c r="F2902" s="340" t="e">
        <f t="shared" si="1932"/>
        <v>#DIV/0!</v>
      </c>
      <c r="G2902" s="340" t="e">
        <f t="shared" si="1932"/>
        <v>#DIV/0!</v>
      </c>
      <c r="H2902" s="340" t="e">
        <f t="shared" si="1932"/>
        <v>#DIV/0!</v>
      </c>
      <c r="I2902" s="340" t="e">
        <f t="shared" si="1932"/>
        <v>#DIV/0!</v>
      </c>
      <c r="J2902" s="340" t="e">
        <f t="shared" si="1932"/>
        <v>#DIV/0!</v>
      </c>
      <c r="K2902" s="340" t="e">
        <f t="shared" si="1932"/>
        <v>#DIV/0!</v>
      </c>
      <c r="L2902" s="340" t="e">
        <f t="shared" si="1932"/>
        <v>#DIV/0!</v>
      </c>
      <c r="M2902" s="340" t="e">
        <f t="shared" si="1932"/>
        <v>#DIV/0!</v>
      </c>
      <c r="N2902" s="340" t="e">
        <f t="shared" si="1932"/>
        <v>#DIV/0!</v>
      </c>
      <c r="O2902" s="261" t="e">
        <f t="shared" si="1932"/>
        <v>#DIV/0!</v>
      </c>
      <c r="P2902" s="164" t="e">
        <f t="shared" si="1927"/>
        <v>#DIV/0!</v>
      </c>
      <c r="Q2902" s="492" t="e">
        <f t="shared" si="1929"/>
        <v>#DIV/0!</v>
      </c>
      <c r="R2902" s="234"/>
      <c r="S2902" s="234"/>
      <c r="T2902" s="75"/>
      <c r="U2902" s="79">
        <v>2</v>
      </c>
    </row>
    <row r="2903" spans="1:21" s="57" customFormat="1" ht="15.75" hidden="1" customHeight="1" thickBot="1">
      <c r="A2903" s="304" t="s">
        <v>558</v>
      </c>
      <c r="B2903" s="516">
        <f>+B2902+1</f>
        <v>582</v>
      </c>
      <c r="C2903" s="233" t="s">
        <v>1928</v>
      </c>
      <c r="D2903" s="175" t="e">
        <f t="shared" ref="D2903:O2903" si="1933">D2923/$P2923</f>
        <v>#DIV/0!</v>
      </c>
      <c r="E2903" s="340" t="e">
        <f t="shared" si="1933"/>
        <v>#DIV/0!</v>
      </c>
      <c r="F2903" s="340" t="e">
        <f t="shared" si="1933"/>
        <v>#DIV/0!</v>
      </c>
      <c r="G2903" s="340" t="e">
        <f t="shared" si="1933"/>
        <v>#DIV/0!</v>
      </c>
      <c r="H2903" s="340" t="e">
        <f t="shared" si="1933"/>
        <v>#DIV/0!</v>
      </c>
      <c r="I2903" s="340" t="e">
        <f t="shared" si="1933"/>
        <v>#DIV/0!</v>
      </c>
      <c r="J2903" s="340" t="e">
        <f t="shared" si="1933"/>
        <v>#DIV/0!</v>
      </c>
      <c r="K2903" s="340" t="e">
        <f t="shared" si="1933"/>
        <v>#DIV/0!</v>
      </c>
      <c r="L2903" s="340" t="e">
        <f t="shared" si="1933"/>
        <v>#DIV/0!</v>
      </c>
      <c r="M2903" s="340" t="e">
        <f t="shared" si="1933"/>
        <v>#DIV/0!</v>
      </c>
      <c r="N2903" s="340" t="e">
        <f t="shared" si="1933"/>
        <v>#DIV/0!</v>
      </c>
      <c r="O2903" s="261" t="e">
        <f t="shared" si="1933"/>
        <v>#DIV/0!</v>
      </c>
      <c r="P2903" s="164" t="e">
        <f t="shared" si="1927"/>
        <v>#DIV/0!</v>
      </c>
      <c r="Q2903" s="492" t="e">
        <f t="shared" si="1929"/>
        <v>#DIV/0!</v>
      </c>
      <c r="R2903" s="234"/>
      <c r="S2903" s="234"/>
      <c r="T2903" s="75"/>
      <c r="U2903" s="79">
        <v>2</v>
      </c>
    </row>
    <row r="2904" spans="1:21" s="57" customFormat="1" ht="15.75" hidden="1" customHeight="1" thickBot="1">
      <c r="A2904" s="304" t="s">
        <v>558</v>
      </c>
      <c r="B2904" s="69"/>
      <c r="C2904" s="233" t="s">
        <v>1929</v>
      </c>
      <c r="D2904" s="175" t="e">
        <f t="shared" ref="D2904:O2904" si="1934">D2924/$P2924</f>
        <v>#DIV/0!</v>
      </c>
      <c r="E2904" s="340" t="e">
        <f t="shared" si="1934"/>
        <v>#DIV/0!</v>
      </c>
      <c r="F2904" s="340" t="e">
        <f t="shared" si="1934"/>
        <v>#DIV/0!</v>
      </c>
      <c r="G2904" s="340" t="e">
        <f t="shared" si="1934"/>
        <v>#DIV/0!</v>
      </c>
      <c r="H2904" s="340" t="e">
        <f t="shared" si="1934"/>
        <v>#DIV/0!</v>
      </c>
      <c r="I2904" s="340" t="e">
        <f t="shared" si="1934"/>
        <v>#DIV/0!</v>
      </c>
      <c r="J2904" s="340" t="e">
        <f t="shared" si="1934"/>
        <v>#DIV/0!</v>
      </c>
      <c r="K2904" s="340" t="e">
        <f t="shared" si="1934"/>
        <v>#DIV/0!</v>
      </c>
      <c r="L2904" s="340" t="e">
        <f t="shared" si="1934"/>
        <v>#DIV/0!</v>
      </c>
      <c r="M2904" s="340" t="e">
        <f t="shared" si="1934"/>
        <v>#DIV/0!</v>
      </c>
      <c r="N2904" s="340" t="e">
        <f t="shared" si="1934"/>
        <v>#DIV/0!</v>
      </c>
      <c r="O2904" s="261" t="e">
        <f t="shared" si="1934"/>
        <v>#DIV/0!</v>
      </c>
      <c r="P2904" s="164" t="e">
        <f t="shared" si="1927"/>
        <v>#DIV/0!</v>
      </c>
      <c r="Q2904" s="492" t="e">
        <f t="shared" si="1929"/>
        <v>#DIV/0!</v>
      </c>
      <c r="R2904" s="234"/>
      <c r="S2904" s="234"/>
      <c r="T2904" s="75"/>
      <c r="U2904" s="79">
        <v>2</v>
      </c>
    </row>
    <row r="2905" spans="1:21" s="57" customFormat="1" ht="15.75" hidden="1" customHeight="1" thickBot="1">
      <c r="A2905" s="304" t="s">
        <v>558</v>
      </c>
      <c r="B2905" s="69"/>
      <c r="C2905" s="233" t="s">
        <v>1930</v>
      </c>
      <c r="D2905" s="175" t="e">
        <f t="shared" ref="D2905:O2905" si="1935">D2925/$P2925</f>
        <v>#DIV/0!</v>
      </c>
      <c r="E2905" s="340" t="e">
        <f t="shared" si="1935"/>
        <v>#DIV/0!</v>
      </c>
      <c r="F2905" s="340" t="e">
        <f t="shared" si="1935"/>
        <v>#DIV/0!</v>
      </c>
      <c r="G2905" s="340" t="e">
        <f t="shared" si="1935"/>
        <v>#DIV/0!</v>
      </c>
      <c r="H2905" s="340" t="e">
        <f t="shared" si="1935"/>
        <v>#DIV/0!</v>
      </c>
      <c r="I2905" s="340" t="e">
        <f t="shared" si="1935"/>
        <v>#DIV/0!</v>
      </c>
      <c r="J2905" s="340" t="e">
        <f t="shared" si="1935"/>
        <v>#DIV/0!</v>
      </c>
      <c r="K2905" s="340" t="e">
        <f t="shared" si="1935"/>
        <v>#DIV/0!</v>
      </c>
      <c r="L2905" s="340" t="e">
        <f t="shared" si="1935"/>
        <v>#DIV/0!</v>
      </c>
      <c r="M2905" s="340" t="e">
        <f t="shared" si="1935"/>
        <v>#DIV/0!</v>
      </c>
      <c r="N2905" s="340" t="e">
        <f t="shared" si="1935"/>
        <v>#DIV/0!</v>
      </c>
      <c r="O2905" s="261" t="e">
        <f t="shared" si="1935"/>
        <v>#DIV/0!</v>
      </c>
      <c r="P2905" s="164" t="e">
        <f t="shared" si="1927"/>
        <v>#DIV/0!</v>
      </c>
      <c r="Q2905" s="492" t="e">
        <f t="shared" si="1929"/>
        <v>#DIV/0!</v>
      </c>
      <c r="R2905" s="234"/>
      <c r="S2905" s="234"/>
      <c r="T2905" s="75"/>
      <c r="U2905" s="79">
        <v>2</v>
      </c>
    </row>
    <row r="2906" spans="1:21" s="57" customFormat="1" ht="15.75" hidden="1" customHeight="1" thickBot="1">
      <c r="A2906" s="304" t="s">
        <v>558</v>
      </c>
      <c r="B2906" s="69"/>
      <c r="C2906" s="233" t="s">
        <v>1931</v>
      </c>
      <c r="D2906" s="175" t="e">
        <f t="shared" ref="D2906:O2906" si="1936">D2926/$P2926</f>
        <v>#DIV/0!</v>
      </c>
      <c r="E2906" s="340" t="e">
        <f t="shared" si="1936"/>
        <v>#DIV/0!</v>
      </c>
      <c r="F2906" s="340" t="e">
        <f t="shared" si="1936"/>
        <v>#DIV/0!</v>
      </c>
      <c r="G2906" s="340" t="e">
        <f t="shared" si="1936"/>
        <v>#DIV/0!</v>
      </c>
      <c r="H2906" s="340" t="e">
        <f t="shared" si="1936"/>
        <v>#DIV/0!</v>
      </c>
      <c r="I2906" s="340" t="e">
        <f t="shared" si="1936"/>
        <v>#DIV/0!</v>
      </c>
      <c r="J2906" s="340" t="e">
        <f t="shared" si="1936"/>
        <v>#DIV/0!</v>
      </c>
      <c r="K2906" s="340" t="e">
        <f t="shared" si="1936"/>
        <v>#DIV/0!</v>
      </c>
      <c r="L2906" s="340" t="e">
        <f t="shared" si="1936"/>
        <v>#DIV/0!</v>
      </c>
      <c r="M2906" s="340" t="e">
        <f t="shared" si="1936"/>
        <v>#DIV/0!</v>
      </c>
      <c r="N2906" s="340" t="e">
        <f t="shared" si="1936"/>
        <v>#DIV/0!</v>
      </c>
      <c r="O2906" s="261" t="e">
        <f t="shared" si="1936"/>
        <v>#DIV/0!</v>
      </c>
      <c r="P2906" s="164" t="e">
        <f t="shared" si="1927"/>
        <v>#DIV/0!</v>
      </c>
      <c r="Q2906" s="492" t="e">
        <f t="shared" si="1929"/>
        <v>#DIV/0!</v>
      </c>
      <c r="R2906" s="234"/>
      <c r="S2906" s="234"/>
      <c r="T2906" s="75"/>
      <c r="U2906" s="79">
        <v>2</v>
      </c>
    </row>
    <row r="2907" spans="1:21" s="57" customFormat="1" ht="15.75" hidden="1" customHeight="1" thickBot="1">
      <c r="A2907" s="304" t="s">
        <v>558</v>
      </c>
      <c r="B2907" s="69"/>
      <c r="C2907" s="233" t="s">
        <v>1932</v>
      </c>
      <c r="D2907" s="175" t="e">
        <f t="shared" ref="D2907:O2907" si="1937">D2927/$P2927</f>
        <v>#DIV/0!</v>
      </c>
      <c r="E2907" s="340" t="e">
        <f t="shared" si="1937"/>
        <v>#DIV/0!</v>
      </c>
      <c r="F2907" s="340" t="e">
        <f t="shared" si="1937"/>
        <v>#DIV/0!</v>
      </c>
      <c r="G2907" s="340" t="e">
        <f t="shared" si="1937"/>
        <v>#DIV/0!</v>
      </c>
      <c r="H2907" s="340" t="e">
        <f t="shared" si="1937"/>
        <v>#DIV/0!</v>
      </c>
      <c r="I2907" s="340" t="e">
        <f t="shared" si="1937"/>
        <v>#DIV/0!</v>
      </c>
      <c r="J2907" s="340" t="e">
        <f t="shared" si="1937"/>
        <v>#DIV/0!</v>
      </c>
      <c r="K2907" s="340" t="e">
        <f t="shared" si="1937"/>
        <v>#DIV/0!</v>
      </c>
      <c r="L2907" s="340" t="e">
        <f t="shared" si="1937"/>
        <v>#DIV/0!</v>
      </c>
      <c r="M2907" s="340" t="e">
        <f t="shared" si="1937"/>
        <v>#DIV/0!</v>
      </c>
      <c r="N2907" s="340" t="e">
        <f t="shared" si="1937"/>
        <v>#DIV/0!</v>
      </c>
      <c r="O2907" s="261" t="e">
        <f t="shared" si="1937"/>
        <v>#DIV/0!</v>
      </c>
      <c r="P2907" s="164" t="e">
        <f t="shared" si="1927"/>
        <v>#DIV/0!</v>
      </c>
      <c r="Q2907" s="492" t="e">
        <f t="shared" si="1929"/>
        <v>#DIV/0!</v>
      </c>
      <c r="R2907" s="234"/>
      <c r="S2907" s="234"/>
      <c r="T2907" s="75"/>
      <c r="U2907" s="79">
        <v>2</v>
      </c>
    </row>
    <row r="2908" spans="1:21" s="57" customFormat="1" ht="15.75" hidden="1" customHeight="1" thickBot="1">
      <c r="A2908" s="304" t="s">
        <v>558</v>
      </c>
      <c r="B2908" s="69"/>
      <c r="C2908" s="236" t="s">
        <v>519</v>
      </c>
      <c r="D2908" s="245">
        <v>0</v>
      </c>
      <c r="E2908" s="246">
        <v>0</v>
      </c>
      <c r="F2908" s="246">
        <v>0</v>
      </c>
      <c r="G2908" s="246">
        <v>0</v>
      </c>
      <c r="H2908" s="246">
        <v>0</v>
      </c>
      <c r="I2908" s="246">
        <v>0</v>
      </c>
      <c r="J2908" s="246">
        <v>0</v>
      </c>
      <c r="K2908" s="246">
        <v>0</v>
      </c>
      <c r="L2908" s="246">
        <v>0</v>
      </c>
      <c r="M2908" s="246">
        <v>0</v>
      </c>
      <c r="N2908" s="246">
        <v>0</v>
      </c>
      <c r="O2908" s="246">
        <v>0</v>
      </c>
      <c r="P2908" s="181">
        <f>SUM(D2908:O2908)</f>
        <v>0</v>
      </c>
      <c r="Q2908" s="198"/>
      <c r="R2908" s="234"/>
      <c r="S2908" s="234"/>
      <c r="T2908" s="75"/>
      <c r="U2908" s="79">
        <v>2</v>
      </c>
    </row>
    <row r="2909" spans="1:21" s="57" customFormat="1" ht="15.75" hidden="1" customHeight="1" thickBot="1">
      <c r="A2909" s="304" t="s">
        <v>558</v>
      </c>
      <c r="B2909" s="69"/>
      <c r="C2909" s="233" t="s">
        <v>520</v>
      </c>
      <c r="D2909" s="182">
        <v>0</v>
      </c>
      <c r="E2909" s="183">
        <v>0</v>
      </c>
      <c r="F2909" s="183">
        <v>0</v>
      </c>
      <c r="G2909" s="183">
        <v>0</v>
      </c>
      <c r="H2909" s="183">
        <v>0</v>
      </c>
      <c r="I2909" s="183">
        <v>0</v>
      </c>
      <c r="J2909" s="183">
        <v>0</v>
      </c>
      <c r="K2909" s="183">
        <v>0</v>
      </c>
      <c r="L2909" s="183">
        <v>9.2908414500000003</v>
      </c>
      <c r="M2909" s="183">
        <v>0</v>
      </c>
      <c r="N2909" s="183">
        <v>0</v>
      </c>
      <c r="O2909" s="184">
        <v>0</v>
      </c>
      <c r="P2909" s="185">
        <f>SUM(D2909:O2909)</f>
        <v>9.2908414500000003</v>
      </c>
      <c r="Q2909" s="502"/>
      <c r="R2909" s="186"/>
      <c r="S2909" s="186"/>
      <c r="T2909" s="103"/>
      <c r="U2909" s="79">
        <v>2</v>
      </c>
    </row>
    <row r="2910" spans="1:21" s="57" customFormat="1" ht="15.75" hidden="1" customHeight="1" thickBot="1">
      <c r="A2910" s="304" t="s">
        <v>558</v>
      </c>
      <c r="B2910" s="69"/>
      <c r="C2910" s="233" t="s">
        <v>521</v>
      </c>
      <c r="D2910" s="182">
        <v>0</v>
      </c>
      <c r="E2910" s="183">
        <v>5.0421755700000004</v>
      </c>
      <c r="F2910" s="183">
        <v>0</v>
      </c>
      <c r="G2910" s="183">
        <v>0</v>
      </c>
      <c r="H2910" s="183">
        <v>11.66774071</v>
      </c>
      <c r="I2910" s="183">
        <v>0</v>
      </c>
      <c r="J2910" s="183">
        <v>0</v>
      </c>
      <c r="K2910" s="183">
        <v>0</v>
      </c>
      <c r="L2910" s="183">
        <v>0</v>
      </c>
      <c r="M2910" s="183">
        <v>0</v>
      </c>
      <c r="N2910" s="183">
        <v>0</v>
      </c>
      <c r="O2910" s="184">
        <v>0</v>
      </c>
      <c r="P2910" s="185">
        <f>SUM(D2910:O2910)</f>
        <v>16.709916280000002</v>
      </c>
      <c r="Q2910" s="503"/>
      <c r="R2910" s="182">
        <v>0</v>
      </c>
      <c r="S2910" s="182">
        <v>0</v>
      </c>
      <c r="T2910" s="105">
        <f t="shared" ref="T2910:T2915" si="1938">R2910-S2910</f>
        <v>0</v>
      </c>
      <c r="U2910" s="79">
        <v>2</v>
      </c>
    </row>
    <row r="2911" spans="1:21" s="57" customFormat="1" ht="15.75" hidden="1" customHeight="1" thickBot="1">
      <c r="A2911" s="304" t="s">
        <v>558</v>
      </c>
      <c r="B2911" s="69"/>
      <c r="C2911" s="233" t="s">
        <v>618</v>
      </c>
      <c r="D2911" s="182">
        <v>0</v>
      </c>
      <c r="E2911" s="183">
        <v>0</v>
      </c>
      <c r="F2911" s="183">
        <v>0</v>
      </c>
      <c r="G2911" s="183">
        <v>0</v>
      </c>
      <c r="H2911" s="183">
        <v>0</v>
      </c>
      <c r="I2911" s="183">
        <v>0</v>
      </c>
      <c r="J2911" s="183">
        <v>0</v>
      </c>
      <c r="K2911" s="183">
        <v>0</v>
      </c>
      <c r="L2911" s="183">
        <v>0</v>
      </c>
      <c r="M2911" s="183">
        <v>0</v>
      </c>
      <c r="N2911" s="183">
        <v>0</v>
      </c>
      <c r="O2911" s="184">
        <f>(R2911)-SUM(D2911:N2911)</f>
        <v>0</v>
      </c>
      <c r="P2911" s="185">
        <f t="shared" ref="P2911:P2917" si="1939">SUM(D2911:O2911)</f>
        <v>0</v>
      </c>
      <c r="Q2911" s="503"/>
      <c r="R2911" s="182">
        <v>0</v>
      </c>
      <c r="S2911" s="182">
        <v>0</v>
      </c>
      <c r="T2911" s="105">
        <f t="shared" si="1938"/>
        <v>0</v>
      </c>
      <c r="U2911" s="79">
        <v>2</v>
      </c>
    </row>
    <row r="2912" spans="1:21" s="57" customFormat="1" ht="15.75" hidden="1" customHeight="1" thickBot="1">
      <c r="A2912" s="304" t="s">
        <v>558</v>
      </c>
      <c r="B2912" s="69"/>
      <c r="C2912" s="233" t="s">
        <v>715</v>
      </c>
      <c r="D2912" s="182">
        <v>1.08204726</v>
      </c>
      <c r="E2912" s="183">
        <v>0</v>
      </c>
      <c r="F2912" s="183">
        <v>0</v>
      </c>
      <c r="G2912" s="183">
        <v>0</v>
      </c>
      <c r="H2912" s="183">
        <v>0</v>
      </c>
      <c r="I2912" s="183">
        <v>0</v>
      </c>
      <c r="J2912" s="183">
        <v>0</v>
      </c>
      <c r="K2912" s="183">
        <v>0</v>
      </c>
      <c r="L2912" s="183">
        <v>23.72058277</v>
      </c>
      <c r="M2912" s="183">
        <v>0</v>
      </c>
      <c r="N2912" s="183">
        <v>0</v>
      </c>
      <c r="O2912" s="184">
        <v>0</v>
      </c>
      <c r="P2912" s="185">
        <f t="shared" si="1939"/>
        <v>24.80263003</v>
      </c>
      <c r="Q2912" s="503"/>
      <c r="R2912" s="182">
        <v>0</v>
      </c>
      <c r="S2912" s="182">
        <v>0</v>
      </c>
      <c r="T2912" s="105">
        <f t="shared" si="1938"/>
        <v>0</v>
      </c>
      <c r="U2912" s="79">
        <v>2</v>
      </c>
    </row>
    <row r="2913" spans="1:21" s="57" customFormat="1" ht="15.75" hidden="1" customHeight="1" thickBot="1">
      <c r="A2913" s="304" t="s">
        <v>558</v>
      </c>
      <c r="B2913" s="69"/>
      <c r="C2913" s="233" t="s">
        <v>815</v>
      </c>
      <c r="D2913" s="189">
        <v>0</v>
      </c>
      <c r="E2913" s="190">
        <v>0</v>
      </c>
      <c r="F2913" s="190">
        <v>0</v>
      </c>
      <c r="G2913" s="190">
        <v>0</v>
      </c>
      <c r="H2913" s="190">
        <v>0</v>
      </c>
      <c r="I2913" s="190">
        <v>0</v>
      </c>
      <c r="J2913" s="190">
        <v>0</v>
      </c>
      <c r="K2913" s="190">
        <v>0</v>
      </c>
      <c r="L2913" s="190">
        <v>0</v>
      </c>
      <c r="M2913" s="190">
        <v>0</v>
      </c>
      <c r="N2913" s="190">
        <v>0</v>
      </c>
      <c r="O2913" s="184">
        <f>(R2913)-SUM(D2913:N2913)</f>
        <v>0</v>
      </c>
      <c r="P2913" s="185">
        <f t="shared" si="1939"/>
        <v>0</v>
      </c>
      <c r="Q2913" s="503"/>
      <c r="R2913" s="182">
        <v>0</v>
      </c>
      <c r="S2913" s="182">
        <v>0</v>
      </c>
      <c r="T2913" s="105">
        <f t="shared" si="1938"/>
        <v>0</v>
      </c>
      <c r="U2913" s="79">
        <v>2</v>
      </c>
    </row>
    <row r="2914" spans="1:21" s="57" customFormat="1" ht="15.75" hidden="1" customHeight="1" thickBot="1">
      <c r="A2914" s="304" t="s">
        <v>558</v>
      </c>
      <c r="B2914" s="69"/>
      <c r="C2914" s="233" t="s">
        <v>904</v>
      </c>
      <c r="D2914" s="422">
        <v>0</v>
      </c>
      <c r="E2914" s="423">
        <v>0</v>
      </c>
      <c r="F2914" s="423">
        <v>0</v>
      </c>
      <c r="G2914" s="423">
        <v>0</v>
      </c>
      <c r="H2914" s="423">
        <v>0</v>
      </c>
      <c r="I2914" s="423">
        <v>0</v>
      </c>
      <c r="J2914" s="423">
        <v>0</v>
      </c>
      <c r="K2914" s="423">
        <v>0</v>
      </c>
      <c r="L2914" s="423">
        <v>0</v>
      </c>
      <c r="M2914" s="423">
        <v>0</v>
      </c>
      <c r="N2914" s="423">
        <v>0</v>
      </c>
      <c r="O2914" s="424">
        <f>(R2914)-SUM(D2914:N2914)</f>
        <v>0</v>
      </c>
      <c r="P2914" s="425">
        <f t="shared" si="1939"/>
        <v>0</v>
      </c>
      <c r="Q2914" s="503"/>
      <c r="R2914" s="182">
        <v>0</v>
      </c>
      <c r="S2914" s="182">
        <v>0</v>
      </c>
      <c r="T2914" s="192">
        <f>S2914-R2914</f>
        <v>0</v>
      </c>
      <c r="U2914" s="79">
        <v>2</v>
      </c>
    </row>
    <row r="2915" spans="1:21" s="57" customFormat="1" ht="15.75" hidden="1" customHeight="1" thickBot="1">
      <c r="A2915" s="304" t="s">
        <v>558</v>
      </c>
      <c r="B2915" s="69"/>
      <c r="C2915" s="233" t="s">
        <v>1005</v>
      </c>
      <c r="D2915" s="182">
        <v>0</v>
      </c>
      <c r="E2915" s="183">
        <v>0</v>
      </c>
      <c r="F2915" s="183">
        <v>0</v>
      </c>
      <c r="G2915" s="183">
        <v>0</v>
      </c>
      <c r="H2915" s="183">
        <v>0</v>
      </c>
      <c r="I2915" s="183">
        <v>0</v>
      </c>
      <c r="J2915" s="183">
        <v>0</v>
      </c>
      <c r="K2915" s="183">
        <v>0</v>
      </c>
      <c r="L2915" s="183">
        <v>0</v>
      </c>
      <c r="M2915" s="183">
        <v>0</v>
      </c>
      <c r="N2915" s="183">
        <v>0</v>
      </c>
      <c r="O2915" s="184">
        <f>(R2915)-SUM(D2915:N2915)</f>
        <v>0</v>
      </c>
      <c r="P2915" s="185">
        <f t="shared" si="1939"/>
        <v>0</v>
      </c>
      <c r="Q2915" s="503"/>
      <c r="R2915" s="459">
        <v>0</v>
      </c>
      <c r="S2915" s="459">
        <v>0</v>
      </c>
      <c r="T2915" s="592">
        <f t="shared" si="1938"/>
        <v>0</v>
      </c>
      <c r="U2915" s="79">
        <v>2</v>
      </c>
    </row>
    <row r="2916" spans="1:21" s="57" customFormat="1" ht="15.75" hidden="1" customHeight="1" thickBot="1">
      <c r="A2916" s="304" t="s">
        <v>558</v>
      </c>
      <c r="B2916" s="516">
        <f>+B2903+1</f>
        <v>583</v>
      </c>
      <c r="C2916" s="233" t="s">
        <v>2396</v>
      </c>
      <c r="D2916" s="182">
        <v>0</v>
      </c>
      <c r="E2916" s="183">
        <v>0</v>
      </c>
      <c r="F2916" s="183">
        <v>0</v>
      </c>
      <c r="G2916" s="183">
        <v>0</v>
      </c>
      <c r="H2916" s="183">
        <v>0</v>
      </c>
      <c r="I2916" s="183">
        <v>0</v>
      </c>
      <c r="J2916" s="183">
        <v>0</v>
      </c>
      <c r="K2916" s="183">
        <v>0</v>
      </c>
      <c r="L2916" s="183">
        <v>0</v>
      </c>
      <c r="M2916" s="183">
        <v>0</v>
      </c>
      <c r="N2916" s="183">
        <v>0</v>
      </c>
      <c r="O2916" s="184">
        <f>(R2916)-SUM(D2916:N2916)</f>
        <v>0</v>
      </c>
      <c r="P2916" s="185">
        <f>SUM(D2916:O2916)</f>
        <v>0</v>
      </c>
      <c r="Q2916" s="351"/>
      <c r="R2916" s="182">
        <v>0</v>
      </c>
      <c r="S2916" s="187">
        <v>0</v>
      </c>
      <c r="T2916" s="105">
        <f>R2916-S2916</f>
        <v>0</v>
      </c>
      <c r="U2916" s="79">
        <v>2</v>
      </c>
    </row>
    <row r="2917" spans="1:21" s="57" customFormat="1" ht="15.75" hidden="1" customHeight="1" thickBot="1">
      <c r="A2917" s="304" t="s">
        <v>558</v>
      </c>
      <c r="B2917" s="69"/>
      <c r="C2917" s="233" t="s">
        <v>1150</v>
      </c>
      <c r="D2917" s="182">
        <v>0</v>
      </c>
      <c r="E2917" s="183">
        <v>0</v>
      </c>
      <c r="F2917" s="183">
        <v>0</v>
      </c>
      <c r="G2917" s="183">
        <v>0</v>
      </c>
      <c r="H2917" s="183">
        <v>0</v>
      </c>
      <c r="I2917" s="183">
        <v>0</v>
      </c>
      <c r="J2917" s="183">
        <v>0</v>
      </c>
      <c r="K2917" s="183">
        <v>0</v>
      </c>
      <c r="L2917" s="183">
        <v>0</v>
      </c>
      <c r="M2917" s="183">
        <v>0</v>
      </c>
      <c r="N2917" s="183">
        <v>0</v>
      </c>
      <c r="O2917" s="184">
        <f>(R2917)-SUM(D2917:N2917)</f>
        <v>0</v>
      </c>
      <c r="P2917" s="185">
        <f t="shared" si="1939"/>
        <v>0</v>
      </c>
      <c r="Q2917" s="351"/>
      <c r="R2917" s="596">
        <v>0</v>
      </c>
      <c r="S2917" s="596">
        <v>0</v>
      </c>
      <c r="T2917" s="597">
        <f>R2917-S2917</f>
        <v>0</v>
      </c>
      <c r="U2917" s="79">
        <v>2</v>
      </c>
    </row>
    <row r="2918" spans="1:21" s="57" customFormat="1" ht="15.75" hidden="1" customHeight="1" thickBot="1">
      <c r="A2918" s="304" t="s">
        <v>558</v>
      </c>
      <c r="B2918" s="516"/>
      <c r="C2918" s="233" t="s">
        <v>1923</v>
      </c>
      <c r="D2918" s="182">
        <v>0</v>
      </c>
      <c r="E2918" s="182">
        <v>0</v>
      </c>
      <c r="F2918" s="182">
        <v>0</v>
      </c>
      <c r="G2918" s="182">
        <v>0</v>
      </c>
      <c r="H2918" s="182">
        <v>0</v>
      </c>
      <c r="I2918" s="182">
        <v>0</v>
      </c>
      <c r="J2918" s="182">
        <v>0</v>
      </c>
      <c r="K2918" s="182">
        <v>0</v>
      </c>
      <c r="L2918" s="182">
        <v>0</v>
      </c>
      <c r="M2918" s="182">
        <v>0</v>
      </c>
      <c r="N2918" s="182">
        <v>0</v>
      </c>
      <c r="O2918" s="184">
        <f t="shared" ref="O2918:O2927" si="1940">(R2918)-SUM(D2918:N2918)</f>
        <v>0</v>
      </c>
      <c r="P2918" s="185">
        <f t="shared" ref="P2918:P2927" si="1941">SUM(D2918:O2918)</f>
        <v>0</v>
      </c>
      <c r="Q2918" s="351"/>
      <c r="R2918" s="182">
        <v>0</v>
      </c>
      <c r="S2918" s="187">
        <v>0</v>
      </c>
      <c r="T2918" s="481">
        <f t="shared" ref="T2918:T2927" si="1942">R2918-S2918</f>
        <v>0</v>
      </c>
      <c r="U2918" s="79">
        <v>2</v>
      </c>
    </row>
    <row r="2919" spans="1:21" s="57" customFormat="1" ht="15.75" hidden="1" customHeight="1" thickBot="1">
      <c r="A2919" s="304" t="s">
        <v>558</v>
      </c>
      <c r="B2919" s="516"/>
      <c r="C2919" s="233" t="s">
        <v>1924</v>
      </c>
      <c r="D2919" s="576">
        <v>0</v>
      </c>
      <c r="E2919" s="576">
        <v>0</v>
      </c>
      <c r="F2919" s="576">
        <v>0</v>
      </c>
      <c r="G2919" s="576">
        <v>0</v>
      </c>
      <c r="H2919" s="576">
        <v>0</v>
      </c>
      <c r="I2919" s="576">
        <v>0</v>
      </c>
      <c r="J2919" s="576">
        <v>0</v>
      </c>
      <c r="K2919" s="576">
        <v>0</v>
      </c>
      <c r="L2919" s="576">
        <v>0</v>
      </c>
      <c r="M2919" s="576">
        <v>0</v>
      </c>
      <c r="N2919" s="576">
        <v>0</v>
      </c>
      <c r="O2919" s="332">
        <f t="shared" si="1940"/>
        <v>0</v>
      </c>
      <c r="P2919" s="333">
        <f t="shared" si="1941"/>
        <v>0</v>
      </c>
      <c r="Q2919" s="557"/>
      <c r="R2919" s="419">
        <v>0</v>
      </c>
      <c r="S2919" s="187">
        <v>0</v>
      </c>
      <c r="T2919" s="105">
        <f t="shared" si="1942"/>
        <v>0</v>
      </c>
      <c r="U2919" s="79">
        <v>2</v>
      </c>
    </row>
    <row r="2920" spans="1:21" s="57" customFormat="1" ht="15.75" hidden="1" customHeight="1" thickBot="1">
      <c r="A2920" s="304" t="s">
        <v>558</v>
      </c>
      <c r="B2920" s="516"/>
      <c r="C2920" s="233" t="s">
        <v>1925</v>
      </c>
      <c r="D2920" s="195">
        <v>0</v>
      </c>
      <c r="E2920" s="193">
        <v>0</v>
      </c>
      <c r="F2920" s="193">
        <v>0</v>
      </c>
      <c r="G2920" s="193">
        <v>0</v>
      </c>
      <c r="H2920" s="193">
        <v>0</v>
      </c>
      <c r="I2920" s="193">
        <v>0</v>
      </c>
      <c r="J2920" s="193">
        <v>0</v>
      </c>
      <c r="K2920" s="193">
        <v>0</v>
      </c>
      <c r="L2920" s="193">
        <v>0</v>
      </c>
      <c r="M2920" s="193">
        <v>0</v>
      </c>
      <c r="N2920" s="193">
        <v>0</v>
      </c>
      <c r="O2920" s="184">
        <f t="shared" si="1940"/>
        <v>0</v>
      </c>
      <c r="P2920" s="185">
        <f t="shared" si="1941"/>
        <v>0</v>
      </c>
      <c r="Q2920" s="557"/>
      <c r="R2920" s="419">
        <v>0</v>
      </c>
      <c r="S2920" s="187">
        <v>0</v>
      </c>
      <c r="T2920" s="105">
        <f t="shared" si="1942"/>
        <v>0</v>
      </c>
      <c r="U2920" s="79">
        <v>2</v>
      </c>
    </row>
    <row r="2921" spans="1:21" s="57" customFormat="1" ht="15.75" hidden="1" customHeight="1" thickBot="1">
      <c r="A2921" s="304" t="s">
        <v>558</v>
      </c>
      <c r="B2921" s="516"/>
      <c r="C2921" s="233" t="s">
        <v>1926</v>
      </c>
      <c r="D2921" s="195"/>
      <c r="E2921" s="193"/>
      <c r="F2921" s="193"/>
      <c r="G2921" s="193"/>
      <c r="H2921" s="193"/>
      <c r="I2921" s="193"/>
      <c r="J2921" s="193"/>
      <c r="K2921" s="193"/>
      <c r="L2921" s="193"/>
      <c r="M2921" s="193"/>
      <c r="N2921" s="193"/>
      <c r="O2921" s="184">
        <f t="shared" si="1940"/>
        <v>0</v>
      </c>
      <c r="P2921" s="185">
        <f t="shared" si="1941"/>
        <v>0</v>
      </c>
      <c r="Q2921" s="503"/>
      <c r="R2921" s="598">
        <v>0</v>
      </c>
      <c r="S2921" s="599">
        <v>0</v>
      </c>
      <c r="T2921" s="600">
        <f t="shared" si="1942"/>
        <v>0</v>
      </c>
      <c r="U2921" s="79">
        <v>2</v>
      </c>
    </row>
    <row r="2922" spans="1:21" s="57" customFormat="1" ht="15.75" hidden="1" customHeight="1" thickBot="1">
      <c r="A2922" s="304" t="s">
        <v>558</v>
      </c>
      <c r="B2922" s="516">
        <f>+B2916+1</f>
        <v>584</v>
      </c>
      <c r="C2922" s="233" t="s">
        <v>1927</v>
      </c>
      <c r="D2922" s="195"/>
      <c r="E2922" s="193"/>
      <c r="F2922" s="193"/>
      <c r="G2922" s="193"/>
      <c r="H2922" s="193"/>
      <c r="I2922" s="193"/>
      <c r="J2922" s="193"/>
      <c r="K2922" s="193"/>
      <c r="L2922" s="193"/>
      <c r="M2922" s="193"/>
      <c r="N2922" s="193"/>
      <c r="O2922" s="184">
        <f t="shared" si="1940"/>
        <v>0</v>
      </c>
      <c r="P2922" s="185">
        <f t="shared" si="1941"/>
        <v>0</v>
      </c>
      <c r="Q2922" s="503"/>
      <c r="R2922" s="199">
        <v>0</v>
      </c>
      <c r="S2922" s="187">
        <v>0</v>
      </c>
      <c r="T2922" s="105">
        <f t="shared" si="1942"/>
        <v>0</v>
      </c>
      <c r="U2922" s="79">
        <v>2</v>
      </c>
    </row>
    <row r="2923" spans="1:21" s="57" customFormat="1" ht="15.75" hidden="1" customHeight="1" thickBot="1">
      <c r="A2923" s="304" t="s">
        <v>558</v>
      </c>
      <c r="B2923" s="69">
        <f>+B2922+1</f>
        <v>585</v>
      </c>
      <c r="C2923" s="233" t="s">
        <v>1928</v>
      </c>
      <c r="D2923" s="195"/>
      <c r="E2923" s="193"/>
      <c r="F2923" s="193"/>
      <c r="G2923" s="193"/>
      <c r="H2923" s="193"/>
      <c r="I2923" s="193"/>
      <c r="J2923" s="193"/>
      <c r="K2923" s="193"/>
      <c r="L2923" s="193"/>
      <c r="M2923" s="193"/>
      <c r="N2923" s="193"/>
      <c r="O2923" s="184">
        <f t="shared" si="1940"/>
        <v>0</v>
      </c>
      <c r="P2923" s="185">
        <f t="shared" si="1941"/>
        <v>0</v>
      </c>
      <c r="Q2923" s="503"/>
      <c r="R2923" s="199">
        <v>0</v>
      </c>
      <c r="S2923" s="187">
        <v>0</v>
      </c>
      <c r="T2923" s="105">
        <f t="shared" si="1942"/>
        <v>0</v>
      </c>
      <c r="U2923" s="79">
        <v>2</v>
      </c>
    </row>
    <row r="2924" spans="1:21" s="57" customFormat="1" ht="15.75" hidden="1" customHeight="1" thickBot="1">
      <c r="A2924" s="304" t="s">
        <v>558</v>
      </c>
      <c r="B2924" s="69"/>
      <c r="C2924" s="233" t="s">
        <v>1929</v>
      </c>
      <c r="D2924" s="195"/>
      <c r="E2924" s="193"/>
      <c r="F2924" s="193"/>
      <c r="G2924" s="193"/>
      <c r="H2924" s="193"/>
      <c r="I2924" s="193"/>
      <c r="J2924" s="193"/>
      <c r="K2924" s="193"/>
      <c r="L2924" s="193"/>
      <c r="M2924" s="193"/>
      <c r="N2924" s="193"/>
      <c r="O2924" s="184">
        <f t="shared" si="1940"/>
        <v>0</v>
      </c>
      <c r="P2924" s="185">
        <f t="shared" si="1941"/>
        <v>0</v>
      </c>
      <c r="Q2924" s="503"/>
      <c r="R2924" s="199">
        <v>0</v>
      </c>
      <c r="S2924" s="187">
        <v>0</v>
      </c>
      <c r="T2924" s="105">
        <f t="shared" si="1942"/>
        <v>0</v>
      </c>
      <c r="U2924" s="79">
        <v>2</v>
      </c>
    </row>
    <row r="2925" spans="1:21" s="57" customFormat="1" ht="15.75" hidden="1" customHeight="1" thickBot="1">
      <c r="A2925" s="304" t="s">
        <v>558</v>
      </c>
      <c r="B2925" s="69"/>
      <c r="C2925" s="233" t="s">
        <v>1930</v>
      </c>
      <c r="D2925" s="195"/>
      <c r="E2925" s="193"/>
      <c r="F2925" s="193"/>
      <c r="G2925" s="193"/>
      <c r="H2925" s="193"/>
      <c r="I2925" s="193"/>
      <c r="J2925" s="193"/>
      <c r="K2925" s="193"/>
      <c r="L2925" s="193"/>
      <c r="M2925" s="193"/>
      <c r="N2925" s="193"/>
      <c r="O2925" s="184">
        <f t="shared" si="1940"/>
        <v>0</v>
      </c>
      <c r="P2925" s="185">
        <f t="shared" si="1941"/>
        <v>0</v>
      </c>
      <c r="Q2925" s="503"/>
      <c r="R2925" s="199">
        <v>0</v>
      </c>
      <c r="S2925" s="187">
        <v>0</v>
      </c>
      <c r="T2925" s="105">
        <f t="shared" si="1942"/>
        <v>0</v>
      </c>
      <c r="U2925" s="79">
        <v>2</v>
      </c>
    </row>
    <row r="2926" spans="1:21" s="57" customFormat="1" ht="15.75" hidden="1" customHeight="1" thickBot="1">
      <c r="A2926" s="304" t="s">
        <v>558</v>
      </c>
      <c r="B2926" s="69"/>
      <c r="C2926" s="233" t="s">
        <v>1931</v>
      </c>
      <c r="D2926" s="195"/>
      <c r="E2926" s="193"/>
      <c r="F2926" s="193"/>
      <c r="G2926" s="193"/>
      <c r="H2926" s="193"/>
      <c r="I2926" s="193"/>
      <c r="J2926" s="193"/>
      <c r="K2926" s="193"/>
      <c r="L2926" s="193"/>
      <c r="M2926" s="193"/>
      <c r="N2926" s="193"/>
      <c r="O2926" s="184">
        <f t="shared" si="1940"/>
        <v>0</v>
      </c>
      <c r="P2926" s="185">
        <f t="shared" si="1941"/>
        <v>0</v>
      </c>
      <c r="Q2926" s="503"/>
      <c r="R2926" s="199">
        <v>0</v>
      </c>
      <c r="S2926" s="187">
        <v>0</v>
      </c>
      <c r="T2926" s="105">
        <f t="shared" si="1942"/>
        <v>0</v>
      </c>
      <c r="U2926" s="79">
        <v>2</v>
      </c>
    </row>
    <row r="2927" spans="1:21" s="57" customFormat="1" ht="15.75" hidden="1" customHeight="1" thickBot="1">
      <c r="A2927" s="304" t="s">
        <v>558</v>
      </c>
      <c r="B2927" s="69"/>
      <c r="C2927" s="233" t="s">
        <v>1932</v>
      </c>
      <c r="D2927" s="195"/>
      <c r="E2927" s="193"/>
      <c r="F2927" s="193"/>
      <c r="G2927" s="193"/>
      <c r="H2927" s="193"/>
      <c r="I2927" s="193"/>
      <c r="J2927" s="193"/>
      <c r="K2927" s="193"/>
      <c r="L2927" s="193"/>
      <c r="M2927" s="193"/>
      <c r="N2927" s="193"/>
      <c r="O2927" s="184">
        <f t="shared" si="1940"/>
        <v>0</v>
      </c>
      <c r="P2927" s="185">
        <f t="shared" si="1941"/>
        <v>0</v>
      </c>
      <c r="Q2927" s="503"/>
      <c r="R2927" s="199">
        <v>0</v>
      </c>
      <c r="S2927" s="187">
        <v>0</v>
      </c>
      <c r="T2927" s="105">
        <f t="shared" si="1942"/>
        <v>0</v>
      </c>
      <c r="U2927" s="79">
        <v>2</v>
      </c>
    </row>
    <row r="2928" spans="1:21" s="196" customFormat="1" ht="15.75" hidden="1" customHeight="1" thickBot="1">
      <c r="B2928" s="549"/>
      <c r="C2928" s="468"/>
      <c r="D2928" s="161"/>
      <c r="E2928" s="161"/>
      <c r="F2928" s="161"/>
      <c r="G2928" s="161"/>
      <c r="H2928" s="161"/>
      <c r="I2928" s="161"/>
      <c r="J2928" s="161"/>
      <c r="K2928" s="161"/>
      <c r="L2928" s="161"/>
      <c r="M2928" s="161"/>
      <c r="N2928" s="161"/>
      <c r="O2928" s="197"/>
      <c r="P2928" s="198"/>
      <c r="Q2928" s="198"/>
      <c r="R2928" s="161"/>
      <c r="S2928" s="161"/>
      <c r="T2928" s="75"/>
      <c r="U2928" s="79">
        <v>2</v>
      </c>
    </row>
    <row r="2929" spans="1:21" s="57" customFormat="1" ht="15.75" hidden="1" customHeight="1" thickBot="1">
      <c r="A2929" s="302" t="s">
        <v>559</v>
      </c>
      <c r="B2929" s="69"/>
      <c r="C2929" s="144" t="s">
        <v>522</v>
      </c>
      <c r="D2929" s="145">
        <v>8.2291375042326587E-2</v>
      </c>
      <c r="E2929" s="145">
        <v>8.2055967337669247E-2</v>
      </c>
      <c r="F2929" s="145">
        <v>8.2986126270029728E-2</v>
      </c>
      <c r="G2929" s="145">
        <v>8.2132236589162175E-2</v>
      </c>
      <c r="H2929" s="145">
        <v>8.3424122411896409E-2</v>
      </c>
      <c r="I2929" s="145">
        <v>8.3190553864120234E-2</v>
      </c>
      <c r="J2929" s="145">
        <v>8.3870625216232203E-2</v>
      </c>
      <c r="K2929" s="145">
        <v>8.5217956552964796E-2</v>
      </c>
      <c r="L2929" s="145">
        <v>8.2459436467369071E-2</v>
      </c>
      <c r="M2929" s="145">
        <v>8.1159905476137634E-2</v>
      </c>
      <c r="N2929" s="145">
        <v>8.4108198694762673E-2</v>
      </c>
      <c r="O2929" s="145">
        <v>8.7103496077329229E-2</v>
      </c>
      <c r="P2929" s="89">
        <f t="shared" ref="P2929:P2951" si="1943">SUM(D2929:O2929)</f>
        <v>1</v>
      </c>
      <c r="Q2929" s="483"/>
      <c r="R2929" s="85"/>
      <c r="S2929" s="85"/>
      <c r="T2929" s="143"/>
      <c r="U2929" s="79">
        <v>2</v>
      </c>
    </row>
    <row r="2930" spans="1:21" s="57" customFormat="1" ht="15.75" hidden="1" customHeight="1" thickBot="1">
      <c r="A2930" s="304" t="s">
        <v>559</v>
      </c>
      <c r="B2930" s="69"/>
      <c r="C2930" s="144" t="s">
        <v>523</v>
      </c>
      <c r="D2930" s="148">
        <v>0.10034609782359245</v>
      </c>
      <c r="E2930" s="148">
        <v>8.6243528842258235E-2</v>
      </c>
      <c r="F2930" s="148">
        <v>8.3774224662970034E-2</v>
      </c>
      <c r="G2930" s="148">
        <v>8.7845906044248842E-2</v>
      </c>
      <c r="H2930" s="148">
        <v>5.2330476518551765E-2</v>
      </c>
      <c r="I2930" s="148">
        <v>8.3415707088176624E-2</v>
      </c>
      <c r="J2930" s="148">
        <v>8.5450496575919355E-2</v>
      </c>
      <c r="K2930" s="148">
        <v>8.2906997441600586E-2</v>
      </c>
      <c r="L2930" s="148">
        <v>8.2633956417993551E-2</v>
      </c>
      <c r="M2930" s="148">
        <v>8.471150967427693E-2</v>
      </c>
      <c r="N2930" s="148">
        <v>8.8177979390451994E-2</v>
      </c>
      <c r="O2930" s="148">
        <v>8.216311951995954E-2</v>
      </c>
      <c r="P2930" s="94">
        <f t="shared" si="1943"/>
        <v>0.99999999999999989</v>
      </c>
      <c r="Q2930" s="483"/>
      <c r="R2930" s="85"/>
      <c r="S2930" s="85"/>
      <c r="T2930" s="143"/>
      <c r="U2930" s="79">
        <v>2</v>
      </c>
    </row>
    <row r="2931" spans="1:21" s="57" customFormat="1" ht="15.75" hidden="1" customHeight="1" thickBot="1">
      <c r="A2931" s="304" t="s">
        <v>559</v>
      </c>
      <c r="B2931" s="69"/>
      <c r="C2931" s="144" t="s">
        <v>524</v>
      </c>
      <c r="D2931" s="151">
        <v>8.1424531083557475E-2</v>
      </c>
      <c r="E2931" s="151">
        <v>8.5806066599302108E-2</v>
      </c>
      <c r="F2931" s="151">
        <v>8.2021478533314859E-2</v>
      </c>
      <c r="G2931" s="151">
        <v>8.1858446777307137E-2</v>
      </c>
      <c r="H2931" s="151">
        <v>8.9213607865152506E-2</v>
      </c>
      <c r="I2931" s="151">
        <v>8.7823446613683243E-2</v>
      </c>
      <c r="J2931" s="151">
        <v>8.1705110942477038E-2</v>
      </c>
      <c r="K2931" s="151">
        <v>8.1183358849906739E-2</v>
      </c>
      <c r="L2931" s="151">
        <v>7.8810720066332898E-2</v>
      </c>
      <c r="M2931" s="151">
        <v>8.652970595847817E-2</v>
      </c>
      <c r="N2931" s="151">
        <v>8.1695689288307727E-2</v>
      </c>
      <c r="O2931" s="151">
        <v>8.1927837422180114E-2</v>
      </c>
      <c r="P2931" s="84">
        <f t="shared" si="1943"/>
        <v>1</v>
      </c>
      <c r="Q2931" s="483"/>
      <c r="R2931" s="85"/>
      <c r="S2931" s="85"/>
      <c r="T2931" s="143"/>
      <c r="U2931" s="79">
        <v>2</v>
      </c>
    </row>
    <row r="2932" spans="1:21" s="57" customFormat="1" ht="15.75" hidden="1" customHeight="1" thickBot="1">
      <c r="A2932" s="304" t="s">
        <v>559</v>
      </c>
      <c r="B2932" s="69"/>
      <c r="C2932" s="144" t="s">
        <v>525</v>
      </c>
      <c r="D2932" s="126">
        <f t="shared" ref="D2932:D2939" si="1944">D2951/$P2951</f>
        <v>8.6713219863538388E-2</v>
      </c>
      <c r="E2932" s="128">
        <f t="shared" ref="E2932:O2932" si="1945">E2951/$P2951</f>
        <v>8.4757337855000156E-2</v>
      </c>
      <c r="F2932" s="128">
        <f t="shared" si="1945"/>
        <v>8.4890097285193408E-2</v>
      </c>
      <c r="G2932" s="128">
        <f t="shared" si="1945"/>
        <v>8.1333404468607415E-2</v>
      </c>
      <c r="H2932" s="128">
        <f t="shared" si="1945"/>
        <v>8.6192916056283805E-2</v>
      </c>
      <c r="I2932" s="128">
        <f t="shared" si="1945"/>
        <v>8.0856191865493421E-2</v>
      </c>
      <c r="J2932" s="128">
        <f t="shared" si="1945"/>
        <v>8.264085055703678E-2</v>
      </c>
      <c r="K2932" s="128">
        <f t="shared" si="1945"/>
        <v>8.1226264972490608E-2</v>
      </c>
      <c r="L2932" s="128">
        <f t="shared" si="1945"/>
        <v>8.1013440917254959E-2</v>
      </c>
      <c r="M2932" s="128">
        <f t="shared" si="1945"/>
        <v>8.4345018136877253E-2</v>
      </c>
      <c r="N2932" s="128">
        <f t="shared" si="1945"/>
        <v>8.2988276940688527E-2</v>
      </c>
      <c r="O2932" s="128">
        <f t="shared" si="1945"/>
        <v>8.3042981081535183E-2</v>
      </c>
      <c r="P2932" s="130">
        <f t="shared" si="1943"/>
        <v>0.99999999999999989</v>
      </c>
      <c r="Q2932" s="483"/>
      <c r="R2932" s="85"/>
      <c r="S2932" s="85"/>
      <c r="T2932" s="143"/>
      <c r="U2932" s="79">
        <v>2</v>
      </c>
    </row>
    <row r="2933" spans="1:21" s="57" customFormat="1" ht="15.75" hidden="1" customHeight="1" thickBot="1">
      <c r="A2933" s="304" t="s">
        <v>559</v>
      </c>
      <c r="B2933" s="69"/>
      <c r="C2933" s="154" t="s">
        <v>526</v>
      </c>
      <c r="D2933" s="126">
        <f t="shared" si="1944"/>
        <v>8.4502516935947028E-2</v>
      </c>
      <c r="E2933" s="128">
        <f t="shared" ref="E2933:O2934" si="1946">E2952/$P2952</f>
        <v>8.4619018729094206E-2</v>
      </c>
      <c r="F2933" s="128">
        <f t="shared" si="1946"/>
        <v>8.4659233938570194E-2</v>
      </c>
      <c r="G2933" s="128">
        <f t="shared" si="1946"/>
        <v>8.3589430556341549E-2</v>
      </c>
      <c r="H2933" s="128">
        <f t="shared" si="1946"/>
        <v>8.2350216666407558E-2</v>
      </c>
      <c r="I2933" s="128">
        <f t="shared" si="1946"/>
        <v>8.2130496003161579E-2</v>
      </c>
      <c r="J2933" s="128">
        <f t="shared" si="1946"/>
        <v>8.7976215807553701E-2</v>
      </c>
      <c r="K2933" s="128">
        <f t="shared" si="1946"/>
        <v>8.3473220621993888E-2</v>
      </c>
      <c r="L2933" s="128">
        <f t="shared" si="1946"/>
        <v>7.1115768570940263E-2</v>
      </c>
      <c r="M2933" s="128">
        <f t="shared" si="1946"/>
        <v>8.5747508738781397E-2</v>
      </c>
      <c r="N2933" s="128">
        <f t="shared" si="1946"/>
        <v>8.4608865172890679E-2</v>
      </c>
      <c r="O2933" s="128">
        <f t="shared" si="1946"/>
        <v>8.5227508258317985E-2</v>
      </c>
      <c r="P2933" s="130">
        <f t="shared" si="1943"/>
        <v>1</v>
      </c>
      <c r="Q2933" s="499">
        <f>(P2952/P2951-1)</f>
        <v>-3.6264675534825597E-2</v>
      </c>
      <c r="R2933" s="85"/>
      <c r="S2933" s="85"/>
      <c r="T2933" s="143"/>
      <c r="U2933" s="79">
        <v>2</v>
      </c>
    </row>
    <row r="2934" spans="1:21" s="57" customFormat="1" ht="15.75" hidden="1" customHeight="1" thickBot="1">
      <c r="A2934" s="304" t="s">
        <v>559</v>
      </c>
      <c r="B2934" s="69"/>
      <c r="C2934" s="144" t="s">
        <v>527</v>
      </c>
      <c r="D2934" s="126">
        <f t="shared" si="1944"/>
        <v>8.6969434046089256E-2</v>
      </c>
      <c r="E2934" s="128">
        <f t="shared" si="1946"/>
        <v>7.8003548381610471E-2</v>
      </c>
      <c r="F2934" s="128">
        <f t="shared" si="1946"/>
        <v>8.4290241350976888E-2</v>
      </c>
      <c r="G2934" s="128">
        <f t="shared" si="1946"/>
        <v>8.182870120809041E-2</v>
      </c>
      <c r="H2934" s="128">
        <f t="shared" si="1946"/>
        <v>7.217615014663023E-2</v>
      </c>
      <c r="I2934" s="128">
        <f t="shared" si="1946"/>
        <v>8.2039972212014756E-2</v>
      </c>
      <c r="J2934" s="128">
        <f t="shared" si="1946"/>
        <v>8.4861881062470806E-2</v>
      </c>
      <c r="K2934" s="128">
        <f t="shared" si="1946"/>
        <v>8.3258177784504159E-2</v>
      </c>
      <c r="L2934" s="128">
        <f t="shared" si="1946"/>
        <v>8.1169564530167049E-2</v>
      </c>
      <c r="M2934" s="128">
        <f t="shared" si="1946"/>
        <v>9.4331279047457056E-2</v>
      </c>
      <c r="N2934" s="128">
        <f t="shared" si="1946"/>
        <v>8.6756330285873151E-2</v>
      </c>
      <c r="O2934" s="128">
        <f t="shared" si="1946"/>
        <v>8.4314719944115935E-2</v>
      </c>
      <c r="P2934" s="130">
        <f t="shared" si="1943"/>
        <v>1.0000000000000002</v>
      </c>
      <c r="Q2934" s="499">
        <f t="shared" ref="Q2934:Q2939" si="1947">(P2953/P2952-1)</f>
        <v>-2.8034924505175751E-2</v>
      </c>
      <c r="R2934" s="85"/>
      <c r="S2934" s="85"/>
      <c r="T2934" s="143"/>
      <c r="U2934" s="79">
        <v>2</v>
      </c>
    </row>
    <row r="2935" spans="1:21" s="57" customFormat="1" ht="15.75" hidden="1" customHeight="1" thickBot="1">
      <c r="A2935" s="304" t="s">
        <v>559</v>
      </c>
      <c r="B2935" s="69"/>
      <c r="C2935" s="51" t="s">
        <v>619</v>
      </c>
      <c r="D2935" s="126">
        <f t="shared" si="1944"/>
        <v>8.1824727764925512E-2</v>
      </c>
      <c r="E2935" s="128">
        <f t="shared" ref="E2935:O2935" si="1948">E2954/$P2954</f>
        <v>8.5962919898728507E-2</v>
      </c>
      <c r="F2935" s="128">
        <f t="shared" si="1948"/>
        <v>8.3150761940796278E-2</v>
      </c>
      <c r="G2935" s="128">
        <f t="shared" si="1948"/>
        <v>8.0479784289152187E-2</v>
      </c>
      <c r="H2935" s="128">
        <f t="shared" si="1948"/>
        <v>9.0411538883303555E-2</v>
      </c>
      <c r="I2935" s="128">
        <f t="shared" si="1948"/>
        <v>8.0945528488248417E-2</v>
      </c>
      <c r="J2935" s="128">
        <f t="shared" si="1948"/>
        <v>8.366281360972519E-2</v>
      </c>
      <c r="K2935" s="128">
        <f t="shared" si="1948"/>
        <v>8.5896341465622472E-2</v>
      </c>
      <c r="L2935" s="128">
        <f t="shared" si="1948"/>
        <v>7.9693492641055769E-2</v>
      </c>
      <c r="M2935" s="128">
        <f t="shared" si="1948"/>
        <v>8.5022042483263685E-2</v>
      </c>
      <c r="N2935" s="128">
        <f t="shared" si="1948"/>
        <v>8.1639069212987594E-2</v>
      </c>
      <c r="O2935" s="128">
        <f t="shared" si="1948"/>
        <v>8.1310979322190932E-2</v>
      </c>
      <c r="P2935" s="130">
        <f t="shared" si="1943"/>
        <v>1</v>
      </c>
      <c r="Q2935" s="500">
        <f t="shared" si="1947"/>
        <v>-1.9177261005612012E-2</v>
      </c>
      <c r="R2935" s="85"/>
      <c r="S2935" s="85"/>
      <c r="T2935" s="143"/>
      <c r="U2935" s="79">
        <v>2</v>
      </c>
    </row>
    <row r="2936" spans="1:21" s="57" customFormat="1" ht="15.75" hidden="1" customHeight="1" thickBot="1">
      <c r="A2936" s="304" t="s">
        <v>559</v>
      </c>
      <c r="B2936" s="69"/>
      <c r="C2936" s="513" t="s">
        <v>716</v>
      </c>
      <c r="D2936" s="126">
        <f t="shared" si="1944"/>
        <v>8.3368234105540881E-2</v>
      </c>
      <c r="E2936" s="128">
        <f t="shared" ref="E2936:O2936" si="1949">E2955/$P2955</f>
        <v>8.4951122294314424E-2</v>
      </c>
      <c r="F2936" s="128">
        <f t="shared" si="1949"/>
        <v>8.3768832681043362E-2</v>
      </c>
      <c r="G2936" s="128">
        <f t="shared" si="1949"/>
        <v>8.4079604939973809E-2</v>
      </c>
      <c r="H2936" s="128">
        <f t="shared" si="1949"/>
        <v>9.3298000369517867E-2</v>
      </c>
      <c r="I2936" s="128">
        <f t="shared" si="1949"/>
        <v>8.1910616171223985E-2</v>
      </c>
      <c r="J2936" s="128">
        <f t="shared" si="1949"/>
        <v>8.6573824771656205E-2</v>
      </c>
      <c r="K2936" s="128">
        <f t="shared" si="1949"/>
        <v>8.6348202192590262E-2</v>
      </c>
      <c r="L2936" s="128">
        <f t="shared" si="1949"/>
        <v>5.7786925379354842E-2</v>
      </c>
      <c r="M2936" s="128">
        <f t="shared" si="1949"/>
        <v>8.926793921337299E-2</v>
      </c>
      <c r="N2936" s="128">
        <f t="shared" si="1949"/>
        <v>8.2579006450986259E-2</v>
      </c>
      <c r="O2936" s="128">
        <f t="shared" si="1949"/>
        <v>8.6067691430425169E-2</v>
      </c>
      <c r="P2936" s="130">
        <f t="shared" si="1943"/>
        <v>0.99999999999999989</v>
      </c>
      <c r="Q2936" s="500">
        <f t="shared" si="1947"/>
        <v>-4.5990791852453139E-2</v>
      </c>
      <c r="R2936" s="85"/>
      <c r="S2936" s="85"/>
      <c r="T2936" s="480"/>
      <c r="U2936" s="79">
        <v>2</v>
      </c>
    </row>
    <row r="2937" spans="1:21" s="57" customFormat="1" ht="15.75" hidden="1" customHeight="1" thickBot="1">
      <c r="A2937" s="304" t="s">
        <v>559</v>
      </c>
      <c r="B2937" s="516"/>
      <c r="C2937" s="530" t="s">
        <v>814</v>
      </c>
      <c r="D2937" s="86">
        <f t="shared" si="1944"/>
        <v>0.10611168140195271</v>
      </c>
      <c r="E2937" s="145">
        <f t="shared" ref="E2937:O2937" si="1950">E2956/$P2956</f>
        <v>0.10421712254255169</v>
      </c>
      <c r="F2937" s="145">
        <f t="shared" si="1950"/>
        <v>7.913955040232637E-2</v>
      </c>
      <c r="G2937" s="145">
        <f t="shared" si="1950"/>
        <v>7.8166527300214228E-2</v>
      </c>
      <c r="H2937" s="145">
        <f t="shared" si="1950"/>
        <v>8.4491014998947123E-2</v>
      </c>
      <c r="I2937" s="145">
        <f t="shared" si="1950"/>
        <v>7.5983846400657876E-2</v>
      </c>
      <c r="J2937" s="145">
        <f t="shared" si="1950"/>
        <v>8.2241023909346664E-2</v>
      </c>
      <c r="K2937" s="145">
        <f t="shared" si="1950"/>
        <v>8.0685411942737068E-2</v>
      </c>
      <c r="L2937" s="145">
        <f t="shared" si="1950"/>
        <v>7.9731679730942251E-2</v>
      </c>
      <c r="M2937" s="145">
        <f t="shared" si="1950"/>
        <v>8.3649154040361065E-2</v>
      </c>
      <c r="N2937" s="145">
        <f t="shared" si="1950"/>
        <v>7.5464203493159646E-2</v>
      </c>
      <c r="O2937" s="145">
        <f t="shared" si="1950"/>
        <v>7.0118783836803311E-2</v>
      </c>
      <c r="P2937" s="534">
        <f t="shared" si="1943"/>
        <v>1</v>
      </c>
      <c r="Q2937" s="535">
        <f t="shared" si="1947"/>
        <v>-0.23319275480380064</v>
      </c>
      <c r="R2937" s="85"/>
      <c r="S2937" s="85"/>
      <c r="T2937" s="143"/>
      <c r="U2937" s="79">
        <v>2</v>
      </c>
    </row>
    <row r="2938" spans="1:21" s="57" customFormat="1" ht="15.75" hidden="1" customHeight="1" thickBot="1">
      <c r="A2938" s="304" t="s">
        <v>559</v>
      </c>
      <c r="B2938" s="516"/>
      <c r="C2938" s="530" t="s">
        <v>905</v>
      </c>
      <c r="D2938" s="369">
        <f t="shared" si="1944"/>
        <v>8.356210581909268E-2</v>
      </c>
      <c r="E2938" s="148">
        <f t="shared" ref="E2938:O2939" si="1951">E2957/$P2957</f>
        <v>8.3247637414540582E-2</v>
      </c>
      <c r="F2938" s="148">
        <f t="shared" si="1951"/>
        <v>8.3567360328635015E-2</v>
      </c>
      <c r="G2938" s="148">
        <f t="shared" si="1951"/>
        <v>8.3329396182596521E-2</v>
      </c>
      <c r="H2938" s="148">
        <f t="shared" si="1951"/>
        <v>8.9133716909369054E-2</v>
      </c>
      <c r="I2938" s="148">
        <f t="shared" si="1951"/>
        <v>8.332645870742697E-2</v>
      </c>
      <c r="J2938" s="148">
        <f t="shared" si="1951"/>
        <v>8.4056385009208825E-2</v>
      </c>
      <c r="K2938" s="148">
        <f t="shared" si="1951"/>
        <v>8.1414070114453965E-2</v>
      </c>
      <c r="L2938" s="148">
        <f t="shared" si="1951"/>
        <v>7.4417669968443317E-2</v>
      </c>
      <c r="M2938" s="148">
        <f t="shared" si="1951"/>
        <v>8.0394053464638349E-2</v>
      </c>
      <c r="N2938" s="148">
        <f t="shared" si="1951"/>
        <v>8.967792422195961E-2</v>
      </c>
      <c r="O2938" s="148">
        <f t="shared" si="1951"/>
        <v>8.3873221859635028E-2</v>
      </c>
      <c r="P2938" s="533">
        <f t="shared" si="1943"/>
        <v>1</v>
      </c>
      <c r="Q2938" s="536">
        <f t="shared" si="1947"/>
        <v>-0.12046995555475004</v>
      </c>
      <c r="R2938" s="85"/>
      <c r="S2938" s="85"/>
      <c r="T2938" s="143"/>
      <c r="U2938" s="79">
        <v>2</v>
      </c>
    </row>
    <row r="2939" spans="1:21" s="57" customFormat="1" ht="15.75" hidden="1" customHeight="1" thickBot="1">
      <c r="A2939" s="304" t="s">
        <v>559</v>
      </c>
      <c r="B2939" s="516"/>
      <c r="C2939" s="530" t="s">
        <v>1006</v>
      </c>
      <c r="D2939" s="369">
        <f t="shared" si="1944"/>
        <v>7.3816488900085325E-2</v>
      </c>
      <c r="E2939" s="148">
        <f t="shared" si="1951"/>
        <v>8.0327124736418579E-2</v>
      </c>
      <c r="F2939" s="148">
        <f t="shared" si="1951"/>
        <v>8.4287569959431374E-2</v>
      </c>
      <c r="G2939" s="148">
        <f t="shared" si="1951"/>
        <v>7.9642211120646025E-2</v>
      </c>
      <c r="H2939" s="148">
        <f t="shared" si="1951"/>
        <v>0.12272117626187314</v>
      </c>
      <c r="I2939" s="148">
        <f t="shared" si="1951"/>
        <v>8.05998053123997E-2</v>
      </c>
      <c r="J2939" s="148">
        <f t="shared" si="1951"/>
        <v>8.1165023719389953E-2</v>
      </c>
      <c r="K2939" s="148">
        <f t="shared" si="1951"/>
        <v>8.1872137894927102E-2</v>
      </c>
      <c r="L2939" s="148">
        <f t="shared" si="1951"/>
        <v>7.6137507041357799E-2</v>
      </c>
      <c r="M2939" s="148">
        <f t="shared" si="1951"/>
        <v>8.1968904077866417E-2</v>
      </c>
      <c r="N2939" s="148">
        <f t="shared" si="1951"/>
        <v>7.835164923823805E-2</v>
      </c>
      <c r="O2939" s="148">
        <f t="shared" si="1951"/>
        <v>7.9110401737366401E-2</v>
      </c>
      <c r="P2939" s="533">
        <f t="shared" si="1943"/>
        <v>0.99999999999999978</v>
      </c>
      <c r="Q2939" s="536">
        <f t="shared" si="1947"/>
        <v>9.6279904329086285E-2</v>
      </c>
      <c r="R2939" s="85"/>
      <c r="S2939" s="85"/>
      <c r="T2939" s="143"/>
      <c r="U2939" s="79">
        <v>2</v>
      </c>
    </row>
    <row r="2940" spans="1:21" s="57" customFormat="1" ht="15.75" hidden="1" customHeight="1" thickBot="1">
      <c r="A2940" s="304" t="s">
        <v>559</v>
      </c>
      <c r="B2940" s="516"/>
      <c r="C2940" s="530" t="s">
        <v>1151</v>
      </c>
      <c r="D2940" s="369">
        <f t="shared" ref="D2940:O2940" si="1952">D2960/$P2960</f>
        <v>8.3006209689348506E-2</v>
      </c>
      <c r="E2940" s="148">
        <f t="shared" si="1952"/>
        <v>8.4791900243138638E-2</v>
      </c>
      <c r="F2940" s="148">
        <f t="shared" si="1952"/>
        <v>8.4425910011708072E-2</v>
      </c>
      <c r="G2940" s="148">
        <f t="shared" si="1952"/>
        <v>8.0788629151133162E-2</v>
      </c>
      <c r="H2940" s="148">
        <f t="shared" si="1952"/>
        <v>9.5923389958565294E-2</v>
      </c>
      <c r="I2940" s="148">
        <f t="shared" si="1952"/>
        <v>8.2710916366834641E-2</v>
      </c>
      <c r="J2940" s="148">
        <f t="shared" si="1952"/>
        <v>8.3875243202501004E-2</v>
      </c>
      <c r="K2940" s="148">
        <f t="shared" si="1952"/>
        <v>8.2036360959132554E-2</v>
      </c>
      <c r="L2940" s="148">
        <f t="shared" si="1952"/>
        <v>7.9748051595923464E-2</v>
      </c>
      <c r="M2940" s="148">
        <f t="shared" si="1952"/>
        <v>8.514553409702319E-2</v>
      </c>
      <c r="N2940" s="148">
        <f t="shared" si="1952"/>
        <v>7.5996980620662749E-2</v>
      </c>
      <c r="O2940" s="148">
        <f t="shared" si="1952"/>
        <v>8.1550874104028878E-2</v>
      </c>
      <c r="P2940" s="533">
        <f>SUM(D2940:O2940)</f>
        <v>1.0000000000000002</v>
      </c>
      <c r="Q2940" s="536">
        <f>(P2960/P2958-1)</f>
        <v>-6.3610893968406357E-2</v>
      </c>
      <c r="R2940" s="85"/>
      <c r="S2940" s="85"/>
      <c r="T2940" s="143"/>
      <c r="U2940" s="79">
        <v>2</v>
      </c>
    </row>
    <row r="2941" spans="1:21" s="57" customFormat="1" ht="15.75" hidden="1" customHeight="1" thickBot="1">
      <c r="A2941" s="304" t="s">
        <v>559</v>
      </c>
      <c r="B2941" s="516">
        <f>+B2923+1</f>
        <v>586</v>
      </c>
      <c r="C2941" s="530" t="s">
        <v>1933</v>
      </c>
      <c r="D2941" s="369">
        <f t="shared" ref="D2941:D2947" si="1953">D2961/$P2961</f>
        <v>8.2180158205479178E-2</v>
      </c>
      <c r="E2941" s="148">
        <f t="shared" ref="E2941:O2941" si="1954">E2961/$P2961</f>
        <v>8.1116900946916592E-2</v>
      </c>
      <c r="F2941" s="148">
        <f t="shared" si="1954"/>
        <v>8.3417890514027926E-2</v>
      </c>
      <c r="G2941" s="148">
        <f t="shared" si="1954"/>
        <v>8.2364504801042182E-2</v>
      </c>
      <c r="H2941" s="148">
        <f t="shared" si="1954"/>
        <v>9.7051934359924347E-2</v>
      </c>
      <c r="I2941" s="148">
        <f t="shared" si="1954"/>
        <v>8.0610618482180485E-2</v>
      </c>
      <c r="J2941" s="148">
        <f t="shared" si="1954"/>
        <v>8.2349561784354999E-2</v>
      </c>
      <c r="K2941" s="148">
        <f t="shared" si="1954"/>
        <v>8.5387045434098086E-2</v>
      </c>
      <c r="L2941" s="148">
        <f t="shared" si="1954"/>
        <v>7.9434256794400734E-2</v>
      </c>
      <c r="M2941" s="148">
        <f t="shared" si="1954"/>
        <v>8.4037033159422375E-2</v>
      </c>
      <c r="N2941" s="148">
        <f t="shared" si="1954"/>
        <v>8.2111707610023094E-2</v>
      </c>
      <c r="O2941" s="148">
        <f t="shared" si="1954"/>
        <v>7.993838790813014E-2</v>
      </c>
      <c r="P2941" s="533">
        <f t="shared" ref="P2941:P2950" si="1955">SUM(D2941:O2941)</f>
        <v>1.0000000000000002</v>
      </c>
      <c r="Q2941" s="536">
        <f>(P2961/P2960-1)</f>
        <v>-2.2633311071768691E-2</v>
      </c>
      <c r="R2941" s="85"/>
      <c r="S2941" s="85"/>
      <c r="T2941" s="143"/>
      <c r="U2941" s="79">
        <v>2</v>
      </c>
    </row>
    <row r="2942" spans="1:21" s="57" customFormat="1" ht="15.75" hidden="1" customHeight="1" thickBot="1">
      <c r="A2942" s="304" t="s">
        <v>559</v>
      </c>
      <c r="B2942" s="516">
        <f>+B2941+1</f>
        <v>587</v>
      </c>
      <c r="C2942" s="530" t="s">
        <v>1934</v>
      </c>
      <c r="D2942" s="370">
        <f t="shared" si="1953"/>
        <v>8.2274995108399571E-2</v>
      </c>
      <c r="E2942" s="253">
        <f t="shared" ref="E2942:O2942" si="1956">E2962/$P2962</f>
        <v>8.7288993755224573E-2</v>
      </c>
      <c r="F2942" s="253">
        <f t="shared" si="1956"/>
        <v>8.0722722217403037E-2</v>
      </c>
      <c r="G2942" s="253">
        <f t="shared" si="1956"/>
        <v>8.1821957380160723E-2</v>
      </c>
      <c r="H2942" s="253">
        <f t="shared" si="1956"/>
        <v>8.9733022720112604E-2</v>
      </c>
      <c r="I2942" s="253">
        <f t="shared" si="1956"/>
        <v>8.0197468771925656E-2</v>
      </c>
      <c r="J2942" s="253">
        <f t="shared" si="1956"/>
        <v>8.2720626080258847E-2</v>
      </c>
      <c r="K2942" s="253">
        <f t="shared" si="1956"/>
        <v>8.1655063746437648E-2</v>
      </c>
      <c r="L2942" s="253">
        <f t="shared" si="1956"/>
        <v>8.0319722801653004E-2</v>
      </c>
      <c r="M2942" s="253">
        <f t="shared" si="1956"/>
        <v>8.8127069513243658E-2</v>
      </c>
      <c r="N2942" s="253">
        <f t="shared" si="1956"/>
        <v>8.167836428564372E-2</v>
      </c>
      <c r="O2942" s="253">
        <f t="shared" si="1956"/>
        <v>8.3459993619537098E-2</v>
      </c>
      <c r="P2942" s="537">
        <f t="shared" si="1955"/>
        <v>1.0000000000000002</v>
      </c>
      <c r="Q2942" s="538">
        <f t="shared" ref="Q2942:Q2950" si="1957">(P2962/P2961-1)</f>
        <v>-3.7404969894034079E-2</v>
      </c>
      <c r="R2942" s="85"/>
      <c r="S2942" s="85"/>
      <c r="T2942" s="143"/>
      <c r="U2942" s="79">
        <v>2</v>
      </c>
    </row>
    <row r="2943" spans="1:21" s="57" customFormat="1" ht="15.75" hidden="1" customHeight="1" thickBot="1">
      <c r="A2943" s="304" t="s">
        <v>559</v>
      </c>
      <c r="B2943" s="516">
        <f>+B2942+1</f>
        <v>588</v>
      </c>
      <c r="C2943" s="51" t="s">
        <v>1935</v>
      </c>
      <c r="D2943" s="91">
        <f t="shared" si="1953"/>
        <v>8.216353887144287E-2</v>
      </c>
      <c r="E2943" s="92">
        <f t="shared" ref="E2943:O2943" si="1958">E2963/$P2963</f>
        <v>8.1264886534093916E-2</v>
      </c>
      <c r="F2943" s="92">
        <f t="shared" si="1958"/>
        <v>8.1291108822810029E-2</v>
      </c>
      <c r="G2943" s="92">
        <f t="shared" si="1958"/>
        <v>8.1068166809036599E-2</v>
      </c>
      <c r="H2943" s="92">
        <f t="shared" si="1958"/>
        <v>9.3265271238441139E-2</v>
      </c>
      <c r="I2943" s="92">
        <f t="shared" si="1958"/>
        <v>8.1936246354943981E-2</v>
      </c>
      <c r="J2943" s="92">
        <f t="shared" si="1958"/>
        <v>8.2732869538267001E-2</v>
      </c>
      <c r="K2943" s="92">
        <f t="shared" si="1958"/>
        <v>8.2615358228319918E-2</v>
      </c>
      <c r="L2943" s="92">
        <f t="shared" si="1958"/>
        <v>8.0339954542151246E-2</v>
      </c>
      <c r="M2943" s="92">
        <f t="shared" si="1958"/>
        <v>8.6811415853827706E-2</v>
      </c>
      <c r="N2943" s="92">
        <f t="shared" si="1958"/>
        <v>8.186249892120924E-2</v>
      </c>
      <c r="O2943" s="92">
        <f t="shared" si="1958"/>
        <v>8.4648684285456507E-2</v>
      </c>
      <c r="P2943" s="420">
        <f t="shared" si="1955"/>
        <v>1</v>
      </c>
      <c r="Q2943" s="501">
        <f t="shared" si="1957"/>
        <v>2.1086080761118398E-2</v>
      </c>
      <c r="R2943" s="85"/>
      <c r="S2943" s="85"/>
      <c r="T2943" s="143"/>
      <c r="U2943" s="79">
        <v>2</v>
      </c>
    </row>
    <row r="2944" spans="1:21" s="57" customFormat="1" ht="15.75" hidden="1" customHeight="1" thickBot="1">
      <c r="A2944" s="304" t="s">
        <v>559</v>
      </c>
      <c r="B2944" s="516">
        <f>+B2943+1</f>
        <v>589</v>
      </c>
      <c r="C2944" s="51" t="s">
        <v>1936</v>
      </c>
      <c r="D2944" s="91">
        <f t="shared" si="1953"/>
        <v>7.54178994556607E-2</v>
      </c>
      <c r="E2944" s="92">
        <f t="shared" ref="E2944:O2944" si="1959">E2964/$P2964</f>
        <v>8.3353043781162817E-2</v>
      </c>
      <c r="F2944" s="92">
        <f t="shared" si="1959"/>
        <v>8.0061874047346909E-2</v>
      </c>
      <c r="G2944" s="92">
        <f t="shared" si="1959"/>
        <v>8.3913232719924707E-2</v>
      </c>
      <c r="H2944" s="92">
        <f t="shared" si="1959"/>
        <v>8.9997298851560617E-2</v>
      </c>
      <c r="I2944" s="92">
        <f t="shared" si="1959"/>
        <v>7.9932685835410605E-2</v>
      </c>
      <c r="J2944" s="92">
        <f t="shared" si="1959"/>
        <v>8.6768259274714307E-2</v>
      </c>
      <c r="K2944" s="92">
        <f t="shared" si="1959"/>
        <v>8.1754357316998857E-2</v>
      </c>
      <c r="L2944" s="92">
        <f t="shared" si="1959"/>
        <v>8.4448746265969404E-2</v>
      </c>
      <c r="M2944" s="92">
        <f t="shared" si="1959"/>
        <v>8.3744183105713188E-2</v>
      </c>
      <c r="N2944" s="92">
        <f t="shared" si="1959"/>
        <v>8.6785132891602945E-2</v>
      </c>
      <c r="O2944" s="92">
        <f t="shared" si="1959"/>
        <v>8.3823286453934914E-2</v>
      </c>
      <c r="P2944" s="94">
        <f t="shared" si="1955"/>
        <v>1</v>
      </c>
      <c r="Q2944" s="494">
        <f t="shared" si="1957"/>
        <v>5.3278046506271881E-2</v>
      </c>
      <c r="R2944" s="85"/>
      <c r="S2944" s="85"/>
      <c r="T2944" s="143"/>
      <c r="U2944" s="79">
        <v>2</v>
      </c>
    </row>
    <row r="2945" spans="1:21" s="57" customFormat="1" ht="15.75" hidden="1" customHeight="1" thickBot="1">
      <c r="A2945" s="304" t="s">
        <v>559</v>
      </c>
      <c r="B2945" s="516">
        <f>+B2944+1</f>
        <v>590</v>
      </c>
      <c r="C2945" s="51" t="s">
        <v>1937</v>
      </c>
      <c r="D2945" s="91">
        <f t="shared" si="1953"/>
        <v>7.985566363351114E-2</v>
      </c>
      <c r="E2945" s="92">
        <f t="shared" ref="E2945:O2945" si="1960">E2965/$P2965</f>
        <v>8.3934734860370258E-2</v>
      </c>
      <c r="F2945" s="92">
        <f t="shared" si="1960"/>
        <v>8.0640100407907117E-2</v>
      </c>
      <c r="G2945" s="92">
        <f t="shared" si="1960"/>
        <v>8.2365861311578289E-2</v>
      </c>
      <c r="H2945" s="92">
        <f t="shared" si="1960"/>
        <v>9.099466582993411E-2</v>
      </c>
      <c r="I2945" s="92">
        <f t="shared" si="1960"/>
        <v>8.0640100407907117E-2</v>
      </c>
      <c r="J2945" s="92">
        <f t="shared" si="1960"/>
        <v>8.4091622215249462E-2</v>
      </c>
      <c r="K2945" s="92">
        <f t="shared" si="1960"/>
        <v>8.2052086601819896E-2</v>
      </c>
      <c r="L2945" s="92">
        <f t="shared" si="1960"/>
        <v>8.1738311892061502E-2</v>
      </c>
      <c r="M2945" s="92">
        <f t="shared" si="1960"/>
        <v>8.6131157828679014E-2</v>
      </c>
      <c r="N2945" s="92">
        <f t="shared" si="1960"/>
        <v>8.3464072795732674E-2</v>
      </c>
      <c r="O2945" s="92">
        <f t="shared" si="1960"/>
        <v>8.4091622215249309E-2</v>
      </c>
      <c r="P2945" s="94">
        <f t="shared" si="1955"/>
        <v>0.99999999999999989</v>
      </c>
      <c r="Q2945" s="494">
        <f t="shared" si="1957"/>
        <v>3.6900821770801562E-2</v>
      </c>
      <c r="R2945" s="85"/>
      <c r="S2945" s="85"/>
      <c r="T2945" s="143"/>
      <c r="U2945" s="79">
        <v>2</v>
      </c>
    </row>
    <row r="2946" spans="1:21" s="57" customFormat="1" ht="15.75" hidden="1" customHeight="1" thickBot="1">
      <c r="A2946" s="304" t="s">
        <v>559</v>
      </c>
      <c r="B2946" s="516">
        <f>+B2945+1</f>
        <v>591</v>
      </c>
      <c r="C2946" s="51" t="s">
        <v>1938</v>
      </c>
      <c r="D2946" s="91">
        <f t="shared" si="1953"/>
        <v>7.9909365558912385E-2</v>
      </c>
      <c r="E2946" s="92">
        <f t="shared" ref="E2946:O2946" si="1961">E2966/$P2966</f>
        <v>8.3987915407854982E-2</v>
      </c>
      <c r="F2946" s="92">
        <f t="shared" si="1961"/>
        <v>8.0664652567975823E-2</v>
      </c>
      <c r="G2946" s="92">
        <f t="shared" si="1961"/>
        <v>8.2326283987915402E-2</v>
      </c>
      <c r="H2946" s="92">
        <f t="shared" si="1961"/>
        <v>9.0936555891238668E-2</v>
      </c>
      <c r="I2946" s="92">
        <f t="shared" si="1961"/>
        <v>8.0664652567975823E-2</v>
      </c>
      <c r="J2946" s="92">
        <f t="shared" si="1961"/>
        <v>8.4138972809667673E-2</v>
      </c>
      <c r="K2946" s="92">
        <f t="shared" si="1961"/>
        <v>8.2024169184290022E-2</v>
      </c>
      <c r="L2946" s="92">
        <f t="shared" si="1961"/>
        <v>8.1722054380664655E-2</v>
      </c>
      <c r="M2946" s="92">
        <f t="shared" si="1961"/>
        <v>8.6102719033232633E-2</v>
      </c>
      <c r="N2946" s="92">
        <f t="shared" si="1961"/>
        <v>8.3534743202416911E-2</v>
      </c>
      <c r="O2946" s="92">
        <f t="shared" si="1961"/>
        <v>8.3987915407855024E-2</v>
      </c>
      <c r="P2946" s="94">
        <f t="shared" si="1955"/>
        <v>1.0000000000000002</v>
      </c>
      <c r="Q2946" s="494">
        <f t="shared" si="1957"/>
        <v>3.8594289300282414E-2</v>
      </c>
      <c r="R2946" s="85"/>
      <c r="S2946" s="85"/>
      <c r="T2946" s="143"/>
      <c r="U2946" s="79">
        <v>2</v>
      </c>
    </row>
    <row r="2947" spans="1:21" s="57" customFormat="1" ht="15.75" hidden="1" customHeight="1" thickBot="1">
      <c r="A2947" s="304" t="s">
        <v>559</v>
      </c>
      <c r="B2947" s="69"/>
      <c r="C2947" s="51" t="s">
        <v>1939</v>
      </c>
      <c r="D2947" s="91" t="e">
        <f t="shared" si="1953"/>
        <v>#DIV/0!</v>
      </c>
      <c r="E2947" s="92" t="e">
        <f t="shared" ref="E2947:O2947" si="1962">E2967/$P2967</f>
        <v>#DIV/0!</v>
      </c>
      <c r="F2947" s="92" t="e">
        <f t="shared" si="1962"/>
        <v>#DIV/0!</v>
      </c>
      <c r="G2947" s="92" t="e">
        <f t="shared" si="1962"/>
        <v>#DIV/0!</v>
      </c>
      <c r="H2947" s="92" t="e">
        <f t="shared" si="1962"/>
        <v>#DIV/0!</v>
      </c>
      <c r="I2947" s="92" t="e">
        <f t="shared" si="1962"/>
        <v>#DIV/0!</v>
      </c>
      <c r="J2947" s="92" t="e">
        <f t="shared" si="1962"/>
        <v>#DIV/0!</v>
      </c>
      <c r="K2947" s="92" t="e">
        <f t="shared" si="1962"/>
        <v>#DIV/0!</v>
      </c>
      <c r="L2947" s="92" t="e">
        <f t="shared" si="1962"/>
        <v>#DIV/0!</v>
      </c>
      <c r="M2947" s="92" t="e">
        <f t="shared" si="1962"/>
        <v>#DIV/0!</v>
      </c>
      <c r="N2947" s="92" t="e">
        <f t="shared" si="1962"/>
        <v>#DIV/0!</v>
      </c>
      <c r="O2947" s="92" t="e">
        <f t="shared" si="1962"/>
        <v>#DIV/0!</v>
      </c>
      <c r="P2947" s="94" t="e">
        <f t="shared" si="1955"/>
        <v>#DIV/0!</v>
      </c>
      <c r="Q2947" s="494">
        <f t="shared" si="1957"/>
        <v>-1</v>
      </c>
      <c r="R2947" s="85"/>
      <c r="S2947" s="85"/>
      <c r="T2947" s="143"/>
      <c r="U2947" s="79">
        <v>2</v>
      </c>
    </row>
    <row r="2948" spans="1:21" s="57" customFormat="1" ht="15.75" hidden="1" customHeight="1" thickBot="1">
      <c r="A2948" s="304" t="s">
        <v>559</v>
      </c>
      <c r="B2948" s="69"/>
      <c r="C2948" s="51" t="s">
        <v>1940</v>
      </c>
      <c r="D2948" s="91" t="e">
        <f t="shared" ref="D2948:O2950" si="1963">D2968/$P2968</f>
        <v>#DIV/0!</v>
      </c>
      <c r="E2948" s="92" t="e">
        <f t="shared" si="1963"/>
        <v>#DIV/0!</v>
      </c>
      <c r="F2948" s="92" t="e">
        <f t="shared" si="1963"/>
        <v>#DIV/0!</v>
      </c>
      <c r="G2948" s="92" t="e">
        <f t="shared" si="1963"/>
        <v>#DIV/0!</v>
      </c>
      <c r="H2948" s="92" t="e">
        <f t="shared" si="1963"/>
        <v>#DIV/0!</v>
      </c>
      <c r="I2948" s="92" t="e">
        <f t="shared" si="1963"/>
        <v>#DIV/0!</v>
      </c>
      <c r="J2948" s="92" t="e">
        <f t="shared" si="1963"/>
        <v>#DIV/0!</v>
      </c>
      <c r="K2948" s="92" t="e">
        <f t="shared" si="1963"/>
        <v>#DIV/0!</v>
      </c>
      <c r="L2948" s="92" t="e">
        <f t="shared" si="1963"/>
        <v>#DIV/0!</v>
      </c>
      <c r="M2948" s="92" t="e">
        <f t="shared" si="1963"/>
        <v>#DIV/0!</v>
      </c>
      <c r="N2948" s="92" t="e">
        <f t="shared" si="1963"/>
        <v>#DIV/0!</v>
      </c>
      <c r="O2948" s="92" t="e">
        <f t="shared" si="1963"/>
        <v>#DIV/0!</v>
      </c>
      <c r="P2948" s="94" t="e">
        <f t="shared" si="1955"/>
        <v>#DIV/0!</v>
      </c>
      <c r="Q2948" s="494" t="e">
        <f t="shared" si="1957"/>
        <v>#DIV/0!</v>
      </c>
      <c r="R2948" s="85"/>
      <c r="S2948" s="85"/>
      <c r="T2948" s="143"/>
      <c r="U2948" s="79">
        <v>2</v>
      </c>
    </row>
    <row r="2949" spans="1:21" s="57" customFormat="1" ht="15.75" hidden="1" customHeight="1" thickBot="1">
      <c r="A2949" s="304" t="s">
        <v>559</v>
      </c>
      <c r="B2949" s="69"/>
      <c r="C2949" s="51" t="s">
        <v>1941</v>
      </c>
      <c r="D2949" s="91" t="e">
        <f t="shared" si="1963"/>
        <v>#DIV/0!</v>
      </c>
      <c r="E2949" s="92" t="e">
        <f t="shared" si="1963"/>
        <v>#DIV/0!</v>
      </c>
      <c r="F2949" s="92" t="e">
        <f t="shared" si="1963"/>
        <v>#DIV/0!</v>
      </c>
      <c r="G2949" s="92" t="e">
        <f t="shared" si="1963"/>
        <v>#DIV/0!</v>
      </c>
      <c r="H2949" s="92" t="e">
        <f t="shared" si="1963"/>
        <v>#DIV/0!</v>
      </c>
      <c r="I2949" s="92" t="e">
        <f t="shared" si="1963"/>
        <v>#DIV/0!</v>
      </c>
      <c r="J2949" s="92" t="e">
        <f t="shared" si="1963"/>
        <v>#DIV/0!</v>
      </c>
      <c r="K2949" s="92" t="e">
        <f t="shared" si="1963"/>
        <v>#DIV/0!</v>
      </c>
      <c r="L2949" s="92" t="e">
        <f t="shared" si="1963"/>
        <v>#DIV/0!</v>
      </c>
      <c r="M2949" s="92" t="e">
        <f t="shared" si="1963"/>
        <v>#DIV/0!</v>
      </c>
      <c r="N2949" s="92" t="e">
        <f t="shared" si="1963"/>
        <v>#DIV/0!</v>
      </c>
      <c r="O2949" s="92" t="e">
        <f t="shared" si="1963"/>
        <v>#DIV/0!</v>
      </c>
      <c r="P2949" s="94" t="e">
        <f t="shared" si="1955"/>
        <v>#DIV/0!</v>
      </c>
      <c r="Q2949" s="494" t="e">
        <f t="shared" si="1957"/>
        <v>#DIV/0!</v>
      </c>
      <c r="R2949" s="85"/>
      <c r="S2949" s="85"/>
      <c r="T2949" s="143"/>
      <c r="U2949" s="79">
        <v>2</v>
      </c>
    </row>
    <row r="2950" spans="1:21" s="57" customFormat="1" ht="15.75" hidden="1" customHeight="1" thickBot="1">
      <c r="A2950" s="304" t="s">
        <v>559</v>
      </c>
      <c r="B2950" s="69"/>
      <c r="C2950" s="51" t="s">
        <v>1942</v>
      </c>
      <c r="D2950" s="91" t="e">
        <f t="shared" si="1963"/>
        <v>#DIV/0!</v>
      </c>
      <c r="E2950" s="92" t="e">
        <f t="shared" si="1963"/>
        <v>#DIV/0!</v>
      </c>
      <c r="F2950" s="92" t="e">
        <f t="shared" si="1963"/>
        <v>#DIV/0!</v>
      </c>
      <c r="G2950" s="92" t="e">
        <f t="shared" si="1963"/>
        <v>#DIV/0!</v>
      </c>
      <c r="H2950" s="92" t="e">
        <f t="shared" si="1963"/>
        <v>#DIV/0!</v>
      </c>
      <c r="I2950" s="92" t="e">
        <f t="shared" si="1963"/>
        <v>#DIV/0!</v>
      </c>
      <c r="J2950" s="92" t="e">
        <f t="shared" si="1963"/>
        <v>#DIV/0!</v>
      </c>
      <c r="K2950" s="92" t="e">
        <f t="shared" si="1963"/>
        <v>#DIV/0!</v>
      </c>
      <c r="L2950" s="92" t="e">
        <f t="shared" si="1963"/>
        <v>#DIV/0!</v>
      </c>
      <c r="M2950" s="92" t="e">
        <f t="shared" si="1963"/>
        <v>#DIV/0!</v>
      </c>
      <c r="N2950" s="92" t="e">
        <f t="shared" si="1963"/>
        <v>#DIV/0!</v>
      </c>
      <c r="O2950" s="92" t="e">
        <f t="shared" si="1963"/>
        <v>#DIV/0!</v>
      </c>
      <c r="P2950" s="94" t="e">
        <f t="shared" si="1955"/>
        <v>#DIV/0!</v>
      </c>
      <c r="Q2950" s="494" t="e">
        <f t="shared" si="1957"/>
        <v>#DIV/0!</v>
      </c>
      <c r="R2950" s="85"/>
      <c r="S2950" s="85"/>
      <c r="T2950" s="143"/>
      <c r="U2950" s="79">
        <v>2</v>
      </c>
    </row>
    <row r="2951" spans="1:21" s="57" customFormat="1" ht="15.75" hidden="1" customHeight="1" thickBot="1">
      <c r="A2951" s="304" t="s">
        <v>559</v>
      </c>
      <c r="B2951" s="69"/>
      <c r="C2951" s="52" t="s">
        <v>525</v>
      </c>
      <c r="D2951" s="336">
        <v>86.813525599999991</v>
      </c>
      <c r="E2951" s="337">
        <v>84.855381120000004</v>
      </c>
      <c r="F2951" s="337">
        <v>84.988294120000006</v>
      </c>
      <c r="G2951" s="337">
        <v>81.42748709</v>
      </c>
      <c r="H2951" s="337">
        <v>86.292619930000001</v>
      </c>
      <c r="I2951" s="337">
        <v>80.949722469999998</v>
      </c>
      <c r="J2951" s="337">
        <v>82.736445569999987</v>
      </c>
      <c r="K2951" s="337">
        <v>81.320223659999996</v>
      </c>
      <c r="L2951" s="337">
        <v>81.107153420000003</v>
      </c>
      <c r="M2951" s="337">
        <v>84.442584449999984</v>
      </c>
      <c r="N2951" s="337">
        <v>83.084273840000009</v>
      </c>
      <c r="O2951" s="321">
        <v>83.139041259999999</v>
      </c>
      <c r="P2951" s="98">
        <f t="shared" si="1943"/>
        <v>1001.1567525300001</v>
      </c>
      <c r="Q2951" s="117"/>
      <c r="R2951" s="85"/>
      <c r="S2951" s="85"/>
      <c r="T2951" s="143"/>
      <c r="U2951" s="79">
        <v>2</v>
      </c>
    </row>
    <row r="2952" spans="1:21" s="57" customFormat="1" ht="15.75" hidden="1" customHeight="1" thickBot="1">
      <c r="A2952" s="304" t="s">
        <v>559</v>
      </c>
      <c r="B2952" s="69"/>
      <c r="C2952" s="51" t="s">
        <v>526</v>
      </c>
      <c r="D2952" s="258">
        <f t="shared" ref="D2952:P2952" si="1964">D2866-D2909</f>
        <v>81.532264260000005</v>
      </c>
      <c r="E2952" s="259">
        <f t="shared" si="1964"/>
        <v>81.644671029999998</v>
      </c>
      <c r="F2952" s="259">
        <f t="shared" si="1964"/>
        <v>81.683472679999994</v>
      </c>
      <c r="G2952" s="259">
        <f t="shared" si="1964"/>
        <v>80.651272750000004</v>
      </c>
      <c r="H2952" s="259">
        <f t="shared" si="1964"/>
        <v>79.455617070000002</v>
      </c>
      <c r="I2952" s="259">
        <f t="shared" si="1964"/>
        <v>79.243619559999999</v>
      </c>
      <c r="J2952" s="259">
        <f t="shared" si="1964"/>
        <v>84.883863059999996</v>
      </c>
      <c r="K2952" s="259">
        <f t="shared" si="1964"/>
        <v>80.539147580000005</v>
      </c>
      <c r="L2952" s="259">
        <f t="shared" si="1964"/>
        <v>68.616058389999992</v>
      </c>
      <c r="M2952" s="259">
        <f t="shared" si="1964"/>
        <v>82.733494759999999</v>
      </c>
      <c r="N2952" s="259">
        <f t="shared" si="1964"/>
        <v>81.634874370000006</v>
      </c>
      <c r="O2952" s="259">
        <f t="shared" si="1964"/>
        <v>82.231772230000004</v>
      </c>
      <c r="P2952" s="359">
        <f t="shared" si="1964"/>
        <v>964.85012773999995</v>
      </c>
      <c r="Q2952" s="507"/>
      <c r="R2952" s="260"/>
      <c r="S2952" s="260"/>
      <c r="T2952" s="156"/>
      <c r="U2952" s="79">
        <v>2</v>
      </c>
    </row>
    <row r="2953" spans="1:21" s="57" customFormat="1" ht="15.75" hidden="1" customHeight="1" thickBot="1">
      <c r="A2953" s="334" t="s">
        <v>559</v>
      </c>
      <c r="B2953" s="69"/>
      <c r="C2953" s="51" t="s">
        <v>527</v>
      </c>
      <c r="D2953" s="258">
        <f t="shared" ref="D2953:O2953" si="1965">D2867-D2910</f>
        <v>81.559989799999997</v>
      </c>
      <c r="E2953" s="259">
        <f t="shared" si="1965"/>
        <v>73.151776600000005</v>
      </c>
      <c r="F2953" s="259">
        <f t="shared" si="1965"/>
        <v>79.047441210000002</v>
      </c>
      <c r="G2953" s="259">
        <f t="shared" si="1965"/>
        <v>76.739007319999999</v>
      </c>
      <c r="H2953" s="259">
        <f t="shared" si="1965"/>
        <v>67.686838879999996</v>
      </c>
      <c r="I2953" s="259">
        <f t="shared" si="1965"/>
        <v>76.937137399999997</v>
      </c>
      <c r="J2953" s="259">
        <f t="shared" si="1965"/>
        <v>79.583525289999997</v>
      </c>
      <c r="K2953" s="259">
        <f t="shared" si="1965"/>
        <v>78.079571349999995</v>
      </c>
      <c r="L2953" s="259">
        <f t="shared" si="1965"/>
        <v>76.120868529999996</v>
      </c>
      <c r="M2953" s="259">
        <f t="shared" si="1965"/>
        <v>88.463932659999998</v>
      </c>
      <c r="N2953" s="259">
        <f t="shared" si="1965"/>
        <v>81.360140959999995</v>
      </c>
      <c r="O2953" s="259">
        <f t="shared" si="1965"/>
        <v>79.070397249999999</v>
      </c>
      <c r="P2953" s="101">
        <f t="shared" ref="P2953:P2958" si="1966">SUM(D2953:O2953)</f>
        <v>937.80062724999982</v>
      </c>
      <c r="Q2953" s="508"/>
      <c r="R2953" s="324">
        <f t="shared" ref="R2953:S2970" si="1967">R2867-R2910</f>
        <v>0</v>
      </c>
      <c r="S2953" s="324">
        <f t="shared" si="1967"/>
        <v>0</v>
      </c>
      <c r="T2953" s="142">
        <f t="shared" ref="T2953:T2958" si="1968">R2953-S2953</f>
        <v>0</v>
      </c>
      <c r="U2953" s="79">
        <v>2</v>
      </c>
    </row>
    <row r="2954" spans="1:21" s="57" customFormat="1" ht="15.75" hidden="1" customHeight="1" thickBot="1">
      <c r="A2954" s="334" t="s">
        <v>559</v>
      </c>
      <c r="B2954" s="69"/>
      <c r="C2954" s="51" t="s">
        <v>619</v>
      </c>
      <c r="D2954" s="258">
        <f t="shared" ref="D2954:O2954" si="1969">D2868-D2911</f>
        <v>75.263708510000001</v>
      </c>
      <c r="E2954" s="259">
        <f t="shared" si="1969"/>
        <v>79.070084589999993</v>
      </c>
      <c r="F2954" s="259">
        <f t="shared" si="1969"/>
        <v>76.483416199999994</v>
      </c>
      <c r="G2954" s="259">
        <f t="shared" si="1969"/>
        <v>74.026607740000003</v>
      </c>
      <c r="H2954" s="259">
        <f t="shared" si="1969"/>
        <v>83.161996310000006</v>
      </c>
      <c r="I2954" s="259">
        <f t="shared" si="1969"/>
        <v>74.455006789999999</v>
      </c>
      <c r="J2954" s="259">
        <f t="shared" si="1969"/>
        <v>76.954409609999999</v>
      </c>
      <c r="K2954" s="259">
        <f t="shared" si="1969"/>
        <v>79.008844670000002</v>
      </c>
      <c r="L2954" s="259">
        <f t="shared" si="1969"/>
        <v>73.303363959999999</v>
      </c>
      <c r="M2954" s="259">
        <f t="shared" si="1969"/>
        <v>78.204650319999999</v>
      </c>
      <c r="N2954" s="259">
        <f t="shared" si="1969"/>
        <v>75.092936769999994</v>
      </c>
      <c r="O2954" s="259">
        <f t="shared" si="1969"/>
        <v>74.791154379999995</v>
      </c>
      <c r="P2954" s="101">
        <f t="shared" si="1966"/>
        <v>919.81617984999991</v>
      </c>
      <c r="Q2954" s="508"/>
      <c r="R2954" s="324">
        <f t="shared" si="1967"/>
        <v>0</v>
      </c>
      <c r="S2954" s="324">
        <f t="shared" si="1967"/>
        <v>0</v>
      </c>
      <c r="T2954" s="142">
        <f t="shared" si="1968"/>
        <v>0</v>
      </c>
      <c r="U2954" s="79">
        <v>2</v>
      </c>
    </row>
    <row r="2955" spans="1:21" s="57" customFormat="1" ht="15.75" hidden="1" customHeight="1" thickBot="1">
      <c r="A2955" s="334" t="s">
        <v>559</v>
      </c>
      <c r="B2955" s="69"/>
      <c r="C2955" s="51" t="s">
        <v>716</v>
      </c>
      <c r="D2955" s="258">
        <f t="shared" ref="D2955:O2955" si="1970">D2869-D2912</f>
        <v>73.156717999999998</v>
      </c>
      <c r="E2955" s="259">
        <f t="shared" si="1970"/>
        <v>74.545723129999999</v>
      </c>
      <c r="F2955" s="259">
        <f t="shared" si="1970"/>
        <v>73.508248499999993</v>
      </c>
      <c r="G2955" s="259">
        <f t="shared" si="1970"/>
        <v>73.780955230000004</v>
      </c>
      <c r="H2955" s="259">
        <f t="shared" si="1970"/>
        <v>81.870218030000004</v>
      </c>
      <c r="I2955" s="259">
        <f t="shared" si="1970"/>
        <v>71.877639160000001</v>
      </c>
      <c r="J2955" s="259">
        <f t="shared" si="1970"/>
        <v>75.969665820000003</v>
      </c>
      <c r="K2955" s="259">
        <f t="shared" si="1970"/>
        <v>75.771679050000003</v>
      </c>
      <c r="L2955" s="259">
        <f t="shared" si="1970"/>
        <v>50.708784340000001</v>
      </c>
      <c r="M2955" s="259">
        <f t="shared" si="1970"/>
        <v>78.333786549999999</v>
      </c>
      <c r="N2955" s="259">
        <f t="shared" si="1970"/>
        <v>72.464160390000004</v>
      </c>
      <c r="O2955" s="259">
        <f t="shared" si="1970"/>
        <v>75.525527179999997</v>
      </c>
      <c r="P2955" s="101">
        <f t="shared" si="1966"/>
        <v>877.51310537999996</v>
      </c>
      <c r="Q2955" s="508"/>
      <c r="R2955" s="324">
        <f t="shared" si="1967"/>
        <v>0</v>
      </c>
      <c r="S2955" s="324">
        <f t="shared" si="1967"/>
        <v>0</v>
      </c>
      <c r="T2955" s="142">
        <f t="shared" si="1968"/>
        <v>0</v>
      </c>
      <c r="U2955" s="79">
        <v>2</v>
      </c>
    </row>
    <row r="2956" spans="1:21" s="57" customFormat="1" ht="15.75" hidden="1" customHeight="1" thickBot="1">
      <c r="A2956" s="334" t="s">
        <v>559</v>
      </c>
      <c r="B2956" s="69"/>
      <c r="C2956" s="51" t="s">
        <v>814</v>
      </c>
      <c r="D2956" s="258">
        <f t="shared" ref="D2956:O2956" si="1971">D2870-D2913</f>
        <v>71.400789700000004</v>
      </c>
      <c r="E2956" s="259">
        <f t="shared" si="1971"/>
        <v>70.125972480000001</v>
      </c>
      <c r="F2956" s="259">
        <f t="shared" si="1971"/>
        <v>53.251690300000007</v>
      </c>
      <c r="G2956" s="259">
        <f t="shared" si="1971"/>
        <v>52.596959200000001</v>
      </c>
      <c r="H2956" s="259">
        <f t="shared" si="1971"/>
        <v>56.85260203</v>
      </c>
      <c r="I2956" s="259">
        <f t="shared" si="1971"/>
        <v>51.128269440000004</v>
      </c>
      <c r="J2956" s="259">
        <f t="shared" si="1971"/>
        <v>55.33862036</v>
      </c>
      <c r="K2956" s="259">
        <f t="shared" si="1971"/>
        <v>54.291874879999995</v>
      </c>
      <c r="L2956" s="259">
        <f t="shared" si="1971"/>
        <v>53.650124300000002</v>
      </c>
      <c r="M2956" s="259">
        <f t="shared" si="1971"/>
        <v>56.286127759999999</v>
      </c>
      <c r="N2956" s="259">
        <f t="shared" si="1971"/>
        <v>50.778610349999994</v>
      </c>
      <c r="O2956" s="259">
        <f t="shared" si="1971"/>
        <v>47.181766159999995</v>
      </c>
      <c r="P2956" s="101">
        <f t="shared" si="1966"/>
        <v>672.88340696</v>
      </c>
      <c r="Q2956" s="508"/>
      <c r="R2956" s="324">
        <f t="shared" si="1967"/>
        <v>0</v>
      </c>
      <c r="S2956" s="324">
        <f t="shared" si="1967"/>
        <v>0</v>
      </c>
      <c r="T2956" s="142">
        <f t="shared" si="1968"/>
        <v>0</v>
      </c>
      <c r="U2956" s="79">
        <v>2</v>
      </c>
    </row>
    <row r="2957" spans="1:21" s="57" customFormat="1" ht="15.75" hidden="1" customHeight="1" thickBot="1">
      <c r="A2957" s="334" t="s">
        <v>559</v>
      </c>
      <c r="B2957" s="69"/>
      <c r="C2957" s="51" t="s">
        <v>905</v>
      </c>
      <c r="D2957" s="362">
        <f t="shared" ref="D2957:O2957" si="1972">D2871-D2914</f>
        <v>49.453823469999996</v>
      </c>
      <c r="E2957" s="438">
        <f t="shared" si="1972"/>
        <v>49.267714409999996</v>
      </c>
      <c r="F2957" s="438">
        <f t="shared" si="1972"/>
        <v>49.456933199999995</v>
      </c>
      <c r="G2957" s="438">
        <f t="shared" si="1972"/>
        <v>49.316100980000002</v>
      </c>
      <c r="H2957" s="438">
        <f t="shared" si="1972"/>
        <v>52.751220879999998</v>
      </c>
      <c r="I2957" s="438">
        <f t="shared" si="1972"/>
        <v>49.314362519999996</v>
      </c>
      <c r="J2957" s="438">
        <f t="shared" si="1972"/>
        <v>49.746348359999999</v>
      </c>
      <c r="K2957" s="438">
        <f t="shared" si="1972"/>
        <v>48.182570460000001</v>
      </c>
      <c r="L2957" s="438">
        <f t="shared" si="1972"/>
        <v>44.041952719999998</v>
      </c>
      <c r="M2957" s="438">
        <f t="shared" si="1972"/>
        <v>47.578903009999998</v>
      </c>
      <c r="N2957" s="438">
        <f t="shared" si="1972"/>
        <v>53.07329429</v>
      </c>
      <c r="O2957" s="438">
        <f t="shared" si="1972"/>
        <v>49.637948529999996</v>
      </c>
      <c r="P2957" s="107">
        <f t="shared" si="1966"/>
        <v>591.82117283000002</v>
      </c>
      <c r="Q2957" s="508"/>
      <c r="R2957" s="258">
        <f t="shared" si="1967"/>
        <v>0</v>
      </c>
      <c r="S2957" s="324">
        <f t="shared" si="1967"/>
        <v>0</v>
      </c>
      <c r="T2957" s="111">
        <f>S2957-R2957</f>
        <v>0</v>
      </c>
      <c r="U2957" s="79">
        <v>2</v>
      </c>
    </row>
    <row r="2958" spans="1:21" s="57" customFormat="1" ht="15.75" hidden="1" customHeight="1" thickBot="1">
      <c r="A2958" s="334" t="s">
        <v>559</v>
      </c>
      <c r="B2958" s="69"/>
      <c r="C2958" s="144" t="s">
        <v>1006</v>
      </c>
      <c r="D2958" s="258">
        <f t="shared" ref="D2958:O2958" si="1973">D2872-D2915</f>
        <v>47.892260440000001</v>
      </c>
      <c r="E2958" s="259">
        <f t="shared" si="1973"/>
        <v>52.116371769999994</v>
      </c>
      <c r="F2958" s="259">
        <f t="shared" si="1973"/>
        <v>54.685915200000004</v>
      </c>
      <c r="G2958" s="259">
        <f t="shared" si="1973"/>
        <v>51.671998680000002</v>
      </c>
      <c r="H2958" s="259">
        <f t="shared" si="1973"/>
        <v>79.621702720000002</v>
      </c>
      <c r="I2958" s="259">
        <f t="shared" si="1973"/>
        <v>52.293287380000002</v>
      </c>
      <c r="J2958" s="259">
        <f t="shared" si="1973"/>
        <v>52.66000202</v>
      </c>
      <c r="K2958" s="259">
        <f t="shared" si="1973"/>
        <v>53.118778870000007</v>
      </c>
      <c r="L2958" s="259">
        <f t="shared" si="1973"/>
        <v>49.398140859999998</v>
      </c>
      <c r="M2958" s="259">
        <f t="shared" si="1973"/>
        <v>53.181560929999996</v>
      </c>
      <c r="N2958" s="259">
        <f t="shared" si="1973"/>
        <v>50.834679989999998</v>
      </c>
      <c r="O2958" s="259">
        <f t="shared" si="1973"/>
        <v>51.326959870000003</v>
      </c>
      <c r="P2958" s="101">
        <f t="shared" si="1966"/>
        <v>648.8016587300001</v>
      </c>
      <c r="Q2958" s="508"/>
      <c r="R2958" s="451">
        <f t="shared" si="1967"/>
        <v>661.1</v>
      </c>
      <c r="S2958" s="451">
        <f t="shared" si="1967"/>
        <v>661.1</v>
      </c>
      <c r="T2958" s="591">
        <f t="shared" si="1968"/>
        <v>0</v>
      </c>
      <c r="U2958" s="79">
        <v>2</v>
      </c>
    </row>
    <row r="2959" spans="1:21" s="57" customFormat="1" ht="15.75" hidden="1" customHeight="1" thickBot="1">
      <c r="A2959" s="334" t="s">
        <v>559</v>
      </c>
      <c r="B2959" s="516">
        <f>+B2946+1</f>
        <v>592</v>
      </c>
      <c r="C2959" s="51" t="s">
        <v>2396</v>
      </c>
      <c r="D2959" s="258">
        <f t="shared" ref="D2959:O2960" si="1974">D2873-D2916</f>
        <v>52.1</v>
      </c>
      <c r="E2959" s="259">
        <f t="shared" si="1974"/>
        <v>52.8</v>
      </c>
      <c r="F2959" s="259">
        <f t="shared" si="1974"/>
        <v>51.9</v>
      </c>
      <c r="G2959" s="259">
        <f t="shared" si="1974"/>
        <v>51.9</v>
      </c>
      <c r="H2959" s="259">
        <f t="shared" si="1974"/>
        <v>57.5</v>
      </c>
      <c r="I2959" s="259">
        <f t="shared" si="1974"/>
        <v>51.3</v>
      </c>
      <c r="J2959" s="259">
        <f t="shared" si="1974"/>
        <v>52.4</v>
      </c>
      <c r="K2959" s="259">
        <f t="shared" si="1974"/>
        <v>52.8</v>
      </c>
      <c r="L2959" s="259">
        <f t="shared" si="1974"/>
        <v>50.8</v>
      </c>
      <c r="M2959" s="259">
        <f t="shared" si="1974"/>
        <v>54.7</v>
      </c>
      <c r="N2959" s="259">
        <f t="shared" si="1974"/>
        <v>51.9</v>
      </c>
      <c r="O2959" s="259">
        <f t="shared" si="1974"/>
        <v>52.5</v>
      </c>
      <c r="P2959" s="101">
        <f>SUM(D2959:O2959)</f>
        <v>632.6</v>
      </c>
      <c r="Q2959" s="351"/>
      <c r="R2959" s="258">
        <f t="shared" si="1967"/>
        <v>632.6</v>
      </c>
      <c r="S2959" s="324">
        <f t="shared" si="1967"/>
        <v>632.6</v>
      </c>
      <c r="T2959" s="142">
        <f>R2959-S2959</f>
        <v>0</v>
      </c>
      <c r="U2959" s="79">
        <v>2</v>
      </c>
    </row>
    <row r="2960" spans="1:21" s="57" customFormat="1" ht="15.75" hidden="1" customHeight="1" thickBot="1">
      <c r="A2960" s="334" t="s">
        <v>559</v>
      </c>
      <c r="B2960" s="69"/>
      <c r="C2960" s="513" t="s">
        <v>1151</v>
      </c>
      <c r="D2960" s="258">
        <f t="shared" si="1974"/>
        <v>50.428829409999999</v>
      </c>
      <c r="E2960" s="259">
        <f t="shared" si="1974"/>
        <v>51.513691430000002</v>
      </c>
      <c r="F2960" s="259">
        <f t="shared" si="1974"/>
        <v>51.291341090000003</v>
      </c>
      <c r="G2960" s="259">
        <f t="shared" si="1974"/>
        <v>49.08158092</v>
      </c>
      <c r="H2960" s="259">
        <f t="shared" si="1974"/>
        <v>58.276414339999995</v>
      </c>
      <c r="I2960" s="259">
        <f t="shared" si="1974"/>
        <v>50.249429620000008</v>
      </c>
      <c r="J2960" s="259">
        <f t="shared" si="1974"/>
        <v>50.956794040000005</v>
      </c>
      <c r="K2960" s="259">
        <f t="shared" si="1974"/>
        <v>49.83961643</v>
      </c>
      <c r="L2960" s="259">
        <f t="shared" si="1974"/>
        <v>48.449398000000002</v>
      </c>
      <c r="M2960" s="259">
        <f t="shared" si="1974"/>
        <v>51.728534889999999</v>
      </c>
      <c r="N2960" s="259">
        <f t="shared" si="1974"/>
        <v>46.170506830000001</v>
      </c>
      <c r="O2960" s="259">
        <f t="shared" si="1974"/>
        <v>49.544668209999998</v>
      </c>
      <c r="P2960" s="101">
        <f>SUM(D2960:O2960)</f>
        <v>607.53080520999993</v>
      </c>
      <c r="Q2960" s="351"/>
      <c r="R2960" s="601">
        <f t="shared" si="1967"/>
        <v>629.4</v>
      </c>
      <c r="S2960" s="601">
        <f t="shared" si="1967"/>
        <v>629.4</v>
      </c>
      <c r="T2960" s="593">
        <f>R2960-S2960</f>
        <v>0</v>
      </c>
      <c r="U2960" s="79">
        <v>2</v>
      </c>
    </row>
    <row r="2961" spans="1:21" s="57" customFormat="1" ht="15.75" hidden="1" customHeight="1" thickBot="1">
      <c r="A2961" s="334" t="s">
        <v>559</v>
      </c>
      <c r="B2961" s="516"/>
      <c r="C2961" s="51" t="s">
        <v>1933</v>
      </c>
      <c r="D2961" s="258">
        <f t="shared" ref="D2961:O2961" si="1975">D2875-D2918</f>
        <v>48.796964869999996</v>
      </c>
      <c r="E2961" s="259">
        <f t="shared" si="1975"/>
        <v>48.165623579999995</v>
      </c>
      <c r="F2961" s="259">
        <f t="shared" si="1975"/>
        <v>49.531906019999994</v>
      </c>
      <c r="G2961" s="259">
        <f t="shared" si="1975"/>
        <v>48.906426259999996</v>
      </c>
      <c r="H2961" s="259">
        <f t="shared" si="1975"/>
        <v>57.627533640000003</v>
      </c>
      <c r="I2961" s="259">
        <f t="shared" si="1975"/>
        <v>47.865002989999994</v>
      </c>
      <c r="J2961" s="259">
        <f t="shared" si="1975"/>
        <v>48.897553389999999</v>
      </c>
      <c r="K2961" s="259">
        <f t="shared" si="1975"/>
        <v>50.70115156</v>
      </c>
      <c r="L2961" s="259">
        <f t="shared" si="1975"/>
        <v>47.166502510000001</v>
      </c>
      <c r="M2961" s="259">
        <f t="shared" si="1975"/>
        <v>49.899540769999994</v>
      </c>
      <c r="N2961" s="259">
        <f t="shared" si="1975"/>
        <v>48.756320250000002</v>
      </c>
      <c r="O2961" s="259">
        <f t="shared" si="1975"/>
        <v>47.46584567</v>
      </c>
      <c r="P2961" s="101">
        <f t="shared" ref="P2961:P2970" si="1976">SUM(D2961:O2961)</f>
        <v>593.7803715099999</v>
      </c>
      <c r="Q2961" s="351"/>
      <c r="R2961" s="258">
        <f t="shared" si="1967"/>
        <v>594.6</v>
      </c>
      <c r="S2961" s="324">
        <f t="shared" si="1967"/>
        <v>594.6</v>
      </c>
      <c r="T2961" s="479">
        <f t="shared" ref="T2961:T2970" si="1977">R2961-S2961</f>
        <v>0</v>
      </c>
      <c r="U2961" s="79">
        <v>2</v>
      </c>
    </row>
    <row r="2962" spans="1:21" s="57" customFormat="1" ht="15.75" hidden="1" customHeight="1" thickBot="1">
      <c r="A2962" s="334" t="s">
        <v>559</v>
      </c>
      <c r="B2962" s="516"/>
      <c r="C2962" s="51" t="s">
        <v>1934</v>
      </c>
      <c r="D2962" s="364">
        <f t="shared" ref="D2962:O2962" si="1978">D2876-D2919</f>
        <v>47.02592180000002</v>
      </c>
      <c r="E2962" s="448">
        <f t="shared" si="1978"/>
        <v>49.891773180000001</v>
      </c>
      <c r="F2962" s="448">
        <f t="shared" si="1978"/>
        <v>46.13868913000001</v>
      </c>
      <c r="G2962" s="448">
        <f t="shared" si="1978"/>
        <v>46.766979009999972</v>
      </c>
      <c r="H2962" s="448">
        <f t="shared" si="1978"/>
        <v>51.288706900000015</v>
      </c>
      <c r="I2962" s="448">
        <f t="shared" si="1978"/>
        <v>45.838469999999987</v>
      </c>
      <c r="J2962" s="448">
        <f t="shared" si="1978"/>
        <v>47.280631110000002</v>
      </c>
      <c r="K2962" s="448">
        <f t="shared" si="1978"/>
        <v>46.671587610000017</v>
      </c>
      <c r="L2962" s="448">
        <f t="shared" si="1978"/>
        <v>45.90834674000002</v>
      </c>
      <c r="M2962" s="448">
        <f t="shared" si="1978"/>
        <v>50.370792170000009</v>
      </c>
      <c r="N2962" s="448">
        <f t="shared" si="1978"/>
        <v>46.684905499999999</v>
      </c>
      <c r="O2962" s="448">
        <f t="shared" si="1978"/>
        <v>47.703231439999996</v>
      </c>
      <c r="P2962" s="114">
        <f t="shared" si="1976"/>
        <v>571.57003458999998</v>
      </c>
      <c r="Q2962" s="580"/>
      <c r="R2962" s="258">
        <f t="shared" si="1967"/>
        <v>568.5</v>
      </c>
      <c r="S2962" s="324">
        <f t="shared" si="1967"/>
        <v>568.5</v>
      </c>
      <c r="T2962" s="142">
        <f t="shared" si="1977"/>
        <v>0</v>
      </c>
      <c r="U2962" s="79">
        <v>2</v>
      </c>
    </row>
    <row r="2963" spans="1:21" s="57" customFormat="1" ht="15.75" hidden="1" customHeight="1" thickBot="1">
      <c r="A2963" s="334" t="s">
        <v>559</v>
      </c>
      <c r="B2963" s="516"/>
      <c r="C2963" s="51" t="s">
        <v>1935</v>
      </c>
      <c r="D2963" s="258">
        <f t="shared" ref="D2963:O2963" si="1979">D2877-D2920</f>
        <v>47.952465850000003</v>
      </c>
      <c r="E2963" s="259">
        <f t="shared" si="1979"/>
        <v>47.427992390000021</v>
      </c>
      <c r="F2963" s="259">
        <f t="shared" si="1979"/>
        <v>47.4432963</v>
      </c>
      <c r="G2963" s="259">
        <f t="shared" si="1979"/>
        <v>47.313182390000001</v>
      </c>
      <c r="H2963" s="259">
        <f t="shared" si="1979"/>
        <v>54.431683390000003</v>
      </c>
      <c r="I2963" s="259">
        <f t="shared" si="1979"/>
        <v>47.819812889999987</v>
      </c>
      <c r="J2963" s="259">
        <f t="shared" si="1979"/>
        <v>48.284739870000017</v>
      </c>
      <c r="K2963" s="259">
        <f t="shared" si="1979"/>
        <v>48.216157659999993</v>
      </c>
      <c r="L2963" s="259">
        <f t="shared" si="1979"/>
        <v>46.888181540000005</v>
      </c>
      <c r="M2963" s="259">
        <f t="shared" si="1979"/>
        <v>50.665070070000006</v>
      </c>
      <c r="N2963" s="259">
        <f t="shared" si="1979"/>
        <v>47.77677225</v>
      </c>
      <c r="O2963" s="259">
        <f t="shared" si="1979"/>
        <v>49.402851900000002</v>
      </c>
      <c r="P2963" s="101">
        <f t="shared" si="1976"/>
        <v>583.62220649999995</v>
      </c>
      <c r="Q2963" s="580"/>
      <c r="R2963" s="258">
        <f t="shared" si="1967"/>
        <v>568.29999999999995</v>
      </c>
      <c r="S2963" s="324">
        <f t="shared" si="1967"/>
        <v>568.29999999999995</v>
      </c>
      <c r="T2963" s="142">
        <f t="shared" si="1977"/>
        <v>0</v>
      </c>
      <c r="U2963" s="79">
        <v>2</v>
      </c>
    </row>
    <row r="2964" spans="1:21" s="57" customFormat="1" ht="15.75" hidden="1" customHeight="1" thickBot="1">
      <c r="A2964" s="334" t="s">
        <v>559</v>
      </c>
      <c r="B2964" s="516"/>
      <c r="C2964" s="51" t="s">
        <v>1936</v>
      </c>
      <c r="D2964" s="258">
        <f t="shared" ref="D2964:O2964" si="1980">D2878-D2921</f>
        <v>46.360623989999993</v>
      </c>
      <c r="E2964" s="259">
        <f t="shared" si="1980"/>
        <v>51.238487799999994</v>
      </c>
      <c r="F2964" s="259">
        <f t="shared" si="1980"/>
        <v>49.215351599999991</v>
      </c>
      <c r="G2964" s="259">
        <f t="shared" si="1980"/>
        <v>51.582845159999998</v>
      </c>
      <c r="H2964" s="259">
        <f t="shared" si="1980"/>
        <v>55.322820739999997</v>
      </c>
      <c r="I2964" s="259">
        <f t="shared" si="1980"/>
        <v>49.135937479999996</v>
      </c>
      <c r="J2964" s="259">
        <f t="shared" si="1980"/>
        <v>53.337876969999996</v>
      </c>
      <c r="K2964" s="259">
        <f t="shared" si="1980"/>
        <v>50.255748920000002</v>
      </c>
      <c r="L2964" s="259">
        <f t="shared" si="1980"/>
        <v>51.91203414999999</v>
      </c>
      <c r="M2964" s="259">
        <f t="shared" si="1980"/>
        <v>51.478927580000004</v>
      </c>
      <c r="N2964" s="259">
        <f t="shared" si="1980"/>
        <v>53.348249459999998</v>
      </c>
      <c r="O2964" s="259">
        <f t="shared" si="1980"/>
        <v>51.527553709999999</v>
      </c>
      <c r="P2964" s="101">
        <f t="shared" si="1976"/>
        <v>614.71645755999998</v>
      </c>
      <c r="Q2964" s="508"/>
      <c r="R2964" s="365">
        <f t="shared" si="1967"/>
        <v>607.6</v>
      </c>
      <c r="S2964" s="365">
        <f t="shared" si="1967"/>
        <v>607.6</v>
      </c>
      <c r="T2964" s="594">
        <f t="shared" si="1977"/>
        <v>0</v>
      </c>
      <c r="U2964" s="79">
        <v>2</v>
      </c>
    </row>
    <row r="2965" spans="1:21" s="57" customFormat="1" ht="15.75" hidden="1" customHeight="1" thickBot="1">
      <c r="A2965" s="334" t="s">
        <v>559</v>
      </c>
      <c r="B2965" s="516">
        <f>+B2959+1</f>
        <v>593</v>
      </c>
      <c r="C2965" s="51" t="s">
        <v>1937</v>
      </c>
      <c r="D2965" s="258">
        <f t="shared" ref="D2965:O2965" si="1981">D2879-D2922</f>
        <v>50.9</v>
      </c>
      <c r="E2965" s="259">
        <f t="shared" si="1981"/>
        <v>53.5</v>
      </c>
      <c r="F2965" s="259">
        <f t="shared" si="1981"/>
        <v>51.4</v>
      </c>
      <c r="G2965" s="259">
        <f t="shared" si="1981"/>
        <v>52.5</v>
      </c>
      <c r="H2965" s="259">
        <f t="shared" si="1981"/>
        <v>58</v>
      </c>
      <c r="I2965" s="259">
        <f t="shared" si="1981"/>
        <v>51.4</v>
      </c>
      <c r="J2965" s="259">
        <f t="shared" si="1981"/>
        <v>53.6</v>
      </c>
      <c r="K2965" s="259">
        <f t="shared" si="1981"/>
        <v>52.3</v>
      </c>
      <c r="L2965" s="259">
        <f t="shared" si="1981"/>
        <v>52.1</v>
      </c>
      <c r="M2965" s="259">
        <f t="shared" si="1981"/>
        <v>54.9</v>
      </c>
      <c r="N2965" s="259">
        <f t="shared" si="1981"/>
        <v>53.2</v>
      </c>
      <c r="O2965" s="259">
        <f t="shared" si="1981"/>
        <v>53.599999999999909</v>
      </c>
      <c r="P2965" s="101">
        <f t="shared" si="1976"/>
        <v>637.4</v>
      </c>
      <c r="Q2965" s="508"/>
      <c r="R2965" s="324">
        <f t="shared" si="1967"/>
        <v>637.4</v>
      </c>
      <c r="S2965" s="324">
        <f t="shared" si="1967"/>
        <v>637.4</v>
      </c>
      <c r="T2965" s="142">
        <f t="shared" si="1977"/>
        <v>0</v>
      </c>
      <c r="U2965" s="79">
        <v>2</v>
      </c>
    </row>
    <row r="2966" spans="1:21" s="57" customFormat="1" ht="15.75" hidden="1" customHeight="1" thickBot="1">
      <c r="A2966" s="334" t="s">
        <v>559</v>
      </c>
      <c r="B2966" s="69">
        <f>+B2965+1</f>
        <v>594</v>
      </c>
      <c r="C2966" s="51" t="s">
        <v>1938</v>
      </c>
      <c r="D2966" s="258">
        <f t="shared" ref="D2966:O2966" si="1982">D2880-D2923</f>
        <v>52.9</v>
      </c>
      <c r="E2966" s="259">
        <f t="shared" si="1982"/>
        <v>55.6</v>
      </c>
      <c r="F2966" s="259">
        <f t="shared" si="1982"/>
        <v>53.4</v>
      </c>
      <c r="G2966" s="259">
        <f t="shared" si="1982"/>
        <v>54.5</v>
      </c>
      <c r="H2966" s="259">
        <f t="shared" si="1982"/>
        <v>60.2</v>
      </c>
      <c r="I2966" s="259">
        <f t="shared" si="1982"/>
        <v>53.4</v>
      </c>
      <c r="J2966" s="259">
        <f t="shared" si="1982"/>
        <v>55.7</v>
      </c>
      <c r="K2966" s="259">
        <f t="shared" si="1982"/>
        <v>54.3</v>
      </c>
      <c r="L2966" s="259">
        <f t="shared" si="1982"/>
        <v>54.1</v>
      </c>
      <c r="M2966" s="259">
        <f t="shared" si="1982"/>
        <v>57</v>
      </c>
      <c r="N2966" s="259">
        <f t="shared" si="1982"/>
        <v>55.3</v>
      </c>
      <c r="O2966" s="259">
        <f t="shared" si="1982"/>
        <v>55.600000000000023</v>
      </c>
      <c r="P2966" s="101">
        <f t="shared" si="1976"/>
        <v>662</v>
      </c>
      <c r="Q2966" s="508"/>
      <c r="R2966" s="324">
        <f t="shared" si="1967"/>
        <v>662</v>
      </c>
      <c r="S2966" s="324">
        <f t="shared" si="1967"/>
        <v>662</v>
      </c>
      <c r="T2966" s="142">
        <f t="shared" si="1977"/>
        <v>0</v>
      </c>
      <c r="U2966" s="79">
        <v>2</v>
      </c>
    </row>
    <row r="2967" spans="1:21" s="57" customFormat="1" ht="15.75" hidden="1" customHeight="1" thickBot="1">
      <c r="A2967" s="334" t="s">
        <v>559</v>
      </c>
      <c r="B2967" s="69"/>
      <c r="C2967" s="51" t="s">
        <v>1939</v>
      </c>
      <c r="D2967" s="258">
        <f t="shared" ref="D2967:O2967" si="1983">D2881-D2924</f>
        <v>0</v>
      </c>
      <c r="E2967" s="259">
        <f t="shared" si="1983"/>
        <v>0</v>
      </c>
      <c r="F2967" s="259">
        <f t="shared" si="1983"/>
        <v>0</v>
      </c>
      <c r="G2967" s="259">
        <f t="shared" si="1983"/>
        <v>0</v>
      </c>
      <c r="H2967" s="259">
        <f t="shared" si="1983"/>
        <v>0</v>
      </c>
      <c r="I2967" s="259">
        <f t="shared" si="1983"/>
        <v>0</v>
      </c>
      <c r="J2967" s="259">
        <f t="shared" si="1983"/>
        <v>0</v>
      </c>
      <c r="K2967" s="259">
        <f t="shared" si="1983"/>
        <v>0</v>
      </c>
      <c r="L2967" s="259">
        <f t="shared" si="1983"/>
        <v>0</v>
      </c>
      <c r="M2967" s="259">
        <f t="shared" si="1983"/>
        <v>0</v>
      </c>
      <c r="N2967" s="259">
        <f t="shared" si="1983"/>
        <v>0</v>
      </c>
      <c r="O2967" s="259">
        <f t="shared" si="1983"/>
        <v>0</v>
      </c>
      <c r="P2967" s="101">
        <f t="shared" si="1976"/>
        <v>0</v>
      </c>
      <c r="Q2967" s="508"/>
      <c r="R2967" s="324">
        <f t="shared" si="1967"/>
        <v>0</v>
      </c>
      <c r="S2967" s="324">
        <f t="shared" si="1967"/>
        <v>0</v>
      </c>
      <c r="T2967" s="142">
        <f t="shared" si="1977"/>
        <v>0</v>
      </c>
      <c r="U2967" s="79">
        <v>2</v>
      </c>
    </row>
    <row r="2968" spans="1:21" s="57" customFormat="1" ht="15.75" hidden="1" customHeight="1" thickBot="1">
      <c r="A2968" s="334" t="s">
        <v>559</v>
      </c>
      <c r="B2968" s="69"/>
      <c r="C2968" s="51" t="s">
        <v>1940</v>
      </c>
      <c r="D2968" s="258">
        <f t="shared" ref="D2968:O2968" si="1984">D2882-D2925</f>
        <v>0</v>
      </c>
      <c r="E2968" s="259">
        <f t="shared" si="1984"/>
        <v>0</v>
      </c>
      <c r="F2968" s="259">
        <f t="shared" si="1984"/>
        <v>0</v>
      </c>
      <c r="G2968" s="259">
        <f t="shared" si="1984"/>
        <v>0</v>
      </c>
      <c r="H2968" s="259">
        <f t="shared" si="1984"/>
        <v>0</v>
      </c>
      <c r="I2968" s="259">
        <f t="shared" si="1984"/>
        <v>0</v>
      </c>
      <c r="J2968" s="259">
        <f t="shared" si="1984"/>
        <v>0</v>
      </c>
      <c r="K2968" s="259">
        <f t="shared" si="1984"/>
        <v>0</v>
      </c>
      <c r="L2968" s="259">
        <f t="shared" si="1984"/>
        <v>0</v>
      </c>
      <c r="M2968" s="259">
        <f t="shared" si="1984"/>
        <v>0</v>
      </c>
      <c r="N2968" s="259">
        <f t="shared" si="1984"/>
        <v>0</v>
      </c>
      <c r="O2968" s="259">
        <f t="shared" si="1984"/>
        <v>0</v>
      </c>
      <c r="P2968" s="101">
        <f t="shared" si="1976"/>
        <v>0</v>
      </c>
      <c r="Q2968" s="508"/>
      <c r="R2968" s="324">
        <f t="shared" si="1967"/>
        <v>0</v>
      </c>
      <c r="S2968" s="324">
        <f t="shared" si="1967"/>
        <v>0</v>
      </c>
      <c r="T2968" s="142">
        <f t="shared" si="1977"/>
        <v>0</v>
      </c>
      <c r="U2968" s="79">
        <v>2</v>
      </c>
    </row>
    <row r="2969" spans="1:21" s="57" customFormat="1" ht="15.75" hidden="1" customHeight="1" thickBot="1">
      <c r="A2969" s="334" t="s">
        <v>559</v>
      </c>
      <c r="B2969" s="69"/>
      <c r="C2969" s="51" t="s">
        <v>1941</v>
      </c>
      <c r="D2969" s="258">
        <f t="shared" ref="D2969:O2969" si="1985">D2883-D2926</f>
        <v>0</v>
      </c>
      <c r="E2969" s="259">
        <f t="shared" si="1985"/>
        <v>0</v>
      </c>
      <c r="F2969" s="259">
        <f t="shared" si="1985"/>
        <v>0</v>
      </c>
      <c r="G2969" s="259">
        <f t="shared" si="1985"/>
        <v>0</v>
      </c>
      <c r="H2969" s="259">
        <f t="shared" si="1985"/>
        <v>0</v>
      </c>
      <c r="I2969" s="259">
        <f t="shared" si="1985"/>
        <v>0</v>
      </c>
      <c r="J2969" s="259">
        <f t="shared" si="1985"/>
        <v>0</v>
      </c>
      <c r="K2969" s="259">
        <f t="shared" si="1985"/>
        <v>0</v>
      </c>
      <c r="L2969" s="259">
        <f t="shared" si="1985"/>
        <v>0</v>
      </c>
      <c r="M2969" s="259">
        <f t="shared" si="1985"/>
        <v>0</v>
      </c>
      <c r="N2969" s="259">
        <f t="shared" si="1985"/>
        <v>0</v>
      </c>
      <c r="O2969" s="259">
        <f t="shared" si="1985"/>
        <v>0</v>
      </c>
      <c r="P2969" s="101">
        <f t="shared" si="1976"/>
        <v>0</v>
      </c>
      <c r="Q2969" s="508"/>
      <c r="R2969" s="324">
        <f t="shared" si="1967"/>
        <v>0</v>
      </c>
      <c r="S2969" s="324">
        <f t="shared" si="1967"/>
        <v>0</v>
      </c>
      <c r="T2969" s="142">
        <f t="shared" si="1977"/>
        <v>0</v>
      </c>
      <c r="U2969" s="79">
        <v>2</v>
      </c>
    </row>
    <row r="2970" spans="1:21" s="57" customFormat="1" ht="15.75" hidden="1" customHeight="1" thickBot="1">
      <c r="A2970" s="334" t="s">
        <v>559</v>
      </c>
      <c r="B2970" s="69"/>
      <c r="C2970" s="51" t="s">
        <v>1942</v>
      </c>
      <c r="D2970" s="258">
        <f t="shared" ref="D2970:O2970" si="1986">D2884-D2927</f>
        <v>0</v>
      </c>
      <c r="E2970" s="259">
        <f t="shared" si="1986"/>
        <v>0</v>
      </c>
      <c r="F2970" s="259">
        <f t="shared" si="1986"/>
        <v>0</v>
      </c>
      <c r="G2970" s="259">
        <f t="shared" si="1986"/>
        <v>0</v>
      </c>
      <c r="H2970" s="259">
        <f t="shared" si="1986"/>
        <v>0</v>
      </c>
      <c r="I2970" s="259">
        <f t="shared" si="1986"/>
        <v>0</v>
      </c>
      <c r="J2970" s="259">
        <f t="shared" si="1986"/>
        <v>0</v>
      </c>
      <c r="K2970" s="259">
        <f t="shared" si="1986"/>
        <v>0</v>
      </c>
      <c r="L2970" s="259">
        <f t="shared" si="1986"/>
        <v>0</v>
      </c>
      <c r="M2970" s="259">
        <f t="shared" si="1986"/>
        <v>0</v>
      </c>
      <c r="N2970" s="259">
        <f t="shared" si="1986"/>
        <v>0</v>
      </c>
      <c r="O2970" s="259">
        <f t="shared" si="1986"/>
        <v>0</v>
      </c>
      <c r="P2970" s="101">
        <f t="shared" si="1976"/>
        <v>0</v>
      </c>
      <c r="Q2970" s="508"/>
      <c r="R2970" s="324">
        <f t="shared" si="1967"/>
        <v>0</v>
      </c>
      <c r="S2970" s="324">
        <f t="shared" si="1967"/>
        <v>0</v>
      </c>
      <c r="T2970" s="142">
        <f t="shared" si="1977"/>
        <v>0</v>
      </c>
      <c r="U2970" s="79">
        <v>2</v>
      </c>
    </row>
    <row r="2971" spans="1:21" s="196" customFormat="1" ht="15.6" hidden="1" customHeight="1" thickBot="1">
      <c r="B2971" s="549"/>
      <c r="C2971" s="468"/>
      <c r="D2971" s="161"/>
      <c r="E2971" s="161"/>
      <c r="F2971" s="161"/>
      <c r="G2971" s="161"/>
      <c r="H2971" s="161"/>
      <c r="I2971" s="161"/>
      <c r="J2971" s="161"/>
      <c r="K2971" s="161"/>
      <c r="L2971" s="161"/>
      <c r="M2971" s="161"/>
      <c r="N2971" s="161"/>
      <c r="O2971" s="161"/>
      <c r="P2971" s="161"/>
      <c r="Q2971" s="198"/>
      <c r="R2971" s="161"/>
      <c r="S2971" s="161"/>
      <c r="T2971" s="75"/>
      <c r="U2971" s="79">
        <v>2</v>
      </c>
    </row>
    <row r="2972" spans="1:21" s="80" customFormat="1" ht="15.75" hidden="1" customHeight="1" thickBot="1">
      <c r="A2972" s="80" t="s">
        <v>74</v>
      </c>
      <c r="B2972" s="69"/>
      <c r="C2972" s="144" t="s">
        <v>351</v>
      </c>
      <c r="D2972" s="145">
        <v>8.5868126625466029E-2</v>
      </c>
      <c r="E2972" s="145">
        <v>8.2483530387877091E-2</v>
      </c>
      <c r="F2972" s="145">
        <v>7.9540969232267236E-2</v>
      </c>
      <c r="G2972" s="145">
        <v>7.8907785351464421E-2</v>
      </c>
      <c r="H2972" s="145">
        <v>8.0944339910306681E-2</v>
      </c>
      <c r="I2972" s="145">
        <v>8.5043035881906356E-2</v>
      </c>
      <c r="J2972" s="145">
        <v>9.1771348151709259E-2</v>
      </c>
      <c r="K2972" s="145">
        <v>8.0256492252960526E-2</v>
      </c>
      <c r="L2972" s="145">
        <v>8.3473758237647896E-2</v>
      </c>
      <c r="M2972" s="145">
        <v>8.9866054566403716E-2</v>
      </c>
      <c r="N2972" s="145">
        <v>8.1938749415233589E-2</v>
      </c>
      <c r="O2972" s="145">
        <v>7.9905809986757281E-2</v>
      </c>
      <c r="P2972" s="89">
        <f t="shared" ref="P2972:P2982" si="1987">SUM(D2972:O2972)</f>
        <v>1.0000000000000002</v>
      </c>
      <c r="Q2972" s="483"/>
      <c r="R2972" s="85"/>
      <c r="S2972" s="85"/>
      <c r="T2972" s="143"/>
      <c r="U2972" s="79">
        <v>2</v>
      </c>
    </row>
    <row r="2973" spans="1:21" s="80" customFormat="1" ht="15.75" hidden="1" customHeight="1" thickBot="1">
      <c r="A2973" s="80" t="s">
        <v>74</v>
      </c>
      <c r="B2973" s="69"/>
      <c r="C2973" s="144" t="s">
        <v>352</v>
      </c>
      <c r="D2973" s="148">
        <v>8.9989915052977362E-2</v>
      </c>
      <c r="E2973" s="148">
        <v>8.5226872776906673E-2</v>
      </c>
      <c r="F2973" s="148">
        <v>8.2372200701751164E-2</v>
      </c>
      <c r="G2973" s="148">
        <v>8.1433454107050843E-2</v>
      </c>
      <c r="H2973" s="148">
        <v>7.9188013776729918E-2</v>
      </c>
      <c r="I2973" s="148">
        <v>8.3425723206667662E-2</v>
      </c>
      <c r="J2973" s="148">
        <v>9.0481128678100362E-2</v>
      </c>
      <c r="K2973" s="148">
        <v>8.0577786721956549E-2</v>
      </c>
      <c r="L2973" s="148">
        <v>8.1117907007591902E-2</v>
      </c>
      <c r="M2973" s="148">
        <v>8.7051048537901327E-2</v>
      </c>
      <c r="N2973" s="148">
        <v>8.1392661703979227E-2</v>
      </c>
      <c r="O2973" s="148">
        <v>7.7743287728387039E-2</v>
      </c>
      <c r="P2973" s="94">
        <f t="shared" si="1987"/>
        <v>1</v>
      </c>
      <c r="Q2973" s="483"/>
      <c r="R2973" s="85"/>
      <c r="S2973" s="85"/>
      <c r="T2973" s="143"/>
      <c r="U2973" s="79">
        <v>2</v>
      </c>
    </row>
    <row r="2974" spans="1:21" s="80" customFormat="1" ht="15.75" hidden="1" customHeight="1" thickBot="1">
      <c r="A2974" s="80" t="s">
        <v>74</v>
      </c>
      <c r="B2974" s="69"/>
      <c r="C2974" s="144" t="s">
        <v>353</v>
      </c>
      <c r="D2974" s="151">
        <v>8.3526606639200821E-2</v>
      </c>
      <c r="E2974" s="151">
        <v>8.1848034250720028E-2</v>
      </c>
      <c r="F2974" s="151">
        <v>7.920829164271613E-2</v>
      </c>
      <c r="G2974" s="151">
        <v>7.7295168927301136E-2</v>
      </c>
      <c r="H2974" s="151">
        <v>7.9052269063064992E-2</v>
      </c>
      <c r="I2974" s="151">
        <v>8.2545126262107582E-2</v>
      </c>
      <c r="J2974" s="151">
        <v>9.2175794996822102E-2</v>
      </c>
      <c r="K2974" s="151">
        <v>7.9388620146560576E-2</v>
      </c>
      <c r="L2974" s="151">
        <v>8.3413991355241399E-2</v>
      </c>
      <c r="M2974" s="151">
        <v>9.4041327547720113E-2</v>
      </c>
      <c r="N2974" s="151">
        <v>8.5728468708008612E-2</v>
      </c>
      <c r="O2974" s="151">
        <v>8.1776300460536688E-2</v>
      </c>
      <c r="P2974" s="84">
        <f t="shared" si="1987"/>
        <v>1.0000000000000002</v>
      </c>
      <c r="Q2974" s="483"/>
      <c r="R2974" s="85"/>
      <c r="S2974" s="85"/>
      <c r="T2974" s="143"/>
      <c r="U2974" s="79">
        <v>2</v>
      </c>
    </row>
    <row r="2975" spans="1:21" s="80" customFormat="1" ht="15.75" hidden="1" customHeight="1" thickBot="1">
      <c r="A2975" s="80" t="s">
        <v>74</v>
      </c>
      <c r="B2975" s="69"/>
      <c r="C2975" s="144" t="s">
        <v>354</v>
      </c>
      <c r="D2975" s="126">
        <f t="shared" ref="D2975:D2982" si="1988">D2994/$P2994</f>
        <v>8.1540035396182223E-2</v>
      </c>
      <c r="E2975" s="128">
        <f t="shared" ref="E2975:O2975" si="1989">E2994/$P2994</f>
        <v>7.9276029105966608E-2</v>
      </c>
      <c r="F2975" s="128">
        <f t="shared" si="1989"/>
        <v>7.6131465877165405E-2</v>
      </c>
      <c r="G2975" s="128">
        <f t="shared" si="1989"/>
        <v>7.8871339993231662E-2</v>
      </c>
      <c r="H2975" s="128">
        <f t="shared" si="1989"/>
        <v>7.8738832147920337E-2</v>
      </c>
      <c r="I2975" s="128">
        <f t="shared" si="1989"/>
        <v>8.3318726562387674E-2</v>
      </c>
      <c r="J2975" s="128">
        <f t="shared" si="1989"/>
        <v>9.3651652965575635E-2</v>
      </c>
      <c r="K2975" s="128">
        <f t="shared" si="1989"/>
        <v>7.9983654451935879E-2</v>
      </c>
      <c r="L2975" s="128">
        <f t="shared" si="1989"/>
        <v>8.4836574179860028E-2</v>
      </c>
      <c r="M2975" s="128">
        <f t="shared" si="1989"/>
        <v>9.4721883352356803E-2</v>
      </c>
      <c r="N2975" s="128">
        <f t="shared" si="1989"/>
        <v>8.681952528729972E-2</v>
      </c>
      <c r="O2975" s="128">
        <f t="shared" si="1989"/>
        <v>8.211028068011815E-2</v>
      </c>
      <c r="P2975" s="130">
        <f t="shared" si="1987"/>
        <v>1</v>
      </c>
      <c r="Q2975" s="483"/>
      <c r="R2975" s="85"/>
      <c r="S2975" s="85"/>
      <c r="T2975" s="143"/>
      <c r="U2975" s="79">
        <v>2</v>
      </c>
    </row>
    <row r="2976" spans="1:21" s="80" customFormat="1" ht="15.75" hidden="1" customHeight="1" thickBot="1">
      <c r="A2976" s="80" t="s">
        <v>74</v>
      </c>
      <c r="B2976" s="69"/>
      <c r="C2976" s="154" t="s">
        <v>355</v>
      </c>
      <c r="D2976" s="126">
        <f t="shared" si="1988"/>
        <v>8.1236992669752747E-2</v>
      </c>
      <c r="E2976" s="128">
        <f t="shared" ref="E2976:O2977" si="1990">E2995/$P2995</f>
        <v>7.8344398376006444E-2</v>
      </c>
      <c r="F2976" s="128">
        <f t="shared" si="1990"/>
        <v>7.6043305385779636E-2</v>
      </c>
      <c r="G2976" s="128">
        <f t="shared" si="1990"/>
        <v>7.6936940494003361E-2</v>
      </c>
      <c r="H2976" s="128">
        <f t="shared" si="1990"/>
        <v>7.8189146468570767E-2</v>
      </c>
      <c r="I2976" s="128">
        <f t="shared" si="1990"/>
        <v>8.320194317137164E-2</v>
      </c>
      <c r="J2976" s="128">
        <f t="shared" si="1990"/>
        <v>9.5472484049499026E-2</v>
      </c>
      <c r="K2976" s="128">
        <f t="shared" si="1990"/>
        <v>8.1317106364140065E-2</v>
      </c>
      <c r="L2976" s="128">
        <f t="shared" si="1990"/>
        <v>8.6433129794505903E-2</v>
      </c>
      <c r="M2976" s="128">
        <f t="shared" si="1990"/>
        <v>9.4733458735968459E-2</v>
      </c>
      <c r="N2976" s="128">
        <f t="shared" si="1990"/>
        <v>8.5524026145482865E-2</v>
      </c>
      <c r="O2976" s="128">
        <f t="shared" si="1990"/>
        <v>8.256706834491892E-2</v>
      </c>
      <c r="P2976" s="130">
        <f t="shared" si="1987"/>
        <v>0.99999999999999978</v>
      </c>
      <c r="Q2976" s="499">
        <f>(P2995/P2994-1)</f>
        <v>4.6863135998464367E-2</v>
      </c>
      <c r="R2976" s="85"/>
      <c r="S2976" s="85"/>
      <c r="T2976" s="143"/>
      <c r="U2976" s="79">
        <v>2</v>
      </c>
    </row>
    <row r="2977" spans="1:21" s="80" customFormat="1" ht="15.75" hidden="1" customHeight="1" thickBot="1">
      <c r="A2977" s="80" t="s">
        <v>74</v>
      </c>
      <c r="B2977" s="69"/>
      <c r="C2977" s="144" t="s">
        <v>497</v>
      </c>
      <c r="D2977" s="126">
        <f t="shared" si="1988"/>
        <v>8.0348420582717933E-2</v>
      </c>
      <c r="E2977" s="128">
        <f t="shared" si="1990"/>
        <v>7.8289986192067312E-2</v>
      </c>
      <c r="F2977" s="128">
        <f t="shared" si="1990"/>
        <v>7.6231631689750279E-2</v>
      </c>
      <c r="G2977" s="128">
        <f t="shared" si="1990"/>
        <v>7.655447639458747E-2</v>
      </c>
      <c r="H2977" s="128">
        <f t="shared" si="1990"/>
        <v>7.7940458278636229E-2</v>
      </c>
      <c r="I2977" s="128">
        <f t="shared" si="1990"/>
        <v>8.3093029929878617E-2</v>
      </c>
      <c r="J2977" s="128">
        <f t="shared" si="1990"/>
        <v>9.4237223354414715E-2</v>
      </c>
      <c r="K2977" s="128">
        <f t="shared" si="1990"/>
        <v>8.4422441878428567E-2</v>
      </c>
      <c r="L2977" s="128">
        <f t="shared" si="1990"/>
        <v>8.3746380070475371E-2</v>
      </c>
      <c r="M2977" s="128">
        <f t="shared" si="1990"/>
        <v>9.5745449494503518E-2</v>
      </c>
      <c r="N2977" s="128">
        <f t="shared" si="1990"/>
        <v>8.6119665199270196E-2</v>
      </c>
      <c r="O2977" s="128">
        <f t="shared" si="1990"/>
        <v>8.3270836935269751E-2</v>
      </c>
      <c r="P2977" s="130">
        <f t="shared" si="1987"/>
        <v>0.99999999999999989</v>
      </c>
      <c r="Q2977" s="499">
        <f t="shared" ref="Q2977:Q2982" si="1991">(P2996/P2995-1)</f>
        <v>5.6868280280893302E-2</v>
      </c>
      <c r="R2977" s="85"/>
      <c r="S2977" s="85"/>
      <c r="T2977" s="143"/>
      <c r="U2977" s="79">
        <v>2</v>
      </c>
    </row>
    <row r="2978" spans="1:21" s="80" customFormat="1" ht="15.75" hidden="1" customHeight="1" thickBot="1">
      <c r="A2978" s="80" t="s">
        <v>74</v>
      </c>
      <c r="B2978" s="69"/>
      <c r="C2978" s="144" t="s">
        <v>620</v>
      </c>
      <c r="D2978" s="126">
        <f t="shared" si="1988"/>
        <v>8.024649908510037E-2</v>
      </c>
      <c r="E2978" s="128">
        <f t="shared" ref="E2978:O2978" si="1992">E2997/$P2997</f>
        <v>7.7963700529773791E-2</v>
      </c>
      <c r="F2978" s="128">
        <f t="shared" si="1992"/>
        <v>7.7061991563487933E-2</v>
      </c>
      <c r="G2978" s="128">
        <f t="shared" si="1992"/>
        <v>7.5984876554162167E-2</v>
      </c>
      <c r="H2978" s="128">
        <f t="shared" si="1992"/>
        <v>7.9396585925658889E-2</v>
      </c>
      <c r="I2978" s="128">
        <f t="shared" si="1992"/>
        <v>8.2429948492037317E-2</v>
      </c>
      <c r="J2978" s="128">
        <f t="shared" si="1992"/>
        <v>9.5311082542458403E-2</v>
      </c>
      <c r="K2978" s="128">
        <f t="shared" si="1992"/>
        <v>8.1378475933499145E-2</v>
      </c>
      <c r="L2978" s="128">
        <f t="shared" si="1992"/>
        <v>8.5190876954836389E-2</v>
      </c>
      <c r="M2978" s="128">
        <f t="shared" si="1992"/>
        <v>9.3936750388170204E-2</v>
      </c>
      <c r="N2978" s="128">
        <f t="shared" si="1992"/>
        <v>8.6883891832548854E-2</v>
      </c>
      <c r="O2978" s="128">
        <f t="shared" si="1992"/>
        <v>8.4215320198266483E-2</v>
      </c>
      <c r="P2978" s="130">
        <f t="shared" si="1987"/>
        <v>0.99999999999999989</v>
      </c>
      <c r="Q2978" s="500">
        <f t="shared" si="1991"/>
        <v>6.9659160330207026E-2</v>
      </c>
      <c r="R2978" s="85"/>
      <c r="S2978" s="85"/>
      <c r="T2978" s="143"/>
      <c r="U2978" s="79">
        <v>2</v>
      </c>
    </row>
    <row r="2979" spans="1:21" s="80" customFormat="1" ht="15.75" hidden="1" customHeight="1" thickBot="1">
      <c r="A2979" s="80" t="s">
        <v>74</v>
      </c>
      <c r="B2979" s="69"/>
      <c r="C2979" s="144" t="s">
        <v>717</v>
      </c>
      <c r="D2979" s="126">
        <f t="shared" si="1988"/>
        <v>8.038721714342123E-2</v>
      </c>
      <c r="E2979" s="128">
        <f t="shared" ref="E2979:O2979" si="1993">E2998/$P2998</f>
        <v>7.703651515133271E-2</v>
      </c>
      <c r="F2979" s="128">
        <f t="shared" si="1993"/>
        <v>7.6615137628019511E-2</v>
      </c>
      <c r="G2979" s="128">
        <f t="shared" si="1993"/>
        <v>7.6852809856573709E-2</v>
      </c>
      <c r="H2979" s="128">
        <f t="shared" si="1993"/>
        <v>7.9579648477020537E-2</v>
      </c>
      <c r="I2979" s="128">
        <f t="shared" si="1993"/>
        <v>8.2579995270658652E-2</v>
      </c>
      <c r="J2979" s="128">
        <f t="shared" si="1993"/>
        <v>9.6327301155209002E-2</v>
      </c>
      <c r="K2979" s="128">
        <f t="shared" si="1993"/>
        <v>8.2348375414069822E-2</v>
      </c>
      <c r="L2979" s="128">
        <f t="shared" si="1993"/>
        <v>8.3418369061632761E-2</v>
      </c>
      <c r="M2979" s="128">
        <f t="shared" si="1993"/>
        <v>9.5959500468755357E-2</v>
      </c>
      <c r="N2979" s="128">
        <f t="shared" si="1993"/>
        <v>8.4629242423410522E-2</v>
      </c>
      <c r="O2979" s="128">
        <f t="shared" si="1993"/>
        <v>8.426588794989634E-2</v>
      </c>
      <c r="P2979" s="130">
        <f t="shared" si="1987"/>
        <v>1.0000000000000002</v>
      </c>
      <c r="Q2979" s="500">
        <f t="shared" si="1991"/>
        <v>6.8366898580909607E-2</v>
      </c>
      <c r="R2979" s="85"/>
      <c r="S2979" s="85"/>
      <c r="T2979" s="480"/>
      <c r="U2979" s="79">
        <v>2</v>
      </c>
    </row>
    <row r="2980" spans="1:21" s="80" customFormat="1" ht="15.75" hidden="1" customHeight="1" thickBot="1">
      <c r="A2980" s="80" t="s">
        <v>74</v>
      </c>
      <c r="B2980" s="516"/>
      <c r="C2980" s="363" t="s">
        <v>822</v>
      </c>
      <c r="D2980" s="86">
        <f t="shared" si="1988"/>
        <v>8.1645729528875235E-2</v>
      </c>
      <c r="E2980" s="145">
        <f t="shared" ref="E2980:O2980" si="1994">E2999/$P2999</f>
        <v>7.9187808372964935E-2</v>
      </c>
      <c r="F2980" s="145">
        <f t="shared" si="1994"/>
        <v>7.4594615458001265E-2</v>
      </c>
      <c r="G2980" s="145">
        <f t="shared" si="1994"/>
        <v>7.8237417618154753E-2</v>
      </c>
      <c r="H2980" s="145">
        <f t="shared" si="1994"/>
        <v>7.9787289327841973E-2</v>
      </c>
      <c r="I2980" s="145">
        <f t="shared" si="1994"/>
        <v>8.2640538675781125E-2</v>
      </c>
      <c r="J2980" s="145">
        <f t="shared" si="1994"/>
        <v>9.7185799806847453E-2</v>
      </c>
      <c r="K2980" s="145">
        <f t="shared" si="1994"/>
        <v>8.0542015624296789E-2</v>
      </c>
      <c r="L2980" s="145">
        <f t="shared" si="1994"/>
        <v>8.4472139502285964E-2</v>
      </c>
      <c r="M2980" s="145">
        <f t="shared" si="1994"/>
        <v>9.5030287658194837E-2</v>
      </c>
      <c r="N2980" s="145">
        <f t="shared" si="1994"/>
        <v>8.4824024441371437E-2</v>
      </c>
      <c r="O2980" s="145">
        <f t="shared" si="1994"/>
        <v>8.1852333985384287E-2</v>
      </c>
      <c r="P2980" s="534">
        <f t="shared" si="1987"/>
        <v>1</v>
      </c>
      <c r="Q2980" s="535">
        <f t="shared" si="1991"/>
        <v>4.5380209036049335E-2</v>
      </c>
      <c r="R2980" s="85"/>
      <c r="S2980" s="85"/>
      <c r="T2980" s="143"/>
      <c r="U2980" s="79">
        <v>2</v>
      </c>
    </row>
    <row r="2981" spans="1:21" s="80" customFormat="1" ht="15.75" hidden="1" customHeight="1" thickBot="1">
      <c r="A2981" s="80" t="s">
        <v>74</v>
      </c>
      <c r="B2981" s="516"/>
      <c r="C2981" s="363" t="s">
        <v>906</v>
      </c>
      <c r="D2981" s="369">
        <f t="shared" si="1988"/>
        <v>8.2103107958087257E-2</v>
      </c>
      <c r="E2981" s="148">
        <f t="shared" ref="E2981:O2982" si="1995">E3000/$P3000</f>
        <v>7.8865521321307794E-2</v>
      </c>
      <c r="F2981" s="148">
        <f t="shared" si="1995"/>
        <v>7.6695970629796356E-2</v>
      </c>
      <c r="G2981" s="148">
        <f t="shared" si="1995"/>
        <v>7.8554997744539334E-2</v>
      </c>
      <c r="H2981" s="148">
        <f t="shared" si="1995"/>
        <v>7.6952805974858707E-2</v>
      </c>
      <c r="I2981" s="148">
        <f t="shared" si="1995"/>
        <v>8.2823708849697336E-2</v>
      </c>
      <c r="J2981" s="148">
        <f t="shared" si="1995"/>
        <v>9.7032626034520147E-2</v>
      </c>
      <c r="K2981" s="148">
        <f t="shared" si="1995"/>
        <v>8.0887535637245309E-2</v>
      </c>
      <c r="L2981" s="148">
        <f t="shared" si="1995"/>
        <v>8.2468485754524062E-2</v>
      </c>
      <c r="M2981" s="148">
        <f t="shared" si="1995"/>
        <v>9.4031437848887497E-2</v>
      </c>
      <c r="N2981" s="148">
        <f t="shared" si="1995"/>
        <v>8.5686444071269352E-2</v>
      </c>
      <c r="O2981" s="148">
        <f t="shared" si="1995"/>
        <v>8.389735817526682E-2</v>
      </c>
      <c r="P2981" s="533">
        <f t="shared" si="1987"/>
        <v>0.99999999999999978</v>
      </c>
      <c r="Q2981" s="536">
        <f t="shared" si="1991"/>
        <v>4.4229188826057753E-2</v>
      </c>
      <c r="R2981" s="85"/>
      <c r="S2981" s="85"/>
      <c r="T2981" s="143"/>
      <c r="U2981" s="79">
        <v>2</v>
      </c>
    </row>
    <row r="2982" spans="1:21" s="80" customFormat="1" ht="15.6" hidden="1" customHeight="1" thickBot="1">
      <c r="A2982" s="80" t="s">
        <v>74</v>
      </c>
      <c r="B2982" s="516"/>
      <c r="C2982" s="363" t="s">
        <v>1007</v>
      </c>
      <c r="D2982" s="369">
        <f t="shared" si="1988"/>
        <v>7.9960449512575027E-2</v>
      </c>
      <c r="E2982" s="148">
        <f t="shared" si="1995"/>
        <v>7.8992191855590282E-2</v>
      </c>
      <c r="F2982" s="148">
        <f t="shared" si="1995"/>
        <v>7.5010572366380715E-2</v>
      </c>
      <c r="G2982" s="148">
        <f t="shared" si="1995"/>
        <v>7.1943014591283702E-2</v>
      </c>
      <c r="H2982" s="148">
        <f t="shared" si="1995"/>
        <v>8.0664189082263582E-2</v>
      </c>
      <c r="I2982" s="148">
        <f t="shared" si="1995"/>
        <v>8.5298010182715586E-2</v>
      </c>
      <c r="J2982" s="148">
        <f t="shared" si="1995"/>
        <v>9.6784782030769997E-2</v>
      </c>
      <c r="K2982" s="148">
        <f t="shared" si="1995"/>
        <v>8.2780750805164116E-2</v>
      </c>
      <c r="L2982" s="148">
        <f t="shared" si="1995"/>
        <v>8.3508910564690272E-2</v>
      </c>
      <c r="M2982" s="148">
        <f t="shared" si="1995"/>
        <v>9.6178364055104104E-2</v>
      </c>
      <c r="N2982" s="148">
        <f t="shared" si="1995"/>
        <v>8.5632338898811833E-2</v>
      </c>
      <c r="O2982" s="148">
        <f t="shared" si="1995"/>
        <v>8.3246426054650949E-2</v>
      </c>
      <c r="P2982" s="533">
        <f t="shared" si="1987"/>
        <v>1.0000000000000002</v>
      </c>
      <c r="Q2982" s="536">
        <f t="shared" si="1991"/>
        <v>4.9873414774761704E-2</v>
      </c>
      <c r="R2982" s="85"/>
      <c r="S2982" s="85"/>
      <c r="T2982" s="143"/>
      <c r="U2982" s="79">
        <v>2</v>
      </c>
    </row>
    <row r="2983" spans="1:21" s="80" customFormat="1" ht="15.6" hidden="1" customHeight="1" thickBot="1">
      <c r="A2983" s="80" t="s">
        <v>74</v>
      </c>
      <c r="B2983" s="516"/>
      <c r="C2983" s="363" t="s">
        <v>1152</v>
      </c>
      <c r="D2983" s="369">
        <f t="shared" ref="D2983:O2983" si="1996">D3003/$P3003</f>
        <v>8.2263103503112167E-2</v>
      </c>
      <c r="E2983" s="148">
        <f t="shared" si="1996"/>
        <v>7.8457506004727923E-2</v>
      </c>
      <c r="F2983" s="148">
        <f t="shared" si="1996"/>
        <v>7.6537005844119946E-2</v>
      </c>
      <c r="G2983" s="148">
        <f t="shared" si="1996"/>
        <v>7.7387038250817775E-2</v>
      </c>
      <c r="H2983" s="148">
        <f t="shared" si="1996"/>
        <v>7.9791978334337668E-2</v>
      </c>
      <c r="I2983" s="148">
        <f t="shared" si="1996"/>
        <v>8.3212056012630958E-2</v>
      </c>
      <c r="J2983" s="148">
        <f t="shared" si="1996"/>
        <v>9.6459621933128722E-2</v>
      </c>
      <c r="K2983" s="148">
        <f t="shared" si="1996"/>
        <v>8.0473784808271151E-2</v>
      </c>
      <c r="L2983" s="148">
        <f t="shared" si="1996"/>
        <v>8.148220283760467E-2</v>
      </c>
      <c r="M2983" s="148">
        <f t="shared" si="1996"/>
        <v>9.4380121777270426E-2</v>
      </c>
      <c r="N2983" s="148">
        <f t="shared" si="1996"/>
        <v>8.5699698537895622E-2</v>
      </c>
      <c r="O2983" s="148">
        <f t="shared" si="1996"/>
        <v>8.3855882156082848E-2</v>
      </c>
      <c r="P2983" s="533">
        <f>SUM(D2983:O2983)</f>
        <v>0.99999999999999989</v>
      </c>
      <c r="Q2983" s="536">
        <f>(P3003/P3001-1)</f>
        <v>5.1338289916566637E-2</v>
      </c>
      <c r="R2983" s="85"/>
      <c r="S2983" s="85"/>
      <c r="T2983" s="143"/>
      <c r="U2983" s="79">
        <v>2</v>
      </c>
    </row>
    <row r="2984" spans="1:21" s="80" customFormat="1" ht="15.6" customHeight="1" thickBot="1">
      <c r="A2984" s="80" t="s">
        <v>74</v>
      </c>
      <c r="B2984" s="516">
        <f>+B2880+1</f>
        <v>577</v>
      </c>
      <c r="C2984" s="363" t="s">
        <v>1943</v>
      </c>
      <c r="D2984" s="369">
        <f t="shared" ref="D2984:D2990" si="1997">D3004/$P3004</f>
        <v>8.723051240565069E-2</v>
      </c>
      <c r="E2984" s="148">
        <f t="shared" ref="E2984:O2984" si="1998">E3004/$P3004</f>
        <v>8.4915115994876902E-2</v>
      </c>
      <c r="F2984" s="148">
        <f t="shared" si="1998"/>
        <v>8.1261229761853473E-2</v>
      </c>
      <c r="G2984" s="148">
        <f t="shared" si="1998"/>
        <v>8.1365138368937315E-2</v>
      </c>
      <c r="H2984" s="148">
        <f t="shared" si="1998"/>
        <v>8.6149802475820769E-2</v>
      </c>
      <c r="I2984" s="148">
        <f t="shared" si="1998"/>
        <v>8.936319979509251E-2</v>
      </c>
      <c r="J2984" s="148">
        <f t="shared" si="1998"/>
        <v>0.10323949143789157</v>
      </c>
      <c r="K2984" s="148">
        <f t="shared" si="1998"/>
        <v>8.8693554762954985E-2</v>
      </c>
      <c r="L2984" s="148">
        <f t="shared" si="1998"/>
        <v>8.6522466057308067E-2</v>
      </c>
      <c r="M2984" s="148">
        <f t="shared" si="1998"/>
        <v>7.6786090214540373E-2</v>
      </c>
      <c r="N2984" s="148">
        <f t="shared" si="1998"/>
        <v>6.056443619300813E-2</v>
      </c>
      <c r="O2984" s="148">
        <f t="shared" si="1998"/>
        <v>7.3908962532065137E-2</v>
      </c>
      <c r="P2984" s="533">
        <f t="shared" ref="P2984:P2993" si="1999">SUM(D2984:O2984)</f>
        <v>0.99999999999999989</v>
      </c>
      <c r="Q2984" s="536">
        <f>(P3004/P3003-1)</f>
        <v>-3.2661592954877361E-2</v>
      </c>
      <c r="R2984" s="85"/>
      <c r="S2984" s="85"/>
      <c r="T2984" s="143"/>
      <c r="U2984" s="79">
        <v>1</v>
      </c>
    </row>
    <row r="2985" spans="1:21" s="80" customFormat="1" ht="15.6" customHeight="1" thickBot="1">
      <c r="A2985" s="80" t="s">
        <v>74</v>
      </c>
      <c r="B2985" s="516">
        <f>+B2984+1</f>
        <v>578</v>
      </c>
      <c r="C2985" s="363" t="s">
        <v>1944</v>
      </c>
      <c r="D2985" s="370">
        <f t="shared" si="1997"/>
        <v>7.6546755426044097E-2</v>
      </c>
      <c r="E2985" s="253">
        <f t="shared" ref="E2985:O2985" si="2000">E3005/$P3005</f>
        <v>7.2824943029778808E-2</v>
      </c>
      <c r="F2985" s="253">
        <f t="shared" si="2000"/>
        <v>7.0872601420424536E-2</v>
      </c>
      <c r="G2985" s="253">
        <f t="shared" si="2000"/>
        <v>7.6180293422271506E-2</v>
      </c>
      <c r="H2985" s="253">
        <f t="shared" si="2000"/>
        <v>7.6508015130358403E-2</v>
      </c>
      <c r="I2985" s="253">
        <f t="shared" si="2000"/>
        <v>7.8290369183506223E-2</v>
      </c>
      <c r="J2985" s="253">
        <f t="shared" si="2000"/>
        <v>9.3997621665565079E-2</v>
      </c>
      <c r="K2985" s="253">
        <f t="shared" si="2000"/>
        <v>8.0081215081631657E-2</v>
      </c>
      <c r="L2985" s="253">
        <f t="shared" si="2000"/>
        <v>8.0075535409851226E-2</v>
      </c>
      <c r="M2985" s="253">
        <f t="shared" si="2000"/>
        <v>0.103327021904856</v>
      </c>
      <c r="N2985" s="253">
        <f t="shared" si="2000"/>
        <v>9.6041420031319186E-2</v>
      </c>
      <c r="O2985" s="253">
        <f t="shared" si="2000"/>
        <v>9.5254208294393114E-2</v>
      </c>
      <c r="P2985" s="537">
        <f t="shared" si="1999"/>
        <v>0.99999999999999989</v>
      </c>
      <c r="Q2985" s="538">
        <f t="shared" ref="Q2985:Q2993" si="2001">(P3005/P3004-1)</f>
        <v>0.10306068472087881</v>
      </c>
      <c r="R2985" s="85"/>
      <c r="S2985" s="85"/>
      <c r="T2985" s="143"/>
      <c r="U2985" s="79">
        <v>1</v>
      </c>
    </row>
    <row r="2986" spans="1:21" s="80" customFormat="1" ht="15.6" customHeight="1" thickBot="1">
      <c r="A2986" s="80" t="s">
        <v>74</v>
      </c>
      <c r="B2986" s="516">
        <f>+B2985+1</f>
        <v>579</v>
      </c>
      <c r="C2986" s="144" t="s">
        <v>1945</v>
      </c>
      <c r="D2986" s="91">
        <f t="shared" si="1997"/>
        <v>7.9031239024615868E-2</v>
      </c>
      <c r="E2986" s="92">
        <f t="shared" ref="E2986:O2986" si="2002">E3006/$P3006</f>
        <v>7.650867782582646E-2</v>
      </c>
      <c r="F2986" s="92">
        <f t="shared" si="2002"/>
        <v>7.1470566292314894E-2</v>
      </c>
      <c r="G2986" s="92">
        <f t="shared" si="2002"/>
        <v>7.5964304517797857E-2</v>
      </c>
      <c r="H2986" s="92">
        <f t="shared" si="2002"/>
        <v>7.7384516913020354E-2</v>
      </c>
      <c r="I2986" s="92">
        <f t="shared" si="2002"/>
        <v>8.4341771331768192E-2</v>
      </c>
      <c r="J2986" s="92">
        <f t="shared" si="2002"/>
        <v>9.9838131825407919E-2</v>
      </c>
      <c r="K2986" s="92">
        <f t="shared" si="2002"/>
        <v>7.9340161690998959E-2</v>
      </c>
      <c r="L2986" s="92">
        <f t="shared" si="2002"/>
        <v>8.2846384845156149E-2</v>
      </c>
      <c r="M2986" s="92">
        <f t="shared" si="2002"/>
        <v>9.7923028197031081E-2</v>
      </c>
      <c r="N2986" s="92">
        <f t="shared" si="2002"/>
        <v>9.0002853587729428E-2</v>
      </c>
      <c r="O2986" s="92">
        <f t="shared" si="2002"/>
        <v>8.5348363948332853E-2</v>
      </c>
      <c r="P2986" s="420">
        <f t="shared" si="1999"/>
        <v>1</v>
      </c>
      <c r="Q2986" s="501">
        <f t="shared" si="2001"/>
        <v>0.26941147555113787</v>
      </c>
      <c r="R2986" s="85"/>
      <c r="S2986" s="85"/>
      <c r="T2986" s="143"/>
      <c r="U2986" s="79">
        <v>1</v>
      </c>
    </row>
    <row r="2987" spans="1:21" s="80" customFormat="1" ht="15.6" customHeight="1" thickBot="1">
      <c r="A2987" s="80" t="s">
        <v>74</v>
      </c>
      <c r="B2987" s="516">
        <f>+B2986+1</f>
        <v>580</v>
      </c>
      <c r="C2987" s="144" t="s">
        <v>1946</v>
      </c>
      <c r="D2987" s="91">
        <f t="shared" si="1997"/>
        <v>8.3630836415774623E-2</v>
      </c>
      <c r="E2987" s="92">
        <f t="shared" ref="E2987:O2987" si="2003">E3007/$P3007</f>
        <v>7.7827274758154749E-2</v>
      </c>
      <c r="F2987" s="92">
        <f t="shared" si="2003"/>
        <v>7.7207971353638771E-2</v>
      </c>
      <c r="G2987" s="92">
        <f t="shared" si="2003"/>
        <v>7.5783864651021327E-2</v>
      </c>
      <c r="H2987" s="92">
        <f t="shared" si="2003"/>
        <v>8.117451760667832E-2</v>
      </c>
      <c r="I2987" s="92">
        <f t="shared" si="2003"/>
        <v>8.1273690583139588E-2</v>
      </c>
      <c r="J2987" s="92">
        <f t="shared" si="2003"/>
        <v>0.10008230785162488</v>
      </c>
      <c r="K2987" s="92">
        <f t="shared" si="2003"/>
        <v>8.151329654313029E-2</v>
      </c>
      <c r="L2987" s="92">
        <f t="shared" si="2003"/>
        <v>8.2381622288905859E-2</v>
      </c>
      <c r="M2987" s="92">
        <f t="shared" si="2003"/>
        <v>9.3717438823151172E-2</v>
      </c>
      <c r="N2987" s="92">
        <f t="shared" si="2003"/>
        <v>8.3572177020040092E-2</v>
      </c>
      <c r="O2987" s="92">
        <f t="shared" si="2003"/>
        <v>8.1835002104740387E-2</v>
      </c>
      <c r="P2987" s="94">
        <f t="shared" si="1999"/>
        <v>1.0000000000000002</v>
      </c>
      <c r="Q2987" s="494">
        <f t="shared" si="2001"/>
        <v>6.6613383842171636E-2</v>
      </c>
      <c r="R2987" s="85"/>
      <c r="S2987" s="85"/>
      <c r="T2987" s="143"/>
      <c r="U2987" s="79">
        <v>1</v>
      </c>
    </row>
    <row r="2988" spans="1:21" s="80" customFormat="1" ht="15.75" customHeight="1" thickBot="1">
      <c r="A2988" s="80" t="s">
        <v>74</v>
      </c>
      <c r="B2988" s="516">
        <f>+B2987+1</f>
        <v>581</v>
      </c>
      <c r="C2988" s="144" t="s">
        <v>1947</v>
      </c>
      <c r="D2988" s="91">
        <f t="shared" si="1997"/>
        <v>8.6012689902147416E-2</v>
      </c>
      <c r="E2988" s="92">
        <f t="shared" ref="E2988:O2988" si="2004">E3008/$P3008</f>
        <v>7.7261033248750735E-2</v>
      </c>
      <c r="F2988" s="92">
        <f t="shared" si="2004"/>
        <v>7.5392504256373227E-2</v>
      </c>
      <c r="G2988" s="92">
        <f t="shared" si="2004"/>
        <v>7.7887229371364455E-2</v>
      </c>
      <c r="H2988" s="92">
        <f t="shared" si="2004"/>
        <v>8.0384469330221614E-2</v>
      </c>
      <c r="I2988" s="92">
        <f t="shared" si="2004"/>
        <v>8.2335988170174443E-2</v>
      </c>
      <c r="J2988" s="92">
        <f t="shared" si="2004"/>
        <v>9.9115026443583221E-2</v>
      </c>
      <c r="K2988" s="92">
        <f t="shared" si="2004"/>
        <v>7.775897233420262E-2</v>
      </c>
      <c r="L2988" s="92">
        <f t="shared" si="2004"/>
        <v>8.2861590538151425E-2</v>
      </c>
      <c r="M2988" s="92">
        <f t="shared" si="2004"/>
        <v>9.5966441923453161E-2</v>
      </c>
      <c r="N2988" s="92">
        <f t="shared" si="2004"/>
        <v>8.3512935099424326E-2</v>
      </c>
      <c r="O2988" s="92">
        <f t="shared" si="2004"/>
        <v>8.1511119382153219E-2</v>
      </c>
      <c r="P2988" s="94">
        <f t="shared" si="1999"/>
        <v>1</v>
      </c>
      <c r="Q2988" s="494">
        <f t="shared" si="2001"/>
        <v>-3.372233829050908E-2</v>
      </c>
      <c r="R2988" s="85"/>
      <c r="S2988" s="85"/>
      <c r="T2988" s="143"/>
      <c r="U2988" s="79">
        <v>1</v>
      </c>
    </row>
    <row r="2989" spans="1:21" s="80" customFormat="1" ht="15.75" customHeight="1" thickBot="1">
      <c r="A2989" s="80" t="s">
        <v>74</v>
      </c>
      <c r="B2989" s="516">
        <f>+B2988+1</f>
        <v>582</v>
      </c>
      <c r="C2989" s="144" t="s">
        <v>1948</v>
      </c>
      <c r="D2989" s="91">
        <f t="shared" si="1997"/>
        <v>8.2543745844549446E-2</v>
      </c>
      <c r="E2989" s="92">
        <f t="shared" ref="E2989:O2989" si="2005">E3009/$P3009</f>
        <v>8.1470487896588756E-2</v>
      </c>
      <c r="F2989" s="92">
        <f t="shared" si="2005"/>
        <v>7.8586885335710621E-2</v>
      </c>
      <c r="G2989" s="92">
        <f t="shared" si="2005"/>
        <v>7.5519011108593312E-2</v>
      </c>
      <c r="H2989" s="92">
        <f t="shared" si="2005"/>
        <v>7.9585438554114873E-2</v>
      </c>
      <c r="I2989" s="92">
        <f t="shared" si="2005"/>
        <v>8.2668253727143481E-2</v>
      </c>
      <c r="J2989" s="92">
        <f t="shared" si="2005"/>
        <v>9.9255193846322434E-2</v>
      </c>
      <c r="K2989" s="92">
        <f t="shared" si="2005"/>
        <v>8.1547682783797065E-2</v>
      </c>
      <c r="L2989" s="92">
        <f t="shared" si="2005"/>
        <v>8.0715970128068831E-2</v>
      </c>
      <c r="M2989" s="92">
        <f t="shared" si="2005"/>
        <v>9.1700055530515662E-2</v>
      </c>
      <c r="N2989" s="92">
        <f t="shared" si="2005"/>
        <v>8.4481088497712811E-2</v>
      </c>
      <c r="O2989" s="92">
        <f t="shared" si="2005"/>
        <v>8.1926186746882845E-2</v>
      </c>
      <c r="P2989" s="94">
        <f t="shared" si="1999"/>
        <v>1.0000000000000002</v>
      </c>
      <c r="Q2989" s="494">
        <f t="shared" si="2001"/>
        <v>9.9135145194506613E-3</v>
      </c>
      <c r="R2989" s="85"/>
      <c r="S2989" s="85"/>
      <c r="T2989" s="143"/>
      <c r="U2989" s="79">
        <v>1</v>
      </c>
    </row>
    <row r="2990" spans="1:21" s="80" customFormat="1" ht="15.75" hidden="1" customHeight="1" thickBot="1">
      <c r="A2990" s="80" t="s">
        <v>74</v>
      </c>
      <c r="B2990" s="69"/>
      <c r="C2990" s="144" t="s">
        <v>1949</v>
      </c>
      <c r="D2990" s="91" t="e">
        <f t="shared" si="1997"/>
        <v>#DIV/0!</v>
      </c>
      <c r="E2990" s="92" t="e">
        <f t="shared" ref="E2990:O2990" si="2006">E3010/$P3010</f>
        <v>#DIV/0!</v>
      </c>
      <c r="F2990" s="92" t="e">
        <f t="shared" si="2006"/>
        <v>#DIV/0!</v>
      </c>
      <c r="G2990" s="92" t="e">
        <f t="shared" si="2006"/>
        <v>#DIV/0!</v>
      </c>
      <c r="H2990" s="92" t="e">
        <f t="shared" si="2006"/>
        <v>#DIV/0!</v>
      </c>
      <c r="I2990" s="92" t="e">
        <f t="shared" si="2006"/>
        <v>#DIV/0!</v>
      </c>
      <c r="J2990" s="92" t="e">
        <f t="shared" si="2006"/>
        <v>#DIV/0!</v>
      </c>
      <c r="K2990" s="92" t="e">
        <f t="shared" si="2006"/>
        <v>#DIV/0!</v>
      </c>
      <c r="L2990" s="92" t="e">
        <f t="shared" si="2006"/>
        <v>#DIV/0!</v>
      </c>
      <c r="M2990" s="92" t="e">
        <f t="shared" si="2006"/>
        <v>#DIV/0!</v>
      </c>
      <c r="N2990" s="92" t="e">
        <f t="shared" si="2006"/>
        <v>#DIV/0!</v>
      </c>
      <c r="O2990" s="92" t="e">
        <f t="shared" si="2006"/>
        <v>#DIV/0!</v>
      </c>
      <c r="P2990" s="94" t="e">
        <f t="shared" si="1999"/>
        <v>#DIV/0!</v>
      </c>
      <c r="Q2990" s="494">
        <f t="shared" si="2001"/>
        <v>-1</v>
      </c>
      <c r="R2990" s="85"/>
      <c r="S2990" s="85"/>
      <c r="T2990" s="143"/>
      <c r="U2990" s="79">
        <v>2</v>
      </c>
    </row>
    <row r="2991" spans="1:21" s="80" customFormat="1" ht="15.75" hidden="1" customHeight="1" thickBot="1">
      <c r="A2991" s="80" t="s">
        <v>74</v>
      </c>
      <c r="B2991" s="69"/>
      <c r="C2991" s="144" t="s">
        <v>1950</v>
      </c>
      <c r="D2991" s="91" t="e">
        <f t="shared" ref="D2991:O2993" si="2007">D3011/$P3011</f>
        <v>#DIV/0!</v>
      </c>
      <c r="E2991" s="92" t="e">
        <f t="shared" si="2007"/>
        <v>#DIV/0!</v>
      </c>
      <c r="F2991" s="92" t="e">
        <f t="shared" si="2007"/>
        <v>#DIV/0!</v>
      </c>
      <c r="G2991" s="92" t="e">
        <f t="shared" si="2007"/>
        <v>#DIV/0!</v>
      </c>
      <c r="H2991" s="92" t="e">
        <f t="shared" si="2007"/>
        <v>#DIV/0!</v>
      </c>
      <c r="I2991" s="92" t="e">
        <f t="shared" si="2007"/>
        <v>#DIV/0!</v>
      </c>
      <c r="J2991" s="92" t="e">
        <f t="shared" si="2007"/>
        <v>#DIV/0!</v>
      </c>
      <c r="K2991" s="92" t="e">
        <f t="shared" si="2007"/>
        <v>#DIV/0!</v>
      </c>
      <c r="L2991" s="92" t="e">
        <f t="shared" si="2007"/>
        <v>#DIV/0!</v>
      </c>
      <c r="M2991" s="92" t="e">
        <f t="shared" si="2007"/>
        <v>#DIV/0!</v>
      </c>
      <c r="N2991" s="92" t="e">
        <f t="shared" si="2007"/>
        <v>#DIV/0!</v>
      </c>
      <c r="O2991" s="92" t="e">
        <f t="shared" si="2007"/>
        <v>#DIV/0!</v>
      </c>
      <c r="P2991" s="94" t="e">
        <f t="shared" si="1999"/>
        <v>#DIV/0!</v>
      </c>
      <c r="Q2991" s="494" t="e">
        <f t="shared" si="2001"/>
        <v>#DIV/0!</v>
      </c>
      <c r="R2991" s="85"/>
      <c r="S2991" s="85"/>
      <c r="T2991" s="143"/>
      <c r="U2991" s="79">
        <v>2</v>
      </c>
    </row>
    <row r="2992" spans="1:21" s="80" customFormat="1" ht="15.75" hidden="1" customHeight="1" thickBot="1">
      <c r="A2992" s="80" t="s">
        <v>74</v>
      </c>
      <c r="B2992" s="69"/>
      <c r="C2992" s="144" t="s">
        <v>1951</v>
      </c>
      <c r="D2992" s="91" t="e">
        <f t="shared" si="2007"/>
        <v>#DIV/0!</v>
      </c>
      <c r="E2992" s="92" t="e">
        <f t="shared" si="2007"/>
        <v>#DIV/0!</v>
      </c>
      <c r="F2992" s="92" t="e">
        <f t="shared" si="2007"/>
        <v>#DIV/0!</v>
      </c>
      <c r="G2992" s="92" t="e">
        <f t="shared" si="2007"/>
        <v>#DIV/0!</v>
      </c>
      <c r="H2992" s="92" t="e">
        <f t="shared" si="2007"/>
        <v>#DIV/0!</v>
      </c>
      <c r="I2992" s="92" t="e">
        <f t="shared" si="2007"/>
        <v>#DIV/0!</v>
      </c>
      <c r="J2992" s="92" t="e">
        <f t="shared" si="2007"/>
        <v>#DIV/0!</v>
      </c>
      <c r="K2992" s="92" t="e">
        <f t="shared" si="2007"/>
        <v>#DIV/0!</v>
      </c>
      <c r="L2992" s="92" t="e">
        <f t="shared" si="2007"/>
        <v>#DIV/0!</v>
      </c>
      <c r="M2992" s="92" t="e">
        <f t="shared" si="2007"/>
        <v>#DIV/0!</v>
      </c>
      <c r="N2992" s="92" t="e">
        <f t="shared" si="2007"/>
        <v>#DIV/0!</v>
      </c>
      <c r="O2992" s="92" t="e">
        <f t="shared" si="2007"/>
        <v>#DIV/0!</v>
      </c>
      <c r="P2992" s="94" t="e">
        <f t="shared" si="1999"/>
        <v>#DIV/0!</v>
      </c>
      <c r="Q2992" s="494" t="e">
        <f t="shared" si="2001"/>
        <v>#DIV/0!</v>
      </c>
      <c r="R2992" s="85"/>
      <c r="S2992" s="85"/>
      <c r="T2992" s="143"/>
      <c r="U2992" s="79">
        <v>2</v>
      </c>
    </row>
    <row r="2993" spans="1:21" s="80" customFormat="1" ht="15.75" hidden="1" customHeight="1" thickBot="1">
      <c r="A2993" s="80" t="s">
        <v>74</v>
      </c>
      <c r="B2993" s="69"/>
      <c r="C2993" s="144" t="s">
        <v>1952</v>
      </c>
      <c r="D2993" s="91" t="e">
        <f t="shared" si="2007"/>
        <v>#DIV/0!</v>
      </c>
      <c r="E2993" s="92" t="e">
        <f t="shared" si="2007"/>
        <v>#DIV/0!</v>
      </c>
      <c r="F2993" s="92" t="e">
        <f t="shared" si="2007"/>
        <v>#DIV/0!</v>
      </c>
      <c r="G2993" s="92" t="e">
        <f t="shared" si="2007"/>
        <v>#DIV/0!</v>
      </c>
      <c r="H2993" s="92" t="e">
        <f t="shared" si="2007"/>
        <v>#DIV/0!</v>
      </c>
      <c r="I2993" s="92" t="e">
        <f t="shared" si="2007"/>
        <v>#DIV/0!</v>
      </c>
      <c r="J2993" s="92" t="e">
        <f t="shared" si="2007"/>
        <v>#DIV/0!</v>
      </c>
      <c r="K2993" s="92" t="e">
        <f t="shared" si="2007"/>
        <v>#DIV/0!</v>
      </c>
      <c r="L2993" s="92" t="e">
        <f t="shared" si="2007"/>
        <v>#DIV/0!</v>
      </c>
      <c r="M2993" s="92" t="e">
        <f t="shared" si="2007"/>
        <v>#DIV/0!</v>
      </c>
      <c r="N2993" s="92" t="e">
        <f t="shared" si="2007"/>
        <v>#DIV/0!</v>
      </c>
      <c r="O2993" s="92" t="e">
        <f t="shared" si="2007"/>
        <v>#DIV/0!</v>
      </c>
      <c r="P2993" s="94" t="e">
        <f t="shared" si="1999"/>
        <v>#DIV/0!</v>
      </c>
      <c r="Q2993" s="494" t="e">
        <f t="shared" si="2001"/>
        <v>#DIV/0!</v>
      </c>
      <c r="R2993" s="85"/>
      <c r="S2993" s="85"/>
      <c r="T2993" s="143"/>
      <c r="U2993" s="79">
        <v>2</v>
      </c>
    </row>
    <row r="2994" spans="1:21" s="80" customFormat="1" ht="15.75" hidden="1" customHeight="1" thickBot="1">
      <c r="A2994" s="80" t="s">
        <v>74</v>
      </c>
      <c r="B2994" s="69"/>
      <c r="C2994" s="154" t="s">
        <v>354</v>
      </c>
      <c r="D2994" s="336">
        <f t="shared" ref="D2994:P2994" si="2008">D2736+D2779+D2822+D2951</f>
        <v>1524.5599653900001</v>
      </c>
      <c r="E2994" s="337">
        <f t="shared" si="2008"/>
        <v>1482.2296753099999</v>
      </c>
      <c r="F2994" s="337">
        <f t="shared" si="2008"/>
        <v>1423.4355481800001</v>
      </c>
      <c r="G2994" s="337">
        <f t="shared" si="2008"/>
        <v>1474.6631735699998</v>
      </c>
      <c r="H2994" s="337">
        <f t="shared" si="2008"/>
        <v>1472.18566476</v>
      </c>
      <c r="I2994" s="337">
        <f t="shared" si="2008"/>
        <v>1557.8162833399999</v>
      </c>
      <c r="J2994" s="337">
        <f t="shared" si="2008"/>
        <v>1751.0117589499998</v>
      </c>
      <c r="K2994" s="337">
        <f t="shared" si="2008"/>
        <v>1495.4601978100002</v>
      </c>
      <c r="L2994" s="337">
        <f t="shared" si="2008"/>
        <v>1586.1955905100001</v>
      </c>
      <c r="M2994" s="337">
        <f t="shared" si="2008"/>
        <v>1771.0219342400001</v>
      </c>
      <c r="N2994" s="337">
        <f t="shared" si="2008"/>
        <v>1623.2709714199998</v>
      </c>
      <c r="O2994" s="337">
        <f t="shared" si="2008"/>
        <v>1535.22188289</v>
      </c>
      <c r="P2994" s="349">
        <f t="shared" si="2008"/>
        <v>18697.072646369998</v>
      </c>
      <c r="Q2994" s="117"/>
      <c r="R2994" s="85"/>
      <c r="S2994" s="85"/>
      <c r="T2994" s="143"/>
      <c r="U2994" s="79">
        <v>2</v>
      </c>
    </row>
    <row r="2995" spans="1:21" s="80" customFormat="1" ht="15.75" hidden="1" customHeight="1" thickBot="1">
      <c r="A2995" s="209" t="s">
        <v>74</v>
      </c>
      <c r="B2995" s="69"/>
      <c r="C2995" s="144" t="s">
        <v>355</v>
      </c>
      <c r="D2995" s="258">
        <f t="shared" ref="D2995:O2995" si="2009">D2737+D2780+D2823+D2952</f>
        <v>1590.07408743</v>
      </c>
      <c r="E2995" s="259">
        <f t="shared" si="2009"/>
        <v>1533.45654066</v>
      </c>
      <c r="F2995" s="259">
        <f t="shared" si="2009"/>
        <v>1488.4166122199999</v>
      </c>
      <c r="G2995" s="259">
        <f t="shared" si="2009"/>
        <v>1505.9079789300001</v>
      </c>
      <c r="H2995" s="259">
        <f t="shared" si="2009"/>
        <v>1530.4177522100001</v>
      </c>
      <c r="I2995" s="259">
        <f t="shared" si="2009"/>
        <v>1628.5346061299999</v>
      </c>
      <c r="J2995" s="259">
        <f t="shared" si="2009"/>
        <v>1868.70929069</v>
      </c>
      <c r="K2995" s="259">
        <f t="shared" si="2009"/>
        <v>1591.64217489</v>
      </c>
      <c r="L2995" s="259">
        <f t="shared" si="2009"/>
        <v>1691.77951405</v>
      </c>
      <c r="M2995" s="259">
        <f t="shared" si="2009"/>
        <v>1854.2441441799999</v>
      </c>
      <c r="N2995" s="259">
        <f t="shared" si="2009"/>
        <v>1673.98537732</v>
      </c>
      <c r="O2995" s="259">
        <f t="shared" si="2009"/>
        <v>1616.1080258599998</v>
      </c>
      <c r="P2995" s="101">
        <f t="shared" ref="P2995:P3000" si="2010">SUM(D2995:O2995)</f>
        <v>19573.276104570003</v>
      </c>
      <c r="Q2995" s="507"/>
      <c r="R2995" s="260"/>
      <c r="S2995" s="260"/>
      <c r="T2995" s="156"/>
      <c r="U2995" s="79">
        <v>2</v>
      </c>
    </row>
    <row r="2996" spans="1:21" s="80" customFormat="1" ht="15.75" hidden="1" customHeight="1" thickBot="1">
      <c r="A2996" s="209" t="s">
        <v>74</v>
      </c>
      <c r="B2996" s="69"/>
      <c r="C2996" s="144" t="s">
        <v>497</v>
      </c>
      <c r="D2996" s="258">
        <f t="shared" ref="D2996:O2996" si="2011">D2738+D2781+D2824+D2953</f>
        <v>1662.1175312</v>
      </c>
      <c r="E2996" s="259">
        <f t="shared" si="2011"/>
        <v>1619.5359861900001</v>
      </c>
      <c r="F2996" s="259">
        <f t="shared" si="2011"/>
        <v>1576.9560937799999</v>
      </c>
      <c r="G2996" s="259">
        <f t="shared" si="2011"/>
        <v>1583.6345802999999</v>
      </c>
      <c r="H2996" s="259">
        <f t="shared" si="2011"/>
        <v>1612.3055208200001</v>
      </c>
      <c r="I2996" s="259">
        <f t="shared" si="2011"/>
        <v>1718.8935484399999</v>
      </c>
      <c r="J2996" s="259">
        <f t="shared" si="2011"/>
        <v>1949.4265088599998</v>
      </c>
      <c r="K2996" s="259">
        <f t="shared" si="2011"/>
        <v>1746.3942620800001</v>
      </c>
      <c r="L2996" s="259">
        <f t="shared" si="2011"/>
        <v>1732.40899423</v>
      </c>
      <c r="M2996" s="259">
        <f t="shared" si="2011"/>
        <v>1980.6262398600002</v>
      </c>
      <c r="N2996" s="259">
        <f t="shared" si="2011"/>
        <v>1781.5036595700001</v>
      </c>
      <c r="O2996" s="259">
        <f t="shared" si="2011"/>
        <v>1722.5717307699999</v>
      </c>
      <c r="P2996" s="101">
        <f t="shared" si="2010"/>
        <v>20686.374656100001</v>
      </c>
      <c r="Q2996" s="508"/>
      <c r="R2996" s="259">
        <f t="shared" ref="R2996:S3005" si="2012">R2738+R2781+R2824+R2953</f>
        <v>0</v>
      </c>
      <c r="S2996" s="259">
        <f t="shared" si="2012"/>
        <v>0</v>
      </c>
      <c r="T2996" s="142">
        <f t="shared" ref="T2996:T3001" si="2013">R2996-S2996</f>
        <v>0</v>
      </c>
      <c r="U2996" s="79">
        <v>2</v>
      </c>
    </row>
    <row r="2997" spans="1:21" s="80" customFormat="1" ht="15.75" hidden="1" customHeight="1" thickBot="1">
      <c r="A2997" s="209" t="s">
        <v>74</v>
      </c>
      <c r="B2997" s="69"/>
      <c r="C2997" s="144" t="s">
        <v>620</v>
      </c>
      <c r="D2997" s="258">
        <f t="shared" ref="D2997:O2997" si="2014">D2739+D2782+D2825+D2954</f>
        <v>1775.6439880900002</v>
      </c>
      <c r="E2997" s="259">
        <f t="shared" si="2014"/>
        <v>1725.1316594900002</v>
      </c>
      <c r="F2997" s="259">
        <f t="shared" si="2014"/>
        <v>1705.1792114299999</v>
      </c>
      <c r="G2997" s="259">
        <f t="shared" si="2014"/>
        <v>1681.3454889299999</v>
      </c>
      <c r="H2997" s="259">
        <f t="shared" si="2014"/>
        <v>1756.8376450200001</v>
      </c>
      <c r="I2997" s="259">
        <f t="shared" si="2014"/>
        <v>1823.9579813099999</v>
      </c>
      <c r="J2997" s="259">
        <f t="shared" si="2014"/>
        <v>2108.9836023299999</v>
      </c>
      <c r="K2997" s="259">
        <f t="shared" si="2014"/>
        <v>1800.6916588099998</v>
      </c>
      <c r="L2997" s="259">
        <f t="shared" si="2014"/>
        <v>1885.0500673500001</v>
      </c>
      <c r="M2997" s="259">
        <f t="shared" si="2014"/>
        <v>2078.5732460499999</v>
      </c>
      <c r="N2997" s="259">
        <f t="shared" si="2014"/>
        <v>1922.5120342100001</v>
      </c>
      <c r="O2997" s="259">
        <f t="shared" si="2014"/>
        <v>1863.4635619000001</v>
      </c>
      <c r="P2997" s="101">
        <f t="shared" si="2010"/>
        <v>22127.370144920002</v>
      </c>
      <c r="Q2997" s="508"/>
      <c r="R2997" s="259">
        <f t="shared" si="2012"/>
        <v>0</v>
      </c>
      <c r="S2997" s="259">
        <f t="shared" si="2012"/>
        <v>0</v>
      </c>
      <c r="T2997" s="142">
        <f t="shared" si="2013"/>
        <v>0</v>
      </c>
      <c r="U2997" s="79">
        <v>2</v>
      </c>
    </row>
    <row r="2998" spans="1:21" s="80" customFormat="1" ht="15.75" hidden="1" customHeight="1" thickBot="1">
      <c r="A2998" s="209" t="s">
        <v>74</v>
      </c>
      <c r="B2998" s="69"/>
      <c r="C2998" s="144" t="s">
        <v>717</v>
      </c>
      <c r="D2998" s="258">
        <f t="shared" ref="D2998:O2998" si="2015">D2740+D2783+D2826+D2955</f>
        <v>1900.3658565199999</v>
      </c>
      <c r="E2998" s="259">
        <f t="shared" si="2015"/>
        <v>1821.1547594399999</v>
      </c>
      <c r="F2998" s="259">
        <f t="shared" si="2015"/>
        <v>1811.19333166</v>
      </c>
      <c r="G2998" s="259">
        <f t="shared" si="2015"/>
        <v>1816.8119387500001</v>
      </c>
      <c r="H2998" s="259">
        <f t="shared" si="2015"/>
        <v>1881.2748122599999</v>
      </c>
      <c r="I2998" s="259">
        <f t="shared" si="2015"/>
        <v>1952.2034599599999</v>
      </c>
      <c r="J2998" s="259">
        <f t="shared" si="2015"/>
        <v>2277.1918306299999</v>
      </c>
      <c r="K2998" s="259">
        <f t="shared" si="2015"/>
        <v>1946.72793185</v>
      </c>
      <c r="L2998" s="259">
        <f t="shared" si="2015"/>
        <v>1972.0227419799999</v>
      </c>
      <c r="M2998" s="259">
        <f t="shared" si="2015"/>
        <v>2268.4969672999996</v>
      </c>
      <c r="N2998" s="259">
        <f t="shared" si="2015"/>
        <v>2000.6479696599999</v>
      </c>
      <c r="O2998" s="259">
        <f t="shared" si="2015"/>
        <v>1992.0582154699998</v>
      </c>
      <c r="P2998" s="101">
        <f t="shared" si="2010"/>
        <v>23640.149815479996</v>
      </c>
      <c r="Q2998" s="508"/>
      <c r="R2998" s="259">
        <f t="shared" si="2012"/>
        <v>0</v>
      </c>
      <c r="S2998" s="259">
        <f t="shared" si="2012"/>
        <v>0</v>
      </c>
      <c r="T2998" s="142">
        <f t="shared" si="2013"/>
        <v>0</v>
      </c>
      <c r="U2998" s="79">
        <v>2</v>
      </c>
    </row>
    <row r="2999" spans="1:21" s="80" customFormat="1" ht="15.75" hidden="1" customHeight="1" thickBot="1">
      <c r="A2999" s="209" t="s">
        <v>74</v>
      </c>
      <c r="B2999" s="69"/>
      <c r="C2999" s="144" t="s">
        <v>822</v>
      </c>
      <c r="D2999" s="258">
        <f t="shared" ref="D2999:O2999" si="2016">D2741+D2784+D2827+D2956</f>
        <v>2017.7064033900001</v>
      </c>
      <c r="E2999" s="259">
        <f t="shared" si="2016"/>
        <v>1956.9639336499997</v>
      </c>
      <c r="F2999" s="259">
        <f t="shared" si="2016"/>
        <v>1843.4526108900002</v>
      </c>
      <c r="G2999" s="259">
        <f t="shared" si="2016"/>
        <v>1933.47697943</v>
      </c>
      <c r="H2999" s="259">
        <f t="shared" si="2016"/>
        <v>1971.7788733700002</v>
      </c>
      <c r="I2999" s="259">
        <f t="shared" si="2016"/>
        <v>2042.29106688</v>
      </c>
      <c r="J2999" s="259">
        <f t="shared" si="2016"/>
        <v>2401.7473016700001</v>
      </c>
      <c r="K2999" s="259">
        <f t="shared" si="2016"/>
        <v>1990.4303826399998</v>
      </c>
      <c r="L2999" s="259">
        <f t="shared" si="2016"/>
        <v>2087.5553169200002</v>
      </c>
      <c r="M2999" s="259">
        <f t="shared" si="2016"/>
        <v>2348.47824902</v>
      </c>
      <c r="N2999" s="259">
        <f t="shared" si="2016"/>
        <v>2096.25142998</v>
      </c>
      <c r="O2999" s="259">
        <f t="shared" si="2016"/>
        <v>2022.8122079100001</v>
      </c>
      <c r="P2999" s="101">
        <f t="shared" si="2010"/>
        <v>24712.944755749999</v>
      </c>
      <c r="Q2999" s="508"/>
      <c r="R2999" s="259">
        <f t="shared" si="2012"/>
        <v>0</v>
      </c>
      <c r="S2999" s="259">
        <f t="shared" si="2012"/>
        <v>0</v>
      </c>
      <c r="T2999" s="142">
        <f t="shared" si="2013"/>
        <v>0</v>
      </c>
      <c r="U2999" s="79">
        <v>2</v>
      </c>
    </row>
    <row r="3000" spans="1:21" s="80" customFormat="1" ht="15.75" hidden="1" customHeight="1" thickBot="1">
      <c r="A3000" s="209" t="s">
        <v>74</v>
      </c>
      <c r="B3000" s="69"/>
      <c r="C3000" s="144" t="s">
        <v>906</v>
      </c>
      <c r="D3000" s="362">
        <f t="shared" ref="D3000:O3000" si="2017">D2742+D2785+D2828+D2957</f>
        <v>2118.7510186999998</v>
      </c>
      <c r="E3000" s="438">
        <f t="shared" si="2017"/>
        <v>2035.2019283500003</v>
      </c>
      <c r="F3000" s="438">
        <f t="shared" si="2017"/>
        <v>1979.2145503800002</v>
      </c>
      <c r="G3000" s="438">
        <f t="shared" si="2017"/>
        <v>2027.18856368</v>
      </c>
      <c r="H3000" s="438">
        <f t="shared" si="2017"/>
        <v>1985.8424377100002</v>
      </c>
      <c r="I3000" s="438">
        <f t="shared" si="2017"/>
        <v>2137.3468296399997</v>
      </c>
      <c r="J3000" s="438">
        <f t="shared" si="2017"/>
        <v>2504.0218375499999</v>
      </c>
      <c r="K3000" s="438">
        <f t="shared" si="2017"/>
        <v>2087.38198582</v>
      </c>
      <c r="L3000" s="438">
        <f t="shared" si="2017"/>
        <v>2128.1799501700002</v>
      </c>
      <c r="M3000" s="438">
        <f t="shared" si="2017"/>
        <v>2426.57324049</v>
      </c>
      <c r="N3000" s="438">
        <f t="shared" si="2017"/>
        <v>2211.2225125199998</v>
      </c>
      <c r="O3000" s="438">
        <f t="shared" si="2017"/>
        <v>2165.0534007900001</v>
      </c>
      <c r="P3000" s="107">
        <f t="shared" si="2010"/>
        <v>25805.978255800001</v>
      </c>
      <c r="Q3000" s="508"/>
      <c r="R3000" s="258">
        <f t="shared" si="2012"/>
        <v>0</v>
      </c>
      <c r="S3000" s="259">
        <f t="shared" si="2012"/>
        <v>0</v>
      </c>
      <c r="T3000" s="111">
        <f>S3000-R3000</f>
        <v>0</v>
      </c>
      <c r="U3000" s="79">
        <v>2</v>
      </c>
    </row>
    <row r="3001" spans="1:21" s="80" customFormat="1" ht="15.75" hidden="1" customHeight="1" thickBot="1">
      <c r="A3001" s="209" t="s">
        <v>74</v>
      </c>
      <c r="B3001" s="69"/>
      <c r="C3001" s="144" t="s">
        <v>1007</v>
      </c>
      <c r="D3001" s="258">
        <f t="shared" ref="D3001:O3001" si="2018">D2743+D2786+D2829+D2958</f>
        <v>2166.3692992699998</v>
      </c>
      <c r="E3001" s="259">
        <f t="shared" si="2018"/>
        <v>2140.1362843900001</v>
      </c>
      <c r="F3001" s="259">
        <f t="shared" si="2018"/>
        <v>2032.2622257099999</v>
      </c>
      <c r="G3001" s="259">
        <f t="shared" si="2018"/>
        <v>1949.1528506600002</v>
      </c>
      <c r="H3001" s="259">
        <f t="shared" si="2018"/>
        <v>2185.43572283</v>
      </c>
      <c r="I3001" s="259">
        <f t="shared" si="2018"/>
        <v>2310.9798866199999</v>
      </c>
      <c r="J3001" s="259">
        <f t="shared" si="2018"/>
        <v>2622.1911170600001</v>
      </c>
      <c r="K3001" s="259">
        <f t="shared" si="2018"/>
        <v>2242.7797518399998</v>
      </c>
      <c r="L3001" s="259">
        <f t="shared" si="2018"/>
        <v>2262.50779186</v>
      </c>
      <c r="M3001" s="259">
        <f t="shared" si="2018"/>
        <v>2605.7614284699998</v>
      </c>
      <c r="N3001" s="259">
        <f t="shared" si="2018"/>
        <v>2320.0378580400002</v>
      </c>
      <c r="O3001" s="259">
        <f t="shared" si="2018"/>
        <v>2255.3962962699998</v>
      </c>
      <c r="P3001" s="101">
        <f>SUM(D3001:O3001)</f>
        <v>27093.010513019995</v>
      </c>
      <c r="Q3001" s="508"/>
      <c r="R3001" s="438">
        <f t="shared" si="2012"/>
        <v>27103.699999999997</v>
      </c>
      <c r="S3001" s="438">
        <f t="shared" si="2012"/>
        <v>27103.699999999997</v>
      </c>
      <c r="T3001" s="591">
        <f t="shared" si="2013"/>
        <v>0</v>
      </c>
      <c r="U3001" s="79">
        <v>2</v>
      </c>
    </row>
    <row r="3002" spans="1:21" s="80" customFormat="1" ht="15.6" customHeight="1" thickBot="1">
      <c r="A3002" s="209" t="s">
        <v>74</v>
      </c>
      <c r="B3002" s="516">
        <f>+B2989+1</f>
        <v>583</v>
      </c>
      <c r="C3002" s="144" t="s">
        <v>2538</v>
      </c>
      <c r="D3002" s="258">
        <f>D2744+D2787+D2830+D2873</f>
        <v>3177.2000000000003</v>
      </c>
      <c r="E3002" s="258">
        <f t="shared" ref="E3002:O3002" si="2019">E2744+E2787+E2830+E2873</f>
        <v>3103.0000000000005</v>
      </c>
      <c r="F3002" s="258">
        <f t="shared" si="2019"/>
        <v>2844.8000000000006</v>
      </c>
      <c r="G3002" s="258">
        <f t="shared" si="2019"/>
        <v>3069.9000000000005</v>
      </c>
      <c r="H3002" s="258">
        <f t="shared" si="2019"/>
        <v>3120.6000000000004</v>
      </c>
      <c r="I3002" s="258">
        <f t="shared" si="2019"/>
        <v>3259.7000000000003</v>
      </c>
      <c r="J3002" s="258">
        <f t="shared" si="2019"/>
        <v>3914.4000000000005</v>
      </c>
      <c r="K3002" s="258">
        <f t="shared" si="2019"/>
        <v>3170.5000000000005</v>
      </c>
      <c r="L3002" s="258">
        <f t="shared" si="2019"/>
        <v>3003.0000000000005</v>
      </c>
      <c r="M3002" s="258">
        <f t="shared" si="2019"/>
        <v>3616.9</v>
      </c>
      <c r="N3002" s="258">
        <f t="shared" si="2019"/>
        <v>3339.9000000000005</v>
      </c>
      <c r="O3002" s="258">
        <f t="shared" si="2019"/>
        <v>3102.7000000000044</v>
      </c>
      <c r="P3002" s="101">
        <f>SUM(D3002:O3002)</f>
        <v>38722.600000000006</v>
      </c>
      <c r="Q3002" s="351"/>
      <c r="R3002" s="258">
        <f>R2744+R2787+R2830+R2873</f>
        <v>38722.6</v>
      </c>
      <c r="S3002" s="258">
        <f>S2744+S2787+S2830+S2873</f>
        <v>38722.6</v>
      </c>
      <c r="T3002" s="142">
        <f>R3002-S3002</f>
        <v>0</v>
      </c>
      <c r="U3002" s="79">
        <v>1</v>
      </c>
    </row>
    <row r="3003" spans="1:21" s="80" customFormat="1" ht="15.75" hidden="1" customHeight="1" thickBot="1">
      <c r="A3003" s="209" t="s">
        <v>74</v>
      </c>
      <c r="B3003" s="69"/>
      <c r="C3003" s="144" t="s">
        <v>1152</v>
      </c>
      <c r="D3003" s="258">
        <f t="shared" ref="D3003:O3003" si="2020">D2745+D2788+D2831+D2960</f>
        <v>2343.1756049600003</v>
      </c>
      <c r="E3003" s="259">
        <f t="shared" si="2020"/>
        <v>2234.7772727699994</v>
      </c>
      <c r="F3003" s="259">
        <f t="shared" si="2020"/>
        <v>2180.0739011000001</v>
      </c>
      <c r="G3003" s="259">
        <f t="shared" si="2020"/>
        <v>2204.2861556099997</v>
      </c>
      <c r="H3003" s="259">
        <f t="shared" si="2020"/>
        <v>2272.7882749700002</v>
      </c>
      <c r="I3003" s="259">
        <f t="shared" si="2020"/>
        <v>2370.2054917</v>
      </c>
      <c r="J3003" s="259">
        <f t="shared" si="2020"/>
        <v>2747.5480908500003</v>
      </c>
      <c r="K3003" s="259">
        <f t="shared" si="2020"/>
        <v>2292.2087955800002</v>
      </c>
      <c r="L3003" s="259">
        <f t="shared" si="2020"/>
        <v>2320.9324933900002</v>
      </c>
      <c r="M3003" s="259">
        <f t="shared" si="2020"/>
        <v>2688.3157761399998</v>
      </c>
      <c r="N3003" s="259">
        <f t="shared" si="2020"/>
        <v>2441.0633007399997</v>
      </c>
      <c r="O3003" s="259">
        <f t="shared" si="2020"/>
        <v>2388.5441836400005</v>
      </c>
      <c r="P3003" s="101">
        <f>SUM(D3003:O3003)</f>
        <v>28483.919341450004</v>
      </c>
      <c r="Q3003" s="351"/>
      <c r="R3003" s="256">
        <f t="shared" si="2012"/>
        <v>28413.8</v>
      </c>
      <c r="S3003" s="256">
        <f t="shared" si="2012"/>
        <v>28413.8</v>
      </c>
      <c r="T3003" s="593">
        <f>R3003-S3003</f>
        <v>0</v>
      </c>
      <c r="U3003" s="79">
        <v>2</v>
      </c>
    </row>
    <row r="3004" spans="1:21" s="80" customFormat="1" ht="15.75" hidden="1" customHeight="1" thickBot="1">
      <c r="A3004" s="209" t="s">
        <v>74</v>
      </c>
      <c r="B3004" s="516"/>
      <c r="C3004" s="144" t="s">
        <v>1943</v>
      </c>
      <c r="D3004" s="258">
        <f t="shared" ref="D3004:O3005" si="2021">D2746+D2789+D2832+D2961</f>
        <v>2403.5137012300006</v>
      </c>
      <c r="E3004" s="259">
        <f t="shared" si="2021"/>
        <v>2339.7162197799998</v>
      </c>
      <c r="F3004" s="259">
        <f t="shared" si="2021"/>
        <v>2239.0385396699999</v>
      </c>
      <c r="G3004" s="259">
        <f t="shared" si="2021"/>
        <v>2241.9015947400003</v>
      </c>
      <c r="H3004" s="259">
        <f t="shared" si="2021"/>
        <v>2373.7362638200002</v>
      </c>
      <c r="I3004" s="259">
        <f t="shared" si="2021"/>
        <v>2462.2768933700004</v>
      </c>
      <c r="J3004" s="259">
        <f t="shared" si="2021"/>
        <v>2844.6185323899999</v>
      </c>
      <c r="K3004" s="259">
        <f t="shared" si="2021"/>
        <v>2443.8257692700013</v>
      </c>
      <c r="L3004" s="259">
        <f t="shared" si="2021"/>
        <v>2384.0044830400007</v>
      </c>
      <c r="M3004" s="259">
        <f t="shared" si="2021"/>
        <v>2115.7323831399999</v>
      </c>
      <c r="N3004" s="259">
        <f t="shared" si="2021"/>
        <v>1668.7675927</v>
      </c>
      <c r="O3004" s="259">
        <f t="shared" si="2021"/>
        <v>2036.4571890099999</v>
      </c>
      <c r="P3004" s="101">
        <f t="shared" ref="P3004:P3013" si="2022">SUM(D3004:O3004)</f>
        <v>27553.589162160006</v>
      </c>
      <c r="Q3004" s="351"/>
      <c r="R3004" s="258">
        <f>R2746+R2789+R2832+R2961</f>
        <v>29374.6</v>
      </c>
      <c r="S3004" s="259">
        <f t="shared" si="2012"/>
        <v>29374.6</v>
      </c>
      <c r="T3004" s="479">
        <f t="shared" ref="T3004:T3013" si="2023">R3004-S3004</f>
        <v>0</v>
      </c>
      <c r="U3004" s="79">
        <v>2</v>
      </c>
    </row>
    <row r="3005" spans="1:21" s="80" customFormat="1" ht="15.75" hidden="1" customHeight="1" thickBot="1">
      <c r="A3005" s="209" t="s">
        <v>74</v>
      </c>
      <c r="B3005" s="516"/>
      <c r="C3005" s="144" t="s">
        <v>1944</v>
      </c>
      <c r="D3005" s="258">
        <f t="shared" si="2021"/>
        <v>2326.5070417699994</v>
      </c>
      <c r="E3005" s="258">
        <f t="shared" ref="E3005:N3005" si="2024">E2747+E2790+E2833+E2962</f>
        <v>2213.3889520500002</v>
      </c>
      <c r="F3005" s="258">
        <f t="shared" si="2024"/>
        <v>2154.0508850499996</v>
      </c>
      <c r="G3005" s="258">
        <f t="shared" si="2024"/>
        <v>2315.36905914</v>
      </c>
      <c r="H3005" s="258">
        <f t="shared" si="2024"/>
        <v>2325.3295970800004</v>
      </c>
      <c r="I3005" s="258">
        <f t="shared" si="2024"/>
        <v>2379.5011845300005</v>
      </c>
      <c r="J3005" s="258">
        <f t="shared" si="2024"/>
        <v>2856.8961218199997</v>
      </c>
      <c r="K3005" s="258">
        <f t="shared" si="2024"/>
        <v>2433.9308670099999</v>
      </c>
      <c r="L3005" s="258">
        <f t="shared" si="2024"/>
        <v>2433.75824315</v>
      </c>
      <c r="M3005" s="258">
        <f t="shared" si="2024"/>
        <v>3140.4472041800004</v>
      </c>
      <c r="N3005" s="258">
        <f t="shared" si="2024"/>
        <v>2919.0138597099999</v>
      </c>
      <c r="O3005" s="258">
        <f>O2747+O2790+O2833+O2962</f>
        <v>2895.0879122399992</v>
      </c>
      <c r="P3005" s="114">
        <f t="shared" si="2022"/>
        <v>30393.280927730004</v>
      </c>
      <c r="Q3005" s="580"/>
      <c r="R3005" s="258">
        <f t="shared" si="2012"/>
        <v>28906.999999999996</v>
      </c>
      <c r="S3005" s="259">
        <f t="shared" si="2012"/>
        <v>28906.999999999996</v>
      </c>
      <c r="T3005" s="142">
        <f t="shared" si="2023"/>
        <v>0</v>
      </c>
      <c r="U3005" s="79">
        <v>2</v>
      </c>
    </row>
    <row r="3006" spans="1:21" s="80" customFormat="1" ht="15.6" hidden="1" customHeight="1" thickBot="1">
      <c r="A3006" s="209" t="s">
        <v>74</v>
      </c>
      <c r="B3006" s="516"/>
      <c r="C3006" s="144" t="s">
        <v>1945</v>
      </c>
      <c r="D3006" s="258">
        <f>D2748+D2791+D2834+D2877</f>
        <v>3049.1500384699998</v>
      </c>
      <c r="E3006" s="258">
        <f t="shared" ref="E3006:O3006" si="2025">E2748+E2791+E2834+E2877</f>
        <v>2951.8256428100008</v>
      </c>
      <c r="F3006" s="258">
        <f t="shared" si="2025"/>
        <v>2757.4473417000036</v>
      </c>
      <c r="G3006" s="258">
        <f t="shared" si="2025"/>
        <v>2930.8228606999992</v>
      </c>
      <c r="H3006" s="258">
        <f t="shared" si="2025"/>
        <v>2985.6168982600007</v>
      </c>
      <c r="I3006" s="258">
        <f t="shared" si="2025"/>
        <v>3254.0387633399992</v>
      </c>
      <c r="J3006" s="258">
        <f t="shared" si="2025"/>
        <v>3851.9128290699996</v>
      </c>
      <c r="K3006" s="258">
        <f t="shared" si="2025"/>
        <v>3061.0687629100007</v>
      </c>
      <c r="L3006" s="258">
        <f t="shared" si="2025"/>
        <v>3196.3443905899981</v>
      </c>
      <c r="M3006" s="258">
        <f t="shared" si="2025"/>
        <v>3778.0251060100018</v>
      </c>
      <c r="N3006" s="258">
        <f t="shared" si="2025"/>
        <v>3472.4522589599978</v>
      </c>
      <c r="O3006" s="258">
        <f t="shared" si="2025"/>
        <v>3292.8746964900001</v>
      </c>
      <c r="P3006" s="101">
        <f t="shared" si="2022"/>
        <v>38581.57958931</v>
      </c>
      <c r="Q3006" s="580"/>
      <c r="R3006" s="258">
        <f t="shared" ref="R3006:S3013" si="2026">R2748+R2791+R2834+R2877</f>
        <v>35632.100000000006</v>
      </c>
      <c r="S3006" s="258">
        <f t="shared" si="2026"/>
        <v>35632.100000000006</v>
      </c>
      <c r="T3006" s="142">
        <f t="shared" si="2023"/>
        <v>0</v>
      </c>
      <c r="U3006" s="79">
        <v>2</v>
      </c>
    </row>
    <row r="3007" spans="1:21" s="80" customFormat="1" ht="15.6" hidden="1" customHeight="1" thickBot="1">
      <c r="A3007" s="209" t="s">
        <v>74</v>
      </c>
      <c r="B3007" s="516"/>
      <c r="C3007" s="144" t="s">
        <v>1946</v>
      </c>
      <c r="D3007" s="258">
        <f>D2749+D2792+D2835+D2878</f>
        <v>3441.5451665000005</v>
      </c>
      <c r="E3007" s="258">
        <f t="shared" ref="E3007:O3007" si="2027">E2749+E2792+E2835+E2878</f>
        <v>3202.7191493599998</v>
      </c>
      <c r="F3007" s="258">
        <f t="shared" si="2027"/>
        <v>3177.2338053200001</v>
      </c>
      <c r="G3007" s="258">
        <f t="shared" si="2027"/>
        <v>3118.6294944100009</v>
      </c>
      <c r="H3007" s="258">
        <f t="shared" si="2027"/>
        <v>3340.4636457699999</v>
      </c>
      <c r="I3007" s="258">
        <f t="shared" si="2027"/>
        <v>3344.5447753200006</v>
      </c>
      <c r="J3007" s="258">
        <f t="shared" si="2027"/>
        <v>4118.5500181600009</v>
      </c>
      <c r="K3007" s="258">
        <f t="shared" si="2027"/>
        <v>3354.4049509299994</v>
      </c>
      <c r="L3007" s="258">
        <f t="shared" si="2027"/>
        <v>3390.137970010001</v>
      </c>
      <c r="M3007" s="258">
        <f t="shared" si="2027"/>
        <v>3856.6252882500003</v>
      </c>
      <c r="N3007" s="258">
        <f t="shared" si="2027"/>
        <v>3439.1312367999994</v>
      </c>
      <c r="O3007" s="258">
        <f t="shared" si="2027"/>
        <v>3367.6436589000004</v>
      </c>
      <c r="P3007" s="101">
        <f t="shared" si="2022"/>
        <v>41151.629159730001</v>
      </c>
      <c r="Q3007" s="542"/>
      <c r="R3007" s="637">
        <f t="shared" si="2026"/>
        <v>40671.199999999997</v>
      </c>
      <c r="S3007" s="448">
        <f t="shared" si="2026"/>
        <v>40671.199999999997</v>
      </c>
      <c r="T3007" s="594">
        <f t="shared" si="2023"/>
        <v>0</v>
      </c>
      <c r="U3007" s="79">
        <v>2</v>
      </c>
    </row>
    <row r="3008" spans="1:21" s="80" customFormat="1" ht="15.75" customHeight="1" thickBot="1">
      <c r="A3008" s="209" t="s">
        <v>74</v>
      </c>
      <c r="B3008" s="516">
        <f>+B3002+1</f>
        <v>584</v>
      </c>
      <c r="C3008" s="144" t="s">
        <v>1947</v>
      </c>
      <c r="D3008" s="258">
        <f t="shared" ref="D3008:E3013" si="2028">D2750+D2793+D2836+D2965</f>
        <v>3420.2000000000003</v>
      </c>
      <c r="E3008" s="258">
        <f t="shared" si="2028"/>
        <v>3072.2</v>
      </c>
      <c r="F3008" s="258">
        <f t="shared" ref="F3008:O3008" si="2029">F2750+F2793+F2836+F2879</f>
        <v>2997.9</v>
      </c>
      <c r="G3008" s="258">
        <f t="shared" si="2029"/>
        <v>3097.1</v>
      </c>
      <c r="H3008" s="258">
        <f t="shared" si="2029"/>
        <v>3196.4</v>
      </c>
      <c r="I3008" s="258">
        <f t="shared" si="2029"/>
        <v>3274</v>
      </c>
      <c r="J3008" s="258">
        <f t="shared" si="2029"/>
        <v>3941.2</v>
      </c>
      <c r="K3008" s="258">
        <f t="shared" si="2029"/>
        <v>3092</v>
      </c>
      <c r="L3008" s="258">
        <f t="shared" si="2029"/>
        <v>3294.9</v>
      </c>
      <c r="M3008" s="258">
        <f t="shared" si="2029"/>
        <v>3816</v>
      </c>
      <c r="N3008" s="258">
        <f t="shared" si="2029"/>
        <v>3320.7999999999997</v>
      </c>
      <c r="O3008" s="258">
        <f t="shared" si="2029"/>
        <v>3241.200000000003</v>
      </c>
      <c r="P3008" s="101">
        <f t="shared" si="2022"/>
        <v>39763.900000000009</v>
      </c>
      <c r="Q3008" s="580"/>
      <c r="R3008" s="511">
        <f t="shared" si="2026"/>
        <v>39763.899999999994</v>
      </c>
      <c r="S3008" s="448">
        <f t="shared" si="2026"/>
        <v>39763.899999999994</v>
      </c>
      <c r="T3008" s="594">
        <f t="shared" si="2023"/>
        <v>0</v>
      </c>
      <c r="U3008" s="79">
        <v>1</v>
      </c>
    </row>
    <row r="3009" spans="1:256" s="80" customFormat="1" ht="15.75" customHeight="1" thickBot="1">
      <c r="A3009" s="209" t="s">
        <v>74</v>
      </c>
      <c r="B3009" s="516">
        <f>+B3008+1</f>
        <v>585</v>
      </c>
      <c r="C3009" s="144" t="s">
        <v>1948</v>
      </c>
      <c r="D3009" s="258">
        <f t="shared" si="2028"/>
        <v>3314.8</v>
      </c>
      <c r="E3009" s="258">
        <f t="shared" si="2028"/>
        <v>3271.7000000000003</v>
      </c>
      <c r="F3009" s="258">
        <f t="shared" ref="F3009:O3009" si="2030">F2751+F2794+F2837+F2880</f>
        <v>3155.9</v>
      </c>
      <c r="G3009" s="258">
        <f t="shared" si="2030"/>
        <v>3032.7000000000003</v>
      </c>
      <c r="H3009" s="258">
        <f t="shared" si="2030"/>
        <v>3196</v>
      </c>
      <c r="I3009" s="258">
        <f t="shared" si="2030"/>
        <v>3319.8</v>
      </c>
      <c r="J3009" s="258">
        <f t="shared" si="2030"/>
        <v>3985.9</v>
      </c>
      <c r="K3009" s="258">
        <f t="shared" si="2030"/>
        <v>3274.8</v>
      </c>
      <c r="L3009" s="258">
        <f t="shared" si="2030"/>
        <v>3241.4</v>
      </c>
      <c r="M3009" s="258">
        <f t="shared" si="2030"/>
        <v>3682.5</v>
      </c>
      <c r="N3009" s="258">
        <f t="shared" si="2030"/>
        <v>3392.6000000000004</v>
      </c>
      <c r="O3009" s="258">
        <f t="shared" si="2030"/>
        <v>3289.9999999999955</v>
      </c>
      <c r="P3009" s="101">
        <f t="shared" si="2022"/>
        <v>40158.099999999991</v>
      </c>
      <c r="Q3009" s="542"/>
      <c r="R3009" s="637">
        <f t="shared" si="2026"/>
        <v>40158.1</v>
      </c>
      <c r="S3009" s="448">
        <f t="shared" si="2026"/>
        <v>40158.1</v>
      </c>
      <c r="T3009" s="142">
        <f t="shared" si="2023"/>
        <v>0</v>
      </c>
      <c r="U3009" s="79">
        <v>1</v>
      </c>
    </row>
    <row r="3010" spans="1:256" s="80" customFormat="1" ht="15.75" hidden="1" customHeight="1" thickBot="1">
      <c r="A3010" s="209" t="s">
        <v>74</v>
      </c>
      <c r="B3010" s="69"/>
      <c r="C3010" s="144" t="s">
        <v>1949</v>
      </c>
      <c r="D3010" s="258">
        <f t="shared" si="2028"/>
        <v>0</v>
      </c>
      <c r="E3010" s="258">
        <f t="shared" si="2028"/>
        <v>0</v>
      </c>
      <c r="F3010" s="258">
        <f t="shared" ref="F3010:O3010" si="2031">F2752+F2795+F2838+F2881</f>
        <v>0</v>
      </c>
      <c r="G3010" s="258">
        <f t="shared" si="2031"/>
        <v>0</v>
      </c>
      <c r="H3010" s="258">
        <f t="shared" si="2031"/>
        <v>0</v>
      </c>
      <c r="I3010" s="258">
        <f t="shared" si="2031"/>
        <v>0</v>
      </c>
      <c r="J3010" s="258">
        <f t="shared" si="2031"/>
        <v>0</v>
      </c>
      <c r="K3010" s="258">
        <f t="shared" si="2031"/>
        <v>0</v>
      </c>
      <c r="L3010" s="258">
        <f t="shared" si="2031"/>
        <v>0</v>
      </c>
      <c r="M3010" s="258">
        <f t="shared" si="2031"/>
        <v>0</v>
      </c>
      <c r="N3010" s="258">
        <f t="shared" si="2031"/>
        <v>0</v>
      </c>
      <c r="O3010" s="258">
        <f t="shared" si="2031"/>
        <v>0</v>
      </c>
      <c r="P3010" s="101">
        <f t="shared" si="2022"/>
        <v>0</v>
      </c>
      <c r="Q3010" s="508"/>
      <c r="R3010" s="637">
        <f t="shared" si="2026"/>
        <v>0</v>
      </c>
      <c r="S3010" s="448">
        <f t="shared" si="2026"/>
        <v>0</v>
      </c>
      <c r="T3010" s="142">
        <f t="shared" si="2023"/>
        <v>0</v>
      </c>
      <c r="U3010" s="79">
        <v>2</v>
      </c>
    </row>
    <row r="3011" spans="1:256" s="80" customFormat="1" ht="15.75" hidden="1" customHeight="1" thickBot="1">
      <c r="A3011" s="209" t="s">
        <v>74</v>
      </c>
      <c r="B3011" s="69"/>
      <c r="C3011" s="144" t="s">
        <v>1950</v>
      </c>
      <c r="D3011" s="258">
        <f t="shared" si="2028"/>
        <v>0</v>
      </c>
      <c r="E3011" s="258">
        <f t="shared" si="2028"/>
        <v>0</v>
      </c>
      <c r="F3011" s="258">
        <f t="shared" ref="F3011:O3011" si="2032">F2753+F2796+F2839+F2882</f>
        <v>0</v>
      </c>
      <c r="G3011" s="258">
        <f t="shared" si="2032"/>
        <v>0</v>
      </c>
      <c r="H3011" s="258">
        <f t="shared" si="2032"/>
        <v>0</v>
      </c>
      <c r="I3011" s="258">
        <f t="shared" si="2032"/>
        <v>0</v>
      </c>
      <c r="J3011" s="258">
        <f t="shared" si="2032"/>
        <v>0</v>
      </c>
      <c r="K3011" s="258">
        <f t="shared" si="2032"/>
        <v>0</v>
      </c>
      <c r="L3011" s="258">
        <f t="shared" si="2032"/>
        <v>0</v>
      </c>
      <c r="M3011" s="258">
        <f t="shared" si="2032"/>
        <v>0</v>
      </c>
      <c r="N3011" s="258">
        <f t="shared" si="2032"/>
        <v>0</v>
      </c>
      <c r="O3011" s="258">
        <f t="shared" si="2032"/>
        <v>0</v>
      </c>
      <c r="P3011" s="101">
        <f t="shared" si="2022"/>
        <v>0</v>
      </c>
      <c r="Q3011" s="508"/>
      <c r="R3011" s="637">
        <f t="shared" si="2026"/>
        <v>0</v>
      </c>
      <c r="S3011" s="448">
        <f t="shared" si="2026"/>
        <v>0</v>
      </c>
      <c r="T3011" s="142">
        <f t="shared" si="2023"/>
        <v>0</v>
      </c>
      <c r="U3011" s="79">
        <v>2</v>
      </c>
    </row>
    <row r="3012" spans="1:256" s="80" customFormat="1" ht="15.75" hidden="1" customHeight="1" thickBot="1">
      <c r="A3012" s="209" t="s">
        <v>74</v>
      </c>
      <c r="B3012" s="69"/>
      <c r="C3012" s="144" t="s">
        <v>1951</v>
      </c>
      <c r="D3012" s="258">
        <f t="shared" si="2028"/>
        <v>0</v>
      </c>
      <c r="E3012" s="258">
        <f t="shared" si="2028"/>
        <v>0</v>
      </c>
      <c r="F3012" s="258">
        <f t="shared" ref="F3012:O3012" si="2033">F2754+F2797+F2840+F2883</f>
        <v>0</v>
      </c>
      <c r="G3012" s="258">
        <f t="shared" si="2033"/>
        <v>0</v>
      </c>
      <c r="H3012" s="258">
        <f t="shared" si="2033"/>
        <v>0</v>
      </c>
      <c r="I3012" s="258">
        <f t="shared" si="2033"/>
        <v>0</v>
      </c>
      <c r="J3012" s="258">
        <f t="shared" si="2033"/>
        <v>0</v>
      </c>
      <c r="K3012" s="258">
        <f t="shared" si="2033"/>
        <v>0</v>
      </c>
      <c r="L3012" s="258">
        <f t="shared" si="2033"/>
        <v>0</v>
      </c>
      <c r="M3012" s="258">
        <f t="shared" si="2033"/>
        <v>0</v>
      </c>
      <c r="N3012" s="258">
        <f t="shared" si="2033"/>
        <v>0</v>
      </c>
      <c r="O3012" s="258">
        <f t="shared" si="2033"/>
        <v>0</v>
      </c>
      <c r="P3012" s="101">
        <f t="shared" si="2022"/>
        <v>0</v>
      </c>
      <c r="Q3012" s="508"/>
      <c r="R3012" s="637">
        <f t="shared" si="2026"/>
        <v>0</v>
      </c>
      <c r="S3012" s="448">
        <f t="shared" si="2026"/>
        <v>0</v>
      </c>
      <c r="T3012" s="142">
        <f t="shared" si="2023"/>
        <v>0</v>
      </c>
      <c r="U3012" s="79">
        <v>2</v>
      </c>
    </row>
    <row r="3013" spans="1:256" s="80" customFormat="1" ht="15.75" hidden="1" customHeight="1" thickBot="1">
      <c r="A3013" s="209" t="s">
        <v>74</v>
      </c>
      <c r="B3013" s="69"/>
      <c r="C3013" s="144" t="s">
        <v>1952</v>
      </c>
      <c r="D3013" s="258">
        <f t="shared" si="2028"/>
        <v>0</v>
      </c>
      <c r="E3013" s="258">
        <f t="shared" si="2028"/>
        <v>0</v>
      </c>
      <c r="F3013" s="258">
        <f t="shared" ref="F3013:O3013" si="2034">F2755+F2798+F2841+F2884</f>
        <v>0</v>
      </c>
      <c r="G3013" s="258">
        <f t="shared" si="2034"/>
        <v>0</v>
      </c>
      <c r="H3013" s="258">
        <f t="shared" si="2034"/>
        <v>0</v>
      </c>
      <c r="I3013" s="258">
        <f t="shared" si="2034"/>
        <v>0</v>
      </c>
      <c r="J3013" s="258">
        <f t="shared" si="2034"/>
        <v>0</v>
      </c>
      <c r="K3013" s="258">
        <f t="shared" si="2034"/>
        <v>0</v>
      </c>
      <c r="L3013" s="258">
        <f t="shared" si="2034"/>
        <v>0</v>
      </c>
      <c r="M3013" s="258">
        <f t="shared" si="2034"/>
        <v>0</v>
      </c>
      <c r="N3013" s="258">
        <f t="shared" si="2034"/>
        <v>0</v>
      </c>
      <c r="O3013" s="258">
        <f t="shared" si="2034"/>
        <v>0</v>
      </c>
      <c r="P3013" s="101">
        <f t="shared" si="2022"/>
        <v>0</v>
      </c>
      <c r="Q3013" s="508"/>
      <c r="R3013" s="637">
        <f t="shared" si="2026"/>
        <v>0</v>
      </c>
      <c r="S3013" s="448">
        <f t="shared" si="2026"/>
        <v>0</v>
      </c>
      <c r="T3013" s="142">
        <f t="shared" si="2023"/>
        <v>0</v>
      </c>
      <c r="U3013" s="79">
        <v>2</v>
      </c>
    </row>
    <row r="3014" spans="1:256" s="80" customFormat="1" ht="15.6" customHeight="1" thickBot="1">
      <c r="A3014" s="116"/>
      <c r="B3014" s="549"/>
      <c r="C3014" s="468"/>
      <c r="D3014" s="161"/>
      <c r="E3014" s="161"/>
      <c r="F3014" s="161"/>
      <c r="G3014" s="161"/>
      <c r="H3014" s="161"/>
      <c r="I3014" s="161"/>
      <c r="J3014" s="161"/>
      <c r="K3014" s="161"/>
      <c r="L3014" s="161"/>
      <c r="M3014" s="161"/>
      <c r="N3014" s="161"/>
      <c r="O3014" s="197"/>
      <c r="P3014" s="198"/>
      <c r="Q3014" s="198"/>
      <c r="R3014" s="161"/>
      <c r="S3014" s="161"/>
      <c r="T3014" s="75"/>
      <c r="U3014" s="79">
        <v>1</v>
      </c>
      <c r="V3014" s="196"/>
      <c r="W3014" s="196"/>
      <c r="X3014" s="196"/>
      <c r="Y3014" s="196"/>
      <c r="Z3014" s="196"/>
      <c r="AA3014" s="196"/>
      <c r="AB3014" s="196"/>
      <c r="AC3014" s="196"/>
      <c r="AD3014" s="196"/>
      <c r="AE3014" s="196"/>
      <c r="AF3014" s="196"/>
      <c r="AG3014" s="196"/>
      <c r="AH3014" s="196"/>
      <c r="AI3014" s="196"/>
      <c r="AJ3014" s="196"/>
      <c r="AK3014" s="196"/>
      <c r="AL3014" s="196"/>
      <c r="AM3014" s="196"/>
      <c r="AN3014" s="196"/>
      <c r="AO3014" s="196"/>
      <c r="AP3014" s="196"/>
      <c r="AQ3014" s="196"/>
      <c r="AR3014" s="196"/>
      <c r="AS3014" s="196"/>
      <c r="AT3014" s="196"/>
      <c r="AU3014" s="196"/>
      <c r="AV3014" s="196"/>
      <c r="AW3014" s="196"/>
      <c r="AX3014" s="196"/>
      <c r="AY3014" s="196"/>
      <c r="AZ3014" s="196"/>
      <c r="BA3014" s="196"/>
      <c r="BB3014" s="196"/>
      <c r="BC3014" s="196"/>
      <c r="BD3014" s="196"/>
      <c r="BE3014" s="196"/>
      <c r="BF3014" s="196"/>
      <c r="BG3014" s="196"/>
      <c r="BH3014" s="196"/>
      <c r="BI3014" s="196"/>
      <c r="BJ3014" s="196"/>
      <c r="BK3014" s="196"/>
      <c r="BL3014" s="196"/>
      <c r="BM3014" s="196"/>
      <c r="BN3014" s="196"/>
      <c r="BO3014" s="196"/>
      <c r="BP3014" s="196"/>
      <c r="BQ3014" s="196"/>
      <c r="BR3014" s="196"/>
      <c r="BS3014" s="196"/>
      <c r="BT3014" s="196"/>
      <c r="BU3014" s="196"/>
      <c r="BV3014" s="196"/>
      <c r="BW3014" s="196"/>
      <c r="BX3014" s="196"/>
      <c r="BY3014" s="196"/>
      <c r="BZ3014" s="196"/>
      <c r="CA3014" s="196"/>
      <c r="CB3014" s="196"/>
      <c r="CC3014" s="196"/>
      <c r="CD3014" s="196"/>
      <c r="CE3014" s="196"/>
      <c r="CF3014" s="196"/>
      <c r="CG3014" s="196"/>
      <c r="CH3014" s="196"/>
      <c r="CI3014" s="196"/>
      <c r="CJ3014" s="196"/>
      <c r="CK3014" s="196"/>
      <c r="CL3014" s="196"/>
      <c r="CM3014" s="196"/>
      <c r="CN3014" s="196"/>
      <c r="CO3014" s="196"/>
      <c r="CP3014" s="196"/>
      <c r="CQ3014" s="196"/>
      <c r="CR3014" s="196"/>
      <c r="CS3014" s="196"/>
      <c r="CT3014" s="196"/>
      <c r="CU3014" s="196"/>
      <c r="CV3014" s="196"/>
      <c r="CW3014" s="196"/>
      <c r="CX3014" s="196"/>
      <c r="CY3014" s="196"/>
      <c r="CZ3014" s="196"/>
      <c r="DA3014" s="196"/>
      <c r="DB3014" s="196"/>
      <c r="DC3014" s="196"/>
      <c r="DD3014" s="196"/>
      <c r="DE3014" s="196"/>
      <c r="DF3014" s="196"/>
      <c r="DG3014" s="196"/>
      <c r="DH3014" s="196"/>
      <c r="DI3014" s="196"/>
      <c r="DJ3014" s="196"/>
      <c r="DK3014" s="196"/>
      <c r="DL3014" s="196"/>
      <c r="DM3014" s="196"/>
      <c r="DN3014" s="196"/>
      <c r="DO3014" s="196"/>
      <c r="DP3014" s="196"/>
      <c r="DQ3014" s="196"/>
      <c r="DR3014" s="196"/>
      <c r="DS3014" s="196"/>
      <c r="DT3014" s="196"/>
      <c r="DU3014" s="196"/>
      <c r="DV3014" s="196"/>
      <c r="DW3014" s="196"/>
      <c r="DX3014" s="196"/>
      <c r="DY3014" s="196"/>
      <c r="DZ3014" s="196"/>
      <c r="EA3014" s="196"/>
      <c r="EB3014" s="196"/>
      <c r="EC3014" s="196"/>
      <c r="ED3014" s="196"/>
      <c r="EE3014" s="196"/>
      <c r="EF3014" s="196"/>
      <c r="EG3014" s="196"/>
      <c r="EH3014" s="196"/>
      <c r="EI3014" s="196"/>
      <c r="EJ3014" s="196"/>
      <c r="EK3014" s="196"/>
      <c r="EL3014" s="196"/>
      <c r="EM3014" s="196"/>
      <c r="EN3014" s="196"/>
      <c r="EO3014" s="196"/>
      <c r="EP3014" s="196"/>
      <c r="EQ3014" s="196"/>
      <c r="ER3014" s="196"/>
      <c r="ES3014" s="196"/>
      <c r="ET3014" s="196"/>
      <c r="EU3014" s="196"/>
      <c r="EV3014" s="196"/>
      <c r="EW3014" s="196"/>
      <c r="EX3014" s="196"/>
      <c r="EY3014" s="196"/>
      <c r="EZ3014" s="196"/>
      <c r="FA3014" s="196"/>
      <c r="FB3014" s="196"/>
      <c r="FC3014" s="196"/>
      <c r="FD3014" s="196"/>
      <c r="FE3014" s="196"/>
      <c r="FF3014" s="196"/>
      <c r="FG3014" s="196"/>
      <c r="FH3014" s="196"/>
      <c r="FI3014" s="196"/>
      <c r="FJ3014" s="196"/>
      <c r="FK3014" s="196"/>
      <c r="FL3014" s="196"/>
      <c r="FM3014" s="196"/>
      <c r="FN3014" s="196"/>
      <c r="FO3014" s="196"/>
      <c r="FP3014" s="196"/>
      <c r="FQ3014" s="196"/>
      <c r="FR3014" s="196"/>
      <c r="FS3014" s="196"/>
      <c r="FT3014" s="196"/>
      <c r="FU3014" s="196"/>
      <c r="FV3014" s="196"/>
      <c r="FW3014" s="196"/>
      <c r="FX3014" s="196"/>
      <c r="FY3014" s="196"/>
      <c r="FZ3014" s="196"/>
      <c r="GA3014" s="196"/>
      <c r="GB3014" s="196"/>
      <c r="GC3014" s="196"/>
      <c r="GD3014" s="196"/>
      <c r="GE3014" s="196"/>
      <c r="GF3014" s="196"/>
      <c r="GG3014" s="196"/>
      <c r="GH3014" s="196"/>
      <c r="GI3014" s="196"/>
      <c r="GJ3014" s="196"/>
      <c r="GK3014" s="196"/>
      <c r="GL3014" s="196"/>
      <c r="GM3014" s="196"/>
      <c r="GN3014" s="196"/>
      <c r="GO3014" s="196"/>
      <c r="GP3014" s="196"/>
      <c r="GQ3014" s="196"/>
      <c r="GR3014" s="196"/>
      <c r="GS3014" s="196"/>
      <c r="GT3014" s="196"/>
      <c r="GU3014" s="196"/>
      <c r="GV3014" s="196"/>
      <c r="GW3014" s="196"/>
      <c r="GX3014" s="196"/>
      <c r="GY3014" s="196"/>
      <c r="GZ3014" s="196"/>
      <c r="HA3014" s="196"/>
      <c r="HB3014" s="196"/>
      <c r="HC3014" s="196"/>
      <c r="HD3014" s="196"/>
      <c r="HE3014" s="196"/>
      <c r="HF3014" s="196"/>
      <c r="HG3014" s="196"/>
      <c r="HH3014" s="196"/>
      <c r="HI3014" s="196"/>
      <c r="HJ3014" s="196"/>
      <c r="HK3014" s="196"/>
      <c r="HL3014" s="196"/>
      <c r="HM3014" s="196"/>
      <c r="HN3014" s="196"/>
      <c r="HO3014" s="196"/>
      <c r="HP3014" s="196"/>
      <c r="HQ3014" s="196"/>
      <c r="HR3014" s="196"/>
      <c r="HS3014" s="196"/>
      <c r="HT3014" s="196"/>
      <c r="HU3014" s="196"/>
      <c r="HV3014" s="196"/>
      <c r="HW3014" s="196"/>
      <c r="HX3014" s="196"/>
      <c r="HY3014" s="196"/>
      <c r="HZ3014" s="196"/>
      <c r="IA3014" s="196"/>
      <c r="IB3014" s="196"/>
      <c r="IC3014" s="196"/>
      <c r="ID3014" s="196"/>
      <c r="IE3014" s="196"/>
      <c r="IF3014" s="196"/>
      <c r="IG3014" s="196"/>
      <c r="IH3014" s="196"/>
      <c r="II3014" s="196"/>
      <c r="IJ3014" s="196"/>
      <c r="IK3014" s="196"/>
      <c r="IL3014" s="196"/>
      <c r="IM3014" s="196"/>
      <c r="IN3014" s="196"/>
      <c r="IO3014" s="196"/>
      <c r="IP3014" s="196"/>
      <c r="IQ3014" s="196"/>
      <c r="IR3014" s="196"/>
      <c r="IS3014" s="196"/>
      <c r="IT3014" s="196"/>
      <c r="IU3014" s="196"/>
      <c r="IV3014" s="196"/>
    </row>
    <row r="3015" spans="1:256" s="57" customFormat="1" ht="15.75" hidden="1" customHeight="1" thickBot="1">
      <c r="A3015" s="302" t="s">
        <v>1963</v>
      </c>
      <c r="B3015" s="69"/>
      <c r="C3015" s="233" t="s">
        <v>1964</v>
      </c>
      <c r="D3015" s="217">
        <v>0</v>
      </c>
      <c r="E3015" s="217">
        <v>0</v>
      </c>
      <c r="F3015" s="217">
        <v>0</v>
      </c>
      <c r="G3015" s="217">
        <v>0</v>
      </c>
      <c r="H3015" s="217">
        <v>0</v>
      </c>
      <c r="I3015" s="217">
        <v>0</v>
      </c>
      <c r="J3015" s="217">
        <v>0</v>
      </c>
      <c r="K3015" s="217">
        <v>0</v>
      </c>
      <c r="L3015" s="217">
        <v>0</v>
      </c>
      <c r="M3015" s="217">
        <v>0</v>
      </c>
      <c r="N3015" s="217">
        <v>0</v>
      </c>
      <c r="O3015" s="217">
        <v>0</v>
      </c>
      <c r="P3015" s="160">
        <f t="shared" ref="P3015:P3024" si="2035">SUM(D3015:O3015)</f>
        <v>0</v>
      </c>
      <c r="Q3015" s="484"/>
      <c r="R3015" s="234"/>
      <c r="S3015" s="234"/>
      <c r="T3015" s="75"/>
      <c r="U3015" s="79">
        <v>2</v>
      </c>
    </row>
    <row r="3016" spans="1:256" s="57" customFormat="1" ht="15.75" hidden="1" customHeight="1" thickBot="1">
      <c r="A3016" s="304" t="s">
        <v>1963</v>
      </c>
      <c r="B3016" s="69"/>
      <c r="C3016" s="233" t="s">
        <v>1965</v>
      </c>
      <c r="D3016" s="261">
        <v>0</v>
      </c>
      <c r="E3016" s="220">
        <v>0</v>
      </c>
      <c r="F3016" s="220">
        <v>0</v>
      </c>
      <c r="G3016" s="220">
        <v>0</v>
      </c>
      <c r="H3016" s="220">
        <v>0</v>
      </c>
      <c r="I3016" s="220">
        <v>0</v>
      </c>
      <c r="J3016" s="220">
        <v>0</v>
      </c>
      <c r="K3016" s="220">
        <v>0</v>
      </c>
      <c r="L3016" s="220">
        <v>0</v>
      </c>
      <c r="M3016" s="220">
        <v>0</v>
      </c>
      <c r="N3016" s="220">
        <v>0</v>
      </c>
      <c r="O3016" s="220">
        <v>0</v>
      </c>
      <c r="P3016" s="164">
        <f t="shared" si="2035"/>
        <v>0</v>
      </c>
      <c r="Q3016" s="484"/>
      <c r="R3016" s="234"/>
      <c r="S3016" s="234"/>
      <c r="T3016" s="75"/>
      <c r="U3016" s="79">
        <v>2</v>
      </c>
    </row>
    <row r="3017" spans="1:256" s="57" customFormat="1" ht="15.75" hidden="1" customHeight="1" thickBot="1">
      <c r="A3017" s="304" t="s">
        <v>1963</v>
      </c>
      <c r="B3017" s="69"/>
      <c r="C3017" s="233" t="s">
        <v>1966</v>
      </c>
      <c r="D3017" s="358">
        <v>0</v>
      </c>
      <c r="E3017" s="235">
        <v>0</v>
      </c>
      <c r="F3017" s="235">
        <v>0</v>
      </c>
      <c r="G3017" s="235">
        <v>0</v>
      </c>
      <c r="H3017" s="235">
        <v>0</v>
      </c>
      <c r="I3017" s="235">
        <v>0</v>
      </c>
      <c r="J3017" s="235">
        <v>0</v>
      </c>
      <c r="K3017" s="235">
        <v>0</v>
      </c>
      <c r="L3017" s="235">
        <v>0</v>
      </c>
      <c r="M3017" s="235">
        <v>0</v>
      </c>
      <c r="N3017" s="235">
        <v>0</v>
      </c>
      <c r="O3017" s="235">
        <v>0</v>
      </c>
      <c r="P3017" s="167">
        <f t="shared" si="2035"/>
        <v>0</v>
      </c>
      <c r="Q3017" s="484"/>
      <c r="R3017" s="234"/>
      <c r="S3017" s="234"/>
      <c r="T3017" s="75"/>
      <c r="U3017" s="79">
        <v>2</v>
      </c>
    </row>
    <row r="3018" spans="1:256" s="57" customFormat="1" ht="15.75" hidden="1" customHeight="1" thickBot="1">
      <c r="A3018" s="304" t="s">
        <v>1963</v>
      </c>
      <c r="B3018" s="69"/>
      <c r="C3018" s="233" t="s">
        <v>1967</v>
      </c>
      <c r="D3018" s="358">
        <v>0</v>
      </c>
      <c r="E3018" s="235">
        <v>0</v>
      </c>
      <c r="F3018" s="235">
        <v>0</v>
      </c>
      <c r="G3018" s="235">
        <v>0</v>
      </c>
      <c r="H3018" s="235">
        <v>0</v>
      </c>
      <c r="I3018" s="235">
        <v>0</v>
      </c>
      <c r="J3018" s="235">
        <v>0</v>
      </c>
      <c r="K3018" s="235">
        <v>0</v>
      </c>
      <c r="L3018" s="235">
        <v>0</v>
      </c>
      <c r="M3018" s="235">
        <v>0</v>
      </c>
      <c r="N3018" s="235">
        <v>0</v>
      </c>
      <c r="O3018" s="235">
        <v>0</v>
      </c>
      <c r="P3018" s="171">
        <f t="shared" si="2035"/>
        <v>0</v>
      </c>
      <c r="Q3018" s="484"/>
      <c r="R3018" s="234"/>
      <c r="S3018" s="234"/>
      <c r="T3018" s="75"/>
      <c r="U3018" s="79">
        <v>2</v>
      </c>
    </row>
    <row r="3019" spans="1:256" s="57" customFormat="1" ht="15.75" hidden="1" customHeight="1" thickBot="1">
      <c r="A3019" s="304" t="s">
        <v>1963</v>
      </c>
      <c r="B3019" s="69"/>
      <c r="C3019" s="236" t="s">
        <v>1968</v>
      </c>
      <c r="D3019" s="358">
        <v>0</v>
      </c>
      <c r="E3019" s="235">
        <v>0</v>
      </c>
      <c r="F3019" s="235">
        <v>0</v>
      </c>
      <c r="G3019" s="235">
        <v>0</v>
      </c>
      <c r="H3019" s="235">
        <v>0</v>
      </c>
      <c r="I3019" s="235">
        <v>0</v>
      </c>
      <c r="J3019" s="235">
        <v>0</v>
      </c>
      <c r="K3019" s="235">
        <v>0</v>
      </c>
      <c r="L3019" s="235">
        <v>0</v>
      </c>
      <c r="M3019" s="235">
        <v>0</v>
      </c>
      <c r="N3019" s="235">
        <v>0</v>
      </c>
      <c r="O3019" s="235">
        <v>0</v>
      </c>
      <c r="P3019" s="171">
        <f t="shared" si="2035"/>
        <v>0</v>
      </c>
      <c r="Q3019" s="496" t="e">
        <f>(P3038/P3037-1)</f>
        <v>#DIV/0!</v>
      </c>
      <c r="R3019" s="234"/>
      <c r="S3019" s="234"/>
      <c r="T3019" s="75"/>
      <c r="U3019" s="79">
        <v>2</v>
      </c>
    </row>
    <row r="3020" spans="1:256" s="57" customFormat="1" ht="15.75" hidden="1" customHeight="1" thickBot="1">
      <c r="A3020" s="304" t="s">
        <v>1963</v>
      </c>
      <c r="B3020" s="69"/>
      <c r="C3020" s="233" t="s">
        <v>1969</v>
      </c>
      <c r="D3020" s="358">
        <v>0</v>
      </c>
      <c r="E3020" s="235">
        <v>0</v>
      </c>
      <c r="F3020" s="235">
        <v>0</v>
      </c>
      <c r="G3020" s="235">
        <v>0</v>
      </c>
      <c r="H3020" s="235">
        <v>0</v>
      </c>
      <c r="I3020" s="235">
        <v>0</v>
      </c>
      <c r="J3020" s="235">
        <v>0</v>
      </c>
      <c r="K3020" s="235">
        <v>0</v>
      </c>
      <c r="L3020" s="235">
        <v>0</v>
      </c>
      <c r="M3020" s="235">
        <v>0</v>
      </c>
      <c r="N3020" s="235">
        <v>0</v>
      </c>
      <c r="O3020" s="235">
        <v>0</v>
      </c>
      <c r="P3020" s="171">
        <f t="shared" si="2035"/>
        <v>0</v>
      </c>
      <c r="Q3020" s="496" t="e">
        <f>(P3039/P3038-1)</f>
        <v>#DIV/0!</v>
      </c>
      <c r="R3020" s="234"/>
      <c r="S3020" s="234"/>
      <c r="T3020" s="75"/>
      <c r="U3020" s="79">
        <v>2</v>
      </c>
    </row>
    <row r="3021" spans="1:256" s="57" customFormat="1" ht="15.75" hidden="1" customHeight="1" thickBot="1">
      <c r="A3021" s="304" t="s">
        <v>1963</v>
      </c>
      <c r="B3021" s="69"/>
      <c r="C3021" s="233" t="s">
        <v>1970</v>
      </c>
      <c r="D3021" s="358">
        <v>0</v>
      </c>
      <c r="E3021" s="235">
        <v>0</v>
      </c>
      <c r="F3021" s="235">
        <v>0</v>
      </c>
      <c r="G3021" s="235">
        <v>0</v>
      </c>
      <c r="H3021" s="235">
        <v>0</v>
      </c>
      <c r="I3021" s="235">
        <v>0</v>
      </c>
      <c r="J3021" s="235">
        <v>0</v>
      </c>
      <c r="K3021" s="235">
        <v>0</v>
      </c>
      <c r="L3021" s="235">
        <v>0</v>
      </c>
      <c r="M3021" s="235">
        <v>0</v>
      </c>
      <c r="N3021" s="235">
        <v>0</v>
      </c>
      <c r="O3021" s="235">
        <v>0</v>
      </c>
      <c r="P3021" s="171">
        <f t="shared" si="2035"/>
        <v>0</v>
      </c>
      <c r="Q3021" s="497" t="e">
        <f>(P3040/P3039-1)</f>
        <v>#DIV/0!</v>
      </c>
      <c r="R3021" s="234"/>
      <c r="S3021" s="234"/>
      <c r="T3021" s="75"/>
      <c r="U3021" s="79">
        <v>2</v>
      </c>
    </row>
    <row r="3022" spans="1:256" s="57" customFormat="1" ht="15.75" hidden="1" customHeight="1" thickBot="1">
      <c r="A3022" s="304" t="s">
        <v>1963</v>
      </c>
      <c r="B3022" s="69"/>
      <c r="C3022" s="244" t="s">
        <v>1971</v>
      </c>
      <c r="D3022" s="168">
        <v>0</v>
      </c>
      <c r="E3022" s="217">
        <v>0</v>
      </c>
      <c r="F3022" s="217">
        <v>0</v>
      </c>
      <c r="G3022" s="217">
        <v>0</v>
      </c>
      <c r="H3022" s="217">
        <v>0</v>
      </c>
      <c r="I3022" s="217">
        <v>0</v>
      </c>
      <c r="J3022" s="217">
        <v>0</v>
      </c>
      <c r="K3022" s="217">
        <v>0</v>
      </c>
      <c r="L3022" s="217">
        <v>0</v>
      </c>
      <c r="M3022" s="217">
        <v>0</v>
      </c>
      <c r="N3022" s="217">
        <v>0</v>
      </c>
      <c r="O3022" s="217">
        <v>0</v>
      </c>
      <c r="P3022" s="171">
        <f t="shared" si="2035"/>
        <v>0</v>
      </c>
      <c r="Q3022" s="497">
        <v>0</v>
      </c>
      <c r="R3022" s="234"/>
      <c r="S3022" s="234"/>
      <c r="T3022" s="477"/>
      <c r="U3022" s="79">
        <v>2</v>
      </c>
    </row>
    <row r="3023" spans="1:256" s="57" customFormat="1" ht="15.75" hidden="1" customHeight="1" thickBot="1">
      <c r="A3023" s="304" t="s">
        <v>1963</v>
      </c>
      <c r="B3023" s="516"/>
      <c r="C3023" s="244" t="s">
        <v>1972</v>
      </c>
      <c r="D3023" s="173">
        <v>0</v>
      </c>
      <c r="E3023" s="218">
        <v>0</v>
      </c>
      <c r="F3023" s="218">
        <v>0</v>
      </c>
      <c r="G3023" s="218">
        <v>0</v>
      </c>
      <c r="H3023" s="218">
        <v>0</v>
      </c>
      <c r="I3023" s="218">
        <v>0</v>
      </c>
      <c r="J3023" s="218">
        <v>0</v>
      </c>
      <c r="K3023" s="218">
        <v>0</v>
      </c>
      <c r="L3023" s="218">
        <v>0</v>
      </c>
      <c r="M3023" s="218">
        <v>0</v>
      </c>
      <c r="N3023" s="218">
        <v>0</v>
      </c>
      <c r="O3023" s="218">
        <v>0</v>
      </c>
      <c r="P3023" s="514">
        <f t="shared" si="2035"/>
        <v>0</v>
      </c>
      <c r="Q3023" s="550">
        <v>0</v>
      </c>
      <c r="R3023" s="234"/>
      <c r="S3023" s="234"/>
      <c r="T3023" s="75"/>
      <c r="U3023" s="79">
        <v>2</v>
      </c>
    </row>
    <row r="3024" spans="1:256" s="57" customFormat="1" ht="15.75" hidden="1" customHeight="1" thickBot="1">
      <c r="A3024" s="304" t="s">
        <v>1963</v>
      </c>
      <c r="B3024" s="516"/>
      <c r="C3024" s="244" t="s">
        <v>1973</v>
      </c>
      <c r="D3024" s="219">
        <v>0</v>
      </c>
      <c r="E3024" s="220">
        <v>0</v>
      </c>
      <c r="F3024" s="220">
        <v>0</v>
      </c>
      <c r="G3024" s="220">
        <v>0</v>
      </c>
      <c r="H3024" s="220">
        <v>0</v>
      </c>
      <c r="I3024" s="220">
        <v>0</v>
      </c>
      <c r="J3024" s="220">
        <v>0</v>
      </c>
      <c r="K3024" s="220">
        <v>0</v>
      </c>
      <c r="L3024" s="220">
        <v>0</v>
      </c>
      <c r="M3024" s="220">
        <v>0</v>
      </c>
      <c r="N3024" s="220">
        <v>0</v>
      </c>
      <c r="O3024" s="220">
        <v>0</v>
      </c>
      <c r="P3024" s="460">
        <f t="shared" si="2035"/>
        <v>0</v>
      </c>
      <c r="Q3024" s="551">
        <v>0</v>
      </c>
      <c r="R3024" s="234"/>
      <c r="S3024" s="234"/>
      <c r="T3024" s="75"/>
      <c r="U3024" s="79">
        <v>2</v>
      </c>
    </row>
    <row r="3025" spans="1:21" s="57" customFormat="1" ht="15.6" hidden="1" customHeight="1" thickBot="1">
      <c r="A3025" s="304" t="s">
        <v>1963</v>
      </c>
      <c r="B3025" s="516"/>
      <c r="C3025" s="244" t="s">
        <v>1974</v>
      </c>
      <c r="D3025" s="219">
        <v>0</v>
      </c>
      <c r="E3025" s="220">
        <v>0</v>
      </c>
      <c r="F3025" s="220">
        <v>0</v>
      </c>
      <c r="G3025" s="220">
        <v>0</v>
      </c>
      <c r="H3025" s="220">
        <v>0</v>
      </c>
      <c r="I3025" s="220">
        <v>0</v>
      </c>
      <c r="J3025" s="220">
        <v>0</v>
      </c>
      <c r="K3025" s="220">
        <v>0</v>
      </c>
      <c r="L3025" s="220">
        <v>0</v>
      </c>
      <c r="M3025" s="220">
        <v>0</v>
      </c>
      <c r="N3025" s="220">
        <v>0</v>
      </c>
      <c r="O3025" s="220">
        <v>0</v>
      </c>
      <c r="P3025" s="460">
        <f>SUM(D3025:O3025)</f>
        <v>0</v>
      </c>
      <c r="Q3025" s="551">
        <v>0</v>
      </c>
      <c r="R3025" s="234"/>
      <c r="S3025" s="234"/>
      <c r="T3025" s="75"/>
      <c r="U3025" s="79">
        <v>2</v>
      </c>
    </row>
    <row r="3026" spans="1:21" s="57" customFormat="1" ht="15.6" hidden="1" customHeight="1" thickBot="1">
      <c r="A3026" s="304" t="s">
        <v>1963</v>
      </c>
      <c r="B3026" s="516"/>
      <c r="C3026" s="244" t="s">
        <v>1975</v>
      </c>
      <c r="D3026" s="219">
        <f>D3046/$P3046</f>
        <v>0</v>
      </c>
      <c r="E3026" s="220">
        <f t="shared" ref="E3026:O3026" si="2036">E3046/$P3046</f>
        <v>0.20765382553908188</v>
      </c>
      <c r="F3026" s="220">
        <f t="shared" si="2036"/>
        <v>0.13863861991191323</v>
      </c>
      <c r="G3026" s="220">
        <f t="shared" si="2036"/>
        <v>7.0616081216041654E-2</v>
      </c>
      <c r="H3026" s="220">
        <f t="shared" si="2036"/>
        <v>0.1151850605689712</v>
      </c>
      <c r="I3026" s="220">
        <f t="shared" si="2036"/>
        <v>0.26555593597252403</v>
      </c>
      <c r="J3026" s="220">
        <f t="shared" si="2036"/>
        <v>0.13453628715860041</v>
      </c>
      <c r="K3026" s="220">
        <f t="shared" si="2036"/>
        <v>7.0985024039492986E-2</v>
      </c>
      <c r="L3026" s="220">
        <f t="shared" si="2036"/>
        <v>-6.007499241820191E-3</v>
      </c>
      <c r="M3026" s="220">
        <f t="shared" si="2036"/>
        <v>6.8828923863196651E-5</v>
      </c>
      <c r="N3026" s="220">
        <f t="shared" si="2036"/>
        <v>1.5018508911158019E-3</v>
      </c>
      <c r="O3026" s="220">
        <f t="shared" si="2036"/>
        <v>1.2659850202157877E-3</v>
      </c>
      <c r="P3026" s="460">
        <f>SUM(D3026:O3026)</f>
        <v>1</v>
      </c>
      <c r="Q3026" s="551">
        <v>1</v>
      </c>
      <c r="R3026" s="234"/>
      <c r="S3026" s="234"/>
      <c r="T3026" s="75"/>
      <c r="U3026" s="79">
        <v>2</v>
      </c>
    </row>
    <row r="3027" spans="1:21" s="57" customFormat="1" ht="15.6" customHeight="1" thickBot="1">
      <c r="A3027" s="304" t="s">
        <v>1963</v>
      </c>
      <c r="B3027" s="516">
        <f>+B3009+1</f>
        <v>586</v>
      </c>
      <c r="C3027" s="244" t="s">
        <v>1976</v>
      </c>
      <c r="D3027" s="219">
        <f t="shared" ref="D3027:O3027" si="2037">D3047/$P3047</f>
        <v>2.1243971789674074E-3</v>
      </c>
      <c r="E3027" s="220">
        <f t="shared" si="2037"/>
        <v>0.15172454137958538</v>
      </c>
      <c r="F3027" s="220">
        <f t="shared" si="2037"/>
        <v>0.11304335068409227</v>
      </c>
      <c r="G3027" s="220">
        <f t="shared" si="2037"/>
        <v>0.12782124025358843</v>
      </c>
      <c r="H3027" s="220">
        <f t="shared" si="2037"/>
        <v>2.0253468449989887E-3</v>
      </c>
      <c r="I3027" s="220">
        <f t="shared" si="2037"/>
        <v>7.6154561758365645E-3</v>
      </c>
      <c r="J3027" s="220">
        <f t="shared" si="2037"/>
        <v>0.22899177214340868</v>
      </c>
      <c r="K3027" s="220">
        <f t="shared" si="2037"/>
        <v>0.22665303864660594</v>
      </c>
      <c r="L3027" s="220">
        <f t="shared" si="2037"/>
        <v>0.1113747510146762</v>
      </c>
      <c r="M3027" s="220">
        <f t="shared" si="2037"/>
        <v>1.1094471708732652E-2</v>
      </c>
      <c r="N3027" s="220">
        <f t="shared" si="2037"/>
        <v>8.7053826237383398E-3</v>
      </c>
      <c r="O3027" s="220">
        <f t="shared" si="2037"/>
        <v>8.8262513457691583E-3</v>
      </c>
      <c r="P3027" s="460">
        <f t="shared" ref="P3027:P3056" si="2038">SUM(D3027:O3027)</f>
        <v>1</v>
      </c>
      <c r="Q3027" s="551">
        <f>(P3047/P3046-1)</f>
        <v>-0.38400880063292986</v>
      </c>
      <c r="R3027" s="234"/>
      <c r="S3027" s="234"/>
      <c r="T3027" s="75"/>
      <c r="U3027" s="79">
        <v>1</v>
      </c>
    </row>
    <row r="3028" spans="1:21" s="57" customFormat="1" ht="15.6" customHeight="1" thickBot="1">
      <c r="A3028" s="304" t="s">
        <v>1963</v>
      </c>
      <c r="B3028" s="516">
        <f>+B3027+1</f>
        <v>587</v>
      </c>
      <c r="C3028" s="244" t="s">
        <v>1977</v>
      </c>
      <c r="D3028" s="347">
        <f t="shared" ref="D3028:O3028" si="2039">D3048/$P3048</f>
        <v>1.1591480041884563E-3</v>
      </c>
      <c r="E3028" s="264">
        <f t="shared" si="2039"/>
        <v>5.8981572675654934E-3</v>
      </c>
      <c r="F3028" s="264">
        <f t="shared" si="2039"/>
        <v>6.9720463168089206E-2</v>
      </c>
      <c r="G3028" s="264">
        <f t="shared" si="2039"/>
        <v>7.8017944229660838E-2</v>
      </c>
      <c r="H3028" s="264">
        <f t="shared" si="2039"/>
        <v>0.14093467545721705</v>
      </c>
      <c r="I3028" s="264">
        <f t="shared" si="2039"/>
        <v>5.050193970632786E-2</v>
      </c>
      <c r="J3028" s="264">
        <f t="shared" si="2039"/>
        <v>0.14212362716394566</v>
      </c>
      <c r="K3028" s="264">
        <f t="shared" si="2039"/>
        <v>7.5581134254368174E-2</v>
      </c>
      <c r="L3028" s="264">
        <f t="shared" si="2039"/>
        <v>0.18853504236459656</v>
      </c>
      <c r="M3028" s="264">
        <f t="shared" si="2039"/>
        <v>4.8097085434598138E-3</v>
      </c>
      <c r="N3028" s="264">
        <f t="shared" si="2039"/>
        <v>0.14474627809344659</v>
      </c>
      <c r="O3028" s="264">
        <f t="shared" si="2039"/>
        <v>9.7971881747134282E-2</v>
      </c>
      <c r="P3028" s="552">
        <f t="shared" si="2038"/>
        <v>1</v>
      </c>
      <c r="Q3028" s="553">
        <f t="shared" ref="Q3028:Q3036" si="2040">(P3048/P3047-1)</f>
        <v>0.61467792194460702</v>
      </c>
      <c r="R3028" s="234"/>
      <c r="S3028" s="234"/>
      <c r="T3028" s="75"/>
      <c r="U3028" s="79">
        <v>1</v>
      </c>
    </row>
    <row r="3029" spans="1:21" s="57" customFormat="1" ht="15.6" customHeight="1" thickBot="1">
      <c r="A3029" s="304" t="s">
        <v>1963</v>
      </c>
      <c r="B3029" s="516">
        <f>+B3028+1</f>
        <v>588</v>
      </c>
      <c r="C3029" s="233" t="s">
        <v>1978</v>
      </c>
      <c r="D3029" s="175">
        <f t="shared" ref="D3029:O3029" si="2041">D3049/$P3049</f>
        <v>0</v>
      </c>
      <c r="E3029" s="340">
        <f t="shared" si="2041"/>
        <v>0.10983718852575977</v>
      </c>
      <c r="F3029" s="340">
        <f t="shared" si="2041"/>
        <v>6.2345038139595549E-2</v>
      </c>
      <c r="G3029" s="340">
        <f t="shared" si="2041"/>
        <v>0.19306216840899107</v>
      </c>
      <c r="H3029" s="340">
        <f t="shared" si="2041"/>
        <v>3.5252531701853319E-3</v>
      </c>
      <c r="I3029" s="340">
        <f t="shared" si="2041"/>
        <v>0.18561776829116605</v>
      </c>
      <c r="J3029" s="340">
        <f t="shared" si="2041"/>
        <v>7.8063857710724202E-2</v>
      </c>
      <c r="K3029" s="340">
        <f t="shared" si="2041"/>
        <v>6.4798724178330019E-2</v>
      </c>
      <c r="L3029" s="340">
        <f t="shared" si="2041"/>
        <v>6.5933262788337971E-2</v>
      </c>
      <c r="M3029" s="340">
        <f t="shared" si="2041"/>
        <v>6.5769487639405391E-2</v>
      </c>
      <c r="N3029" s="340">
        <f t="shared" si="2041"/>
        <v>0.12306061322454118</v>
      </c>
      <c r="O3029" s="176">
        <f t="shared" si="2041"/>
        <v>4.7986637922963475E-2</v>
      </c>
      <c r="P3029" s="229">
        <f t="shared" si="2038"/>
        <v>0.99999999999999989</v>
      </c>
      <c r="Q3029" s="498">
        <f t="shared" si="2040"/>
        <v>0.12601428894461364</v>
      </c>
      <c r="R3029" s="234"/>
      <c r="S3029" s="234"/>
      <c r="T3029" s="75"/>
      <c r="U3029" s="79">
        <v>1</v>
      </c>
    </row>
    <row r="3030" spans="1:21" s="57" customFormat="1" ht="15.6" customHeight="1" thickBot="1">
      <c r="A3030" s="304" t="s">
        <v>1963</v>
      </c>
      <c r="B3030" s="516">
        <f>+B3029+1</f>
        <v>589</v>
      </c>
      <c r="C3030" s="233" t="s">
        <v>1979</v>
      </c>
      <c r="D3030" s="175">
        <f t="shared" ref="D3030:O3030" si="2042">D3050/$P3050</f>
        <v>1.937382370458419E-3</v>
      </c>
      <c r="E3030" s="340">
        <f t="shared" si="2042"/>
        <v>2.3005576558576216E-3</v>
      </c>
      <c r="F3030" s="340">
        <f t="shared" si="2042"/>
        <v>2.1588584415077527E-3</v>
      </c>
      <c r="G3030" s="340">
        <f t="shared" si="2042"/>
        <v>1.5709314551940027E-2</v>
      </c>
      <c r="H3030" s="340">
        <f t="shared" si="2042"/>
        <v>0.12305555184000672</v>
      </c>
      <c r="I3030" s="340">
        <f t="shared" si="2042"/>
        <v>7.285359731758703E-3</v>
      </c>
      <c r="J3030" s="340">
        <f t="shared" si="2042"/>
        <v>3.0090098756349977E-3</v>
      </c>
      <c r="K3030" s="340">
        <f t="shared" si="2042"/>
        <v>8.5455124864824619E-3</v>
      </c>
      <c r="L3030" s="340">
        <f t="shared" si="2042"/>
        <v>0.34729638290314979</v>
      </c>
      <c r="M3030" s="340">
        <f t="shared" si="2042"/>
        <v>1.0539893425225717E-2</v>
      </c>
      <c r="N3030" s="340">
        <f t="shared" si="2042"/>
        <v>0.47595264338742532</v>
      </c>
      <c r="O3030" s="261">
        <f t="shared" si="2042"/>
        <v>2.2095333305525936E-3</v>
      </c>
      <c r="P3030" s="164">
        <f t="shared" si="2038"/>
        <v>1</v>
      </c>
      <c r="Q3030" s="492">
        <f t="shared" si="2040"/>
        <v>-0.45730940212362869</v>
      </c>
      <c r="R3030" s="234"/>
      <c r="S3030" s="234"/>
      <c r="T3030" s="75"/>
      <c r="U3030" s="79">
        <v>1</v>
      </c>
    </row>
    <row r="3031" spans="1:21" s="57" customFormat="1" ht="15.75" customHeight="1" thickBot="1">
      <c r="A3031" s="304" t="s">
        <v>1963</v>
      </c>
      <c r="B3031" s="516">
        <f>+B3030+1</f>
        <v>590</v>
      </c>
      <c r="C3031" s="233" t="s">
        <v>1980</v>
      </c>
      <c r="D3031" s="175">
        <f t="shared" ref="D3031:O3031" si="2043">D3051/$P3051</f>
        <v>8.666666666666667E-2</v>
      </c>
      <c r="E3031" s="340">
        <f t="shared" si="2043"/>
        <v>8.666666666666667E-2</v>
      </c>
      <c r="F3031" s="340">
        <f t="shared" si="2043"/>
        <v>8.666666666666667E-2</v>
      </c>
      <c r="G3031" s="340">
        <f t="shared" si="2043"/>
        <v>0.08</v>
      </c>
      <c r="H3031" s="340">
        <f t="shared" si="2043"/>
        <v>8.666666666666667E-2</v>
      </c>
      <c r="I3031" s="340">
        <f t="shared" si="2043"/>
        <v>8.666666666666667E-2</v>
      </c>
      <c r="J3031" s="340">
        <f t="shared" si="2043"/>
        <v>8.666666666666667E-2</v>
      </c>
      <c r="K3031" s="340">
        <f t="shared" si="2043"/>
        <v>0.08</v>
      </c>
      <c r="L3031" s="340">
        <f t="shared" si="2043"/>
        <v>8.666666666666667E-2</v>
      </c>
      <c r="M3031" s="340">
        <f t="shared" si="2043"/>
        <v>8.666666666666667E-2</v>
      </c>
      <c r="N3031" s="340">
        <f t="shared" si="2043"/>
        <v>0.08</v>
      </c>
      <c r="O3031" s="261">
        <f t="shared" si="2043"/>
        <v>6.6666666666666666E-2</v>
      </c>
      <c r="P3031" s="164">
        <f t="shared" si="2038"/>
        <v>1</v>
      </c>
      <c r="Q3031" s="492">
        <f t="shared" si="2040"/>
        <v>0.68661430654259115</v>
      </c>
      <c r="R3031" s="234"/>
      <c r="S3031" s="234"/>
      <c r="T3031" s="75"/>
      <c r="U3031" s="79">
        <v>1</v>
      </c>
    </row>
    <row r="3032" spans="1:21" s="57" customFormat="1" ht="15.75" customHeight="1" thickBot="1">
      <c r="A3032" s="304" t="s">
        <v>1963</v>
      </c>
      <c r="B3032" s="516">
        <f>+B3031+1</f>
        <v>591</v>
      </c>
      <c r="C3032" s="233" t="s">
        <v>1981</v>
      </c>
      <c r="D3032" s="175">
        <f t="shared" ref="D3032:O3032" si="2044">D3052/$P3052</f>
        <v>8.666666666666667E-2</v>
      </c>
      <c r="E3032" s="340">
        <f t="shared" si="2044"/>
        <v>8.666666666666667E-2</v>
      </c>
      <c r="F3032" s="340">
        <f t="shared" si="2044"/>
        <v>8.666666666666667E-2</v>
      </c>
      <c r="G3032" s="340">
        <f t="shared" si="2044"/>
        <v>0.08</v>
      </c>
      <c r="H3032" s="340">
        <f t="shared" si="2044"/>
        <v>8.666666666666667E-2</v>
      </c>
      <c r="I3032" s="340">
        <f t="shared" si="2044"/>
        <v>8.666666666666667E-2</v>
      </c>
      <c r="J3032" s="340">
        <f t="shared" si="2044"/>
        <v>8.666666666666667E-2</v>
      </c>
      <c r="K3032" s="340">
        <f t="shared" si="2044"/>
        <v>0.08</v>
      </c>
      <c r="L3032" s="340">
        <f t="shared" si="2044"/>
        <v>8.666666666666667E-2</v>
      </c>
      <c r="M3032" s="340">
        <f t="shared" si="2044"/>
        <v>8.666666666666667E-2</v>
      </c>
      <c r="N3032" s="340">
        <f t="shared" si="2044"/>
        <v>0.08</v>
      </c>
      <c r="O3032" s="261">
        <f t="shared" si="2044"/>
        <v>6.6666666666666666E-2</v>
      </c>
      <c r="P3032" s="164">
        <f t="shared" si="2038"/>
        <v>1</v>
      </c>
      <c r="Q3032" s="492">
        <f t="shared" si="2040"/>
        <v>0</v>
      </c>
      <c r="R3032" s="234"/>
      <c r="S3032" s="234"/>
      <c r="T3032" s="75"/>
      <c r="U3032" s="79">
        <v>1</v>
      </c>
    </row>
    <row r="3033" spans="1:21" s="57" customFormat="1" ht="15.75" hidden="1" customHeight="1" thickBot="1">
      <c r="A3033" s="304" t="s">
        <v>1963</v>
      </c>
      <c r="B3033" s="69"/>
      <c r="C3033" s="233" t="s">
        <v>1982</v>
      </c>
      <c r="D3033" s="175" t="e">
        <f t="shared" ref="D3033:O3033" si="2045">D3053/$P3053</f>
        <v>#DIV/0!</v>
      </c>
      <c r="E3033" s="340" t="e">
        <f t="shared" si="2045"/>
        <v>#DIV/0!</v>
      </c>
      <c r="F3033" s="340" t="e">
        <f t="shared" si="2045"/>
        <v>#DIV/0!</v>
      </c>
      <c r="G3033" s="340" t="e">
        <f t="shared" si="2045"/>
        <v>#DIV/0!</v>
      </c>
      <c r="H3033" s="340" t="e">
        <f t="shared" si="2045"/>
        <v>#DIV/0!</v>
      </c>
      <c r="I3033" s="340" t="e">
        <f t="shared" si="2045"/>
        <v>#DIV/0!</v>
      </c>
      <c r="J3033" s="340" t="e">
        <f t="shared" si="2045"/>
        <v>#DIV/0!</v>
      </c>
      <c r="K3033" s="340" t="e">
        <f t="shared" si="2045"/>
        <v>#DIV/0!</v>
      </c>
      <c r="L3033" s="340" t="e">
        <f t="shared" si="2045"/>
        <v>#DIV/0!</v>
      </c>
      <c r="M3033" s="340" t="e">
        <f t="shared" si="2045"/>
        <v>#DIV/0!</v>
      </c>
      <c r="N3033" s="340" t="e">
        <f t="shared" si="2045"/>
        <v>#DIV/0!</v>
      </c>
      <c r="O3033" s="261" t="e">
        <f t="shared" si="2045"/>
        <v>#DIV/0!</v>
      </c>
      <c r="P3033" s="164" t="e">
        <f t="shared" si="2038"/>
        <v>#DIV/0!</v>
      </c>
      <c r="Q3033" s="492">
        <f t="shared" si="2040"/>
        <v>-1</v>
      </c>
      <c r="R3033" s="234"/>
      <c r="S3033" s="234"/>
      <c r="T3033" s="75"/>
      <c r="U3033" s="79">
        <v>2</v>
      </c>
    </row>
    <row r="3034" spans="1:21" s="57" customFormat="1" ht="15.75" hidden="1" customHeight="1" thickBot="1">
      <c r="A3034" s="304" t="s">
        <v>1963</v>
      </c>
      <c r="B3034" s="69"/>
      <c r="C3034" s="233" t="s">
        <v>1983</v>
      </c>
      <c r="D3034" s="175" t="e">
        <f t="shared" ref="D3034:O3034" si="2046">D3054/$P3054</f>
        <v>#DIV/0!</v>
      </c>
      <c r="E3034" s="340" t="e">
        <f t="shared" si="2046"/>
        <v>#DIV/0!</v>
      </c>
      <c r="F3034" s="340" t="e">
        <f t="shared" si="2046"/>
        <v>#DIV/0!</v>
      </c>
      <c r="G3034" s="340" t="e">
        <f t="shared" si="2046"/>
        <v>#DIV/0!</v>
      </c>
      <c r="H3034" s="340" t="e">
        <f t="shared" si="2046"/>
        <v>#DIV/0!</v>
      </c>
      <c r="I3034" s="340" t="e">
        <f t="shared" si="2046"/>
        <v>#DIV/0!</v>
      </c>
      <c r="J3034" s="340" t="e">
        <f t="shared" si="2046"/>
        <v>#DIV/0!</v>
      </c>
      <c r="K3034" s="340" t="e">
        <f t="shared" si="2046"/>
        <v>#DIV/0!</v>
      </c>
      <c r="L3034" s="340" t="e">
        <f t="shared" si="2046"/>
        <v>#DIV/0!</v>
      </c>
      <c r="M3034" s="340" t="e">
        <f t="shared" si="2046"/>
        <v>#DIV/0!</v>
      </c>
      <c r="N3034" s="340" t="e">
        <f t="shared" si="2046"/>
        <v>#DIV/0!</v>
      </c>
      <c r="O3034" s="261" t="e">
        <f t="shared" si="2046"/>
        <v>#DIV/0!</v>
      </c>
      <c r="P3034" s="164" t="e">
        <f t="shared" si="2038"/>
        <v>#DIV/0!</v>
      </c>
      <c r="Q3034" s="492" t="e">
        <f t="shared" si="2040"/>
        <v>#DIV/0!</v>
      </c>
      <c r="R3034" s="234"/>
      <c r="S3034" s="234"/>
      <c r="T3034" s="75"/>
      <c r="U3034" s="79">
        <v>2</v>
      </c>
    </row>
    <row r="3035" spans="1:21" s="57" customFormat="1" ht="15.75" hidden="1" customHeight="1" thickBot="1">
      <c r="A3035" s="304" t="s">
        <v>1963</v>
      </c>
      <c r="B3035" s="69"/>
      <c r="C3035" s="233" t="s">
        <v>1984</v>
      </c>
      <c r="D3035" s="175" t="e">
        <f t="shared" ref="D3035:O3035" si="2047">D3055/$P3055</f>
        <v>#DIV/0!</v>
      </c>
      <c r="E3035" s="340" t="e">
        <f t="shared" si="2047"/>
        <v>#DIV/0!</v>
      </c>
      <c r="F3035" s="340" t="e">
        <f t="shared" si="2047"/>
        <v>#DIV/0!</v>
      </c>
      <c r="G3035" s="340" t="e">
        <f t="shared" si="2047"/>
        <v>#DIV/0!</v>
      </c>
      <c r="H3035" s="340" t="e">
        <f t="shared" si="2047"/>
        <v>#DIV/0!</v>
      </c>
      <c r="I3035" s="340" t="e">
        <f t="shared" si="2047"/>
        <v>#DIV/0!</v>
      </c>
      <c r="J3035" s="340" t="e">
        <f t="shared" si="2047"/>
        <v>#DIV/0!</v>
      </c>
      <c r="K3035" s="340" t="e">
        <f t="shared" si="2047"/>
        <v>#DIV/0!</v>
      </c>
      <c r="L3035" s="340" t="e">
        <f t="shared" si="2047"/>
        <v>#DIV/0!</v>
      </c>
      <c r="M3035" s="340" t="e">
        <f t="shared" si="2047"/>
        <v>#DIV/0!</v>
      </c>
      <c r="N3035" s="340" t="e">
        <f t="shared" si="2047"/>
        <v>#DIV/0!</v>
      </c>
      <c r="O3035" s="261" t="e">
        <f t="shared" si="2047"/>
        <v>#DIV/0!</v>
      </c>
      <c r="P3035" s="164" t="e">
        <f t="shared" si="2038"/>
        <v>#DIV/0!</v>
      </c>
      <c r="Q3035" s="492" t="e">
        <f t="shared" si="2040"/>
        <v>#DIV/0!</v>
      </c>
      <c r="R3035" s="234"/>
      <c r="S3035" s="234"/>
      <c r="T3035" s="75"/>
      <c r="U3035" s="79">
        <v>2</v>
      </c>
    </row>
    <row r="3036" spans="1:21" s="57" customFormat="1" ht="15.75" hidden="1" customHeight="1" thickBot="1">
      <c r="A3036" s="304" t="s">
        <v>1963</v>
      </c>
      <c r="B3036" s="69"/>
      <c r="C3036" s="233" t="s">
        <v>1985</v>
      </c>
      <c r="D3036" s="175" t="e">
        <f t="shared" ref="D3036:O3036" si="2048">D3056/$P3056</f>
        <v>#DIV/0!</v>
      </c>
      <c r="E3036" s="340" t="e">
        <f t="shared" si="2048"/>
        <v>#DIV/0!</v>
      </c>
      <c r="F3036" s="340" t="e">
        <f t="shared" si="2048"/>
        <v>#DIV/0!</v>
      </c>
      <c r="G3036" s="340" t="e">
        <f t="shared" si="2048"/>
        <v>#DIV/0!</v>
      </c>
      <c r="H3036" s="340" t="e">
        <f t="shared" si="2048"/>
        <v>#DIV/0!</v>
      </c>
      <c r="I3036" s="340" t="e">
        <f t="shared" si="2048"/>
        <v>#DIV/0!</v>
      </c>
      <c r="J3036" s="340" t="e">
        <f t="shared" si="2048"/>
        <v>#DIV/0!</v>
      </c>
      <c r="K3036" s="340" t="e">
        <f t="shared" si="2048"/>
        <v>#DIV/0!</v>
      </c>
      <c r="L3036" s="340" t="e">
        <f t="shared" si="2048"/>
        <v>#DIV/0!</v>
      </c>
      <c r="M3036" s="340" t="e">
        <f t="shared" si="2048"/>
        <v>#DIV/0!</v>
      </c>
      <c r="N3036" s="340" t="e">
        <f t="shared" si="2048"/>
        <v>#DIV/0!</v>
      </c>
      <c r="O3036" s="261" t="e">
        <f t="shared" si="2048"/>
        <v>#DIV/0!</v>
      </c>
      <c r="P3036" s="164" t="e">
        <f t="shared" si="2038"/>
        <v>#DIV/0!</v>
      </c>
      <c r="Q3036" s="492" t="e">
        <f t="shared" si="2040"/>
        <v>#DIV/0!</v>
      </c>
      <c r="R3036" s="234"/>
      <c r="S3036" s="234"/>
      <c r="T3036" s="75"/>
      <c r="U3036" s="79">
        <v>2</v>
      </c>
    </row>
    <row r="3037" spans="1:21" s="57" customFormat="1" ht="15.75" hidden="1" customHeight="1" thickBot="1">
      <c r="A3037" s="304" t="s">
        <v>1963</v>
      </c>
      <c r="B3037" s="69"/>
      <c r="C3037" s="236" t="s">
        <v>1967</v>
      </c>
      <c r="D3037" s="245">
        <v>0</v>
      </c>
      <c r="E3037" s="246">
        <v>0</v>
      </c>
      <c r="F3037" s="246">
        <v>0</v>
      </c>
      <c r="G3037" s="246">
        <v>0</v>
      </c>
      <c r="H3037" s="246">
        <v>0</v>
      </c>
      <c r="I3037" s="246">
        <v>0</v>
      </c>
      <c r="J3037" s="246">
        <v>0</v>
      </c>
      <c r="K3037" s="246">
        <v>0</v>
      </c>
      <c r="L3037" s="246">
        <v>0</v>
      </c>
      <c r="M3037" s="246">
        <v>0</v>
      </c>
      <c r="N3037" s="246">
        <v>0</v>
      </c>
      <c r="O3037" s="246">
        <v>0</v>
      </c>
      <c r="P3037" s="181">
        <f t="shared" si="2038"/>
        <v>0</v>
      </c>
      <c r="Q3037" s="198"/>
      <c r="R3037" s="234"/>
      <c r="S3037" s="234"/>
      <c r="T3037" s="75"/>
      <c r="U3037" s="79">
        <v>2</v>
      </c>
    </row>
    <row r="3038" spans="1:21" s="57" customFormat="1" ht="15.75" hidden="1" customHeight="1" thickBot="1">
      <c r="A3038" s="304" t="s">
        <v>1963</v>
      </c>
      <c r="B3038" s="69"/>
      <c r="C3038" s="233" t="s">
        <v>1968</v>
      </c>
      <c r="D3038" s="182">
        <v>0</v>
      </c>
      <c r="E3038" s="183">
        <v>0</v>
      </c>
      <c r="F3038" s="183">
        <v>0</v>
      </c>
      <c r="G3038" s="183">
        <v>0</v>
      </c>
      <c r="H3038" s="183">
        <v>0</v>
      </c>
      <c r="I3038" s="183">
        <v>0</v>
      </c>
      <c r="J3038" s="183">
        <v>0</v>
      </c>
      <c r="K3038" s="183">
        <v>0</v>
      </c>
      <c r="L3038" s="183">
        <v>0</v>
      </c>
      <c r="M3038" s="183">
        <v>0</v>
      </c>
      <c r="N3038" s="183">
        <v>0</v>
      </c>
      <c r="O3038" s="184">
        <v>0</v>
      </c>
      <c r="P3038" s="185">
        <f t="shared" si="2038"/>
        <v>0</v>
      </c>
      <c r="Q3038" s="502"/>
      <c r="R3038" s="186"/>
      <c r="S3038" s="186"/>
      <c r="T3038" s="103"/>
      <c r="U3038" s="79">
        <v>2</v>
      </c>
    </row>
    <row r="3039" spans="1:21" s="57" customFormat="1" ht="15.75" hidden="1" customHeight="1" thickBot="1">
      <c r="A3039" s="304" t="s">
        <v>1963</v>
      </c>
      <c r="B3039" s="69"/>
      <c r="C3039" s="233" t="s">
        <v>1969</v>
      </c>
      <c r="D3039" s="182">
        <v>0</v>
      </c>
      <c r="E3039" s="183">
        <v>0</v>
      </c>
      <c r="F3039" s="183">
        <v>0</v>
      </c>
      <c r="G3039" s="183">
        <v>0</v>
      </c>
      <c r="H3039" s="183">
        <v>0</v>
      </c>
      <c r="I3039" s="183">
        <v>0</v>
      </c>
      <c r="J3039" s="183">
        <v>0</v>
      </c>
      <c r="K3039" s="183">
        <v>0</v>
      </c>
      <c r="L3039" s="183">
        <v>0</v>
      </c>
      <c r="M3039" s="183">
        <v>0</v>
      </c>
      <c r="N3039" s="183">
        <v>0</v>
      </c>
      <c r="O3039" s="184">
        <v>0</v>
      </c>
      <c r="P3039" s="185">
        <f t="shared" si="2038"/>
        <v>0</v>
      </c>
      <c r="Q3039" s="503"/>
      <c r="R3039" s="187">
        <v>0</v>
      </c>
      <c r="S3039" s="187">
        <v>0</v>
      </c>
      <c r="T3039" s="105">
        <f>R3039-S3039</f>
        <v>0</v>
      </c>
      <c r="U3039" s="79">
        <v>2</v>
      </c>
    </row>
    <row r="3040" spans="1:21" s="57" customFormat="1" ht="15.75" hidden="1" customHeight="1" thickBot="1">
      <c r="A3040" s="304" t="s">
        <v>1963</v>
      </c>
      <c r="B3040" s="69"/>
      <c r="C3040" s="233" t="s">
        <v>1970</v>
      </c>
      <c r="D3040" s="182">
        <v>0</v>
      </c>
      <c r="E3040" s="183">
        <v>0</v>
      </c>
      <c r="F3040" s="183">
        <v>0</v>
      </c>
      <c r="G3040" s="183">
        <v>0</v>
      </c>
      <c r="H3040" s="183">
        <v>0</v>
      </c>
      <c r="I3040" s="183">
        <v>0</v>
      </c>
      <c r="J3040" s="183">
        <v>0</v>
      </c>
      <c r="K3040" s="183">
        <v>0</v>
      </c>
      <c r="L3040" s="183">
        <v>0</v>
      </c>
      <c r="M3040" s="183">
        <v>0</v>
      </c>
      <c r="N3040" s="183">
        <v>0</v>
      </c>
      <c r="O3040" s="184">
        <f>(R3040)-SUM(D3040:N3040)</f>
        <v>0</v>
      </c>
      <c r="P3040" s="185">
        <f t="shared" si="2038"/>
        <v>0</v>
      </c>
      <c r="Q3040" s="503"/>
      <c r="R3040" s="187">
        <v>0</v>
      </c>
      <c r="S3040" s="187">
        <v>0</v>
      </c>
      <c r="T3040" s="105">
        <f>R3040-S3040</f>
        <v>0</v>
      </c>
      <c r="U3040" s="79">
        <v>2</v>
      </c>
    </row>
    <row r="3041" spans="1:21" s="57" customFormat="1" ht="15.75" hidden="1" customHeight="1" thickBot="1">
      <c r="A3041" s="304" t="s">
        <v>1963</v>
      </c>
      <c r="B3041" s="69"/>
      <c r="C3041" s="233" t="s">
        <v>1971</v>
      </c>
      <c r="D3041" s="182">
        <v>0</v>
      </c>
      <c r="E3041" s="183">
        <v>0</v>
      </c>
      <c r="F3041" s="183">
        <v>0</v>
      </c>
      <c r="G3041" s="183">
        <v>0</v>
      </c>
      <c r="H3041" s="183">
        <v>0</v>
      </c>
      <c r="I3041" s="183">
        <v>0</v>
      </c>
      <c r="J3041" s="183">
        <v>0</v>
      </c>
      <c r="K3041" s="183">
        <v>0</v>
      </c>
      <c r="L3041" s="183">
        <v>0</v>
      </c>
      <c r="M3041" s="183">
        <v>0</v>
      </c>
      <c r="N3041" s="183">
        <v>0</v>
      </c>
      <c r="O3041" s="184">
        <v>0</v>
      </c>
      <c r="P3041" s="185">
        <f t="shared" si="2038"/>
        <v>0</v>
      </c>
      <c r="Q3041" s="503"/>
      <c r="R3041" s="187">
        <v>0</v>
      </c>
      <c r="S3041" s="187">
        <v>0</v>
      </c>
      <c r="T3041" s="105">
        <f>R3041-S3041</f>
        <v>0</v>
      </c>
      <c r="U3041" s="79">
        <v>2</v>
      </c>
    </row>
    <row r="3042" spans="1:21" s="57" customFormat="1" ht="15.75" hidden="1" customHeight="1" thickBot="1">
      <c r="A3042" s="304" t="s">
        <v>1963</v>
      </c>
      <c r="B3042" s="69"/>
      <c r="C3042" s="233" t="s">
        <v>1972</v>
      </c>
      <c r="D3042" s="189">
        <v>0</v>
      </c>
      <c r="E3042" s="190">
        <v>0</v>
      </c>
      <c r="F3042" s="190">
        <v>0</v>
      </c>
      <c r="G3042" s="190">
        <v>0</v>
      </c>
      <c r="H3042" s="190">
        <v>0</v>
      </c>
      <c r="I3042" s="190">
        <v>0</v>
      </c>
      <c r="J3042" s="190">
        <v>0</v>
      </c>
      <c r="K3042" s="190">
        <v>0</v>
      </c>
      <c r="L3042" s="190">
        <v>0</v>
      </c>
      <c r="M3042" s="190">
        <v>0</v>
      </c>
      <c r="N3042" s="190">
        <v>0</v>
      </c>
      <c r="O3042" s="184">
        <f>(R3042)-SUM(D3042:N3042)</f>
        <v>0</v>
      </c>
      <c r="P3042" s="185">
        <f t="shared" si="2038"/>
        <v>0</v>
      </c>
      <c r="Q3042" s="503"/>
      <c r="R3042" s="187">
        <v>0</v>
      </c>
      <c r="S3042" s="187">
        <v>0</v>
      </c>
      <c r="T3042" s="105">
        <f>R3042-S3042</f>
        <v>0</v>
      </c>
      <c r="U3042" s="79">
        <v>2</v>
      </c>
    </row>
    <row r="3043" spans="1:21" s="57" customFormat="1" ht="15.75" hidden="1" customHeight="1" thickBot="1">
      <c r="A3043" s="304" t="s">
        <v>1963</v>
      </c>
      <c r="B3043" s="69"/>
      <c r="C3043" s="233" t="s">
        <v>1973</v>
      </c>
      <c r="D3043" s="422">
        <v>0</v>
      </c>
      <c r="E3043" s="423">
        <v>0</v>
      </c>
      <c r="F3043" s="423">
        <v>0</v>
      </c>
      <c r="G3043" s="423">
        <v>0</v>
      </c>
      <c r="H3043" s="423">
        <v>0</v>
      </c>
      <c r="I3043" s="423">
        <v>0</v>
      </c>
      <c r="J3043" s="423">
        <v>0</v>
      </c>
      <c r="K3043" s="423">
        <v>0</v>
      </c>
      <c r="L3043" s="423">
        <v>0</v>
      </c>
      <c r="M3043" s="423">
        <v>0</v>
      </c>
      <c r="N3043" s="423">
        <v>0</v>
      </c>
      <c r="O3043" s="424">
        <f>(R3043)-SUM(D3043:N3043)</f>
        <v>0</v>
      </c>
      <c r="P3043" s="425">
        <f t="shared" si="2038"/>
        <v>0</v>
      </c>
      <c r="Q3043" s="503"/>
      <c r="R3043" s="187">
        <v>0</v>
      </c>
      <c r="S3043" s="187">
        <v>0</v>
      </c>
      <c r="T3043" s="192">
        <f>S3043-R3043</f>
        <v>0</v>
      </c>
      <c r="U3043" s="79">
        <v>2</v>
      </c>
    </row>
    <row r="3044" spans="1:21" s="57" customFormat="1" ht="15.75" hidden="1" customHeight="1" thickBot="1">
      <c r="A3044" s="304" t="s">
        <v>1963</v>
      </c>
      <c r="B3044" s="69"/>
      <c r="C3044" s="244" t="s">
        <v>1974</v>
      </c>
      <c r="D3044" s="182">
        <v>0</v>
      </c>
      <c r="E3044" s="183">
        <v>0</v>
      </c>
      <c r="F3044" s="183">
        <v>0</v>
      </c>
      <c r="G3044" s="183">
        <v>0</v>
      </c>
      <c r="H3044" s="183">
        <v>0</v>
      </c>
      <c r="I3044" s="183">
        <v>0</v>
      </c>
      <c r="J3044" s="183">
        <v>0</v>
      </c>
      <c r="K3044" s="183">
        <v>0</v>
      </c>
      <c r="L3044" s="183">
        <v>0</v>
      </c>
      <c r="M3044" s="183">
        <v>0</v>
      </c>
      <c r="N3044" s="183">
        <v>0</v>
      </c>
      <c r="O3044" s="184">
        <f>(R3044)-SUM(D3044:N3044)</f>
        <v>0</v>
      </c>
      <c r="P3044" s="185">
        <f t="shared" si="2038"/>
        <v>0</v>
      </c>
      <c r="Q3044" s="503"/>
      <c r="R3044" s="459">
        <v>0</v>
      </c>
      <c r="S3044" s="459">
        <v>0</v>
      </c>
      <c r="T3044" s="592">
        <f>R3044-S3044</f>
        <v>0</v>
      </c>
      <c r="U3044" s="79">
        <v>2</v>
      </c>
    </row>
    <row r="3045" spans="1:21" s="57" customFormat="1" ht="15.6" customHeight="1" thickBot="1">
      <c r="A3045" s="304" t="s">
        <v>1963</v>
      </c>
      <c r="B3045" s="516">
        <f>+B3032+1</f>
        <v>592</v>
      </c>
      <c r="C3045" s="244" t="s">
        <v>2538</v>
      </c>
      <c r="D3045" s="182">
        <v>0</v>
      </c>
      <c r="E3045" s="183">
        <v>1.6</v>
      </c>
      <c r="F3045" s="183">
        <v>0.9</v>
      </c>
      <c r="G3045" s="183">
        <v>2.9</v>
      </c>
      <c r="H3045" s="183">
        <v>0.1</v>
      </c>
      <c r="I3045" s="183">
        <v>2.8</v>
      </c>
      <c r="J3045" s="183">
        <v>1.2</v>
      </c>
      <c r="K3045" s="183">
        <v>1</v>
      </c>
      <c r="L3045" s="183">
        <v>1</v>
      </c>
      <c r="M3045" s="183">
        <v>1</v>
      </c>
      <c r="N3045" s="183">
        <v>1.8</v>
      </c>
      <c r="O3045" s="184">
        <f>(R3045)-SUM(D3045:N3045)</f>
        <v>0.69999999999999929</v>
      </c>
      <c r="P3045" s="185">
        <f>SUM(D3045:O3045)</f>
        <v>15</v>
      </c>
      <c r="Q3045" s="584"/>
      <c r="R3045" s="182">
        <v>15</v>
      </c>
      <c r="S3045" s="187">
        <v>15</v>
      </c>
      <c r="T3045" s="105">
        <f>R3045-S3045</f>
        <v>0</v>
      </c>
      <c r="U3045" s="79">
        <v>1</v>
      </c>
    </row>
    <row r="3046" spans="1:21" s="57" customFormat="1" ht="15.75" hidden="1" customHeight="1" thickBot="1">
      <c r="A3046" s="304" t="s">
        <v>1963</v>
      </c>
      <c r="B3046" s="69"/>
      <c r="C3046" s="244" t="s">
        <v>1975</v>
      </c>
      <c r="D3046" s="182">
        <v>0</v>
      </c>
      <c r="E3046" s="183">
        <v>3.03849693</v>
      </c>
      <c r="F3046" s="183">
        <v>2.0286311599999998</v>
      </c>
      <c r="G3046" s="183">
        <v>1.0332905999999999</v>
      </c>
      <c r="H3046" s="183">
        <v>1.68544669</v>
      </c>
      <c r="I3046" s="183">
        <v>3.8857502100000003</v>
      </c>
      <c r="J3046" s="183">
        <v>1.9686037299999999</v>
      </c>
      <c r="K3046" s="183">
        <v>1.0386891600000006</v>
      </c>
      <c r="L3046" s="183">
        <v>-8.7904800000000449E-2</v>
      </c>
      <c r="M3046" s="183">
        <v>1.0071400000004616E-3</v>
      </c>
      <c r="N3046" s="183">
        <v>2.1975850000000463E-2</v>
      </c>
      <c r="O3046" s="184">
        <v>1.852453999999959E-2</v>
      </c>
      <c r="P3046" s="185">
        <f t="shared" si="2038"/>
        <v>14.632511210000001</v>
      </c>
      <c r="Q3046" s="351"/>
      <c r="R3046" s="595">
        <v>14.9</v>
      </c>
      <c r="S3046" s="596">
        <v>14.9</v>
      </c>
      <c r="T3046" s="597">
        <f>R3046-S3046</f>
        <v>0</v>
      </c>
      <c r="U3046" s="79">
        <v>2</v>
      </c>
    </row>
    <row r="3047" spans="1:21" s="57" customFormat="1" ht="15.75" hidden="1" customHeight="1" thickBot="1">
      <c r="A3047" s="304" t="s">
        <v>1963</v>
      </c>
      <c r="B3047" s="516"/>
      <c r="C3047" s="244" t="s">
        <v>1976</v>
      </c>
      <c r="D3047" s="182">
        <v>1.9148249999999999E-2</v>
      </c>
      <c r="E3047" s="183">
        <v>1.3675688700000002</v>
      </c>
      <c r="F3047" s="183">
        <v>1.0189160299999998</v>
      </c>
      <c r="G3047" s="183">
        <v>1.1521165099999999</v>
      </c>
      <c r="H3047" s="183">
        <v>1.8255459999999783E-2</v>
      </c>
      <c r="I3047" s="183">
        <v>6.8641899999999811E-2</v>
      </c>
      <c r="J3047" s="183">
        <v>2.0640169099999999</v>
      </c>
      <c r="K3047" s="183">
        <v>2.04293674</v>
      </c>
      <c r="L3047" s="183">
        <v>1.0038761099999993</v>
      </c>
      <c r="M3047" s="183">
        <v>9.9999999999999645E-2</v>
      </c>
      <c r="N3047" s="183">
        <v>7.8465950000000007E-2</v>
      </c>
      <c r="O3047" s="184">
        <v>7.9555400000000276E-2</v>
      </c>
      <c r="P3047" s="185">
        <f t="shared" si="2038"/>
        <v>9.0134981299999986</v>
      </c>
      <c r="Q3047" s="351"/>
      <c r="R3047" s="182">
        <v>12.8</v>
      </c>
      <c r="S3047" s="187">
        <v>12.8</v>
      </c>
      <c r="T3047" s="481">
        <f t="shared" ref="T3047:T3056" si="2049">R3047-S3047</f>
        <v>0</v>
      </c>
      <c r="U3047" s="79">
        <v>2</v>
      </c>
    </row>
    <row r="3048" spans="1:21" s="57" customFormat="1" ht="15.75" hidden="1" customHeight="1" thickBot="1">
      <c r="A3048" s="304" t="s">
        <v>1963</v>
      </c>
      <c r="B3048" s="516"/>
      <c r="C3048" s="233" t="s">
        <v>1977</v>
      </c>
      <c r="D3048" s="583">
        <v>1.6870119999999999E-2</v>
      </c>
      <c r="E3048" s="301">
        <v>8.5841169999999994E-2</v>
      </c>
      <c r="F3048" s="301">
        <v>1.0147044000000001</v>
      </c>
      <c r="G3048" s="301">
        <v>1.1354650799999999</v>
      </c>
      <c r="H3048" s="301">
        <v>2.0511486699999999</v>
      </c>
      <c r="I3048" s="301">
        <v>0.73500000000000032</v>
      </c>
      <c r="J3048" s="301">
        <v>2.0684525499999999</v>
      </c>
      <c r="K3048" s="301">
        <v>1.0999999999999996</v>
      </c>
      <c r="L3048" s="301">
        <v>2.7439194800000006</v>
      </c>
      <c r="M3048" s="301">
        <v>7.0000000000000284E-2</v>
      </c>
      <c r="N3048" s="301">
        <v>2.1066223399999995</v>
      </c>
      <c r="O3048" s="332">
        <v>1.4258726199999998</v>
      </c>
      <c r="P3048" s="333">
        <f t="shared" si="2038"/>
        <v>14.55389643</v>
      </c>
      <c r="Q3048" s="557"/>
      <c r="R3048" s="419">
        <v>15</v>
      </c>
      <c r="S3048" s="187">
        <v>15</v>
      </c>
      <c r="T3048" s="105">
        <f t="shared" si="2049"/>
        <v>0</v>
      </c>
      <c r="U3048" s="79">
        <v>2</v>
      </c>
    </row>
    <row r="3049" spans="1:21" s="57" customFormat="1" ht="15.6" hidden="1" customHeight="1" thickBot="1">
      <c r="A3049" s="304" t="s">
        <v>1963</v>
      </c>
      <c r="B3049" s="516"/>
      <c r="C3049" s="233" t="s">
        <v>1978</v>
      </c>
      <c r="D3049" s="182">
        <v>0</v>
      </c>
      <c r="E3049" s="183">
        <v>1.8000003500000001</v>
      </c>
      <c r="F3049" s="183">
        <v>1.0217039600000002</v>
      </c>
      <c r="G3049" s="183">
        <v>3.1638826099999999</v>
      </c>
      <c r="H3049" s="183">
        <v>5.777148000000043E-2</v>
      </c>
      <c r="I3049" s="183">
        <v>3.0418845599999997</v>
      </c>
      <c r="J3049" s="183">
        <v>1.2793023300000002</v>
      </c>
      <c r="K3049" s="183">
        <v>1.0619147099999999</v>
      </c>
      <c r="L3049" s="183">
        <v>1.0805074099999992</v>
      </c>
      <c r="M3049" s="183">
        <v>1.0778234799999993</v>
      </c>
      <c r="N3049" s="183">
        <v>2.0167044500000006</v>
      </c>
      <c r="O3049" s="184">
        <v>0.78640000000000043</v>
      </c>
      <c r="P3049" s="185">
        <f t="shared" si="2038"/>
        <v>16.38789534</v>
      </c>
      <c r="Q3049" s="584"/>
      <c r="R3049" s="182">
        <v>15</v>
      </c>
      <c r="S3049" s="187">
        <v>15</v>
      </c>
      <c r="T3049" s="105">
        <f t="shared" si="2049"/>
        <v>0</v>
      </c>
      <c r="U3049" s="79">
        <v>2</v>
      </c>
    </row>
    <row r="3050" spans="1:21" s="57" customFormat="1" ht="15.6" hidden="1" customHeight="1" thickBot="1">
      <c r="A3050" s="304" t="s">
        <v>1963</v>
      </c>
      <c r="B3050" s="516"/>
      <c r="C3050" s="233" t="s">
        <v>1979</v>
      </c>
      <c r="D3050" s="182">
        <v>1.7230220000000001E-2</v>
      </c>
      <c r="E3050" s="183">
        <v>2.0460139999999998E-2</v>
      </c>
      <c r="F3050" s="183">
        <v>1.919993E-2</v>
      </c>
      <c r="G3050" s="183">
        <v>0.13971168</v>
      </c>
      <c r="H3050" s="183">
        <v>1.0944015300000001</v>
      </c>
      <c r="I3050" s="183">
        <v>6.4792760000000005E-2</v>
      </c>
      <c r="J3050" s="183">
        <v>2.6760799999999998E-2</v>
      </c>
      <c r="K3050" s="183">
        <v>7.5999999999999998E-2</v>
      </c>
      <c r="L3050" s="183">
        <v>3.0887000800000006</v>
      </c>
      <c r="M3050" s="183">
        <v>9.3737139999999997E-2</v>
      </c>
      <c r="N3050" s="183">
        <v>4.2329118299999999</v>
      </c>
      <c r="O3050" s="184">
        <v>1.9650609999999999E-2</v>
      </c>
      <c r="P3050" s="185">
        <f t="shared" si="2038"/>
        <v>8.8935567199999994</v>
      </c>
      <c r="Q3050" s="638"/>
      <c r="R3050" s="182">
        <v>15</v>
      </c>
      <c r="S3050" s="187">
        <v>15</v>
      </c>
      <c r="T3050" s="105">
        <f t="shared" si="2049"/>
        <v>0</v>
      </c>
      <c r="U3050" s="79">
        <v>2</v>
      </c>
    </row>
    <row r="3051" spans="1:21" s="57" customFormat="1" ht="15.75" customHeight="1" thickBot="1">
      <c r="A3051" s="304" t="s">
        <v>1963</v>
      </c>
      <c r="B3051" s="516">
        <f>+B3045+1</f>
        <v>593</v>
      </c>
      <c r="C3051" s="233" t="s">
        <v>1980</v>
      </c>
      <c r="D3051" s="612">
        <v>1.3</v>
      </c>
      <c r="E3051" s="611">
        <v>1.3</v>
      </c>
      <c r="F3051" s="611">
        <v>1.3</v>
      </c>
      <c r="G3051" s="611">
        <v>1.2</v>
      </c>
      <c r="H3051" s="611">
        <v>1.3</v>
      </c>
      <c r="I3051" s="611">
        <v>1.3</v>
      </c>
      <c r="J3051" s="611">
        <v>1.3</v>
      </c>
      <c r="K3051" s="611">
        <v>1.2</v>
      </c>
      <c r="L3051" s="611">
        <v>1.3</v>
      </c>
      <c r="M3051" s="611">
        <v>1.3</v>
      </c>
      <c r="N3051" s="611">
        <v>1.2</v>
      </c>
      <c r="O3051" s="184">
        <f t="shared" ref="O3051:O3056" si="2050">(R3051)-SUM(D3051:N3051)</f>
        <v>1</v>
      </c>
      <c r="P3051" s="185">
        <f t="shared" si="2038"/>
        <v>15</v>
      </c>
      <c r="Q3051" s="557"/>
      <c r="R3051" s="648">
        <v>15</v>
      </c>
      <c r="S3051" s="599">
        <v>15</v>
      </c>
      <c r="T3051" s="600">
        <f t="shared" si="2049"/>
        <v>0</v>
      </c>
      <c r="U3051" s="79">
        <v>1</v>
      </c>
    </row>
    <row r="3052" spans="1:21" s="57" customFormat="1" ht="15.75" customHeight="1" thickBot="1">
      <c r="A3052" s="304" t="s">
        <v>1963</v>
      </c>
      <c r="B3052" s="516">
        <f>+B3051+1</f>
        <v>594</v>
      </c>
      <c r="C3052" s="233" t="s">
        <v>1981</v>
      </c>
      <c r="D3052" s="195">
        <v>1.3</v>
      </c>
      <c r="E3052" s="193">
        <v>1.3</v>
      </c>
      <c r="F3052" s="193">
        <v>1.3</v>
      </c>
      <c r="G3052" s="193">
        <v>1.2</v>
      </c>
      <c r="H3052" s="193">
        <v>1.3</v>
      </c>
      <c r="I3052" s="193">
        <v>1.3</v>
      </c>
      <c r="J3052" s="193">
        <v>1.3</v>
      </c>
      <c r="K3052" s="193">
        <v>1.2</v>
      </c>
      <c r="L3052" s="193">
        <v>1.3</v>
      </c>
      <c r="M3052" s="193">
        <v>1.3</v>
      </c>
      <c r="N3052" s="193">
        <v>1.2</v>
      </c>
      <c r="O3052" s="184">
        <f t="shared" si="2050"/>
        <v>1</v>
      </c>
      <c r="P3052" s="185">
        <f t="shared" si="2038"/>
        <v>15</v>
      </c>
      <c r="Q3052" s="542"/>
      <c r="R3052" s="199">
        <v>15</v>
      </c>
      <c r="S3052" s="187">
        <v>15</v>
      </c>
      <c r="T3052" s="105">
        <f t="shared" si="2049"/>
        <v>0</v>
      </c>
      <c r="U3052" s="79">
        <v>1</v>
      </c>
    </row>
    <row r="3053" spans="1:21" s="57" customFormat="1" ht="15.75" hidden="1" customHeight="1" thickBot="1">
      <c r="A3053" s="304" t="s">
        <v>1963</v>
      </c>
      <c r="B3053" s="69"/>
      <c r="C3053" s="233" t="s">
        <v>1982</v>
      </c>
      <c r="D3053" s="195"/>
      <c r="E3053" s="193"/>
      <c r="F3053" s="193"/>
      <c r="G3053" s="193"/>
      <c r="H3053" s="193"/>
      <c r="I3053" s="193"/>
      <c r="J3053" s="193"/>
      <c r="K3053" s="193"/>
      <c r="L3053" s="193"/>
      <c r="M3053" s="193"/>
      <c r="N3053" s="193"/>
      <c r="O3053" s="184">
        <f t="shared" si="2050"/>
        <v>0</v>
      </c>
      <c r="P3053" s="185">
        <f t="shared" si="2038"/>
        <v>0</v>
      </c>
      <c r="Q3053" s="503"/>
      <c r="R3053" s="199">
        <v>0</v>
      </c>
      <c r="S3053" s="187">
        <v>0</v>
      </c>
      <c r="T3053" s="105">
        <f t="shared" si="2049"/>
        <v>0</v>
      </c>
      <c r="U3053" s="79">
        <v>2</v>
      </c>
    </row>
    <row r="3054" spans="1:21" s="57" customFormat="1" ht="15.75" hidden="1" customHeight="1" thickBot="1">
      <c r="A3054" s="304" t="s">
        <v>1963</v>
      </c>
      <c r="B3054" s="69"/>
      <c r="C3054" s="233" t="s">
        <v>1983</v>
      </c>
      <c r="D3054" s="195"/>
      <c r="E3054" s="193"/>
      <c r="F3054" s="193"/>
      <c r="G3054" s="193"/>
      <c r="H3054" s="193"/>
      <c r="I3054" s="193"/>
      <c r="J3054" s="193"/>
      <c r="K3054" s="193"/>
      <c r="L3054" s="193"/>
      <c r="M3054" s="193"/>
      <c r="N3054" s="193"/>
      <c r="O3054" s="184">
        <f t="shared" si="2050"/>
        <v>0</v>
      </c>
      <c r="P3054" s="185">
        <f t="shared" si="2038"/>
        <v>0</v>
      </c>
      <c r="Q3054" s="503"/>
      <c r="R3054" s="199">
        <v>0</v>
      </c>
      <c r="S3054" s="187">
        <v>0</v>
      </c>
      <c r="T3054" s="105">
        <f t="shared" si="2049"/>
        <v>0</v>
      </c>
      <c r="U3054" s="79">
        <v>2</v>
      </c>
    </row>
    <row r="3055" spans="1:21" s="57" customFormat="1" ht="15.75" hidden="1" customHeight="1" thickBot="1">
      <c r="A3055" s="304" t="s">
        <v>1963</v>
      </c>
      <c r="B3055" s="69"/>
      <c r="C3055" s="233" t="s">
        <v>1984</v>
      </c>
      <c r="D3055" s="195"/>
      <c r="E3055" s="193"/>
      <c r="F3055" s="193"/>
      <c r="G3055" s="193"/>
      <c r="H3055" s="193"/>
      <c r="I3055" s="193"/>
      <c r="J3055" s="193"/>
      <c r="K3055" s="193"/>
      <c r="L3055" s="193"/>
      <c r="M3055" s="193"/>
      <c r="N3055" s="193"/>
      <c r="O3055" s="184">
        <f t="shared" si="2050"/>
        <v>0</v>
      </c>
      <c r="P3055" s="185">
        <f t="shared" si="2038"/>
        <v>0</v>
      </c>
      <c r="Q3055" s="503"/>
      <c r="R3055" s="199">
        <v>0</v>
      </c>
      <c r="S3055" s="187">
        <v>0</v>
      </c>
      <c r="T3055" s="105">
        <f t="shared" si="2049"/>
        <v>0</v>
      </c>
      <c r="U3055" s="79">
        <v>2</v>
      </c>
    </row>
    <row r="3056" spans="1:21" s="57" customFormat="1" ht="15.75" hidden="1" customHeight="1" thickBot="1">
      <c r="A3056" s="304" t="s">
        <v>1963</v>
      </c>
      <c r="B3056" s="69"/>
      <c r="C3056" s="233" t="s">
        <v>1985</v>
      </c>
      <c r="D3056" s="195"/>
      <c r="E3056" s="193"/>
      <c r="F3056" s="193"/>
      <c r="G3056" s="193"/>
      <c r="H3056" s="193"/>
      <c r="I3056" s="193"/>
      <c r="J3056" s="193"/>
      <c r="K3056" s="193"/>
      <c r="L3056" s="193"/>
      <c r="M3056" s="193"/>
      <c r="N3056" s="193"/>
      <c r="O3056" s="184">
        <f t="shared" si="2050"/>
        <v>0</v>
      </c>
      <c r="P3056" s="185">
        <f t="shared" si="2038"/>
        <v>0</v>
      </c>
      <c r="Q3056" s="503"/>
      <c r="R3056" s="199">
        <v>0</v>
      </c>
      <c r="S3056" s="187">
        <v>0</v>
      </c>
      <c r="T3056" s="105">
        <f t="shared" si="2049"/>
        <v>0</v>
      </c>
      <c r="U3056" s="79">
        <v>2</v>
      </c>
    </row>
    <row r="3057" spans="1:256" s="80" customFormat="1" ht="15.6" customHeight="1" thickBot="1">
      <c r="A3057" s="116"/>
      <c r="B3057" s="549"/>
      <c r="C3057" s="468"/>
      <c r="D3057" s="161"/>
      <c r="E3057" s="161"/>
      <c r="F3057" s="161"/>
      <c r="G3057" s="161"/>
      <c r="H3057" s="161"/>
      <c r="I3057" s="161"/>
      <c r="J3057" s="161"/>
      <c r="K3057" s="161"/>
      <c r="L3057" s="161"/>
      <c r="M3057" s="161"/>
      <c r="N3057" s="161"/>
      <c r="O3057" s="197"/>
      <c r="P3057" s="198"/>
      <c r="Q3057" s="198"/>
      <c r="R3057" s="161"/>
      <c r="S3057" s="161"/>
      <c r="T3057" s="75"/>
      <c r="U3057" s="79">
        <v>1</v>
      </c>
      <c r="V3057" s="196"/>
      <c r="W3057" s="196"/>
      <c r="X3057" s="196"/>
      <c r="Y3057" s="196"/>
      <c r="Z3057" s="196"/>
      <c r="AA3057" s="196"/>
      <c r="AB3057" s="196"/>
      <c r="AC3057" s="196"/>
      <c r="AD3057" s="196"/>
      <c r="AE3057" s="196"/>
      <c r="AF3057" s="196"/>
      <c r="AG3057" s="196"/>
      <c r="AH3057" s="196"/>
      <c r="AI3057" s="196"/>
      <c r="AJ3057" s="196"/>
      <c r="AK3057" s="196"/>
      <c r="AL3057" s="196"/>
      <c r="AM3057" s="196"/>
      <c r="AN3057" s="196"/>
      <c r="AO3057" s="196"/>
      <c r="AP3057" s="196"/>
      <c r="AQ3057" s="196"/>
      <c r="AR3057" s="196"/>
      <c r="AS3057" s="196"/>
      <c r="AT3057" s="196"/>
      <c r="AU3057" s="196"/>
      <c r="AV3057" s="196"/>
      <c r="AW3057" s="196"/>
      <c r="AX3057" s="196"/>
      <c r="AY3057" s="196"/>
      <c r="AZ3057" s="196"/>
      <c r="BA3057" s="196"/>
      <c r="BB3057" s="196"/>
      <c r="BC3057" s="196"/>
      <c r="BD3057" s="196"/>
      <c r="BE3057" s="196"/>
      <c r="BF3057" s="196"/>
      <c r="BG3057" s="196"/>
      <c r="BH3057" s="196"/>
      <c r="BI3057" s="196"/>
      <c r="BJ3057" s="196"/>
      <c r="BK3057" s="196"/>
      <c r="BL3057" s="196"/>
      <c r="BM3057" s="196"/>
      <c r="BN3057" s="196"/>
      <c r="BO3057" s="196"/>
      <c r="BP3057" s="196"/>
      <c r="BQ3057" s="196"/>
      <c r="BR3057" s="196"/>
      <c r="BS3057" s="196"/>
      <c r="BT3057" s="196"/>
      <c r="BU3057" s="196"/>
      <c r="BV3057" s="196"/>
      <c r="BW3057" s="196"/>
      <c r="BX3057" s="196"/>
      <c r="BY3057" s="196"/>
      <c r="BZ3057" s="196"/>
      <c r="CA3057" s="196"/>
      <c r="CB3057" s="196"/>
      <c r="CC3057" s="196"/>
      <c r="CD3057" s="196"/>
      <c r="CE3057" s="196"/>
      <c r="CF3057" s="196"/>
      <c r="CG3057" s="196"/>
      <c r="CH3057" s="196"/>
      <c r="CI3057" s="196"/>
      <c r="CJ3057" s="196"/>
      <c r="CK3057" s="196"/>
      <c r="CL3057" s="196"/>
      <c r="CM3057" s="196"/>
      <c r="CN3057" s="196"/>
      <c r="CO3057" s="196"/>
      <c r="CP3057" s="196"/>
      <c r="CQ3057" s="196"/>
      <c r="CR3057" s="196"/>
      <c r="CS3057" s="196"/>
      <c r="CT3057" s="196"/>
      <c r="CU3057" s="196"/>
      <c r="CV3057" s="196"/>
      <c r="CW3057" s="196"/>
      <c r="CX3057" s="196"/>
      <c r="CY3057" s="196"/>
      <c r="CZ3057" s="196"/>
      <c r="DA3057" s="196"/>
      <c r="DB3057" s="196"/>
      <c r="DC3057" s="196"/>
      <c r="DD3057" s="196"/>
      <c r="DE3057" s="196"/>
      <c r="DF3057" s="196"/>
      <c r="DG3057" s="196"/>
      <c r="DH3057" s="196"/>
      <c r="DI3057" s="196"/>
      <c r="DJ3057" s="196"/>
      <c r="DK3057" s="196"/>
      <c r="DL3057" s="196"/>
      <c r="DM3057" s="196"/>
      <c r="DN3057" s="196"/>
      <c r="DO3057" s="196"/>
      <c r="DP3057" s="196"/>
      <c r="DQ3057" s="196"/>
      <c r="DR3057" s="196"/>
      <c r="DS3057" s="196"/>
      <c r="DT3057" s="196"/>
      <c r="DU3057" s="196"/>
      <c r="DV3057" s="196"/>
      <c r="DW3057" s="196"/>
      <c r="DX3057" s="196"/>
      <c r="DY3057" s="196"/>
      <c r="DZ3057" s="196"/>
      <c r="EA3057" s="196"/>
      <c r="EB3057" s="196"/>
      <c r="EC3057" s="196"/>
      <c r="ED3057" s="196"/>
      <c r="EE3057" s="196"/>
      <c r="EF3057" s="196"/>
      <c r="EG3057" s="196"/>
      <c r="EH3057" s="196"/>
      <c r="EI3057" s="196"/>
      <c r="EJ3057" s="196"/>
      <c r="EK3057" s="196"/>
      <c r="EL3057" s="196"/>
      <c r="EM3057" s="196"/>
      <c r="EN3057" s="196"/>
      <c r="EO3057" s="196"/>
      <c r="EP3057" s="196"/>
      <c r="EQ3057" s="196"/>
      <c r="ER3057" s="196"/>
      <c r="ES3057" s="196"/>
      <c r="ET3057" s="196"/>
      <c r="EU3057" s="196"/>
      <c r="EV3057" s="196"/>
      <c r="EW3057" s="196"/>
      <c r="EX3057" s="196"/>
      <c r="EY3057" s="196"/>
      <c r="EZ3057" s="196"/>
      <c r="FA3057" s="196"/>
      <c r="FB3057" s="196"/>
      <c r="FC3057" s="196"/>
      <c r="FD3057" s="196"/>
      <c r="FE3057" s="196"/>
      <c r="FF3057" s="196"/>
      <c r="FG3057" s="196"/>
      <c r="FH3057" s="196"/>
      <c r="FI3057" s="196"/>
      <c r="FJ3057" s="196"/>
      <c r="FK3057" s="196"/>
      <c r="FL3057" s="196"/>
      <c r="FM3057" s="196"/>
      <c r="FN3057" s="196"/>
      <c r="FO3057" s="196"/>
      <c r="FP3057" s="196"/>
      <c r="FQ3057" s="196"/>
      <c r="FR3057" s="196"/>
      <c r="FS3057" s="196"/>
      <c r="FT3057" s="196"/>
      <c r="FU3057" s="196"/>
      <c r="FV3057" s="196"/>
      <c r="FW3057" s="196"/>
      <c r="FX3057" s="196"/>
      <c r="FY3057" s="196"/>
      <c r="FZ3057" s="196"/>
      <c r="GA3057" s="196"/>
      <c r="GB3057" s="196"/>
      <c r="GC3057" s="196"/>
      <c r="GD3057" s="196"/>
      <c r="GE3057" s="196"/>
      <c r="GF3057" s="196"/>
      <c r="GG3057" s="196"/>
      <c r="GH3057" s="196"/>
      <c r="GI3057" s="196"/>
      <c r="GJ3057" s="196"/>
      <c r="GK3057" s="196"/>
      <c r="GL3057" s="196"/>
      <c r="GM3057" s="196"/>
      <c r="GN3057" s="196"/>
      <c r="GO3057" s="196"/>
      <c r="GP3057" s="196"/>
      <c r="GQ3057" s="196"/>
      <c r="GR3057" s="196"/>
      <c r="GS3057" s="196"/>
      <c r="GT3057" s="196"/>
      <c r="GU3057" s="196"/>
      <c r="GV3057" s="196"/>
      <c r="GW3057" s="196"/>
      <c r="GX3057" s="196"/>
      <c r="GY3057" s="196"/>
      <c r="GZ3057" s="196"/>
      <c r="HA3057" s="196"/>
      <c r="HB3057" s="196"/>
      <c r="HC3057" s="196"/>
      <c r="HD3057" s="196"/>
      <c r="HE3057" s="196"/>
      <c r="HF3057" s="196"/>
      <c r="HG3057" s="196"/>
      <c r="HH3057" s="196"/>
      <c r="HI3057" s="196"/>
      <c r="HJ3057" s="196"/>
      <c r="HK3057" s="196"/>
      <c r="HL3057" s="196"/>
      <c r="HM3057" s="196"/>
      <c r="HN3057" s="196"/>
      <c r="HO3057" s="196"/>
      <c r="HP3057" s="196"/>
      <c r="HQ3057" s="196"/>
      <c r="HR3057" s="196"/>
      <c r="HS3057" s="196"/>
      <c r="HT3057" s="196"/>
      <c r="HU3057" s="196"/>
      <c r="HV3057" s="196"/>
      <c r="HW3057" s="196"/>
      <c r="HX3057" s="196"/>
      <c r="HY3057" s="196"/>
      <c r="HZ3057" s="196"/>
      <c r="IA3057" s="196"/>
      <c r="IB3057" s="196"/>
      <c r="IC3057" s="196"/>
      <c r="ID3057" s="196"/>
      <c r="IE3057" s="196"/>
      <c r="IF3057" s="196"/>
      <c r="IG3057" s="196"/>
      <c r="IH3057" s="196"/>
      <c r="II3057" s="196"/>
      <c r="IJ3057" s="196"/>
      <c r="IK3057" s="196"/>
      <c r="IL3057" s="196"/>
      <c r="IM3057" s="196"/>
      <c r="IN3057" s="196"/>
      <c r="IO3057" s="196"/>
      <c r="IP3057" s="196"/>
      <c r="IQ3057" s="196"/>
      <c r="IR3057" s="196"/>
      <c r="IS3057" s="196"/>
      <c r="IT3057" s="196"/>
      <c r="IU3057" s="196"/>
      <c r="IV3057" s="196"/>
    </row>
    <row r="3058" spans="1:256" s="57" customFormat="1" ht="15.75" hidden="1" customHeight="1" thickBot="1">
      <c r="A3058" s="302" t="s">
        <v>1986</v>
      </c>
      <c r="B3058" s="69"/>
      <c r="C3058" s="233" t="s">
        <v>1987</v>
      </c>
      <c r="D3058" s="217">
        <v>0</v>
      </c>
      <c r="E3058" s="217">
        <v>0</v>
      </c>
      <c r="F3058" s="217">
        <v>0</v>
      </c>
      <c r="G3058" s="217">
        <v>0</v>
      </c>
      <c r="H3058" s="217">
        <v>0</v>
      </c>
      <c r="I3058" s="217">
        <v>0</v>
      </c>
      <c r="J3058" s="217">
        <v>0</v>
      </c>
      <c r="K3058" s="217">
        <v>0</v>
      </c>
      <c r="L3058" s="217">
        <v>0</v>
      </c>
      <c r="M3058" s="217">
        <v>0</v>
      </c>
      <c r="N3058" s="217">
        <v>0</v>
      </c>
      <c r="O3058" s="217">
        <v>0</v>
      </c>
      <c r="P3058" s="160">
        <f t="shared" ref="P3058:P3067" si="2051">SUM(D3058:O3058)</f>
        <v>0</v>
      </c>
      <c r="Q3058" s="484"/>
      <c r="R3058" s="234"/>
      <c r="S3058" s="234"/>
      <c r="T3058" s="75"/>
      <c r="U3058" s="79">
        <v>2</v>
      </c>
    </row>
    <row r="3059" spans="1:256" s="57" customFormat="1" ht="15.75" hidden="1" customHeight="1" thickBot="1">
      <c r="A3059" s="304" t="s">
        <v>1986</v>
      </c>
      <c r="B3059" s="69"/>
      <c r="C3059" s="233" t="s">
        <v>1988</v>
      </c>
      <c r="D3059" s="261">
        <v>0</v>
      </c>
      <c r="E3059" s="220">
        <v>0</v>
      </c>
      <c r="F3059" s="220">
        <v>0</v>
      </c>
      <c r="G3059" s="220">
        <v>0</v>
      </c>
      <c r="H3059" s="220">
        <v>0</v>
      </c>
      <c r="I3059" s="220">
        <v>0</v>
      </c>
      <c r="J3059" s="220">
        <v>0</v>
      </c>
      <c r="K3059" s="220">
        <v>0</v>
      </c>
      <c r="L3059" s="220">
        <v>0</v>
      </c>
      <c r="M3059" s="220">
        <v>0</v>
      </c>
      <c r="N3059" s="220">
        <v>0</v>
      </c>
      <c r="O3059" s="220">
        <v>0</v>
      </c>
      <c r="P3059" s="164">
        <f t="shared" si="2051"/>
        <v>0</v>
      </c>
      <c r="Q3059" s="484"/>
      <c r="R3059" s="234"/>
      <c r="S3059" s="234"/>
      <c r="T3059" s="75"/>
      <c r="U3059" s="79">
        <v>2</v>
      </c>
    </row>
    <row r="3060" spans="1:256" s="57" customFormat="1" ht="15.75" hidden="1" customHeight="1" thickBot="1">
      <c r="A3060" s="304" t="s">
        <v>1986</v>
      </c>
      <c r="B3060" s="69"/>
      <c r="C3060" s="233" t="s">
        <v>1989</v>
      </c>
      <c r="D3060" s="358">
        <v>0</v>
      </c>
      <c r="E3060" s="235">
        <v>0</v>
      </c>
      <c r="F3060" s="235">
        <v>0</v>
      </c>
      <c r="G3060" s="235">
        <v>0</v>
      </c>
      <c r="H3060" s="235">
        <v>0</v>
      </c>
      <c r="I3060" s="235">
        <v>0</v>
      </c>
      <c r="J3060" s="235">
        <v>0</v>
      </c>
      <c r="K3060" s="235">
        <v>0</v>
      </c>
      <c r="L3060" s="235">
        <v>0</v>
      </c>
      <c r="M3060" s="235">
        <v>0</v>
      </c>
      <c r="N3060" s="235">
        <v>0</v>
      </c>
      <c r="O3060" s="235">
        <v>0</v>
      </c>
      <c r="P3060" s="167">
        <f t="shared" si="2051"/>
        <v>0</v>
      </c>
      <c r="Q3060" s="484"/>
      <c r="R3060" s="234"/>
      <c r="S3060" s="234"/>
      <c r="T3060" s="75"/>
      <c r="U3060" s="79">
        <v>2</v>
      </c>
    </row>
    <row r="3061" spans="1:256" s="57" customFormat="1" ht="15.75" hidden="1" customHeight="1" thickBot="1">
      <c r="A3061" s="304" t="s">
        <v>1986</v>
      </c>
      <c r="B3061" s="69"/>
      <c r="C3061" s="233" t="s">
        <v>1990</v>
      </c>
      <c r="D3061" s="168">
        <v>0</v>
      </c>
      <c r="E3061" s="217">
        <v>0</v>
      </c>
      <c r="F3061" s="217">
        <v>0</v>
      </c>
      <c r="G3061" s="217">
        <v>0</v>
      </c>
      <c r="H3061" s="217">
        <v>0</v>
      </c>
      <c r="I3061" s="217">
        <v>0</v>
      </c>
      <c r="J3061" s="217">
        <v>0</v>
      </c>
      <c r="K3061" s="217">
        <v>0</v>
      </c>
      <c r="L3061" s="217">
        <v>0</v>
      </c>
      <c r="M3061" s="217">
        <v>0</v>
      </c>
      <c r="N3061" s="217">
        <v>0</v>
      </c>
      <c r="O3061" s="217">
        <v>0</v>
      </c>
      <c r="P3061" s="171">
        <f t="shared" si="2051"/>
        <v>0</v>
      </c>
      <c r="Q3061" s="484"/>
      <c r="R3061" s="234"/>
      <c r="S3061" s="234"/>
      <c r="T3061" s="75"/>
      <c r="U3061" s="79">
        <v>2</v>
      </c>
    </row>
    <row r="3062" spans="1:256" s="57" customFormat="1" ht="15.75" hidden="1" customHeight="1" thickBot="1">
      <c r="A3062" s="304" t="s">
        <v>1986</v>
      </c>
      <c r="B3062" s="69"/>
      <c r="C3062" s="236" t="s">
        <v>1991</v>
      </c>
      <c r="D3062" s="168">
        <v>0</v>
      </c>
      <c r="E3062" s="217">
        <v>0</v>
      </c>
      <c r="F3062" s="217">
        <v>0</v>
      </c>
      <c r="G3062" s="217">
        <v>0</v>
      </c>
      <c r="H3062" s="217">
        <v>0</v>
      </c>
      <c r="I3062" s="217">
        <v>0</v>
      </c>
      <c r="J3062" s="217">
        <v>0</v>
      </c>
      <c r="K3062" s="217">
        <v>0</v>
      </c>
      <c r="L3062" s="217">
        <v>0</v>
      </c>
      <c r="M3062" s="217">
        <v>0</v>
      </c>
      <c r="N3062" s="217">
        <v>0</v>
      </c>
      <c r="O3062" s="217">
        <v>0</v>
      </c>
      <c r="P3062" s="171">
        <f t="shared" si="2051"/>
        <v>0</v>
      </c>
      <c r="Q3062" s="496" t="e">
        <f>(P3081/P3080-1)</f>
        <v>#DIV/0!</v>
      </c>
      <c r="R3062" s="234"/>
      <c r="S3062" s="234"/>
      <c r="T3062" s="75"/>
      <c r="U3062" s="79">
        <v>2</v>
      </c>
    </row>
    <row r="3063" spans="1:256" s="57" customFormat="1" ht="15.75" hidden="1" customHeight="1" thickBot="1">
      <c r="A3063" s="304" t="s">
        <v>1986</v>
      </c>
      <c r="B3063" s="69"/>
      <c r="C3063" s="233" t="s">
        <v>1992</v>
      </c>
      <c r="D3063" s="168">
        <v>0</v>
      </c>
      <c r="E3063" s="217">
        <v>0</v>
      </c>
      <c r="F3063" s="217">
        <v>0</v>
      </c>
      <c r="G3063" s="217">
        <v>0</v>
      </c>
      <c r="H3063" s="217">
        <v>0</v>
      </c>
      <c r="I3063" s="217">
        <v>0</v>
      </c>
      <c r="J3063" s="217">
        <v>0</v>
      </c>
      <c r="K3063" s="217">
        <v>0</v>
      </c>
      <c r="L3063" s="217">
        <v>0</v>
      </c>
      <c r="M3063" s="217">
        <v>0</v>
      </c>
      <c r="N3063" s="217">
        <v>0</v>
      </c>
      <c r="O3063" s="217">
        <v>0</v>
      </c>
      <c r="P3063" s="171">
        <f t="shared" si="2051"/>
        <v>0</v>
      </c>
      <c r="Q3063" s="496" t="e">
        <f>(P3082/P3081-1)</f>
        <v>#DIV/0!</v>
      </c>
      <c r="R3063" s="234"/>
      <c r="S3063" s="234"/>
      <c r="T3063" s="75"/>
      <c r="U3063" s="79">
        <v>2</v>
      </c>
    </row>
    <row r="3064" spans="1:256" s="57" customFormat="1" ht="15.75" hidden="1" customHeight="1" thickBot="1">
      <c r="A3064" s="304" t="s">
        <v>1986</v>
      </c>
      <c r="B3064" s="69"/>
      <c r="C3064" s="233" t="s">
        <v>1993</v>
      </c>
      <c r="D3064" s="168">
        <v>0</v>
      </c>
      <c r="E3064" s="217">
        <v>0</v>
      </c>
      <c r="F3064" s="217">
        <v>0</v>
      </c>
      <c r="G3064" s="217">
        <v>0</v>
      </c>
      <c r="H3064" s="217">
        <v>0</v>
      </c>
      <c r="I3064" s="217">
        <v>0</v>
      </c>
      <c r="J3064" s="217">
        <v>0</v>
      </c>
      <c r="K3064" s="217">
        <v>0</v>
      </c>
      <c r="L3064" s="217">
        <v>0</v>
      </c>
      <c r="M3064" s="217">
        <v>0</v>
      </c>
      <c r="N3064" s="217">
        <v>0</v>
      </c>
      <c r="O3064" s="217">
        <v>0</v>
      </c>
      <c r="P3064" s="171">
        <f t="shared" si="2051"/>
        <v>0</v>
      </c>
      <c r="Q3064" s="497" t="e">
        <f>(P3083/P3082-1)</f>
        <v>#DIV/0!</v>
      </c>
      <c r="R3064" s="234"/>
      <c r="S3064" s="234"/>
      <c r="T3064" s="75"/>
      <c r="U3064" s="79">
        <v>2</v>
      </c>
    </row>
    <row r="3065" spans="1:256" s="57" customFormat="1" ht="15.75" hidden="1" customHeight="1" thickBot="1">
      <c r="A3065" s="304" t="s">
        <v>1986</v>
      </c>
      <c r="B3065" s="69"/>
      <c r="C3065" s="244" t="s">
        <v>1994</v>
      </c>
      <c r="D3065" s="168">
        <v>0</v>
      </c>
      <c r="E3065" s="217">
        <v>0</v>
      </c>
      <c r="F3065" s="217">
        <v>0</v>
      </c>
      <c r="G3065" s="217">
        <v>0</v>
      </c>
      <c r="H3065" s="217">
        <v>0</v>
      </c>
      <c r="I3065" s="217">
        <v>0</v>
      </c>
      <c r="J3065" s="217">
        <v>0</v>
      </c>
      <c r="K3065" s="217">
        <v>0</v>
      </c>
      <c r="L3065" s="217">
        <v>0</v>
      </c>
      <c r="M3065" s="217">
        <v>0</v>
      </c>
      <c r="N3065" s="217">
        <v>0</v>
      </c>
      <c r="O3065" s="217">
        <v>0</v>
      </c>
      <c r="P3065" s="171">
        <f t="shared" si="2051"/>
        <v>0</v>
      </c>
      <c r="Q3065" s="497">
        <v>0</v>
      </c>
      <c r="R3065" s="234"/>
      <c r="S3065" s="234"/>
      <c r="T3065" s="477"/>
      <c r="U3065" s="79">
        <v>2</v>
      </c>
    </row>
    <row r="3066" spans="1:256" s="57" customFormat="1" ht="15.75" hidden="1" customHeight="1" thickBot="1">
      <c r="A3066" s="304" t="s">
        <v>1986</v>
      </c>
      <c r="B3066" s="516"/>
      <c r="C3066" s="244" t="s">
        <v>1995</v>
      </c>
      <c r="D3066" s="173">
        <v>0</v>
      </c>
      <c r="E3066" s="218">
        <v>0</v>
      </c>
      <c r="F3066" s="218">
        <v>0</v>
      </c>
      <c r="G3066" s="218">
        <v>0</v>
      </c>
      <c r="H3066" s="218">
        <v>0</v>
      </c>
      <c r="I3066" s="218">
        <v>0</v>
      </c>
      <c r="J3066" s="218">
        <v>0</v>
      </c>
      <c r="K3066" s="218">
        <v>0</v>
      </c>
      <c r="L3066" s="218">
        <v>0</v>
      </c>
      <c r="M3066" s="218">
        <v>0</v>
      </c>
      <c r="N3066" s="218">
        <v>0</v>
      </c>
      <c r="O3066" s="218">
        <v>0</v>
      </c>
      <c r="P3066" s="514">
        <f t="shared" si="2051"/>
        <v>0</v>
      </c>
      <c r="Q3066" s="550">
        <v>0</v>
      </c>
      <c r="R3066" s="234"/>
      <c r="S3066" s="234"/>
      <c r="T3066" s="75"/>
      <c r="U3066" s="79">
        <v>2</v>
      </c>
    </row>
    <row r="3067" spans="1:256" s="57" customFormat="1" ht="15.75" hidden="1" customHeight="1" thickBot="1">
      <c r="A3067" s="304" t="s">
        <v>1986</v>
      </c>
      <c r="B3067" s="516"/>
      <c r="C3067" s="244" t="s">
        <v>1996</v>
      </c>
      <c r="D3067" s="219">
        <v>0</v>
      </c>
      <c r="E3067" s="220">
        <v>0</v>
      </c>
      <c r="F3067" s="220">
        <v>0</v>
      </c>
      <c r="G3067" s="220">
        <v>0</v>
      </c>
      <c r="H3067" s="220">
        <v>0</v>
      </c>
      <c r="I3067" s="220">
        <v>0</v>
      </c>
      <c r="J3067" s="220">
        <v>0</v>
      </c>
      <c r="K3067" s="220">
        <v>0</v>
      </c>
      <c r="L3067" s="220">
        <v>0</v>
      </c>
      <c r="M3067" s="220">
        <v>0</v>
      </c>
      <c r="N3067" s="220">
        <v>0</v>
      </c>
      <c r="O3067" s="220">
        <v>0</v>
      </c>
      <c r="P3067" s="460">
        <f t="shared" si="2051"/>
        <v>0</v>
      </c>
      <c r="Q3067" s="551">
        <v>0</v>
      </c>
      <c r="R3067" s="234"/>
      <c r="S3067" s="234"/>
      <c r="T3067" s="75"/>
      <c r="U3067" s="79">
        <v>2</v>
      </c>
    </row>
    <row r="3068" spans="1:256" s="57" customFormat="1" ht="15.6" hidden="1" customHeight="1" thickBot="1">
      <c r="A3068" s="304" t="s">
        <v>1986</v>
      </c>
      <c r="B3068" s="516"/>
      <c r="C3068" s="244" t="s">
        <v>1997</v>
      </c>
      <c r="D3068" s="219">
        <v>0</v>
      </c>
      <c r="E3068" s="220">
        <v>0</v>
      </c>
      <c r="F3068" s="220">
        <v>0</v>
      </c>
      <c r="G3068" s="220">
        <v>0</v>
      </c>
      <c r="H3068" s="220">
        <v>0</v>
      </c>
      <c r="I3068" s="220">
        <v>0</v>
      </c>
      <c r="J3068" s="220">
        <v>0</v>
      </c>
      <c r="K3068" s="220">
        <v>0</v>
      </c>
      <c r="L3068" s="220">
        <v>0</v>
      </c>
      <c r="M3068" s="220">
        <v>0</v>
      </c>
      <c r="N3068" s="220">
        <v>0</v>
      </c>
      <c r="O3068" s="220">
        <v>0</v>
      </c>
      <c r="P3068" s="460">
        <f>SUM(D3068:O3068)</f>
        <v>0</v>
      </c>
      <c r="Q3068" s="551">
        <v>0</v>
      </c>
      <c r="R3068" s="234"/>
      <c r="S3068" s="234"/>
      <c r="T3068" s="75"/>
      <c r="U3068" s="79">
        <v>2</v>
      </c>
    </row>
    <row r="3069" spans="1:256" s="57" customFormat="1" ht="15.6" hidden="1" customHeight="1" thickBot="1">
      <c r="A3069" s="304" t="s">
        <v>1986</v>
      </c>
      <c r="B3069" s="516"/>
      <c r="C3069" s="244" t="s">
        <v>1998</v>
      </c>
      <c r="D3069" s="219">
        <f>D3089/$P3089</f>
        <v>0</v>
      </c>
      <c r="E3069" s="220">
        <f t="shared" ref="E3069:O3069" si="2052">E3089/$P3089</f>
        <v>0</v>
      </c>
      <c r="F3069" s="220">
        <f t="shared" si="2052"/>
        <v>0</v>
      </c>
      <c r="G3069" s="220">
        <f t="shared" si="2052"/>
        <v>0</v>
      </c>
      <c r="H3069" s="220">
        <f t="shared" si="2052"/>
        <v>0</v>
      </c>
      <c r="I3069" s="220">
        <f t="shared" si="2052"/>
        <v>0.10905728885077023</v>
      </c>
      <c r="J3069" s="220">
        <f t="shared" si="2052"/>
        <v>0.10905728885077023</v>
      </c>
      <c r="K3069" s="220">
        <f t="shared" si="2052"/>
        <v>0.10717702180760662</v>
      </c>
      <c r="L3069" s="220">
        <f t="shared" si="2052"/>
        <v>0.15867180710171247</v>
      </c>
      <c r="M3069" s="220">
        <f t="shared" si="2052"/>
        <v>0.15587680708879703</v>
      </c>
      <c r="N3069" s="220">
        <f t="shared" si="2052"/>
        <v>0.15786376427724316</v>
      </c>
      <c r="O3069" s="220">
        <f t="shared" si="2052"/>
        <v>0.20229602202310026</v>
      </c>
      <c r="P3069" s="460">
        <f>SUM(D3069:O3069)</f>
        <v>1</v>
      </c>
      <c r="Q3069" s="551">
        <v>1</v>
      </c>
      <c r="R3069" s="234"/>
      <c r="S3069" s="234"/>
      <c r="T3069" s="75"/>
      <c r="U3069" s="79">
        <v>2</v>
      </c>
    </row>
    <row r="3070" spans="1:256" s="57" customFormat="1" ht="15.6" customHeight="1" thickBot="1">
      <c r="A3070" s="304" t="s">
        <v>1986</v>
      </c>
      <c r="B3070" s="516">
        <f>+B3052+1</f>
        <v>595</v>
      </c>
      <c r="C3070" s="244" t="s">
        <v>1999</v>
      </c>
      <c r="D3070" s="219">
        <f t="shared" ref="D3070:O3070" si="2053">D3090/$P3090</f>
        <v>4.3654520319417627E-2</v>
      </c>
      <c r="E3070" s="220">
        <f t="shared" si="2053"/>
        <v>0.18080448621769921</v>
      </c>
      <c r="F3070" s="220">
        <f t="shared" si="2053"/>
        <v>8.5968574137697609E-3</v>
      </c>
      <c r="G3070" s="220">
        <f t="shared" si="2053"/>
        <v>0.12088589286335398</v>
      </c>
      <c r="H3070" s="220">
        <f t="shared" si="2053"/>
        <v>7.4514118024999548E-2</v>
      </c>
      <c r="I3070" s="220">
        <f t="shared" si="2053"/>
        <v>6.9566452334612089E-2</v>
      </c>
      <c r="J3070" s="220">
        <f t="shared" si="2053"/>
        <v>8.5585213356639572E-2</v>
      </c>
      <c r="K3070" s="220">
        <f t="shared" si="2053"/>
        <v>4.9060728279625043E-2</v>
      </c>
      <c r="L3070" s="220">
        <f t="shared" si="2053"/>
        <v>0.16298817468634957</v>
      </c>
      <c r="M3070" s="220">
        <f t="shared" si="2053"/>
        <v>5.8082830989204706E-2</v>
      </c>
      <c r="N3070" s="220">
        <f t="shared" si="2053"/>
        <v>8.1292685208409321E-2</v>
      </c>
      <c r="O3070" s="220">
        <f t="shared" si="2053"/>
        <v>6.4968040305919558E-2</v>
      </c>
      <c r="P3070" s="460">
        <f t="shared" ref="P3070:P3099" si="2054">SUM(D3070:O3070)</f>
        <v>0.99999999999999989</v>
      </c>
      <c r="Q3070" s="551">
        <f>(P3090/P3089-1)</f>
        <v>1.8985898036314262</v>
      </c>
      <c r="R3070" s="234"/>
      <c r="S3070" s="234"/>
      <c r="T3070" s="75"/>
      <c r="U3070" s="79">
        <v>1</v>
      </c>
    </row>
    <row r="3071" spans="1:256" s="57" customFormat="1" ht="15.6" customHeight="1" thickBot="1">
      <c r="A3071" s="304" t="s">
        <v>1986</v>
      </c>
      <c r="B3071" s="516">
        <f>+B3070+1</f>
        <v>596</v>
      </c>
      <c r="C3071" s="244" t="s">
        <v>2000</v>
      </c>
      <c r="D3071" s="347">
        <f t="shared" ref="D3071:O3071" si="2055">D3091/$P3091</f>
        <v>3.2529809531106305E-2</v>
      </c>
      <c r="E3071" s="264">
        <f t="shared" si="2055"/>
        <v>4.4366504235516843E-2</v>
      </c>
      <c r="F3071" s="264">
        <f t="shared" si="2055"/>
        <v>4.912512663426253E-2</v>
      </c>
      <c r="G3071" s="264">
        <f t="shared" si="2055"/>
        <v>7.4443233657880484E-2</v>
      </c>
      <c r="H3071" s="264">
        <f t="shared" si="2055"/>
        <v>6.3950114087693952E-2</v>
      </c>
      <c r="I3071" s="264">
        <f t="shared" si="2055"/>
        <v>0.10085880066636643</v>
      </c>
      <c r="J3071" s="264">
        <f t="shared" si="2055"/>
        <v>7.1653337321602659E-2</v>
      </c>
      <c r="K3071" s="264">
        <f t="shared" si="2055"/>
        <v>6.8684699725060236E-2</v>
      </c>
      <c r="L3071" s="264">
        <f t="shared" si="2055"/>
        <v>0.16180969459174818</v>
      </c>
      <c r="M3071" s="264">
        <f t="shared" si="2055"/>
        <v>0.11555741329465641</v>
      </c>
      <c r="N3071" s="264">
        <f t="shared" si="2055"/>
        <v>0.10874997186102378</v>
      </c>
      <c r="O3071" s="264">
        <f t="shared" si="2055"/>
        <v>0.10827129439308218</v>
      </c>
      <c r="P3071" s="552">
        <f t="shared" si="2054"/>
        <v>1</v>
      </c>
      <c r="Q3071" s="553">
        <f t="shared" ref="Q3071:Q3079" si="2056">(P3091/P3090-1)</f>
        <v>0.52231677698685952</v>
      </c>
      <c r="R3071" s="234"/>
      <c r="S3071" s="234"/>
      <c r="T3071" s="75"/>
      <c r="U3071" s="79">
        <v>1</v>
      </c>
    </row>
    <row r="3072" spans="1:256" s="57" customFormat="1" ht="15.6" customHeight="1" thickBot="1">
      <c r="A3072" s="304" t="s">
        <v>1986</v>
      </c>
      <c r="B3072" s="516">
        <f>+B3071+1</f>
        <v>597</v>
      </c>
      <c r="C3072" s="233" t="s">
        <v>2001</v>
      </c>
      <c r="D3072" s="175">
        <f t="shared" ref="D3072:O3072" si="2057">D3092/$P3092</f>
        <v>8.5240244432773324E-2</v>
      </c>
      <c r="E3072" s="340">
        <f t="shared" si="2057"/>
        <v>8.2118100754936946E-2</v>
      </c>
      <c r="F3072" s="340">
        <f t="shared" si="2057"/>
        <v>8.2900570827046133E-2</v>
      </c>
      <c r="G3072" s="340">
        <f t="shared" si="2057"/>
        <v>8.1062137668098569E-2</v>
      </c>
      <c r="H3072" s="340">
        <f t="shared" si="2057"/>
        <v>9.771120111997933E-2</v>
      </c>
      <c r="I3072" s="340">
        <f t="shared" si="2057"/>
        <v>9.2578687687614736E-2</v>
      </c>
      <c r="J3072" s="340">
        <f t="shared" si="2057"/>
        <v>8.1227777735051937E-2</v>
      </c>
      <c r="K3072" s="340">
        <f t="shared" si="2057"/>
        <v>3.9098930291790332E-2</v>
      </c>
      <c r="L3072" s="340">
        <f t="shared" si="2057"/>
        <v>0.120557289662776</v>
      </c>
      <c r="M3072" s="340">
        <f t="shared" si="2057"/>
        <v>7.917760656598935E-2</v>
      </c>
      <c r="N3072" s="340">
        <f t="shared" si="2057"/>
        <v>7.8458209020299721E-2</v>
      </c>
      <c r="O3072" s="176">
        <f t="shared" si="2057"/>
        <v>7.9869244233643624E-2</v>
      </c>
      <c r="P3072" s="229">
        <f t="shared" si="2054"/>
        <v>1</v>
      </c>
      <c r="Q3072" s="498">
        <f t="shared" si="2056"/>
        <v>0.15791664395296201</v>
      </c>
      <c r="R3072" s="234"/>
      <c r="S3072" s="234"/>
      <c r="T3072" s="75"/>
      <c r="U3072" s="79">
        <v>1</v>
      </c>
    </row>
    <row r="3073" spans="1:21" s="57" customFormat="1" ht="15.6" customHeight="1" thickBot="1">
      <c r="A3073" s="304" t="s">
        <v>1986</v>
      </c>
      <c r="B3073" s="516">
        <f>+B3072+1</f>
        <v>598</v>
      </c>
      <c r="C3073" s="233" t="s">
        <v>2002</v>
      </c>
      <c r="D3073" s="175">
        <f t="shared" ref="D3073:O3073" si="2058">D3093/$P3093</f>
        <v>8.7683184421879543E-2</v>
      </c>
      <c r="E3073" s="340">
        <f t="shared" si="2058"/>
        <v>8.2144482965715401E-2</v>
      </c>
      <c r="F3073" s="340">
        <f t="shared" si="2058"/>
        <v>9.2820371292391554E-2</v>
      </c>
      <c r="G3073" s="340">
        <f t="shared" si="2058"/>
        <v>7.076687616514489E-2</v>
      </c>
      <c r="H3073" s="340">
        <f t="shared" si="2058"/>
        <v>8.0220544225411722E-2</v>
      </c>
      <c r="I3073" s="340">
        <f t="shared" si="2058"/>
        <v>5.9773330020116158E-2</v>
      </c>
      <c r="J3073" s="340">
        <f t="shared" si="2058"/>
        <v>8.5029166889786997E-2</v>
      </c>
      <c r="K3073" s="340">
        <f t="shared" si="2058"/>
        <v>8.3584218894615689E-2</v>
      </c>
      <c r="L3073" s="340">
        <f t="shared" si="2058"/>
        <v>6.5662056040692973E-2</v>
      </c>
      <c r="M3073" s="340">
        <f t="shared" si="2058"/>
        <v>7.7558031581745804E-2</v>
      </c>
      <c r="N3073" s="340">
        <f t="shared" si="2058"/>
        <v>6.7259118468207479E-2</v>
      </c>
      <c r="O3073" s="261">
        <f t="shared" si="2058"/>
        <v>0.14749861903429165</v>
      </c>
      <c r="P3073" s="164">
        <f t="shared" si="2054"/>
        <v>0.99999999999999967</v>
      </c>
      <c r="Q3073" s="492">
        <f t="shared" si="2056"/>
        <v>-0.1740462084311527</v>
      </c>
      <c r="R3073" s="234"/>
      <c r="S3073" s="234"/>
      <c r="T3073" s="75"/>
      <c r="U3073" s="79">
        <v>1</v>
      </c>
    </row>
    <row r="3074" spans="1:21" s="57" customFormat="1" ht="15.75" customHeight="1" thickBot="1">
      <c r="A3074" s="304" t="s">
        <v>1986</v>
      </c>
      <c r="B3074" s="516">
        <f>+B3073+1</f>
        <v>599</v>
      </c>
      <c r="C3074" s="233" t="s">
        <v>2003</v>
      </c>
      <c r="D3074" s="175">
        <f t="shared" ref="D3074:O3074" si="2059">D3094/$P3094</f>
        <v>0</v>
      </c>
      <c r="E3074" s="340">
        <f t="shared" si="2059"/>
        <v>0</v>
      </c>
      <c r="F3074" s="340">
        <f t="shared" si="2059"/>
        <v>0.2</v>
      </c>
      <c r="G3074" s="340">
        <f t="shared" si="2059"/>
        <v>0</v>
      </c>
      <c r="H3074" s="340">
        <f t="shared" si="2059"/>
        <v>0</v>
      </c>
      <c r="I3074" s="340">
        <f t="shared" si="2059"/>
        <v>0.2</v>
      </c>
      <c r="J3074" s="340">
        <f t="shared" si="2059"/>
        <v>0</v>
      </c>
      <c r="K3074" s="340">
        <f t="shared" si="2059"/>
        <v>0</v>
      </c>
      <c r="L3074" s="340">
        <f t="shared" si="2059"/>
        <v>0.2</v>
      </c>
      <c r="M3074" s="340">
        <f t="shared" si="2059"/>
        <v>0</v>
      </c>
      <c r="N3074" s="340">
        <f t="shared" si="2059"/>
        <v>0</v>
      </c>
      <c r="O3074" s="261">
        <f t="shared" si="2059"/>
        <v>0.39999999999999991</v>
      </c>
      <c r="P3074" s="164">
        <f t="shared" si="2054"/>
        <v>1</v>
      </c>
      <c r="Q3074" s="492">
        <f t="shared" si="2056"/>
        <v>-7.2586072776508082E-2</v>
      </c>
      <c r="R3074" s="234"/>
      <c r="S3074" s="234"/>
      <c r="T3074" s="75"/>
      <c r="U3074" s="79">
        <v>1</v>
      </c>
    </row>
    <row r="3075" spans="1:21" s="57" customFormat="1" ht="15.75" customHeight="1" thickBot="1">
      <c r="A3075" s="304" t="s">
        <v>1986</v>
      </c>
      <c r="B3075" s="516">
        <f>+B3074+1</f>
        <v>600</v>
      </c>
      <c r="C3075" s="233" t="s">
        <v>2004</v>
      </c>
      <c r="D3075" s="175">
        <f t="shared" ref="D3075:O3075" si="2060">D3095/$P3095</f>
        <v>0</v>
      </c>
      <c r="E3075" s="340">
        <f t="shared" si="2060"/>
        <v>0</v>
      </c>
      <c r="F3075" s="340">
        <f t="shared" si="2060"/>
        <v>0.2</v>
      </c>
      <c r="G3075" s="340">
        <f t="shared" si="2060"/>
        <v>0</v>
      </c>
      <c r="H3075" s="340">
        <f t="shared" si="2060"/>
        <v>0</v>
      </c>
      <c r="I3075" s="340">
        <f t="shared" si="2060"/>
        <v>0.2</v>
      </c>
      <c r="J3075" s="340">
        <f t="shared" si="2060"/>
        <v>0</v>
      </c>
      <c r="K3075" s="340">
        <f t="shared" si="2060"/>
        <v>0</v>
      </c>
      <c r="L3075" s="340">
        <f t="shared" si="2060"/>
        <v>0.2</v>
      </c>
      <c r="M3075" s="340">
        <f t="shared" si="2060"/>
        <v>0</v>
      </c>
      <c r="N3075" s="340">
        <f t="shared" si="2060"/>
        <v>0</v>
      </c>
      <c r="O3075" s="261">
        <f t="shared" si="2060"/>
        <v>0.39999999999999991</v>
      </c>
      <c r="P3075" s="164">
        <f t="shared" si="2054"/>
        <v>1</v>
      </c>
      <c r="Q3075" s="492">
        <f t="shared" si="2056"/>
        <v>0</v>
      </c>
      <c r="R3075" s="234"/>
      <c r="S3075" s="234"/>
      <c r="T3075" s="75"/>
      <c r="U3075" s="79">
        <v>1</v>
      </c>
    </row>
    <row r="3076" spans="1:21" s="57" customFormat="1" ht="15.75" hidden="1" customHeight="1" thickBot="1">
      <c r="A3076" s="304" t="s">
        <v>1986</v>
      </c>
      <c r="B3076" s="69"/>
      <c r="C3076" s="233" t="s">
        <v>2005</v>
      </c>
      <c r="D3076" s="175" t="e">
        <f t="shared" ref="D3076:O3076" si="2061">D3096/$P3096</f>
        <v>#DIV/0!</v>
      </c>
      <c r="E3076" s="340" t="e">
        <f t="shared" si="2061"/>
        <v>#DIV/0!</v>
      </c>
      <c r="F3076" s="340" t="e">
        <f t="shared" si="2061"/>
        <v>#DIV/0!</v>
      </c>
      <c r="G3076" s="340" t="e">
        <f t="shared" si="2061"/>
        <v>#DIV/0!</v>
      </c>
      <c r="H3076" s="340" t="e">
        <f t="shared" si="2061"/>
        <v>#DIV/0!</v>
      </c>
      <c r="I3076" s="340" t="e">
        <f t="shared" si="2061"/>
        <v>#DIV/0!</v>
      </c>
      <c r="J3076" s="340" t="e">
        <f t="shared" si="2061"/>
        <v>#DIV/0!</v>
      </c>
      <c r="K3076" s="340" t="e">
        <f t="shared" si="2061"/>
        <v>#DIV/0!</v>
      </c>
      <c r="L3076" s="340" t="e">
        <f t="shared" si="2061"/>
        <v>#DIV/0!</v>
      </c>
      <c r="M3076" s="340" t="e">
        <f t="shared" si="2061"/>
        <v>#DIV/0!</v>
      </c>
      <c r="N3076" s="340" t="e">
        <f t="shared" si="2061"/>
        <v>#DIV/0!</v>
      </c>
      <c r="O3076" s="261" t="e">
        <f t="shared" si="2061"/>
        <v>#DIV/0!</v>
      </c>
      <c r="P3076" s="164" t="e">
        <f t="shared" si="2054"/>
        <v>#DIV/0!</v>
      </c>
      <c r="Q3076" s="492">
        <f t="shared" si="2056"/>
        <v>-1</v>
      </c>
      <c r="R3076" s="234"/>
      <c r="S3076" s="234"/>
      <c r="T3076" s="75"/>
      <c r="U3076" s="79">
        <v>2</v>
      </c>
    </row>
    <row r="3077" spans="1:21" s="57" customFormat="1" ht="15.75" hidden="1" customHeight="1" thickBot="1">
      <c r="A3077" s="304" t="s">
        <v>1986</v>
      </c>
      <c r="B3077" s="69"/>
      <c r="C3077" s="233" t="s">
        <v>2006</v>
      </c>
      <c r="D3077" s="175" t="e">
        <f t="shared" ref="D3077:O3077" si="2062">D3097/$P3097</f>
        <v>#DIV/0!</v>
      </c>
      <c r="E3077" s="340" t="e">
        <f t="shared" si="2062"/>
        <v>#DIV/0!</v>
      </c>
      <c r="F3077" s="340" t="e">
        <f t="shared" si="2062"/>
        <v>#DIV/0!</v>
      </c>
      <c r="G3077" s="340" t="e">
        <f t="shared" si="2062"/>
        <v>#DIV/0!</v>
      </c>
      <c r="H3077" s="340" t="e">
        <f t="shared" si="2062"/>
        <v>#DIV/0!</v>
      </c>
      <c r="I3077" s="340" t="e">
        <f t="shared" si="2062"/>
        <v>#DIV/0!</v>
      </c>
      <c r="J3077" s="340" t="e">
        <f t="shared" si="2062"/>
        <v>#DIV/0!</v>
      </c>
      <c r="K3077" s="340" t="e">
        <f t="shared" si="2062"/>
        <v>#DIV/0!</v>
      </c>
      <c r="L3077" s="340" t="e">
        <f t="shared" si="2062"/>
        <v>#DIV/0!</v>
      </c>
      <c r="M3077" s="340" t="e">
        <f t="shared" si="2062"/>
        <v>#DIV/0!</v>
      </c>
      <c r="N3077" s="340" t="e">
        <f t="shared" si="2062"/>
        <v>#DIV/0!</v>
      </c>
      <c r="O3077" s="261" t="e">
        <f t="shared" si="2062"/>
        <v>#DIV/0!</v>
      </c>
      <c r="P3077" s="164" t="e">
        <f t="shared" si="2054"/>
        <v>#DIV/0!</v>
      </c>
      <c r="Q3077" s="492" t="e">
        <f t="shared" si="2056"/>
        <v>#DIV/0!</v>
      </c>
      <c r="R3077" s="234"/>
      <c r="S3077" s="234"/>
      <c r="T3077" s="75"/>
      <c r="U3077" s="79">
        <v>2</v>
      </c>
    </row>
    <row r="3078" spans="1:21" s="57" customFormat="1" ht="15.75" hidden="1" customHeight="1" thickBot="1">
      <c r="A3078" s="304" t="s">
        <v>1986</v>
      </c>
      <c r="B3078" s="69"/>
      <c r="C3078" s="233" t="s">
        <v>2007</v>
      </c>
      <c r="D3078" s="175" t="e">
        <f t="shared" ref="D3078:O3078" si="2063">D3098/$P3098</f>
        <v>#DIV/0!</v>
      </c>
      <c r="E3078" s="340" t="e">
        <f t="shared" si="2063"/>
        <v>#DIV/0!</v>
      </c>
      <c r="F3078" s="340" t="e">
        <f t="shared" si="2063"/>
        <v>#DIV/0!</v>
      </c>
      <c r="G3078" s="340" t="e">
        <f t="shared" si="2063"/>
        <v>#DIV/0!</v>
      </c>
      <c r="H3078" s="340" t="e">
        <f t="shared" si="2063"/>
        <v>#DIV/0!</v>
      </c>
      <c r="I3078" s="340" t="e">
        <f t="shared" si="2063"/>
        <v>#DIV/0!</v>
      </c>
      <c r="J3078" s="340" t="e">
        <f t="shared" si="2063"/>
        <v>#DIV/0!</v>
      </c>
      <c r="K3078" s="340" t="e">
        <f t="shared" si="2063"/>
        <v>#DIV/0!</v>
      </c>
      <c r="L3078" s="340" t="e">
        <f t="shared" si="2063"/>
        <v>#DIV/0!</v>
      </c>
      <c r="M3078" s="340" t="e">
        <f t="shared" si="2063"/>
        <v>#DIV/0!</v>
      </c>
      <c r="N3078" s="340" t="e">
        <f t="shared" si="2063"/>
        <v>#DIV/0!</v>
      </c>
      <c r="O3078" s="261" t="e">
        <f t="shared" si="2063"/>
        <v>#DIV/0!</v>
      </c>
      <c r="P3078" s="164" t="e">
        <f t="shared" si="2054"/>
        <v>#DIV/0!</v>
      </c>
      <c r="Q3078" s="492" t="e">
        <f t="shared" si="2056"/>
        <v>#DIV/0!</v>
      </c>
      <c r="R3078" s="234"/>
      <c r="S3078" s="234"/>
      <c r="T3078" s="75"/>
      <c r="U3078" s="79">
        <v>2</v>
      </c>
    </row>
    <row r="3079" spans="1:21" s="57" customFormat="1" ht="15.75" hidden="1" customHeight="1" thickBot="1">
      <c r="A3079" s="304" t="s">
        <v>1986</v>
      </c>
      <c r="B3079" s="69"/>
      <c r="C3079" s="233" t="s">
        <v>2008</v>
      </c>
      <c r="D3079" s="175" t="e">
        <f t="shared" ref="D3079:O3079" si="2064">D3099/$P3099</f>
        <v>#DIV/0!</v>
      </c>
      <c r="E3079" s="340" t="e">
        <f t="shared" si="2064"/>
        <v>#DIV/0!</v>
      </c>
      <c r="F3079" s="340" t="e">
        <f t="shared" si="2064"/>
        <v>#DIV/0!</v>
      </c>
      <c r="G3079" s="340" t="e">
        <f t="shared" si="2064"/>
        <v>#DIV/0!</v>
      </c>
      <c r="H3079" s="340" t="e">
        <f t="shared" si="2064"/>
        <v>#DIV/0!</v>
      </c>
      <c r="I3079" s="340" t="e">
        <f t="shared" si="2064"/>
        <v>#DIV/0!</v>
      </c>
      <c r="J3079" s="340" t="e">
        <f t="shared" si="2064"/>
        <v>#DIV/0!</v>
      </c>
      <c r="K3079" s="340" t="e">
        <f t="shared" si="2064"/>
        <v>#DIV/0!</v>
      </c>
      <c r="L3079" s="340" t="e">
        <f t="shared" si="2064"/>
        <v>#DIV/0!</v>
      </c>
      <c r="M3079" s="340" t="e">
        <f t="shared" si="2064"/>
        <v>#DIV/0!</v>
      </c>
      <c r="N3079" s="340" t="e">
        <f t="shared" si="2064"/>
        <v>#DIV/0!</v>
      </c>
      <c r="O3079" s="261" t="e">
        <f t="shared" si="2064"/>
        <v>#DIV/0!</v>
      </c>
      <c r="P3079" s="164" t="e">
        <f t="shared" si="2054"/>
        <v>#DIV/0!</v>
      </c>
      <c r="Q3079" s="492" t="e">
        <f t="shared" si="2056"/>
        <v>#DIV/0!</v>
      </c>
      <c r="R3079" s="234"/>
      <c r="S3079" s="234"/>
      <c r="T3079" s="75"/>
      <c r="U3079" s="79">
        <v>2</v>
      </c>
    </row>
    <row r="3080" spans="1:21" s="57" customFormat="1" ht="15.75" hidden="1" customHeight="1" thickBot="1">
      <c r="A3080" s="304" t="s">
        <v>1986</v>
      </c>
      <c r="B3080" s="69"/>
      <c r="C3080" s="236" t="s">
        <v>1990</v>
      </c>
      <c r="D3080" s="245">
        <v>0</v>
      </c>
      <c r="E3080" s="246">
        <v>0</v>
      </c>
      <c r="F3080" s="246">
        <v>0</v>
      </c>
      <c r="G3080" s="246">
        <v>0</v>
      </c>
      <c r="H3080" s="246">
        <v>0</v>
      </c>
      <c r="I3080" s="246">
        <v>0</v>
      </c>
      <c r="J3080" s="246">
        <v>0</v>
      </c>
      <c r="K3080" s="246">
        <v>0</v>
      </c>
      <c r="L3080" s="246">
        <v>0</v>
      </c>
      <c r="M3080" s="246">
        <v>0</v>
      </c>
      <c r="N3080" s="246">
        <v>0</v>
      </c>
      <c r="O3080" s="246">
        <v>0</v>
      </c>
      <c r="P3080" s="181">
        <f t="shared" si="2054"/>
        <v>0</v>
      </c>
      <c r="Q3080" s="198"/>
      <c r="R3080" s="234"/>
      <c r="S3080" s="234"/>
      <c r="T3080" s="75"/>
      <c r="U3080" s="79">
        <v>2</v>
      </c>
    </row>
    <row r="3081" spans="1:21" s="57" customFormat="1" ht="15.75" hidden="1" customHeight="1" thickBot="1">
      <c r="A3081" s="304" t="s">
        <v>1986</v>
      </c>
      <c r="B3081" s="69"/>
      <c r="C3081" s="233" t="s">
        <v>1991</v>
      </c>
      <c r="D3081" s="182">
        <v>0</v>
      </c>
      <c r="E3081" s="183">
        <v>0</v>
      </c>
      <c r="F3081" s="183">
        <v>0</v>
      </c>
      <c r="G3081" s="183">
        <v>0</v>
      </c>
      <c r="H3081" s="183">
        <v>0</v>
      </c>
      <c r="I3081" s="183">
        <v>0</v>
      </c>
      <c r="J3081" s="183">
        <v>0</v>
      </c>
      <c r="K3081" s="183">
        <v>0</v>
      </c>
      <c r="L3081" s="183">
        <v>0</v>
      </c>
      <c r="M3081" s="183">
        <v>0</v>
      </c>
      <c r="N3081" s="183">
        <v>0</v>
      </c>
      <c r="O3081" s="184">
        <v>0</v>
      </c>
      <c r="P3081" s="185">
        <f t="shared" si="2054"/>
        <v>0</v>
      </c>
      <c r="Q3081" s="502"/>
      <c r="R3081" s="186"/>
      <c r="S3081" s="186"/>
      <c r="T3081" s="103"/>
      <c r="U3081" s="79">
        <v>2</v>
      </c>
    </row>
    <row r="3082" spans="1:21" s="57" customFormat="1" ht="15.75" hidden="1" customHeight="1" thickBot="1">
      <c r="A3082" s="304" t="s">
        <v>1986</v>
      </c>
      <c r="B3082" s="69"/>
      <c r="C3082" s="233" t="s">
        <v>1992</v>
      </c>
      <c r="D3082" s="182">
        <v>0</v>
      </c>
      <c r="E3082" s="183">
        <v>0</v>
      </c>
      <c r="F3082" s="183">
        <v>0</v>
      </c>
      <c r="G3082" s="183">
        <v>0</v>
      </c>
      <c r="H3082" s="183">
        <v>0</v>
      </c>
      <c r="I3082" s="183">
        <v>0</v>
      </c>
      <c r="J3082" s="183">
        <v>0</v>
      </c>
      <c r="K3082" s="183">
        <v>0</v>
      </c>
      <c r="L3082" s="183">
        <v>0</v>
      </c>
      <c r="M3082" s="183">
        <v>0</v>
      </c>
      <c r="N3082" s="183">
        <v>0</v>
      </c>
      <c r="O3082" s="184">
        <v>0</v>
      </c>
      <c r="P3082" s="185">
        <f t="shared" si="2054"/>
        <v>0</v>
      </c>
      <c r="Q3082" s="503"/>
      <c r="R3082" s="187">
        <v>0</v>
      </c>
      <c r="S3082" s="187">
        <v>0</v>
      </c>
      <c r="T3082" s="105">
        <f>R3082-S3082</f>
        <v>0</v>
      </c>
      <c r="U3082" s="79">
        <v>2</v>
      </c>
    </row>
    <row r="3083" spans="1:21" s="57" customFormat="1" ht="15.75" hidden="1" customHeight="1" thickBot="1">
      <c r="A3083" s="304" t="s">
        <v>1986</v>
      </c>
      <c r="B3083" s="69"/>
      <c r="C3083" s="233" t="s">
        <v>1993</v>
      </c>
      <c r="D3083" s="182">
        <v>0</v>
      </c>
      <c r="E3083" s="183">
        <v>0</v>
      </c>
      <c r="F3083" s="183">
        <v>0</v>
      </c>
      <c r="G3083" s="183">
        <v>0</v>
      </c>
      <c r="H3083" s="183">
        <v>0</v>
      </c>
      <c r="I3083" s="183">
        <v>0</v>
      </c>
      <c r="J3083" s="183">
        <v>0</v>
      </c>
      <c r="K3083" s="183">
        <v>0</v>
      </c>
      <c r="L3083" s="183">
        <v>0</v>
      </c>
      <c r="M3083" s="183">
        <v>0</v>
      </c>
      <c r="N3083" s="183">
        <v>0</v>
      </c>
      <c r="O3083" s="184">
        <f>(R3083)-SUM(D3083:N3083)</f>
        <v>0</v>
      </c>
      <c r="P3083" s="185">
        <f t="shared" si="2054"/>
        <v>0</v>
      </c>
      <c r="Q3083" s="503"/>
      <c r="R3083" s="187">
        <v>0</v>
      </c>
      <c r="S3083" s="187">
        <v>0</v>
      </c>
      <c r="T3083" s="105">
        <f>R3083-S3083</f>
        <v>0</v>
      </c>
      <c r="U3083" s="79">
        <v>2</v>
      </c>
    </row>
    <row r="3084" spans="1:21" s="57" customFormat="1" ht="15.75" hidden="1" customHeight="1" thickBot="1">
      <c r="A3084" s="304" t="s">
        <v>1986</v>
      </c>
      <c r="B3084" s="69"/>
      <c r="C3084" s="233" t="s">
        <v>1994</v>
      </c>
      <c r="D3084" s="182">
        <v>0</v>
      </c>
      <c r="E3084" s="183">
        <v>0</v>
      </c>
      <c r="F3084" s="183">
        <v>0</v>
      </c>
      <c r="G3084" s="183">
        <v>0</v>
      </c>
      <c r="H3084" s="183">
        <v>0</v>
      </c>
      <c r="I3084" s="183">
        <v>0</v>
      </c>
      <c r="J3084" s="183">
        <v>0</v>
      </c>
      <c r="K3084" s="183">
        <v>0</v>
      </c>
      <c r="L3084" s="183">
        <v>0</v>
      </c>
      <c r="M3084" s="183">
        <v>0</v>
      </c>
      <c r="N3084" s="183">
        <v>0</v>
      </c>
      <c r="O3084" s="184">
        <v>0</v>
      </c>
      <c r="P3084" s="185">
        <f t="shared" si="2054"/>
        <v>0</v>
      </c>
      <c r="Q3084" s="503"/>
      <c r="R3084" s="187">
        <v>0</v>
      </c>
      <c r="S3084" s="187">
        <v>0</v>
      </c>
      <c r="T3084" s="105">
        <f>R3084-S3084</f>
        <v>0</v>
      </c>
      <c r="U3084" s="79">
        <v>2</v>
      </c>
    </row>
    <row r="3085" spans="1:21" s="57" customFormat="1" ht="15.75" hidden="1" customHeight="1" thickBot="1">
      <c r="A3085" s="304" t="s">
        <v>1986</v>
      </c>
      <c r="B3085" s="69"/>
      <c r="C3085" s="233" t="s">
        <v>1995</v>
      </c>
      <c r="D3085" s="189">
        <v>0</v>
      </c>
      <c r="E3085" s="190">
        <v>0</v>
      </c>
      <c r="F3085" s="190">
        <v>0</v>
      </c>
      <c r="G3085" s="190">
        <v>0</v>
      </c>
      <c r="H3085" s="190">
        <v>0</v>
      </c>
      <c r="I3085" s="190">
        <v>0</v>
      </c>
      <c r="J3085" s="190">
        <v>0</v>
      </c>
      <c r="K3085" s="190">
        <v>0</v>
      </c>
      <c r="L3085" s="190">
        <v>0</v>
      </c>
      <c r="M3085" s="190">
        <v>0</v>
      </c>
      <c r="N3085" s="190">
        <v>0</v>
      </c>
      <c r="O3085" s="184">
        <f>(R3085)-SUM(D3085:N3085)</f>
        <v>0</v>
      </c>
      <c r="P3085" s="185">
        <f t="shared" si="2054"/>
        <v>0</v>
      </c>
      <c r="Q3085" s="503"/>
      <c r="R3085" s="187">
        <v>0</v>
      </c>
      <c r="S3085" s="187">
        <v>0</v>
      </c>
      <c r="T3085" s="105">
        <f>R3085-S3085</f>
        <v>0</v>
      </c>
      <c r="U3085" s="79">
        <v>2</v>
      </c>
    </row>
    <row r="3086" spans="1:21" s="57" customFormat="1" ht="15.75" hidden="1" customHeight="1" thickBot="1">
      <c r="A3086" s="304" t="s">
        <v>1986</v>
      </c>
      <c r="B3086" s="69"/>
      <c r="C3086" s="233" t="s">
        <v>1996</v>
      </c>
      <c r="D3086" s="422">
        <v>0</v>
      </c>
      <c r="E3086" s="423">
        <v>0</v>
      </c>
      <c r="F3086" s="423">
        <v>0</v>
      </c>
      <c r="G3086" s="423">
        <v>0</v>
      </c>
      <c r="H3086" s="423">
        <v>0</v>
      </c>
      <c r="I3086" s="423">
        <v>0</v>
      </c>
      <c r="J3086" s="423">
        <v>0</v>
      </c>
      <c r="K3086" s="423">
        <v>0</v>
      </c>
      <c r="L3086" s="423">
        <v>0</v>
      </c>
      <c r="M3086" s="423">
        <v>0</v>
      </c>
      <c r="N3086" s="423">
        <v>0</v>
      </c>
      <c r="O3086" s="424">
        <f>(R3086)-SUM(D3086:N3086)</f>
        <v>0</v>
      </c>
      <c r="P3086" s="425">
        <f t="shared" si="2054"/>
        <v>0</v>
      </c>
      <c r="Q3086" s="503"/>
      <c r="R3086" s="187">
        <v>0</v>
      </c>
      <c r="S3086" s="187">
        <v>0</v>
      </c>
      <c r="T3086" s="192">
        <f>S3086-R3086</f>
        <v>0</v>
      </c>
      <c r="U3086" s="79">
        <v>2</v>
      </c>
    </row>
    <row r="3087" spans="1:21" s="57" customFormat="1" ht="15.75" hidden="1" customHeight="1" thickBot="1">
      <c r="A3087" s="304" t="s">
        <v>1986</v>
      </c>
      <c r="B3087" s="69"/>
      <c r="C3087" s="244" t="s">
        <v>1997</v>
      </c>
      <c r="D3087" s="182">
        <v>0</v>
      </c>
      <c r="E3087" s="183">
        <v>0</v>
      </c>
      <c r="F3087" s="183">
        <v>0</v>
      </c>
      <c r="G3087" s="183">
        <v>0</v>
      </c>
      <c r="H3087" s="183">
        <v>0</v>
      </c>
      <c r="I3087" s="183">
        <v>0</v>
      </c>
      <c r="J3087" s="183">
        <v>0</v>
      </c>
      <c r="K3087" s="183">
        <v>0</v>
      </c>
      <c r="L3087" s="183">
        <v>0</v>
      </c>
      <c r="M3087" s="183">
        <v>0</v>
      </c>
      <c r="N3087" s="183">
        <v>0</v>
      </c>
      <c r="O3087" s="184">
        <f>(R3087)-SUM(D3087:N3087)</f>
        <v>0</v>
      </c>
      <c r="P3087" s="185">
        <f t="shared" si="2054"/>
        <v>0</v>
      </c>
      <c r="Q3087" s="503"/>
      <c r="R3087" s="459">
        <v>0</v>
      </c>
      <c r="S3087" s="459">
        <v>0</v>
      </c>
      <c r="T3087" s="592">
        <f>R3087-S3087</f>
        <v>0</v>
      </c>
      <c r="U3087" s="79">
        <v>2</v>
      </c>
    </row>
    <row r="3088" spans="1:21" s="57" customFormat="1" ht="15.6" customHeight="1" thickBot="1">
      <c r="A3088" s="304" t="s">
        <v>1986</v>
      </c>
      <c r="B3088" s="516">
        <f>+B3075+1</f>
        <v>601</v>
      </c>
      <c r="C3088" s="244" t="s">
        <v>2538</v>
      </c>
      <c r="D3088" s="182">
        <v>0</v>
      </c>
      <c r="E3088" s="183">
        <v>0</v>
      </c>
      <c r="F3088" s="183">
        <v>0.1</v>
      </c>
      <c r="G3088" s="183">
        <v>0</v>
      </c>
      <c r="H3088" s="183">
        <v>0</v>
      </c>
      <c r="I3088" s="183">
        <v>0.1</v>
      </c>
      <c r="J3088" s="183">
        <v>0</v>
      </c>
      <c r="K3088" s="183">
        <v>0</v>
      </c>
      <c r="L3088" s="183">
        <v>0.1</v>
      </c>
      <c r="M3088" s="183">
        <v>0</v>
      </c>
      <c r="N3088" s="183">
        <v>0</v>
      </c>
      <c r="O3088" s="184">
        <f>(R3088)-SUM(D3088:N3088)</f>
        <v>0.19999999999999996</v>
      </c>
      <c r="P3088" s="185">
        <f>SUM(D3088:O3088)</f>
        <v>0.5</v>
      </c>
      <c r="Q3088" s="584"/>
      <c r="R3088" s="182">
        <v>0.5</v>
      </c>
      <c r="S3088" s="187">
        <v>0.5</v>
      </c>
      <c r="T3088" s="105">
        <f>R3088-S3088</f>
        <v>0</v>
      </c>
      <c r="U3088" s="79">
        <v>1</v>
      </c>
    </row>
    <row r="3089" spans="1:256" s="57" customFormat="1" ht="15.75" hidden="1" customHeight="1" thickBot="1">
      <c r="A3089" s="304" t="s">
        <v>1986</v>
      </c>
      <c r="B3089" s="69"/>
      <c r="C3089" s="244" t="s">
        <v>1998</v>
      </c>
      <c r="D3089" s="182">
        <v>0</v>
      </c>
      <c r="E3089" s="183">
        <v>0</v>
      </c>
      <c r="F3089" s="183">
        <v>0</v>
      </c>
      <c r="G3089" s="183">
        <v>0</v>
      </c>
      <c r="H3089" s="183">
        <v>0</v>
      </c>
      <c r="I3089" s="183">
        <v>1.3932409999999999E-2</v>
      </c>
      <c r="J3089" s="183">
        <v>1.3932409999999999E-2</v>
      </c>
      <c r="K3089" s="183">
        <v>1.3692200000000002E-2</v>
      </c>
      <c r="L3089" s="183">
        <v>2.0270819999999995E-2</v>
      </c>
      <c r="M3089" s="183">
        <v>1.9913750000000008E-2</v>
      </c>
      <c r="N3089" s="183">
        <v>2.0167589999999999E-2</v>
      </c>
      <c r="O3089" s="184">
        <v>2.5843949999999991E-2</v>
      </c>
      <c r="P3089" s="185">
        <f t="shared" si="2054"/>
        <v>0.12775312999999999</v>
      </c>
      <c r="Q3089" s="351"/>
      <c r="R3089" s="595">
        <v>0.3</v>
      </c>
      <c r="S3089" s="596">
        <v>0.3</v>
      </c>
      <c r="T3089" s="597">
        <f>R3089-S3089</f>
        <v>0</v>
      </c>
      <c r="U3089" s="79">
        <v>2</v>
      </c>
    </row>
    <row r="3090" spans="1:256" s="57" customFormat="1" ht="15.75" hidden="1" customHeight="1" thickBot="1">
      <c r="A3090" s="304" t="s">
        <v>1986</v>
      </c>
      <c r="B3090" s="516"/>
      <c r="C3090" s="244" t="s">
        <v>1999</v>
      </c>
      <c r="D3090" s="182">
        <v>1.616544E-2</v>
      </c>
      <c r="E3090" s="183">
        <v>6.6952609999999996E-2</v>
      </c>
      <c r="F3090" s="183">
        <v>3.1834500000000043E-3</v>
      </c>
      <c r="G3090" s="183">
        <v>4.4764520000000002E-2</v>
      </c>
      <c r="H3090" s="183">
        <v>2.7592869999999992E-2</v>
      </c>
      <c r="I3090" s="183">
        <v>2.5760730000000009E-2</v>
      </c>
      <c r="J3090" s="183">
        <v>3.1692539999999991E-2</v>
      </c>
      <c r="K3090" s="183">
        <v>1.8167380000000011E-2</v>
      </c>
      <c r="L3090" s="183">
        <v>6.0355160000000019E-2</v>
      </c>
      <c r="M3090" s="183">
        <v>2.150829999999998E-2</v>
      </c>
      <c r="N3090" s="183">
        <v>3.0102999999999987E-2</v>
      </c>
      <c r="O3090" s="184">
        <v>2.405792000000001E-2</v>
      </c>
      <c r="P3090" s="185">
        <f t="shared" si="2054"/>
        <v>0.37030392000000001</v>
      </c>
      <c r="Q3090" s="351"/>
      <c r="R3090" s="182">
        <v>0.5</v>
      </c>
      <c r="S3090" s="187">
        <v>0.5</v>
      </c>
      <c r="T3090" s="481">
        <f t="shared" ref="T3090:T3099" si="2065">R3090-S3090</f>
        <v>0</v>
      </c>
      <c r="U3090" s="79">
        <v>2</v>
      </c>
    </row>
    <row r="3091" spans="1:256" s="57" customFormat="1" ht="15.75" hidden="1" customHeight="1" thickBot="1">
      <c r="A3091" s="304" t="s">
        <v>1986</v>
      </c>
      <c r="B3091" s="516"/>
      <c r="C3091" s="233" t="s">
        <v>2000</v>
      </c>
      <c r="D3091" s="583">
        <v>1.8337700000000002E-2</v>
      </c>
      <c r="E3091" s="301">
        <v>2.5010279999999999E-2</v>
      </c>
      <c r="F3091" s="301">
        <v>2.7692810000000005E-2</v>
      </c>
      <c r="G3091" s="301">
        <v>4.1965130000000003E-2</v>
      </c>
      <c r="H3091" s="301">
        <v>3.6049949999999997E-2</v>
      </c>
      <c r="I3091" s="301">
        <v>5.6856109999999987E-2</v>
      </c>
      <c r="J3091" s="301">
        <v>4.039240999999999E-2</v>
      </c>
      <c r="K3091" s="301">
        <v>3.8718929999999985E-2</v>
      </c>
      <c r="L3091" s="301">
        <v>9.1215339999999978E-2</v>
      </c>
      <c r="M3091" s="301">
        <v>6.5142009999999972E-2</v>
      </c>
      <c r="N3091" s="301">
        <v>6.1304519999999973E-2</v>
      </c>
      <c r="O3091" s="332">
        <v>6.1034680000000008E-2</v>
      </c>
      <c r="P3091" s="333">
        <f t="shared" si="2054"/>
        <v>0.5637198699999999</v>
      </c>
      <c r="Q3091" s="557"/>
      <c r="R3091" s="419">
        <v>0.5</v>
      </c>
      <c r="S3091" s="187">
        <v>0.5</v>
      </c>
      <c r="T3091" s="105">
        <f t="shared" si="2065"/>
        <v>0</v>
      </c>
      <c r="U3091" s="79">
        <v>2</v>
      </c>
    </row>
    <row r="3092" spans="1:256" s="57" customFormat="1" ht="15.6" hidden="1" customHeight="1" thickBot="1">
      <c r="A3092" s="304" t="s">
        <v>1986</v>
      </c>
      <c r="B3092" s="516"/>
      <c r="C3092" s="233" t="s">
        <v>2001</v>
      </c>
      <c r="D3092" s="182">
        <v>5.5639769999999998E-2</v>
      </c>
      <c r="E3092" s="183">
        <v>5.3601820000000001E-2</v>
      </c>
      <c r="F3092" s="183">
        <v>5.4112569999999999E-2</v>
      </c>
      <c r="G3092" s="183">
        <v>5.2912550000000003E-2</v>
      </c>
      <c r="H3092" s="183">
        <v>6.3780069999999994E-2</v>
      </c>
      <c r="I3092" s="183">
        <v>6.0429869999999997E-2</v>
      </c>
      <c r="J3092" s="183">
        <v>5.3020669999999992E-2</v>
      </c>
      <c r="K3092" s="183">
        <v>2.5521459999999996E-2</v>
      </c>
      <c r="L3092" s="183">
        <v>7.869263999999998E-2</v>
      </c>
      <c r="M3092" s="183">
        <v>5.1682439999999948E-2</v>
      </c>
      <c r="N3092" s="183">
        <v>5.1212860000000027E-2</v>
      </c>
      <c r="O3092" s="184">
        <v>5.2133899999999955E-2</v>
      </c>
      <c r="P3092" s="185">
        <f t="shared" si="2054"/>
        <v>0.65274061999999988</v>
      </c>
      <c r="Q3092" s="584"/>
      <c r="R3092" s="182">
        <v>0.8</v>
      </c>
      <c r="S3092" s="187">
        <v>0.8</v>
      </c>
      <c r="T3092" s="105">
        <f t="shared" si="2065"/>
        <v>0</v>
      </c>
      <c r="U3092" s="79">
        <v>2</v>
      </c>
    </row>
    <row r="3093" spans="1:256" s="57" customFormat="1" ht="15.6" hidden="1" customHeight="1" thickBot="1">
      <c r="A3093" s="304" t="s">
        <v>1986</v>
      </c>
      <c r="B3093" s="516"/>
      <c r="C3093" s="233" t="s">
        <v>2002</v>
      </c>
      <c r="D3093" s="182">
        <v>4.7272949999999994E-2</v>
      </c>
      <c r="E3093" s="183">
        <v>4.4286849999999996E-2</v>
      </c>
      <c r="F3093" s="183">
        <v>5.0042580000000003E-2</v>
      </c>
      <c r="G3093" s="183">
        <v>3.8152800000000001E-2</v>
      </c>
      <c r="H3093" s="183">
        <v>4.3249589999999997E-2</v>
      </c>
      <c r="I3093" s="183">
        <v>3.2225810000000001E-2</v>
      </c>
      <c r="J3093" s="183">
        <v>4.584208E-2</v>
      </c>
      <c r="K3093" s="183">
        <v>4.5063059999999995E-2</v>
      </c>
      <c r="L3093" s="183">
        <v>3.5400619999999994E-2</v>
      </c>
      <c r="M3093" s="183">
        <v>4.181414E-2</v>
      </c>
      <c r="N3093" s="183">
        <v>3.6261649999999999E-2</v>
      </c>
      <c r="O3093" s="184">
        <v>7.9521460000000002E-2</v>
      </c>
      <c r="P3093" s="185">
        <f t="shared" si="2054"/>
        <v>0.53913359000000005</v>
      </c>
      <c r="Q3093" s="638"/>
      <c r="R3093" s="182">
        <v>0.5</v>
      </c>
      <c r="S3093" s="187">
        <v>0.5</v>
      </c>
      <c r="T3093" s="105">
        <f t="shared" si="2065"/>
        <v>0</v>
      </c>
      <c r="U3093" s="79">
        <v>2</v>
      </c>
    </row>
    <row r="3094" spans="1:256" s="57" customFormat="1" ht="15.75" customHeight="1" thickBot="1">
      <c r="A3094" s="304" t="s">
        <v>1986</v>
      </c>
      <c r="B3094" s="516">
        <f>+B3088+1</f>
        <v>602</v>
      </c>
      <c r="C3094" s="233" t="s">
        <v>2003</v>
      </c>
      <c r="D3094" s="612">
        <v>0</v>
      </c>
      <c r="E3094" s="611">
        <v>0</v>
      </c>
      <c r="F3094" s="611">
        <v>0.1</v>
      </c>
      <c r="G3094" s="611">
        <v>0</v>
      </c>
      <c r="H3094" s="611">
        <v>0</v>
      </c>
      <c r="I3094" s="611">
        <v>0.1</v>
      </c>
      <c r="J3094" s="611">
        <v>0</v>
      </c>
      <c r="K3094" s="611">
        <v>0</v>
      </c>
      <c r="L3094" s="611">
        <v>0.1</v>
      </c>
      <c r="M3094" s="611">
        <v>0</v>
      </c>
      <c r="N3094" s="611">
        <v>0</v>
      </c>
      <c r="O3094" s="184">
        <f t="shared" ref="O3094:O3099" si="2066">(R3094)-SUM(D3094:N3094)</f>
        <v>0.19999999999999996</v>
      </c>
      <c r="P3094" s="185">
        <f t="shared" si="2054"/>
        <v>0.5</v>
      </c>
      <c r="Q3094" s="557"/>
      <c r="R3094" s="648">
        <v>0.5</v>
      </c>
      <c r="S3094" s="599">
        <v>0.5</v>
      </c>
      <c r="T3094" s="600">
        <f t="shared" si="2065"/>
        <v>0</v>
      </c>
      <c r="U3094" s="79">
        <v>1</v>
      </c>
    </row>
    <row r="3095" spans="1:256" s="57" customFormat="1" ht="15.75" customHeight="1" thickBot="1">
      <c r="A3095" s="304" t="s">
        <v>1986</v>
      </c>
      <c r="B3095" s="516">
        <f>+B3094+1</f>
        <v>603</v>
      </c>
      <c r="C3095" s="233" t="s">
        <v>2004</v>
      </c>
      <c r="D3095" s="612">
        <v>0</v>
      </c>
      <c r="E3095" s="611">
        <v>0</v>
      </c>
      <c r="F3095" s="611">
        <v>0.1</v>
      </c>
      <c r="G3095" s="611">
        <v>0</v>
      </c>
      <c r="H3095" s="611">
        <v>0</v>
      </c>
      <c r="I3095" s="611">
        <v>0.1</v>
      </c>
      <c r="J3095" s="611">
        <v>0</v>
      </c>
      <c r="K3095" s="611">
        <v>0</v>
      </c>
      <c r="L3095" s="611">
        <v>0.1</v>
      </c>
      <c r="M3095" s="611">
        <v>0</v>
      </c>
      <c r="N3095" s="611">
        <v>0</v>
      </c>
      <c r="O3095" s="184">
        <f t="shared" si="2066"/>
        <v>0.19999999999999996</v>
      </c>
      <c r="P3095" s="185">
        <f t="shared" si="2054"/>
        <v>0.5</v>
      </c>
      <c r="Q3095" s="542"/>
      <c r="R3095" s="199">
        <v>0.5</v>
      </c>
      <c r="S3095" s="187">
        <v>0.5</v>
      </c>
      <c r="T3095" s="105">
        <f t="shared" si="2065"/>
        <v>0</v>
      </c>
      <c r="U3095" s="79">
        <v>1</v>
      </c>
    </row>
    <row r="3096" spans="1:256" s="57" customFormat="1" ht="15.75" hidden="1" customHeight="1" thickBot="1">
      <c r="A3096" s="304" t="s">
        <v>1986</v>
      </c>
      <c r="B3096" s="69"/>
      <c r="C3096" s="233" t="s">
        <v>2005</v>
      </c>
      <c r="D3096" s="195"/>
      <c r="E3096" s="193"/>
      <c r="F3096" s="193"/>
      <c r="G3096" s="193"/>
      <c r="H3096" s="193"/>
      <c r="I3096" s="193"/>
      <c r="J3096" s="193"/>
      <c r="K3096" s="193"/>
      <c r="L3096" s="193"/>
      <c r="M3096" s="193"/>
      <c r="N3096" s="193"/>
      <c r="O3096" s="184">
        <f t="shared" si="2066"/>
        <v>0</v>
      </c>
      <c r="P3096" s="185">
        <f t="shared" si="2054"/>
        <v>0</v>
      </c>
      <c r="Q3096" s="503"/>
      <c r="R3096" s="199">
        <v>0</v>
      </c>
      <c r="S3096" s="187">
        <v>0</v>
      </c>
      <c r="T3096" s="105">
        <f t="shared" si="2065"/>
        <v>0</v>
      </c>
      <c r="U3096" s="79">
        <v>2</v>
      </c>
    </row>
    <row r="3097" spans="1:256" s="57" customFormat="1" ht="15.75" hidden="1" customHeight="1" thickBot="1">
      <c r="A3097" s="304" t="s">
        <v>1986</v>
      </c>
      <c r="B3097" s="69"/>
      <c r="C3097" s="233" t="s">
        <v>2006</v>
      </c>
      <c r="D3097" s="195"/>
      <c r="E3097" s="193"/>
      <c r="F3097" s="193"/>
      <c r="G3097" s="193"/>
      <c r="H3097" s="193"/>
      <c r="I3097" s="193"/>
      <c r="J3097" s="193"/>
      <c r="K3097" s="193"/>
      <c r="L3097" s="193"/>
      <c r="M3097" s="193"/>
      <c r="N3097" s="193"/>
      <c r="O3097" s="184">
        <f t="shared" si="2066"/>
        <v>0</v>
      </c>
      <c r="P3097" s="185">
        <f t="shared" si="2054"/>
        <v>0</v>
      </c>
      <c r="Q3097" s="503"/>
      <c r="R3097" s="199">
        <v>0</v>
      </c>
      <c r="S3097" s="187">
        <v>0</v>
      </c>
      <c r="T3097" s="105">
        <f t="shared" si="2065"/>
        <v>0</v>
      </c>
      <c r="U3097" s="79">
        <v>2</v>
      </c>
    </row>
    <row r="3098" spans="1:256" s="57" customFormat="1" ht="15.75" hidden="1" customHeight="1" thickBot="1">
      <c r="A3098" s="304" t="s">
        <v>1986</v>
      </c>
      <c r="B3098" s="69"/>
      <c r="C3098" s="233" t="s">
        <v>2007</v>
      </c>
      <c r="D3098" s="195"/>
      <c r="E3098" s="193"/>
      <c r="F3098" s="193"/>
      <c r="G3098" s="193"/>
      <c r="H3098" s="193"/>
      <c r="I3098" s="193"/>
      <c r="J3098" s="193"/>
      <c r="K3098" s="193"/>
      <c r="L3098" s="193"/>
      <c r="M3098" s="193"/>
      <c r="N3098" s="193"/>
      <c r="O3098" s="184">
        <f t="shared" si="2066"/>
        <v>0</v>
      </c>
      <c r="P3098" s="185">
        <f t="shared" si="2054"/>
        <v>0</v>
      </c>
      <c r="Q3098" s="503"/>
      <c r="R3098" s="199">
        <v>0</v>
      </c>
      <c r="S3098" s="187">
        <v>0</v>
      </c>
      <c r="T3098" s="105">
        <f t="shared" si="2065"/>
        <v>0</v>
      </c>
      <c r="U3098" s="79">
        <v>2</v>
      </c>
    </row>
    <row r="3099" spans="1:256" s="57" customFormat="1" ht="15.75" hidden="1" customHeight="1" thickBot="1">
      <c r="A3099" s="304" t="s">
        <v>1986</v>
      </c>
      <c r="B3099" s="69"/>
      <c r="C3099" s="233" t="s">
        <v>2008</v>
      </c>
      <c r="D3099" s="195"/>
      <c r="E3099" s="193"/>
      <c r="F3099" s="193"/>
      <c r="G3099" s="193"/>
      <c r="H3099" s="193"/>
      <c r="I3099" s="193"/>
      <c r="J3099" s="193"/>
      <c r="K3099" s="193"/>
      <c r="L3099" s="193"/>
      <c r="M3099" s="193"/>
      <c r="N3099" s="193"/>
      <c r="O3099" s="184">
        <f t="shared" si="2066"/>
        <v>0</v>
      </c>
      <c r="P3099" s="185">
        <f t="shared" si="2054"/>
        <v>0</v>
      </c>
      <c r="Q3099" s="503"/>
      <c r="R3099" s="199">
        <v>0</v>
      </c>
      <c r="S3099" s="187">
        <v>0</v>
      </c>
      <c r="T3099" s="105">
        <f t="shared" si="2065"/>
        <v>0</v>
      </c>
      <c r="U3099" s="79">
        <v>2</v>
      </c>
    </row>
    <row r="3100" spans="1:256" s="80" customFormat="1" ht="15.6" customHeight="1" thickBot="1">
      <c r="A3100" s="116"/>
      <c r="B3100" s="549"/>
      <c r="C3100" s="468"/>
      <c r="D3100" s="161"/>
      <c r="E3100" s="161"/>
      <c r="F3100" s="161"/>
      <c r="G3100" s="161"/>
      <c r="H3100" s="161"/>
      <c r="I3100" s="161"/>
      <c r="J3100" s="161"/>
      <c r="K3100" s="161"/>
      <c r="L3100" s="161"/>
      <c r="M3100" s="161"/>
      <c r="N3100" s="161"/>
      <c r="O3100" s="197"/>
      <c r="P3100" s="198"/>
      <c r="Q3100" s="198"/>
      <c r="R3100" s="161"/>
      <c r="S3100" s="161"/>
      <c r="T3100" s="75"/>
      <c r="U3100" s="79">
        <v>1</v>
      </c>
      <c r="V3100" s="196"/>
      <c r="W3100" s="196"/>
      <c r="X3100" s="196"/>
      <c r="Y3100" s="196"/>
      <c r="Z3100" s="196"/>
      <c r="AA3100" s="196"/>
      <c r="AB3100" s="196"/>
      <c r="AC3100" s="196"/>
      <c r="AD3100" s="196"/>
      <c r="AE3100" s="196"/>
      <c r="AF3100" s="196"/>
      <c r="AG3100" s="196"/>
      <c r="AH3100" s="196"/>
      <c r="AI3100" s="196"/>
      <c r="AJ3100" s="196"/>
      <c r="AK3100" s="196"/>
      <c r="AL3100" s="196"/>
      <c r="AM3100" s="196"/>
      <c r="AN3100" s="196"/>
      <c r="AO3100" s="196"/>
      <c r="AP3100" s="196"/>
      <c r="AQ3100" s="196"/>
      <c r="AR3100" s="196"/>
      <c r="AS3100" s="196"/>
      <c r="AT3100" s="196"/>
      <c r="AU3100" s="196"/>
      <c r="AV3100" s="196"/>
      <c r="AW3100" s="196"/>
      <c r="AX3100" s="196"/>
      <c r="AY3100" s="196"/>
      <c r="AZ3100" s="196"/>
      <c r="BA3100" s="196"/>
      <c r="BB3100" s="196"/>
      <c r="BC3100" s="196"/>
      <c r="BD3100" s="196"/>
      <c r="BE3100" s="196"/>
      <c r="BF3100" s="196"/>
      <c r="BG3100" s="196"/>
      <c r="BH3100" s="196"/>
      <c r="BI3100" s="196"/>
      <c r="BJ3100" s="196"/>
      <c r="BK3100" s="196"/>
      <c r="BL3100" s="196"/>
      <c r="BM3100" s="196"/>
      <c r="BN3100" s="196"/>
      <c r="BO3100" s="196"/>
      <c r="BP3100" s="196"/>
      <c r="BQ3100" s="196"/>
      <c r="BR3100" s="196"/>
      <c r="BS3100" s="196"/>
      <c r="BT3100" s="196"/>
      <c r="BU3100" s="196"/>
      <c r="BV3100" s="196"/>
      <c r="BW3100" s="196"/>
      <c r="BX3100" s="196"/>
      <c r="BY3100" s="196"/>
      <c r="BZ3100" s="196"/>
      <c r="CA3100" s="196"/>
      <c r="CB3100" s="196"/>
      <c r="CC3100" s="196"/>
      <c r="CD3100" s="196"/>
      <c r="CE3100" s="196"/>
      <c r="CF3100" s="196"/>
      <c r="CG3100" s="196"/>
      <c r="CH3100" s="196"/>
      <c r="CI3100" s="196"/>
      <c r="CJ3100" s="196"/>
      <c r="CK3100" s="196"/>
      <c r="CL3100" s="196"/>
      <c r="CM3100" s="196"/>
      <c r="CN3100" s="196"/>
      <c r="CO3100" s="196"/>
      <c r="CP3100" s="196"/>
      <c r="CQ3100" s="196"/>
      <c r="CR3100" s="196"/>
      <c r="CS3100" s="196"/>
      <c r="CT3100" s="196"/>
      <c r="CU3100" s="196"/>
      <c r="CV3100" s="196"/>
      <c r="CW3100" s="196"/>
      <c r="CX3100" s="196"/>
      <c r="CY3100" s="196"/>
      <c r="CZ3100" s="196"/>
      <c r="DA3100" s="196"/>
      <c r="DB3100" s="196"/>
      <c r="DC3100" s="196"/>
      <c r="DD3100" s="196"/>
      <c r="DE3100" s="196"/>
      <c r="DF3100" s="196"/>
      <c r="DG3100" s="196"/>
      <c r="DH3100" s="196"/>
      <c r="DI3100" s="196"/>
      <c r="DJ3100" s="196"/>
      <c r="DK3100" s="196"/>
      <c r="DL3100" s="196"/>
      <c r="DM3100" s="196"/>
      <c r="DN3100" s="196"/>
      <c r="DO3100" s="196"/>
      <c r="DP3100" s="196"/>
      <c r="DQ3100" s="196"/>
      <c r="DR3100" s="196"/>
      <c r="DS3100" s="196"/>
      <c r="DT3100" s="196"/>
      <c r="DU3100" s="196"/>
      <c r="DV3100" s="196"/>
      <c r="DW3100" s="196"/>
      <c r="DX3100" s="196"/>
      <c r="DY3100" s="196"/>
      <c r="DZ3100" s="196"/>
      <c r="EA3100" s="196"/>
      <c r="EB3100" s="196"/>
      <c r="EC3100" s="196"/>
      <c r="ED3100" s="196"/>
      <c r="EE3100" s="196"/>
      <c r="EF3100" s="196"/>
      <c r="EG3100" s="196"/>
      <c r="EH3100" s="196"/>
      <c r="EI3100" s="196"/>
      <c r="EJ3100" s="196"/>
      <c r="EK3100" s="196"/>
      <c r="EL3100" s="196"/>
      <c r="EM3100" s="196"/>
      <c r="EN3100" s="196"/>
      <c r="EO3100" s="196"/>
      <c r="EP3100" s="196"/>
      <c r="EQ3100" s="196"/>
      <c r="ER3100" s="196"/>
      <c r="ES3100" s="196"/>
      <c r="ET3100" s="196"/>
      <c r="EU3100" s="196"/>
      <c r="EV3100" s="196"/>
      <c r="EW3100" s="196"/>
      <c r="EX3100" s="196"/>
      <c r="EY3100" s="196"/>
      <c r="EZ3100" s="196"/>
      <c r="FA3100" s="196"/>
      <c r="FB3100" s="196"/>
      <c r="FC3100" s="196"/>
      <c r="FD3100" s="196"/>
      <c r="FE3100" s="196"/>
      <c r="FF3100" s="196"/>
      <c r="FG3100" s="196"/>
      <c r="FH3100" s="196"/>
      <c r="FI3100" s="196"/>
      <c r="FJ3100" s="196"/>
      <c r="FK3100" s="196"/>
      <c r="FL3100" s="196"/>
      <c r="FM3100" s="196"/>
      <c r="FN3100" s="196"/>
      <c r="FO3100" s="196"/>
      <c r="FP3100" s="196"/>
      <c r="FQ3100" s="196"/>
      <c r="FR3100" s="196"/>
      <c r="FS3100" s="196"/>
      <c r="FT3100" s="196"/>
      <c r="FU3100" s="196"/>
      <c r="FV3100" s="196"/>
      <c r="FW3100" s="196"/>
      <c r="FX3100" s="196"/>
      <c r="FY3100" s="196"/>
      <c r="FZ3100" s="196"/>
      <c r="GA3100" s="196"/>
      <c r="GB3100" s="196"/>
      <c r="GC3100" s="196"/>
      <c r="GD3100" s="196"/>
      <c r="GE3100" s="196"/>
      <c r="GF3100" s="196"/>
      <c r="GG3100" s="196"/>
      <c r="GH3100" s="196"/>
      <c r="GI3100" s="196"/>
      <c r="GJ3100" s="196"/>
      <c r="GK3100" s="196"/>
      <c r="GL3100" s="196"/>
      <c r="GM3100" s="196"/>
      <c r="GN3100" s="196"/>
      <c r="GO3100" s="196"/>
      <c r="GP3100" s="196"/>
      <c r="GQ3100" s="196"/>
      <c r="GR3100" s="196"/>
      <c r="GS3100" s="196"/>
      <c r="GT3100" s="196"/>
      <c r="GU3100" s="196"/>
      <c r="GV3100" s="196"/>
      <c r="GW3100" s="196"/>
      <c r="GX3100" s="196"/>
      <c r="GY3100" s="196"/>
      <c r="GZ3100" s="196"/>
      <c r="HA3100" s="196"/>
      <c r="HB3100" s="196"/>
      <c r="HC3100" s="196"/>
      <c r="HD3100" s="196"/>
      <c r="HE3100" s="196"/>
      <c r="HF3100" s="196"/>
      <c r="HG3100" s="196"/>
      <c r="HH3100" s="196"/>
      <c r="HI3100" s="196"/>
      <c r="HJ3100" s="196"/>
      <c r="HK3100" s="196"/>
      <c r="HL3100" s="196"/>
      <c r="HM3100" s="196"/>
      <c r="HN3100" s="196"/>
      <c r="HO3100" s="196"/>
      <c r="HP3100" s="196"/>
      <c r="HQ3100" s="196"/>
      <c r="HR3100" s="196"/>
      <c r="HS3100" s="196"/>
      <c r="HT3100" s="196"/>
      <c r="HU3100" s="196"/>
      <c r="HV3100" s="196"/>
      <c r="HW3100" s="196"/>
      <c r="HX3100" s="196"/>
      <c r="HY3100" s="196"/>
      <c r="HZ3100" s="196"/>
      <c r="IA3100" s="196"/>
      <c r="IB3100" s="196"/>
      <c r="IC3100" s="196"/>
      <c r="ID3100" s="196"/>
      <c r="IE3100" s="196"/>
      <c r="IF3100" s="196"/>
      <c r="IG3100" s="196"/>
      <c r="IH3100" s="196"/>
      <c r="II3100" s="196"/>
      <c r="IJ3100" s="196"/>
      <c r="IK3100" s="196"/>
      <c r="IL3100" s="196"/>
      <c r="IM3100" s="196"/>
      <c r="IN3100" s="196"/>
      <c r="IO3100" s="196"/>
      <c r="IP3100" s="196"/>
      <c r="IQ3100" s="196"/>
      <c r="IR3100" s="196"/>
      <c r="IS3100" s="196"/>
      <c r="IT3100" s="196"/>
      <c r="IU3100" s="196"/>
      <c r="IV3100" s="196"/>
    </row>
    <row r="3101" spans="1:256" s="57" customFormat="1" ht="15.75" hidden="1" customHeight="1" thickBot="1">
      <c r="A3101" s="302" t="s">
        <v>2009</v>
      </c>
      <c r="B3101" s="69"/>
      <c r="C3101" s="233" t="s">
        <v>2011</v>
      </c>
      <c r="D3101" s="217">
        <v>0</v>
      </c>
      <c r="E3101" s="217">
        <v>0</v>
      </c>
      <c r="F3101" s="217">
        <v>0</v>
      </c>
      <c r="G3101" s="217">
        <v>0</v>
      </c>
      <c r="H3101" s="217">
        <v>0</v>
      </c>
      <c r="I3101" s="217">
        <v>0</v>
      </c>
      <c r="J3101" s="217">
        <v>0</v>
      </c>
      <c r="K3101" s="217">
        <v>0</v>
      </c>
      <c r="L3101" s="217">
        <v>0</v>
      </c>
      <c r="M3101" s="217">
        <v>0</v>
      </c>
      <c r="N3101" s="217">
        <v>0</v>
      </c>
      <c r="O3101" s="217">
        <v>0</v>
      </c>
      <c r="P3101" s="160">
        <f t="shared" ref="P3101:P3110" si="2067">SUM(D3101:O3101)</f>
        <v>0</v>
      </c>
      <c r="Q3101" s="484"/>
      <c r="R3101" s="234"/>
      <c r="S3101" s="234"/>
      <c r="T3101" s="75"/>
      <c r="U3101" s="79">
        <v>2</v>
      </c>
    </row>
    <row r="3102" spans="1:256" s="57" customFormat="1" ht="15.75" hidden="1" customHeight="1" thickBot="1">
      <c r="A3102" s="304" t="s">
        <v>2009</v>
      </c>
      <c r="B3102" s="69"/>
      <c r="C3102" s="233" t="s">
        <v>2012</v>
      </c>
      <c r="D3102" s="261">
        <v>0</v>
      </c>
      <c r="E3102" s="220">
        <v>0</v>
      </c>
      <c r="F3102" s="220">
        <v>0</v>
      </c>
      <c r="G3102" s="220">
        <v>0</v>
      </c>
      <c r="H3102" s="220">
        <v>0</v>
      </c>
      <c r="I3102" s="220">
        <v>0</v>
      </c>
      <c r="J3102" s="220">
        <v>0</v>
      </c>
      <c r="K3102" s="220">
        <v>0</v>
      </c>
      <c r="L3102" s="220">
        <v>0</v>
      </c>
      <c r="M3102" s="220">
        <v>0</v>
      </c>
      <c r="N3102" s="220">
        <v>0</v>
      </c>
      <c r="O3102" s="220">
        <v>0</v>
      </c>
      <c r="P3102" s="164">
        <f t="shared" si="2067"/>
        <v>0</v>
      </c>
      <c r="Q3102" s="484"/>
      <c r="R3102" s="234"/>
      <c r="S3102" s="234"/>
      <c r="T3102" s="75"/>
      <c r="U3102" s="79">
        <v>2</v>
      </c>
    </row>
    <row r="3103" spans="1:256" s="57" customFormat="1" ht="15.75" hidden="1" customHeight="1" thickBot="1">
      <c r="A3103" s="304" t="s">
        <v>2009</v>
      </c>
      <c r="B3103" s="69"/>
      <c r="C3103" s="233" t="s">
        <v>2013</v>
      </c>
      <c r="D3103" s="358">
        <v>0</v>
      </c>
      <c r="E3103" s="235">
        <v>0</v>
      </c>
      <c r="F3103" s="235">
        <v>0</v>
      </c>
      <c r="G3103" s="235">
        <v>0</v>
      </c>
      <c r="H3103" s="235">
        <v>0</v>
      </c>
      <c r="I3103" s="235">
        <v>0</v>
      </c>
      <c r="J3103" s="235">
        <v>0</v>
      </c>
      <c r="K3103" s="235">
        <v>0</v>
      </c>
      <c r="L3103" s="235">
        <v>0</v>
      </c>
      <c r="M3103" s="235">
        <v>0</v>
      </c>
      <c r="N3103" s="235">
        <v>0</v>
      </c>
      <c r="O3103" s="235">
        <v>0</v>
      </c>
      <c r="P3103" s="167">
        <f t="shared" si="2067"/>
        <v>0</v>
      </c>
      <c r="Q3103" s="484"/>
      <c r="R3103" s="234"/>
      <c r="S3103" s="234"/>
      <c r="T3103" s="75"/>
      <c r="U3103" s="79">
        <v>2</v>
      </c>
    </row>
    <row r="3104" spans="1:256" s="57" customFormat="1" ht="15.75" hidden="1" customHeight="1" thickBot="1">
      <c r="A3104" s="304" t="s">
        <v>2009</v>
      </c>
      <c r="B3104" s="69"/>
      <c r="C3104" s="233" t="s">
        <v>2014</v>
      </c>
      <c r="D3104" s="358">
        <v>0</v>
      </c>
      <c r="E3104" s="235">
        <v>0</v>
      </c>
      <c r="F3104" s="235">
        <v>0</v>
      </c>
      <c r="G3104" s="235">
        <v>0</v>
      </c>
      <c r="H3104" s="235">
        <v>0</v>
      </c>
      <c r="I3104" s="235">
        <v>0</v>
      </c>
      <c r="J3104" s="235">
        <v>0</v>
      </c>
      <c r="K3104" s="235">
        <v>0</v>
      </c>
      <c r="L3104" s="235">
        <v>0</v>
      </c>
      <c r="M3104" s="235">
        <v>0</v>
      </c>
      <c r="N3104" s="235">
        <v>0</v>
      </c>
      <c r="O3104" s="235">
        <v>0</v>
      </c>
      <c r="P3104" s="171">
        <f t="shared" si="2067"/>
        <v>0</v>
      </c>
      <c r="Q3104" s="484"/>
      <c r="R3104" s="234"/>
      <c r="S3104" s="234"/>
      <c r="T3104" s="75"/>
      <c r="U3104" s="79">
        <v>2</v>
      </c>
    </row>
    <row r="3105" spans="1:21" s="57" customFormat="1" ht="15.75" hidden="1" customHeight="1" thickBot="1">
      <c r="A3105" s="304" t="s">
        <v>2009</v>
      </c>
      <c r="B3105" s="69"/>
      <c r="C3105" s="236" t="s">
        <v>2015</v>
      </c>
      <c r="D3105" s="358">
        <v>0</v>
      </c>
      <c r="E3105" s="235">
        <v>0</v>
      </c>
      <c r="F3105" s="235">
        <v>0</v>
      </c>
      <c r="G3105" s="235">
        <v>0</v>
      </c>
      <c r="H3105" s="235">
        <v>0</v>
      </c>
      <c r="I3105" s="235">
        <v>0</v>
      </c>
      <c r="J3105" s="235">
        <v>0</v>
      </c>
      <c r="K3105" s="235">
        <v>0</v>
      </c>
      <c r="L3105" s="235">
        <v>0</v>
      </c>
      <c r="M3105" s="235">
        <v>0</v>
      </c>
      <c r="N3105" s="235">
        <v>0</v>
      </c>
      <c r="O3105" s="235">
        <v>0</v>
      </c>
      <c r="P3105" s="171">
        <f t="shared" si="2067"/>
        <v>0</v>
      </c>
      <c r="Q3105" s="496" t="e">
        <f>(P3124/P3123-1)</f>
        <v>#DIV/0!</v>
      </c>
      <c r="R3105" s="234"/>
      <c r="S3105" s="234"/>
      <c r="T3105" s="75"/>
      <c r="U3105" s="79">
        <v>2</v>
      </c>
    </row>
    <row r="3106" spans="1:21" s="57" customFormat="1" ht="15.75" hidden="1" customHeight="1" thickBot="1">
      <c r="A3106" s="304" t="s">
        <v>2009</v>
      </c>
      <c r="B3106" s="69"/>
      <c r="C3106" s="233" t="s">
        <v>2016</v>
      </c>
      <c r="D3106" s="358">
        <v>0</v>
      </c>
      <c r="E3106" s="235">
        <v>0</v>
      </c>
      <c r="F3106" s="235">
        <v>0</v>
      </c>
      <c r="G3106" s="235">
        <v>0</v>
      </c>
      <c r="H3106" s="235">
        <v>0</v>
      </c>
      <c r="I3106" s="235">
        <v>0</v>
      </c>
      <c r="J3106" s="235">
        <v>0</v>
      </c>
      <c r="K3106" s="235">
        <v>0</v>
      </c>
      <c r="L3106" s="235">
        <v>0</v>
      </c>
      <c r="M3106" s="235">
        <v>0</v>
      </c>
      <c r="N3106" s="235">
        <v>0</v>
      </c>
      <c r="O3106" s="235">
        <v>0</v>
      </c>
      <c r="P3106" s="171">
        <f t="shared" si="2067"/>
        <v>0</v>
      </c>
      <c r="Q3106" s="496" t="e">
        <f>(P3125/P3124-1)</f>
        <v>#DIV/0!</v>
      </c>
      <c r="R3106" s="234"/>
      <c r="S3106" s="234"/>
      <c r="T3106" s="75"/>
      <c r="U3106" s="79">
        <v>2</v>
      </c>
    </row>
    <row r="3107" spans="1:21" s="57" customFormat="1" ht="15.75" hidden="1" customHeight="1" thickBot="1">
      <c r="A3107" s="304" t="s">
        <v>2009</v>
      </c>
      <c r="B3107" s="69"/>
      <c r="C3107" s="233" t="s">
        <v>2017</v>
      </c>
      <c r="D3107" s="358">
        <v>0</v>
      </c>
      <c r="E3107" s="235">
        <v>0</v>
      </c>
      <c r="F3107" s="235">
        <v>0</v>
      </c>
      <c r="G3107" s="235">
        <v>0</v>
      </c>
      <c r="H3107" s="235">
        <v>0</v>
      </c>
      <c r="I3107" s="235">
        <v>0</v>
      </c>
      <c r="J3107" s="235">
        <v>0</v>
      </c>
      <c r="K3107" s="235">
        <v>0</v>
      </c>
      <c r="L3107" s="235">
        <v>0</v>
      </c>
      <c r="M3107" s="235">
        <v>0</v>
      </c>
      <c r="N3107" s="235">
        <v>0</v>
      </c>
      <c r="O3107" s="235">
        <v>0</v>
      </c>
      <c r="P3107" s="171">
        <f t="shared" si="2067"/>
        <v>0</v>
      </c>
      <c r="Q3107" s="497" t="e">
        <f>(P3126/P3125-1)</f>
        <v>#DIV/0!</v>
      </c>
      <c r="R3107" s="234"/>
      <c r="S3107" s="234"/>
      <c r="T3107" s="75"/>
      <c r="U3107" s="79">
        <v>2</v>
      </c>
    </row>
    <row r="3108" spans="1:21" s="57" customFormat="1" ht="15.75" hidden="1" customHeight="1" thickBot="1">
      <c r="A3108" s="304" t="s">
        <v>2009</v>
      </c>
      <c r="B3108" s="69"/>
      <c r="C3108" s="244" t="s">
        <v>2018</v>
      </c>
      <c r="D3108" s="168">
        <v>0</v>
      </c>
      <c r="E3108" s="217">
        <v>0</v>
      </c>
      <c r="F3108" s="217">
        <v>0</v>
      </c>
      <c r="G3108" s="217">
        <v>0</v>
      </c>
      <c r="H3108" s="217">
        <v>0</v>
      </c>
      <c r="I3108" s="217">
        <v>0</v>
      </c>
      <c r="J3108" s="217">
        <v>0</v>
      </c>
      <c r="K3108" s="217">
        <v>0</v>
      </c>
      <c r="L3108" s="217">
        <v>0</v>
      </c>
      <c r="M3108" s="217">
        <v>0</v>
      </c>
      <c r="N3108" s="217">
        <v>0</v>
      </c>
      <c r="O3108" s="217">
        <v>0</v>
      </c>
      <c r="P3108" s="171">
        <f t="shared" si="2067"/>
        <v>0</v>
      </c>
      <c r="Q3108" s="497">
        <v>0</v>
      </c>
      <c r="R3108" s="234"/>
      <c r="S3108" s="234"/>
      <c r="T3108" s="477"/>
      <c r="U3108" s="79">
        <v>2</v>
      </c>
    </row>
    <row r="3109" spans="1:21" s="57" customFormat="1" ht="15.75" hidden="1" customHeight="1" thickBot="1">
      <c r="A3109" s="304" t="s">
        <v>2009</v>
      </c>
      <c r="B3109" s="516"/>
      <c r="C3109" s="244" t="s">
        <v>2019</v>
      </c>
      <c r="D3109" s="173">
        <v>0</v>
      </c>
      <c r="E3109" s="218">
        <v>0</v>
      </c>
      <c r="F3109" s="218">
        <v>0</v>
      </c>
      <c r="G3109" s="218">
        <v>0</v>
      </c>
      <c r="H3109" s="218">
        <v>0</v>
      </c>
      <c r="I3109" s="218">
        <v>0</v>
      </c>
      <c r="J3109" s="218">
        <v>0</v>
      </c>
      <c r="K3109" s="218">
        <v>0</v>
      </c>
      <c r="L3109" s="218">
        <v>0</v>
      </c>
      <c r="M3109" s="218">
        <v>0</v>
      </c>
      <c r="N3109" s="218">
        <v>0</v>
      </c>
      <c r="O3109" s="218">
        <v>0</v>
      </c>
      <c r="P3109" s="514">
        <f t="shared" si="2067"/>
        <v>0</v>
      </c>
      <c r="Q3109" s="550">
        <v>0</v>
      </c>
      <c r="R3109" s="234"/>
      <c r="S3109" s="234"/>
      <c r="T3109" s="75"/>
      <c r="U3109" s="79">
        <v>2</v>
      </c>
    </row>
    <row r="3110" spans="1:21" s="57" customFormat="1" ht="15.75" hidden="1" customHeight="1" thickBot="1">
      <c r="A3110" s="304" t="s">
        <v>2009</v>
      </c>
      <c r="B3110" s="516"/>
      <c r="C3110" s="244" t="s">
        <v>2020</v>
      </c>
      <c r="D3110" s="219">
        <v>0</v>
      </c>
      <c r="E3110" s="220">
        <v>0</v>
      </c>
      <c r="F3110" s="220">
        <v>0</v>
      </c>
      <c r="G3110" s="220">
        <v>0</v>
      </c>
      <c r="H3110" s="220">
        <v>0</v>
      </c>
      <c r="I3110" s="220">
        <v>0</v>
      </c>
      <c r="J3110" s="220">
        <v>0</v>
      </c>
      <c r="K3110" s="220">
        <v>0</v>
      </c>
      <c r="L3110" s="220">
        <v>0</v>
      </c>
      <c r="M3110" s="220">
        <v>0</v>
      </c>
      <c r="N3110" s="220">
        <v>0</v>
      </c>
      <c r="O3110" s="220">
        <v>0</v>
      </c>
      <c r="P3110" s="460">
        <f t="shared" si="2067"/>
        <v>0</v>
      </c>
      <c r="Q3110" s="551">
        <v>0</v>
      </c>
      <c r="R3110" s="234"/>
      <c r="S3110" s="234"/>
      <c r="T3110" s="75"/>
      <c r="U3110" s="79">
        <v>2</v>
      </c>
    </row>
    <row r="3111" spans="1:21" s="57" customFormat="1" ht="15.6" hidden="1" customHeight="1" thickBot="1">
      <c r="A3111" s="304" t="s">
        <v>2009</v>
      </c>
      <c r="B3111" s="516"/>
      <c r="C3111" s="244" t="s">
        <v>2021</v>
      </c>
      <c r="D3111" s="219">
        <v>0</v>
      </c>
      <c r="E3111" s="220">
        <v>0</v>
      </c>
      <c r="F3111" s="220">
        <v>0</v>
      </c>
      <c r="G3111" s="220">
        <v>0</v>
      </c>
      <c r="H3111" s="220">
        <v>0</v>
      </c>
      <c r="I3111" s="220">
        <v>0</v>
      </c>
      <c r="J3111" s="220">
        <v>0</v>
      </c>
      <c r="K3111" s="220">
        <v>0</v>
      </c>
      <c r="L3111" s="220">
        <v>0</v>
      </c>
      <c r="M3111" s="220">
        <v>0</v>
      </c>
      <c r="N3111" s="220">
        <v>0</v>
      </c>
      <c r="O3111" s="220">
        <v>0</v>
      </c>
      <c r="P3111" s="460">
        <f>SUM(D3111:O3111)</f>
        <v>0</v>
      </c>
      <c r="Q3111" s="551">
        <v>0</v>
      </c>
      <c r="R3111" s="234"/>
      <c r="S3111" s="234"/>
      <c r="T3111" s="75"/>
      <c r="U3111" s="79">
        <v>2</v>
      </c>
    </row>
    <row r="3112" spans="1:21" s="57" customFormat="1" ht="15.6" hidden="1" customHeight="1" thickBot="1">
      <c r="A3112" s="304" t="s">
        <v>2009</v>
      </c>
      <c r="B3112" s="516"/>
      <c r="C3112" s="244" t="s">
        <v>2022</v>
      </c>
      <c r="D3112" s="219">
        <f>D3132/$P3132</f>
        <v>0</v>
      </c>
      <c r="E3112" s="220">
        <f t="shared" ref="E3112:O3112" si="2068">E3132/$P3132</f>
        <v>0</v>
      </c>
      <c r="F3112" s="220">
        <f t="shared" si="2068"/>
        <v>0</v>
      </c>
      <c r="G3112" s="220">
        <f t="shared" si="2068"/>
        <v>5.3603852120848684E-3</v>
      </c>
      <c r="H3112" s="220">
        <f t="shared" si="2068"/>
        <v>0.11342112722177447</v>
      </c>
      <c r="I3112" s="220">
        <f t="shared" si="2068"/>
        <v>0.11106465639498488</v>
      </c>
      <c r="J3112" s="220">
        <f t="shared" si="2068"/>
        <v>0.13015875695137719</v>
      </c>
      <c r="K3112" s="220">
        <f t="shared" si="2068"/>
        <v>0.11456054886914147</v>
      </c>
      <c r="L3112" s="220">
        <f t="shared" si="2068"/>
        <v>0.11675864538240517</v>
      </c>
      <c r="M3112" s="220">
        <f t="shared" si="2068"/>
        <v>0.13478337369230597</v>
      </c>
      <c r="N3112" s="220">
        <f t="shared" si="2068"/>
        <v>0.13187436027556834</v>
      </c>
      <c r="O3112" s="220">
        <f t="shared" si="2068"/>
        <v>0.14201814600035761</v>
      </c>
      <c r="P3112" s="460">
        <f>SUM(D3112:O3112)</f>
        <v>1</v>
      </c>
      <c r="Q3112" s="551">
        <v>1</v>
      </c>
      <c r="R3112" s="234"/>
      <c r="S3112" s="234"/>
      <c r="T3112" s="75"/>
      <c r="U3112" s="79">
        <v>2</v>
      </c>
    </row>
    <row r="3113" spans="1:21" s="57" customFormat="1" ht="15.6" customHeight="1" thickBot="1">
      <c r="A3113" s="304" t="s">
        <v>2009</v>
      </c>
      <c r="B3113" s="516">
        <f>+B3095+1</f>
        <v>604</v>
      </c>
      <c r="C3113" s="244" t="s">
        <v>2023</v>
      </c>
      <c r="D3113" s="219">
        <f t="shared" ref="D3113:O3113" si="2069">D3133/$P3133</f>
        <v>8.3472976864294932E-2</v>
      </c>
      <c r="E3113" s="220">
        <f t="shared" si="2069"/>
        <v>7.5283025205998361E-2</v>
      </c>
      <c r="F3113" s="220">
        <f t="shared" si="2069"/>
        <v>7.1823905637349097E-2</v>
      </c>
      <c r="G3113" s="220">
        <f t="shared" si="2069"/>
        <v>0.1231960752586348</v>
      </c>
      <c r="H3113" s="220">
        <f t="shared" si="2069"/>
        <v>8.9691872200922895E-2</v>
      </c>
      <c r="I3113" s="220">
        <f t="shared" si="2069"/>
        <v>8.7569507809856492E-2</v>
      </c>
      <c r="J3113" s="220">
        <f t="shared" si="2069"/>
        <v>9.3198237455650826E-2</v>
      </c>
      <c r="K3113" s="220">
        <f t="shared" si="2069"/>
        <v>7.6830832526526963E-2</v>
      </c>
      <c r="L3113" s="220">
        <f t="shared" si="2069"/>
        <v>8.0671089528807721E-2</v>
      </c>
      <c r="M3113" s="220">
        <f t="shared" si="2069"/>
        <v>6.8393106181069599E-2</v>
      </c>
      <c r="N3113" s="220">
        <f t="shared" si="2069"/>
        <v>6.0603586891161632E-2</v>
      </c>
      <c r="O3113" s="220">
        <f t="shared" si="2069"/>
        <v>8.9265784439726673E-2</v>
      </c>
      <c r="P3113" s="460">
        <f t="shared" ref="P3113:P3142" si="2070">SUM(D3113:O3113)</f>
        <v>1</v>
      </c>
      <c r="Q3113" s="551">
        <f>(P3133/P3132-1)</f>
        <v>0.65976378915663458</v>
      </c>
      <c r="R3113" s="234"/>
      <c r="S3113" s="234"/>
      <c r="T3113" s="75"/>
      <c r="U3113" s="79">
        <v>1</v>
      </c>
    </row>
    <row r="3114" spans="1:21" s="57" customFormat="1" ht="15.6" customHeight="1" thickBot="1">
      <c r="A3114" s="304" t="s">
        <v>2009</v>
      </c>
      <c r="B3114" s="516">
        <f>+B3113+1</f>
        <v>605</v>
      </c>
      <c r="C3114" s="244" t="s">
        <v>2024</v>
      </c>
      <c r="D3114" s="347">
        <f t="shared" ref="D3114:O3114" si="2071">D3134/$P3134</f>
        <v>7.5460942409136395E-2</v>
      </c>
      <c r="E3114" s="264">
        <f t="shared" si="2071"/>
        <v>7.7525184107723716E-2</v>
      </c>
      <c r="F3114" s="264">
        <f t="shared" si="2071"/>
        <v>7.7971910441329603E-2</v>
      </c>
      <c r="G3114" s="264">
        <f t="shared" si="2071"/>
        <v>7.5020996263021819E-2</v>
      </c>
      <c r="H3114" s="264">
        <f t="shared" si="2071"/>
        <v>8.1049771408860119E-2</v>
      </c>
      <c r="I3114" s="264">
        <f t="shared" si="2071"/>
        <v>7.2386584034148188E-2</v>
      </c>
      <c r="J3114" s="264">
        <f t="shared" si="2071"/>
        <v>8.5607833176013337E-2</v>
      </c>
      <c r="K3114" s="264">
        <f t="shared" si="2071"/>
        <v>7.8624568881916213E-2</v>
      </c>
      <c r="L3114" s="264">
        <f t="shared" si="2071"/>
        <v>7.9802022710504988E-2</v>
      </c>
      <c r="M3114" s="264">
        <f t="shared" si="2071"/>
        <v>9.4944048603086612E-2</v>
      </c>
      <c r="N3114" s="264">
        <f t="shared" si="2071"/>
        <v>0.10166831229027859</v>
      </c>
      <c r="O3114" s="264">
        <f t="shared" si="2071"/>
        <v>9.9937825673980421E-2</v>
      </c>
      <c r="P3114" s="552">
        <f t="shared" si="2070"/>
        <v>1</v>
      </c>
      <c r="Q3114" s="553">
        <f t="shared" ref="Q3114:Q3122" si="2072">(P3134/P3133-1)</f>
        <v>0.1302197405271226</v>
      </c>
      <c r="R3114" s="234"/>
      <c r="S3114" s="234"/>
      <c r="T3114" s="75"/>
      <c r="U3114" s="79">
        <v>1</v>
      </c>
    </row>
    <row r="3115" spans="1:21" s="57" customFormat="1" ht="15.6" customHeight="1" thickBot="1">
      <c r="A3115" s="304" t="s">
        <v>2009</v>
      </c>
      <c r="B3115" s="516">
        <f>+B3114+1</f>
        <v>606</v>
      </c>
      <c r="C3115" s="233" t="s">
        <v>2025</v>
      </c>
      <c r="D3115" s="175">
        <f t="shared" ref="D3115:O3115" si="2073">D3135/$P3135</f>
        <v>8.4298207517144369E-2</v>
      </c>
      <c r="E3115" s="340">
        <f t="shared" si="2073"/>
        <v>8.7501319297240629E-2</v>
      </c>
      <c r="F3115" s="340">
        <f t="shared" si="2073"/>
        <v>8.4307789837918548E-2</v>
      </c>
      <c r="G3115" s="340">
        <f t="shared" si="2073"/>
        <v>7.9224099690953939E-2</v>
      </c>
      <c r="H3115" s="340">
        <f t="shared" si="2073"/>
        <v>7.9795288586604549E-2</v>
      </c>
      <c r="I3115" s="340">
        <f t="shared" si="2073"/>
        <v>7.6138558171955417E-2</v>
      </c>
      <c r="J3115" s="340">
        <f t="shared" si="2073"/>
        <v>8.1867565579252677E-2</v>
      </c>
      <c r="K3115" s="340">
        <f t="shared" si="2073"/>
        <v>8.1014793238488786E-2</v>
      </c>
      <c r="L3115" s="340">
        <f t="shared" si="2073"/>
        <v>7.9919718241714302E-2</v>
      </c>
      <c r="M3115" s="340">
        <f t="shared" si="2073"/>
        <v>8.7827576109169081E-2</v>
      </c>
      <c r="N3115" s="340">
        <f t="shared" si="2073"/>
        <v>8.7263780697547783E-2</v>
      </c>
      <c r="O3115" s="176">
        <f t="shared" si="2073"/>
        <v>9.0841303032009907E-2</v>
      </c>
      <c r="P3115" s="229">
        <f t="shared" si="2070"/>
        <v>1</v>
      </c>
      <c r="Q3115" s="498">
        <f t="shared" si="2072"/>
        <v>9.745308122561358E-3</v>
      </c>
      <c r="R3115" s="234"/>
      <c r="S3115" s="234"/>
      <c r="T3115" s="75"/>
      <c r="U3115" s="79">
        <v>1</v>
      </c>
    </row>
    <row r="3116" spans="1:21" s="57" customFormat="1" ht="15.6" customHeight="1" thickBot="1">
      <c r="A3116" s="304" t="s">
        <v>2009</v>
      </c>
      <c r="B3116" s="516">
        <f>+B3115+1</f>
        <v>607</v>
      </c>
      <c r="C3116" s="233" t="s">
        <v>2026</v>
      </c>
      <c r="D3116" s="175">
        <f t="shared" ref="D3116:O3116" si="2074">D3136/$P3136</f>
        <v>7.943780097813874E-2</v>
      </c>
      <c r="E3116" s="340">
        <f t="shared" si="2074"/>
        <v>8.3963797399091045E-2</v>
      </c>
      <c r="F3116" s="340">
        <f t="shared" si="2074"/>
        <v>8.1302808182938197E-2</v>
      </c>
      <c r="G3116" s="340">
        <f t="shared" si="2074"/>
        <v>7.8083637675423964E-2</v>
      </c>
      <c r="H3116" s="340">
        <f t="shared" si="2074"/>
        <v>9.2128628673227436E-2</v>
      </c>
      <c r="I3116" s="340">
        <f t="shared" si="2074"/>
        <v>8.1404786838929044E-2</v>
      </c>
      <c r="J3116" s="340">
        <f t="shared" si="2074"/>
        <v>8.7775908238349118E-2</v>
      </c>
      <c r="K3116" s="340">
        <f t="shared" si="2074"/>
        <v>8.180861195110449E-2</v>
      </c>
      <c r="L3116" s="340">
        <f t="shared" si="2074"/>
        <v>8.125773400093915E-2</v>
      </c>
      <c r="M3116" s="340">
        <f t="shared" si="2074"/>
        <v>8.60598064518837E-2</v>
      </c>
      <c r="N3116" s="340">
        <f t="shared" si="2074"/>
        <v>8.2735740670825494E-2</v>
      </c>
      <c r="O3116" s="261">
        <f t="shared" si="2074"/>
        <v>8.4040738939149512E-2</v>
      </c>
      <c r="P3116" s="164">
        <f t="shared" si="2070"/>
        <v>0.99999999999999989</v>
      </c>
      <c r="Q3116" s="492">
        <f t="shared" si="2072"/>
        <v>-6.4959243115946252E-3</v>
      </c>
      <c r="R3116" s="234"/>
      <c r="S3116" s="234"/>
      <c r="T3116" s="75"/>
      <c r="U3116" s="79">
        <v>1</v>
      </c>
    </row>
    <row r="3117" spans="1:21" s="57" customFormat="1" ht="15.75" customHeight="1" thickBot="1">
      <c r="A3117" s="304" t="s">
        <v>2009</v>
      </c>
      <c r="B3117" s="516">
        <f>+B3116+1</f>
        <v>608</v>
      </c>
      <c r="C3117" s="233" t="s">
        <v>2027</v>
      </c>
      <c r="D3117" s="175">
        <f t="shared" ref="D3117:O3117" si="2075">D3137/$P3137</f>
        <v>7.9787234042553182E-2</v>
      </c>
      <c r="E3117" s="340">
        <f t="shared" si="2075"/>
        <v>7.9787234042553182E-2</v>
      </c>
      <c r="F3117" s="340">
        <f t="shared" si="2075"/>
        <v>8.2446808510638292E-2</v>
      </c>
      <c r="G3117" s="340">
        <f t="shared" si="2075"/>
        <v>7.5797872340425537E-2</v>
      </c>
      <c r="H3117" s="340">
        <f t="shared" si="2075"/>
        <v>8.1117021276595744E-2</v>
      </c>
      <c r="I3117" s="340">
        <f t="shared" si="2075"/>
        <v>7.9787234042553182E-2</v>
      </c>
      <c r="J3117" s="340">
        <f t="shared" si="2075"/>
        <v>8.7765957446808499E-2</v>
      </c>
      <c r="K3117" s="340">
        <f t="shared" si="2075"/>
        <v>8.1117021276595744E-2</v>
      </c>
      <c r="L3117" s="340">
        <f t="shared" si="2075"/>
        <v>8.2446808510638292E-2</v>
      </c>
      <c r="M3117" s="340">
        <f t="shared" si="2075"/>
        <v>9.5744680851063829E-2</v>
      </c>
      <c r="N3117" s="340">
        <f t="shared" si="2075"/>
        <v>8.7765957446808499E-2</v>
      </c>
      <c r="O3117" s="261">
        <f t="shared" si="2075"/>
        <v>8.643617021276595E-2</v>
      </c>
      <c r="P3117" s="164">
        <f t="shared" si="2070"/>
        <v>0.99999999999999978</v>
      </c>
      <c r="Q3117" s="492">
        <f t="shared" si="2072"/>
        <v>8.1340319750971002E-3</v>
      </c>
      <c r="R3117" s="234"/>
      <c r="S3117" s="234"/>
      <c r="T3117" s="75"/>
      <c r="U3117" s="79">
        <v>1</v>
      </c>
    </row>
    <row r="3118" spans="1:21" s="57" customFormat="1" ht="15.75" customHeight="1" thickBot="1">
      <c r="A3118" s="304" t="s">
        <v>2009</v>
      </c>
      <c r="B3118" s="516">
        <f>+B3117+1</f>
        <v>609</v>
      </c>
      <c r="C3118" s="233" t="s">
        <v>2028</v>
      </c>
      <c r="D3118" s="175">
        <f t="shared" ref="D3118:O3118" si="2076">D3138/$P3138</f>
        <v>8.0052493438320202E-2</v>
      </c>
      <c r="E3118" s="340">
        <f t="shared" si="2076"/>
        <v>8.0052493438320202E-2</v>
      </c>
      <c r="F3118" s="340">
        <f t="shared" si="2076"/>
        <v>8.2677165354330701E-2</v>
      </c>
      <c r="G3118" s="340">
        <f t="shared" si="2076"/>
        <v>7.6115485564304461E-2</v>
      </c>
      <c r="H3118" s="340">
        <f t="shared" si="2076"/>
        <v>8.1364829396325458E-2</v>
      </c>
      <c r="I3118" s="340">
        <f t="shared" si="2076"/>
        <v>8.0052493438320202E-2</v>
      </c>
      <c r="J3118" s="340">
        <f t="shared" si="2076"/>
        <v>8.7926509186351712E-2</v>
      </c>
      <c r="K3118" s="340">
        <f t="shared" si="2076"/>
        <v>8.0052493438320202E-2</v>
      </c>
      <c r="L3118" s="340">
        <f t="shared" si="2076"/>
        <v>8.2677165354330701E-2</v>
      </c>
      <c r="M3118" s="340">
        <f t="shared" si="2076"/>
        <v>9.5800524934383194E-2</v>
      </c>
      <c r="N3118" s="340">
        <f t="shared" si="2076"/>
        <v>8.6614173228346455E-2</v>
      </c>
      <c r="O3118" s="261">
        <f t="shared" si="2076"/>
        <v>8.6614173228346567E-2</v>
      </c>
      <c r="P3118" s="164">
        <f t="shared" si="2070"/>
        <v>1</v>
      </c>
      <c r="Q3118" s="492">
        <f t="shared" si="2072"/>
        <v>1.3297872340425565E-2</v>
      </c>
      <c r="R3118" s="234"/>
      <c r="S3118" s="234"/>
      <c r="T3118" s="75"/>
      <c r="U3118" s="79">
        <v>1</v>
      </c>
    </row>
    <row r="3119" spans="1:21" s="57" customFormat="1" ht="15.75" hidden="1" customHeight="1" thickBot="1">
      <c r="A3119" s="304" t="s">
        <v>2009</v>
      </c>
      <c r="B3119" s="69"/>
      <c r="C3119" s="233" t="s">
        <v>2029</v>
      </c>
      <c r="D3119" s="175" t="e">
        <f t="shared" ref="D3119:O3119" si="2077">D3139/$P3139</f>
        <v>#DIV/0!</v>
      </c>
      <c r="E3119" s="340" t="e">
        <f t="shared" si="2077"/>
        <v>#DIV/0!</v>
      </c>
      <c r="F3119" s="340" t="e">
        <f t="shared" si="2077"/>
        <v>#DIV/0!</v>
      </c>
      <c r="G3119" s="340" t="e">
        <f t="shared" si="2077"/>
        <v>#DIV/0!</v>
      </c>
      <c r="H3119" s="340" t="e">
        <f t="shared" si="2077"/>
        <v>#DIV/0!</v>
      </c>
      <c r="I3119" s="340" t="e">
        <f t="shared" si="2077"/>
        <v>#DIV/0!</v>
      </c>
      <c r="J3119" s="340" t="e">
        <f t="shared" si="2077"/>
        <v>#DIV/0!</v>
      </c>
      <c r="K3119" s="340" t="e">
        <f t="shared" si="2077"/>
        <v>#DIV/0!</v>
      </c>
      <c r="L3119" s="340" t="e">
        <f t="shared" si="2077"/>
        <v>#DIV/0!</v>
      </c>
      <c r="M3119" s="340" t="e">
        <f t="shared" si="2077"/>
        <v>#DIV/0!</v>
      </c>
      <c r="N3119" s="340" t="e">
        <f t="shared" si="2077"/>
        <v>#DIV/0!</v>
      </c>
      <c r="O3119" s="261" t="e">
        <f t="shared" si="2077"/>
        <v>#DIV/0!</v>
      </c>
      <c r="P3119" s="164" t="e">
        <f t="shared" si="2070"/>
        <v>#DIV/0!</v>
      </c>
      <c r="Q3119" s="492">
        <f t="shared" si="2072"/>
        <v>-1</v>
      </c>
      <c r="R3119" s="234"/>
      <c r="S3119" s="234"/>
      <c r="T3119" s="75"/>
      <c r="U3119" s="79">
        <v>2</v>
      </c>
    </row>
    <row r="3120" spans="1:21" s="57" customFormat="1" ht="15.75" hidden="1" customHeight="1" thickBot="1">
      <c r="A3120" s="304" t="s">
        <v>2009</v>
      </c>
      <c r="B3120" s="69"/>
      <c r="C3120" s="233" t="s">
        <v>2030</v>
      </c>
      <c r="D3120" s="175" t="e">
        <f t="shared" ref="D3120:O3120" si="2078">D3140/$P3140</f>
        <v>#DIV/0!</v>
      </c>
      <c r="E3120" s="340" t="e">
        <f t="shared" si="2078"/>
        <v>#DIV/0!</v>
      </c>
      <c r="F3120" s="340" t="e">
        <f t="shared" si="2078"/>
        <v>#DIV/0!</v>
      </c>
      <c r="G3120" s="340" t="e">
        <f t="shared" si="2078"/>
        <v>#DIV/0!</v>
      </c>
      <c r="H3120" s="340" t="e">
        <f t="shared" si="2078"/>
        <v>#DIV/0!</v>
      </c>
      <c r="I3120" s="340" t="e">
        <f t="shared" si="2078"/>
        <v>#DIV/0!</v>
      </c>
      <c r="J3120" s="340" t="e">
        <f t="shared" si="2078"/>
        <v>#DIV/0!</v>
      </c>
      <c r="K3120" s="340" t="e">
        <f t="shared" si="2078"/>
        <v>#DIV/0!</v>
      </c>
      <c r="L3120" s="340" t="e">
        <f t="shared" si="2078"/>
        <v>#DIV/0!</v>
      </c>
      <c r="M3120" s="340" t="e">
        <f t="shared" si="2078"/>
        <v>#DIV/0!</v>
      </c>
      <c r="N3120" s="340" t="e">
        <f t="shared" si="2078"/>
        <v>#DIV/0!</v>
      </c>
      <c r="O3120" s="261" t="e">
        <f t="shared" si="2078"/>
        <v>#DIV/0!</v>
      </c>
      <c r="P3120" s="164" t="e">
        <f t="shared" si="2070"/>
        <v>#DIV/0!</v>
      </c>
      <c r="Q3120" s="492" t="e">
        <f t="shared" si="2072"/>
        <v>#DIV/0!</v>
      </c>
      <c r="R3120" s="234"/>
      <c r="S3120" s="234"/>
      <c r="T3120" s="75"/>
      <c r="U3120" s="79">
        <v>2</v>
      </c>
    </row>
    <row r="3121" spans="1:21" s="57" customFormat="1" ht="15.75" hidden="1" customHeight="1" thickBot="1">
      <c r="A3121" s="304" t="s">
        <v>2009</v>
      </c>
      <c r="B3121" s="69"/>
      <c r="C3121" s="233" t="s">
        <v>2031</v>
      </c>
      <c r="D3121" s="175" t="e">
        <f t="shared" ref="D3121:O3121" si="2079">D3141/$P3141</f>
        <v>#DIV/0!</v>
      </c>
      <c r="E3121" s="340" t="e">
        <f t="shared" si="2079"/>
        <v>#DIV/0!</v>
      </c>
      <c r="F3121" s="340" t="e">
        <f t="shared" si="2079"/>
        <v>#DIV/0!</v>
      </c>
      <c r="G3121" s="340" t="e">
        <f t="shared" si="2079"/>
        <v>#DIV/0!</v>
      </c>
      <c r="H3121" s="340" t="e">
        <f t="shared" si="2079"/>
        <v>#DIV/0!</v>
      </c>
      <c r="I3121" s="340" t="e">
        <f t="shared" si="2079"/>
        <v>#DIV/0!</v>
      </c>
      <c r="J3121" s="340" t="e">
        <f t="shared" si="2079"/>
        <v>#DIV/0!</v>
      </c>
      <c r="K3121" s="340" t="e">
        <f t="shared" si="2079"/>
        <v>#DIV/0!</v>
      </c>
      <c r="L3121" s="340" t="e">
        <f t="shared" si="2079"/>
        <v>#DIV/0!</v>
      </c>
      <c r="M3121" s="340" t="e">
        <f t="shared" si="2079"/>
        <v>#DIV/0!</v>
      </c>
      <c r="N3121" s="340" t="e">
        <f t="shared" si="2079"/>
        <v>#DIV/0!</v>
      </c>
      <c r="O3121" s="261" t="e">
        <f t="shared" si="2079"/>
        <v>#DIV/0!</v>
      </c>
      <c r="P3121" s="164" t="e">
        <f t="shared" si="2070"/>
        <v>#DIV/0!</v>
      </c>
      <c r="Q3121" s="492" t="e">
        <f t="shared" si="2072"/>
        <v>#DIV/0!</v>
      </c>
      <c r="R3121" s="234"/>
      <c r="S3121" s="234"/>
      <c r="T3121" s="75"/>
      <c r="U3121" s="79">
        <v>2</v>
      </c>
    </row>
    <row r="3122" spans="1:21" s="57" customFormat="1" ht="15.75" hidden="1" customHeight="1" thickBot="1">
      <c r="A3122" s="304" t="s">
        <v>2009</v>
      </c>
      <c r="B3122" s="69"/>
      <c r="C3122" s="233" t="s">
        <v>2032</v>
      </c>
      <c r="D3122" s="175" t="e">
        <f t="shared" ref="D3122:O3122" si="2080">D3142/$P3142</f>
        <v>#DIV/0!</v>
      </c>
      <c r="E3122" s="340" t="e">
        <f t="shared" si="2080"/>
        <v>#DIV/0!</v>
      </c>
      <c r="F3122" s="340" t="e">
        <f t="shared" si="2080"/>
        <v>#DIV/0!</v>
      </c>
      <c r="G3122" s="340" t="e">
        <f t="shared" si="2080"/>
        <v>#DIV/0!</v>
      </c>
      <c r="H3122" s="340" t="e">
        <f t="shared" si="2080"/>
        <v>#DIV/0!</v>
      </c>
      <c r="I3122" s="340" t="e">
        <f t="shared" si="2080"/>
        <v>#DIV/0!</v>
      </c>
      <c r="J3122" s="340" t="e">
        <f t="shared" si="2080"/>
        <v>#DIV/0!</v>
      </c>
      <c r="K3122" s="340" t="e">
        <f t="shared" si="2080"/>
        <v>#DIV/0!</v>
      </c>
      <c r="L3122" s="340" t="e">
        <f t="shared" si="2080"/>
        <v>#DIV/0!</v>
      </c>
      <c r="M3122" s="340" t="e">
        <f t="shared" si="2080"/>
        <v>#DIV/0!</v>
      </c>
      <c r="N3122" s="340" t="e">
        <f t="shared" si="2080"/>
        <v>#DIV/0!</v>
      </c>
      <c r="O3122" s="261" t="e">
        <f t="shared" si="2080"/>
        <v>#DIV/0!</v>
      </c>
      <c r="P3122" s="164" t="e">
        <f t="shared" si="2070"/>
        <v>#DIV/0!</v>
      </c>
      <c r="Q3122" s="492" t="e">
        <f t="shared" si="2072"/>
        <v>#DIV/0!</v>
      </c>
      <c r="R3122" s="234"/>
      <c r="S3122" s="234"/>
      <c r="T3122" s="75"/>
      <c r="U3122" s="79">
        <v>2</v>
      </c>
    </row>
    <row r="3123" spans="1:21" s="57" customFormat="1" ht="15.75" hidden="1" customHeight="1" thickBot="1">
      <c r="A3123" s="304" t="s">
        <v>2009</v>
      </c>
      <c r="B3123" s="69"/>
      <c r="C3123" s="236" t="s">
        <v>2014</v>
      </c>
      <c r="D3123" s="245">
        <v>0</v>
      </c>
      <c r="E3123" s="246">
        <v>0</v>
      </c>
      <c r="F3123" s="246">
        <v>0</v>
      </c>
      <c r="G3123" s="246">
        <v>0</v>
      </c>
      <c r="H3123" s="246">
        <v>0</v>
      </c>
      <c r="I3123" s="246">
        <v>0</v>
      </c>
      <c r="J3123" s="246">
        <v>0</v>
      </c>
      <c r="K3123" s="246">
        <v>0</v>
      </c>
      <c r="L3123" s="246">
        <v>0</v>
      </c>
      <c r="M3123" s="246">
        <v>0</v>
      </c>
      <c r="N3123" s="246">
        <v>0</v>
      </c>
      <c r="O3123" s="246">
        <v>0</v>
      </c>
      <c r="P3123" s="181">
        <f t="shared" si="2070"/>
        <v>0</v>
      </c>
      <c r="Q3123" s="198"/>
      <c r="R3123" s="234"/>
      <c r="S3123" s="234"/>
      <c r="T3123" s="75"/>
      <c r="U3123" s="79">
        <v>2</v>
      </c>
    </row>
    <row r="3124" spans="1:21" s="57" customFormat="1" ht="15.75" hidden="1" customHeight="1" thickBot="1">
      <c r="A3124" s="304" t="s">
        <v>2009</v>
      </c>
      <c r="B3124" s="69"/>
      <c r="C3124" s="233" t="s">
        <v>2015</v>
      </c>
      <c r="D3124" s="182">
        <v>0</v>
      </c>
      <c r="E3124" s="183">
        <v>0</v>
      </c>
      <c r="F3124" s="183">
        <v>0</v>
      </c>
      <c r="G3124" s="183">
        <v>0</v>
      </c>
      <c r="H3124" s="183">
        <v>0</v>
      </c>
      <c r="I3124" s="183">
        <v>0</v>
      </c>
      <c r="J3124" s="183">
        <v>0</v>
      </c>
      <c r="K3124" s="183">
        <v>0</v>
      </c>
      <c r="L3124" s="183">
        <v>0</v>
      </c>
      <c r="M3124" s="183">
        <v>0</v>
      </c>
      <c r="N3124" s="183">
        <v>0</v>
      </c>
      <c r="O3124" s="184">
        <v>0</v>
      </c>
      <c r="P3124" s="185">
        <f t="shared" si="2070"/>
        <v>0</v>
      </c>
      <c r="Q3124" s="502"/>
      <c r="R3124" s="186"/>
      <c r="S3124" s="186"/>
      <c r="T3124" s="103"/>
      <c r="U3124" s="79">
        <v>2</v>
      </c>
    </row>
    <row r="3125" spans="1:21" s="57" customFormat="1" ht="15.75" hidden="1" customHeight="1" thickBot="1">
      <c r="A3125" s="304" t="s">
        <v>2009</v>
      </c>
      <c r="B3125" s="69"/>
      <c r="C3125" s="233" t="s">
        <v>2016</v>
      </c>
      <c r="D3125" s="182">
        <v>0</v>
      </c>
      <c r="E3125" s="183">
        <v>0</v>
      </c>
      <c r="F3125" s="183">
        <v>0</v>
      </c>
      <c r="G3125" s="183">
        <v>0</v>
      </c>
      <c r="H3125" s="183">
        <v>0</v>
      </c>
      <c r="I3125" s="183">
        <v>0</v>
      </c>
      <c r="J3125" s="183">
        <v>0</v>
      </c>
      <c r="K3125" s="183">
        <v>0</v>
      </c>
      <c r="L3125" s="183">
        <v>0</v>
      </c>
      <c r="M3125" s="183">
        <v>0</v>
      </c>
      <c r="N3125" s="183">
        <v>0</v>
      </c>
      <c r="O3125" s="184">
        <v>0</v>
      </c>
      <c r="P3125" s="185">
        <f t="shared" si="2070"/>
        <v>0</v>
      </c>
      <c r="Q3125" s="503"/>
      <c r="R3125" s="187">
        <v>0</v>
      </c>
      <c r="S3125" s="187">
        <v>0</v>
      </c>
      <c r="T3125" s="105">
        <f>R3125-S3125</f>
        <v>0</v>
      </c>
      <c r="U3125" s="79">
        <v>2</v>
      </c>
    </row>
    <row r="3126" spans="1:21" s="57" customFormat="1" ht="15.75" hidden="1" customHeight="1" thickBot="1">
      <c r="A3126" s="304" t="s">
        <v>2009</v>
      </c>
      <c r="B3126" s="69"/>
      <c r="C3126" s="233" t="s">
        <v>2017</v>
      </c>
      <c r="D3126" s="182">
        <v>0</v>
      </c>
      <c r="E3126" s="183">
        <v>0</v>
      </c>
      <c r="F3126" s="183">
        <v>0</v>
      </c>
      <c r="G3126" s="183">
        <v>0</v>
      </c>
      <c r="H3126" s="183">
        <v>0</v>
      </c>
      <c r="I3126" s="183">
        <v>0</v>
      </c>
      <c r="J3126" s="183">
        <v>0</v>
      </c>
      <c r="K3126" s="183">
        <v>0</v>
      </c>
      <c r="L3126" s="183">
        <v>0</v>
      </c>
      <c r="M3126" s="183">
        <v>0</v>
      </c>
      <c r="N3126" s="183">
        <v>0</v>
      </c>
      <c r="O3126" s="184">
        <f>(R3126)-SUM(D3126:N3126)</f>
        <v>0</v>
      </c>
      <c r="P3126" s="185">
        <f t="shared" si="2070"/>
        <v>0</v>
      </c>
      <c r="Q3126" s="503"/>
      <c r="R3126" s="187">
        <v>0</v>
      </c>
      <c r="S3126" s="187">
        <v>0</v>
      </c>
      <c r="T3126" s="105">
        <f>R3126-S3126</f>
        <v>0</v>
      </c>
      <c r="U3126" s="79">
        <v>2</v>
      </c>
    </row>
    <row r="3127" spans="1:21" s="57" customFormat="1" ht="15.75" hidden="1" customHeight="1" thickBot="1">
      <c r="A3127" s="304" t="s">
        <v>2009</v>
      </c>
      <c r="B3127" s="69"/>
      <c r="C3127" s="233" t="s">
        <v>2018</v>
      </c>
      <c r="D3127" s="182">
        <v>0</v>
      </c>
      <c r="E3127" s="183">
        <v>0</v>
      </c>
      <c r="F3127" s="183">
        <v>0</v>
      </c>
      <c r="G3127" s="183">
        <v>0</v>
      </c>
      <c r="H3127" s="183">
        <v>0</v>
      </c>
      <c r="I3127" s="183">
        <v>0</v>
      </c>
      <c r="J3127" s="183">
        <v>0</v>
      </c>
      <c r="K3127" s="183">
        <v>0</v>
      </c>
      <c r="L3127" s="183">
        <v>0</v>
      </c>
      <c r="M3127" s="183">
        <v>0</v>
      </c>
      <c r="N3127" s="183">
        <v>0</v>
      </c>
      <c r="O3127" s="184">
        <v>0</v>
      </c>
      <c r="P3127" s="185">
        <f t="shared" si="2070"/>
        <v>0</v>
      </c>
      <c r="Q3127" s="503"/>
      <c r="R3127" s="187">
        <v>0</v>
      </c>
      <c r="S3127" s="187">
        <v>0</v>
      </c>
      <c r="T3127" s="105">
        <f>R3127-S3127</f>
        <v>0</v>
      </c>
      <c r="U3127" s="79">
        <v>2</v>
      </c>
    </row>
    <row r="3128" spans="1:21" s="57" customFormat="1" ht="15.75" hidden="1" customHeight="1" thickBot="1">
      <c r="A3128" s="304" t="s">
        <v>2009</v>
      </c>
      <c r="B3128" s="69"/>
      <c r="C3128" s="233" t="s">
        <v>2019</v>
      </c>
      <c r="D3128" s="189">
        <v>0</v>
      </c>
      <c r="E3128" s="190">
        <v>0</v>
      </c>
      <c r="F3128" s="190">
        <v>0</v>
      </c>
      <c r="G3128" s="190">
        <v>0</v>
      </c>
      <c r="H3128" s="190">
        <v>0</v>
      </c>
      <c r="I3128" s="190">
        <v>0</v>
      </c>
      <c r="J3128" s="190">
        <v>0</v>
      </c>
      <c r="K3128" s="190">
        <v>0</v>
      </c>
      <c r="L3128" s="190">
        <v>0</v>
      </c>
      <c r="M3128" s="190">
        <v>0</v>
      </c>
      <c r="N3128" s="190">
        <v>0</v>
      </c>
      <c r="O3128" s="184">
        <f>(R3128)-SUM(D3128:N3128)</f>
        <v>0</v>
      </c>
      <c r="P3128" s="185">
        <f t="shared" si="2070"/>
        <v>0</v>
      </c>
      <c r="Q3128" s="503"/>
      <c r="R3128" s="187">
        <v>0</v>
      </c>
      <c r="S3128" s="187">
        <v>0</v>
      </c>
      <c r="T3128" s="105">
        <f>R3128-S3128</f>
        <v>0</v>
      </c>
      <c r="U3128" s="79">
        <v>2</v>
      </c>
    </row>
    <row r="3129" spans="1:21" s="57" customFormat="1" ht="15.75" hidden="1" customHeight="1" thickBot="1">
      <c r="A3129" s="304" t="s">
        <v>2009</v>
      </c>
      <c r="B3129" s="69"/>
      <c r="C3129" s="233" t="s">
        <v>2020</v>
      </c>
      <c r="D3129" s="422">
        <v>0</v>
      </c>
      <c r="E3129" s="423">
        <v>0</v>
      </c>
      <c r="F3129" s="423">
        <v>0</v>
      </c>
      <c r="G3129" s="423">
        <v>0</v>
      </c>
      <c r="H3129" s="423">
        <v>0</v>
      </c>
      <c r="I3129" s="423">
        <v>0</v>
      </c>
      <c r="J3129" s="423">
        <v>0</v>
      </c>
      <c r="K3129" s="423">
        <v>0</v>
      </c>
      <c r="L3129" s="423">
        <v>0</v>
      </c>
      <c r="M3129" s="423">
        <v>0</v>
      </c>
      <c r="N3129" s="423">
        <v>0</v>
      </c>
      <c r="O3129" s="424">
        <f>(R3129)-SUM(D3129:N3129)</f>
        <v>0</v>
      </c>
      <c r="P3129" s="425">
        <f t="shared" si="2070"/>
        <v>0</v>
      </c>
      <c r="Q3129" s="503"/>
      <c r="R3129" s="187">
        <v>0</v>
      </c>
      <c r="S3129" s="187">
        <v>0</v>
      </c>
      <c r="T3129" s="192">
        <f>S3129-R3129</f>
        <v>0</v>
      </c>
      <c r="U3129" s="79">
        <v>2</v>
      </c>
    </row>
    <row r="3130" spans="1:21" s="57" customFormat="1" ht="15.75" hidden="1" customHeight="1" thickBot="1">
      <c r="A3130" s="304" t="s">
        <v>2009</v>
      </c>
      <c r="B3130" s="69"/>
      <c r="C3130" s="244" t="s">
        <v>2021</v>
      </c>
      <c r="D3130" s="182">
        <v>0</v>
      </c>
      <c r="E3130" s="183">
        <v>0</v>
      </c>
      <c r="F3130" s="183">
        <v>0</v>
      </c>
      <c r="G3130" s="183">
        <v>0</v>
      </c>
      <c r="H3130" s="183">
        <v>0</v>
      </c>
      <c r="I3130" s="183">
        <v>0</v>
      </c>
      <c r="J3130" s="183">
        <v>0</v>
      </c>
      <c r="K3130" s="183">
        <v>0</v>
      </c>
      <c r="L3130" s="183">
        <v>0</v>
      </c>
      <c r="M3130" s="183">
        <v>0</v>
      </c>
      <c r="N3130" s="183">
        <v>0</v>
      </c>
      <c r="O3130" s="184">
        <f>(R3130)-SUM(D3130:N3130)</f>
        <v>0</v>
      </c>
      <c r="P3130" s="185">
        <f t="shared" si="2070"/>
        <v>0</v>
      </c>
      <c r="Q3130" s="503"/>
      <c r="R3130" s="459">
        <v>0</v>
      </c>
      <c r="S3130" s="459">
        <v>0</v>
      </c>
      <c r="T3130" s="592">
        <f>R3130-S3130</f>
        <v>0</v>
      </c>
      <c r="U3130" s="79">
        <v>2</v>
      </c>
    </row>
    <row r="3131" spans="1:21" s="57" customFormat="1" ht="15.6" customHeight="1" thickBot="1">
      <c r="A3131" s="304" t="s">
        <v>2009</v>
      </c>
      <c r="B3131" s="516">
        <f>+B3118+1</f>
        <v>610</v>
      </c>
      <c r="C3131" s="244" t="s">
        <v>2538</v>
      </c>
      <c r="D3131" s="182">
        <v>6.4</v>
      </c>
      <c r="E3131" s="183">
        <v>6.7</v>
      </c>
      <c r="F3131" s="183">
        <v>6.4</v>
      </c>
      <c r="G3131" s="183">
        <v>6</v>
      </c>
      <c r="H3131" s="183">
        <v>6.1</v>
      </c>
      <c r="I3131" s="183">
        <v>5.8</v>
      </c>
      <c r="J3131" s="183">
        <v>6.2</v>
      </c>
      <c r="K3131" s="183">
        <v>6.2</v>
      </c>
      <c r="L3131" s="183">
        <v>6.1</v>
      </c>
      <c r="M3131" s="183">
        <v>6.7</v>
      </c>
      <c r="N3131" s="183">
        <v>6.6</v>
      </c>
      <c r="O3131" s="184">
        <f>(R3131)-SUM(D3131:N3131)</f>
        <v>5.8999999999999915</v>
      </c>
      <c r="P3131" s="185">
        <f>SUM(D3131:O3131)</f>
        <v>75.099999999999994</v>
      </c>
      <c r="Q3131" s="584"/>
      <c r="R3131" s="182">
        <v>75.099999999999994</v>
      </c>
      <c r="S3131" s="187">
        <v>75.099999999999994</v>
      </c>
      <c r="T3131" s="105">
        <f>R3131-S3131</f>
        <v>0</v>
      </c>
      <c r="U3131" s="79">
        <v>1</v>
      </c>
    </row>
    <row r="3132" spans="1:21" s="57" customFormat="1" ht="15.75" hidden="1" customHeight="1" thickBot="1">
      <c r="A3132" s="304" t="s">
        <v>2009</v>
      </c>
      <c r="B3132" s="69"/>
      <c r="C3132" s="244" t="s">
        <v>2022</v>
      </c>
      <c r="D3132" s="182">
        <v>0</v>
      </c>
      <c r="E3132" s="183">
        <v>0</v>
      </c>
      <c r="F3132" s="183">
        <v>0</v>
      </c>
      <c r="G3132" s="183">
        <v>0.21247356000000001</v>
      </c>
      <c r="H3132" s="183">
        <v>4.4957572499999996</v>
      </c>
      <c r="I3132" s="183">
        <v>4.4023520699999992</v>
      </c>
      <c r="J3132" s="183">
        <v>5.1591990800000005</v>
      </c>
      <c r="K3132" s="183">
        <v>4.5409213500000014</v>
      </c>
      <c r="L3132" s="183">
        <v>4.6280489299999985</v>
      </c>
      <c r="M3132" s="183">
        <v>5.3425084399999996</v>
      </c>
      <c r="N3132" s="183">
        <v>5.2272017200000001</v>
      </c>
      <c r="O3132" s="184">
        <v>5.6292784700000027</v>
      </c>
      <c r="P3132" s="185">
        <f t="shared" si="2070"/>
        <v>39.637740870000002</v>
      </c>
      <c r="Q3132" s="351"/>
      <c r="R3132" s="595">
        <v>32</v>
      </c>
      <c r="S3132" s="596">
        <v>32</v>
      </c>
      <c r="T3132" s="597">
        <f>R3132-S3132</f>
        <v>0</v>
      </c>
      <c r="U3132" s="79">
        <v>2</v>
      </c>
    </row>
    <row r="3133" spans="1:21" s="57" customFormat="1" ht="15.75" hidden="1" customHeight="1" thickBot="1">
      <c r="A3133" s="304" t="s">
        <v>2009</v>
      </c>
      <c r="B3133" s="516"/>
      <c r="C3133" s="244" t="s">
        <v>2023</v>
      </c>
      <c r="D3133" s="182">
        <v>5.49162763</v>
      </c>
      <c r="E3133" s="183">
        <v>4.9528165499999997</v>
      </c>
      <c r="F3133" s="183">
        <v>4.7252435399999992</v>
      </c>
      <c r="G3133" s="183">
        <v>8.1049819500000027</v>
      </c>
      <c r="H3133" s="183">
        <v>5.9007643200000004</v>
      </c>
      <c r="I3133" s="183">
        <v>5.7611354800000001</v>
      </c>
      <c r="J3133" s="183">
        <v>6.1314455899999976</v>
      </c>
      <c r="K3133" s="183">
        <v>5.054645690000001</v>
      </c>
      <c r="L3133" s="183">
        <v>5.3072934600000039</v>
      </c>
      <c r="M3133" s="183">
        <v>4.4995336899999998</v>
      </c>
      <c r="N3133" s="183">
        <v>3.9870667699999984</v>
      </c>
      <c r="O3133" s="184">
        <v>5.8727323099999964</v>
      </c>
      <c r="P3133" s="185">
        <f t="shared" si="2070"/>
        <v>65.78928698</v>
      </c>
      <c r="Q3133" s="351"/>
      <c r="R3133" s="182">
        <v>66</v>
      </c>
      <c r="S3133" s="187">
        <v>66</v>
      </c>
      <c r="T3133" s="481">
        <f t="shared" ref="T3133:T3142" si="2081">R3133-S3133</f>
        <v>0</v>
      </c>
      <c r="U3133" s="79">
        <v>2</v>
      </c>
    </row>
    <row r="3134" spans="1:21" s="57" customFormat="1" ht="15.75" hidden="1" customHeight="1" thickBot="1">
      <c r="A3134" s="304" t="s">
        <v>2009</v>
      </c>
      <c r="B3134" s="516"/>
      <c r="C3134" s="233" t="s">
        <v>2024</v>
      </c>
      <c r="D3134" s="583">
        <v>5.6110003099999997</v>
      </c>
      <c r="E3134" s="301">
        <v>5.7644897900000007</v>
      </c>
      <c r="F3134" s="301">
        <v>5.7977067300000016</v>
      </c>
      <c r="G3134" s="301">
        <v>5.5782875199999999</v>
      </c>
      <c r="H3134" s="301">
        <v>6.02656524</v>
      </c>
      <c r="I3134" s="301">
        <v>5.3824022399999976</v>
      </c>
      <c r="J3134" s="301">
        <v>6.3654860799999966</v>
      </c>
      <c r="K3134" s="301">
        <v>5.84623603</v>
      </c>
      <c r="L3134" s="301">
        <v>5.9337871999999976</v>
      </c>
      <c r="M3134" s="301">
        <v>7.0596929900000021</v>
      </c>
      <c r="N3134" s="301">
        <v>7.5596847000000054</v>
      </c>
      <c r="O3134" s="332">
        <v>7.4310120300000051</v>
      </c>
      <c r="P3134" s="333">
        <f t="shared" si="2070"/>
        <v>74.356350860000006</v>
      </c>
      <c r="Q3134" s="557"/>
      <c r="R3134" s="642">
        <v>69.599999999999994</v>
      </c>
      <c r="S3134" s="459">
        <v>69.599999999999994</v>
      </c>
      <c r="T3134" s="592">
        <f t="shared" si="2081"/>
        <v>0</v>
      </c>
      <c r="U3134" s="79">
        <v>2</v>
      </c>
    </row>
    <row r="3135" spans="1:21" s="57" customFormat="1" ht="15.6" hidden="1" customHeight="1" thickBot="1">
      <c r="A3135" s="304" t="s">
        <v>2009</v>
      </c>
      <c r="B3135" s="516"/>
      <c r="C3135" s="233" t="s">
        <v>2025</v>
      </c>
      <c r="D3135" s="182">
        <v>6.3291917300000007</v>
      </c>
      <c r="E3135" s="183">
        <v>6.5696844900000011</v>
      </c>
      <c r="F3135" s="183">
        <v>6.3299111799999999</v>
      </c>
      <c r="G3135" s="183">
        <v>5.9482227600000002</v>
      </c>
      <c r="H3135" s="183">
        <v>5.9911081799999977</v>
      </c>
      <c r="I3135" s="183">
        <v>5.7165572899999972</v>
      </c>
      <c r="J3135" s="183">
        <v>6.1466967599999975</v>
      </c>
      <c r="K3135" s="183">
        <v>6.0826697800000034</v>
      </c>
      <c r="L3135" s="183">
        <v>6.0004504799999978</v>
      </c>
      <c r="M3135" s="183">
        <v>6.5941801700000022</v>
      </c>
      <c r="N3135" s="183">
        <v>6.5518498599999972</v>
      </c>
      <c r="O3135" s="184">
        <v>6.820453729999997</v>
      </c>
      <c r="P3135" s="185">
        <f t="shared" si="2070"/>
        <v>75.080976409999991</v>
      </c>
      <c r="Q3135" s="584"/>
      <c r="R3135" s="182">
        <v>71.7</v>
      </c>
      <c r="S3135" s="187">
        <v>71.7</v>
      </c>
      <c r="T3135" s="105">
        <f t="shared" si="2081"/>
        <v>0</v>
      </c>
      <c r="U3135" s="79">
        <v>2</v>
      </c>
    </row>
    <row r="3136" spans="1:21" s="57" customFormat="1" ht="15.6" hidden="1" customHeight="1" thickBot="1">
      <c r="A3136" s="304" t="s">
        <v>2009</v>
      </c>
      <c r="B3136" s="516"/>
      <c r="C3136" s="233" t="s">
        <v>2026</v>
      </c>
      <c r="D3136" s="182">
        <v>5.9255242300000006</v>
      </c>
      <c r="E3136" s="183">
        <v>6.2631330399999996</v>
      </c>
      <c r="F3136" s="183">
        <v>6.0646411900000006</v>
      </c>
      <c r="G3136" s="183">
        <v>5.8245127800000001</v>
      </c>
      <c r="H3136" s="183">
        <v>6.8721743899999996</v>
      </c>
      <c r="I3136" s="183">
        <v>6.0722481100000003</v>
      </c>
      <c r="J3136" s="183">
        <v>6.5474907999999994</v>
      </c>
      <c r="K3136" s="183">
        <v>6.1023707400000005</v>
      </c>
      <c r="L3136" s="183">
        <v>6.0612789600000001</v>
      </c>
      <c r="M3136" s="183">
        <v>6.41948118</v>
      </c>
      <c r="N3136" s="183">
        <v>6.1715282900000004</v>
      </c>
      <c r="O3136" s="184">
        <v>6.2688723600000005</v>
      </c>
      <c r="P3136" s="185">
        <f t="shared" si="2070"/>
        <v>74.59325607000001</v>
      </c>
      <c r="Q3136" s="638"/>
      <c r="R3136" s="182">
        <v>74.7</v>
      </c>
      <c r="S3136" s="187">
        <v>74.7</v>
      </c>
      <c r="T3136" s="105">
        <f t="shared" si="2081"/>
        <v>0</v>
      </c>
      <c r="U3136" s="79">
        <v>2</v>
      </c>
    </row>
    <row r="3137" spans="1:21" s="57" customFormat="1" ht="15.75" customHeight="1" thickBot="1">
      <c r="A3137" s="304" t="s">
        <v>2009</v>
      </c>
      <c r="B3137" s="516">
        <f>+B3131+1</f>
        <v>611</v>
      </c>
      <c r="C3137" s="233" t="s">
        <v>2027</v>
      </c>
      <c r="D3137" s="612">
        <v>6</v>
      </c>
      <c r="E3137" s="611">
        <v>6</v>
      </c>
      <c r="F3137" s="611">
        <v>6.2</v>
      </c>
      <c r="G3137" s="611">
        <v>5.7</v>
      </c>
      <c r="H3137" s="611">
        <v>6.1</v>
      </c>
      <c r="I3137" s="611">
        <v>6</v>
      </c>
      <c r="J3137" s="611">
        <v>6.6</v>
      </c>
      <c r="K3137" s="611">
        <v>6.1</v>
      </c>
      <c r="L3137" s="611">
        <v>6.2</v>
      </c>
      <c r="M3137" s="611">
        <v>7.2</v>
      </c>
      <c r="N3137" s="611">
        <v>6.6</v>
      </c>
      <c r="O3137" s="184">
        <f t="shared" ref="O3137:O3142" si="2082">(R3137)-SUM(D3137:N3137)</f>
        <v>6.5</v>
      </c>
      <c r="P3137" s="185">
        <f t="shared" si="2070"/>
        <v>75.2</v>
      </c>
      <c r="Q3137" s="557"/>
      <c r="R3137" s="648">
        <v>75.2</v>
      </c>
      <c r="S3137" s="599">
        <v>75.2</v>
      </c>
      <c r="T3137" s="600">
        <f t="shared" si="2081"/>
        <v>0</v>
      </c>
      <c r="U3137" s="79">
        <v>1</v>
      </c>
    </row>
    <row r="3138" spans="1:21" s="57" customFormat="1" ht="15.75" customHeight="1" thickBot="1">
      <c r="A3138" s="304" t="s">
        <v>2009</v>
      </c>
      <c r="B3138" s="516">
        <f>+B3137+1</f>
        <v>612</v>
      </c>
      <c r="C3138" s="233" t="s">
        <v>2028</v>
      </c>
      <c r="D3138" s="195">
        <v>6.1</v>
      </c>
      <c r="E3138" s="193">
        <v>6.1</v>
      </c>
      <c r="F3138" s="193">
        <v>6.3</v>
      </c>
      <c r="G3138" s="193">
        <v>5.8</v>
      </c>
      <c r="H3138" s="193">
        <v>6.2</v>
      </c>
      <c r="I3138" s="193">
        <v>6.1</v>
      </c>
      <c r="J3138" s="193">
        <v>6.7</v>
      </c>
      <c r="K3138" s="193">
        <v>6.1</v>
      </c>
      <c r="L3138" s="193">
        <v>6.3</v>
      </c>
      <c r="M3138" s="193">
        <v>7.3</v>
      </c>
      <c r="N3138" s="193">
        <v>6.6</v>
      </c>
      <c r="O3138" s="184">
        <f t="shared" si="2082"/>
        <v>6.6000000000000085</v>
      </c>
      <c r="P3138" s="185">
        <f t="shared" si="2070"/>
        <v>76.2</v>
      </c>
      <c r="Q3138" s="542"/>
      <c r="R3138" s="199">
        <v>76.2</v>
      </c>
      <c r="S3138" s="187">
        <v>76.2</v>
      </c>
      <c r="T3138" s="105">
        <f t="shared" si="2081"/>
        <v>0</v>
      </c>
      <c r="U3138" s="79">
        <v>1</v>
      </c>
    </row>
    <row r="3139" spans="1:21" s="57" customFormat="1" ht="15.75" hidden="1" customHeight="1" thickBot="1">
      <c r="A3139" s="304" t="s">
        <v>2009</v>
      </c>
      <c r="B3139" s="69"/>
      <c r="C3139" s="233" t="s">
        <v>2029</v>
      </c>
      <c r="D3139" s="195"/>
      <c r="E3139" s="193"/>
      <c r="F3139" s="193"/>
      <c r="G3139" s="193"/>
      <c r="H3139" s="193"/>
      <c r="I3139" s="193"/>
      <c r="J3139" s="193"/>
      <c r="K3139" s="193"/>
      <c r="L3139" s="193"/>
      <c r="M3139" s="193"/>
      <c r="N3139" s="193"/>
      <c r="O3139" s="184">
        <f t="shared" si="2082"/>
        <v>0</v>
      </c>
      <c r="P3139" s="185">
        <f t="shared" si="2070"/>
        <v>0</v>
      </c>
      <c r="Q3139" s="503"/>
      <c r="R3139" s="199">
        <v>0</v>
      </c>
      <c r="S3139" s="187">
        <v>0</v>
      </c>
      <c r="T3139" s="105">
        <f t="shared" si="2081"/>
        <v>0</v>
      </c>
      <c r="U3139" s="79">
        <v>2</v>
      </c>
    </row>
    <row r="3140" spans="1:21" s="57" customFormat="1" ht="15.75" hidden="1" customHeight="1" thickBot="1">
      <c r="A3140" s="304" t="s">
        <v>2009</v>
      </c>
      <c r="B3140" s="69"/>
      <c r="C3140" s="233" t="s">
        <v>2030</v>
      </c>
      <c r="D3140" s="195"/>
      <c r="E3140" s="193"/>
      <c r="F3140" s="193"/>
      <c r="G3140" s="193"/>
      <c r="H3140" s="193"/>
      <c r="I3140" s="193"/>
      <c r="J3140" s="193"/>
      <c r="K3140" s="193"/>
      <c r="L3140" s="193"/>
      <c r="M3140" s="193"/>
      <c r="N3140" s="193"/>
      <c r="O3140" s="184">
        <f t="shared" si="2082"/>
        <v>0</v>
      </c>
      <c r="P3140" s="185">
        <f t="shared" si="2070"/>
        <v>0</v>
      </c>
      <c r="Q3140" s="503"/>
      <c r="R3140" s="199">
        <v>0</v>
      </c>
      <c r="S3140" s="187">
        <v>0</v>
      </c>
      <c r="T3140" s="105">
        <f t="shared" si="2081"/>
        <v>0</v>
      </c>
      <c r="U3140" s="79">
        <v>2</v>
      </c>
    </row>
    <row r="3141" spans="1:21" s="57" customFormat="1" ht="15.75" hidden="1" customHeight="1" thickBot="1">
      <c r="A3141" s="304" t="s">
        <v>2009</v>
      </c>
      <c r="B3141" s="69"/>
      <c r="C3141" s="233" t="s">
        <v>2031</v>
      </c>
      <c r="D3141" s="195"/>
      <c r="E3141" s="193"/>
      <c r="F3141" s="193"/>
      <c r="G3141" s="193"/>
      <c r="H3141" s="193"/>
      <c r="I3141" s="193"/>
      <c r="J3141" s="193"/>
      <c r="K3141" s="193"/>
      <c r="L3141" s="193"/>
      <c r="M3141" s="193"/>
      <c r="N3141" s="193"/>
      <c r="O3141" s="184">
        <f t="shared" si="2082"/>
        <v>0</v>
      </c>
      <c r="P3141" s="185">
        <f t="shared" si="2070"/>
        <v>0</v>
      </c>
      <c r="Q3141" s="503"/>
      <c r="R3141" s="199">
        <v>0</v>
      </c>
      <c r="S3141" s="187">
        <v>0</v>
      </c>
      <c r="T3141" s="105">
        <f t="shared" si="2081"/>
        <v>0</v>
      </c>
      <c r="U3141" s="79">
        <v>2</v>
      </c>
    </row>
    <row r="3142" spans="1:21" s="57" customFormat="1" ht="15.75" hidden="1" customHeight="1" thickBot="1">
      <c r="A3142" s="304" t="s">
        <v>2009</v>
      </c>
      <c r="B3142" s="69"/>
      <c r="C3142" s="233" t="s">
        <v>2032</v>
      </c>
      <c r="D3142" s="195"/>
      <c r="E3142" s="193"/>
      <c r="F3142" s="193"/>
      <c r="G3142" s="193"/>
      <c r="H3142" s="193"/>
      <c r="I3142" s="193"/>
      <c r="J3142" s="193"/>
      <c r="K3142" s="193"/>
      <c r="L3142" s="193"/>
      <c r="M3142" s="193"/>
      <c r="N3142" s="193"/>
      <c r="O3142" s="184">
        <f t="shared" si="2082"/>
        <v>0</v>
      </c>
      <c r="P3142" s="185">
        <f t="shared" si="2070"/>
        <v>0</v>
      </c>
      <c r="Q3142" s="503"/>
      <c r="R3142" s="641">
        <v>0</v>
      </c>
      <c r="S3142" s="459">
        <v>0</v>
      </c>
      <c r="T3142" s="592">
        <f t="shared" si="2081"/>
        <v>0</v>
      </c>
      <c r="U3142" s="79">
        <v>2</v>
      </c>
    </row>
    <row r="3143" spans="1:21" s="57" customFormat="1" ht="15.75" customHeight="1" thickBot="1">
      <c r="A3143" s="196"/>
      <c r="B3143" s="549"/>
      <c r="C3143" s="468"/>
      <c r="D3143" s="161"/>
      <c r="E3143" s="161"/>
      <c r="F3143" s="161"/>
      <c r="G3143" s="161"/>
      <c r="H3143" s="161"/>
      <c r="I3143" s="161"/>
      <c r="J3143" s="161"/>
      <c r="K3143" s="161"/>
      <c r="L3143" s="161"/>
      <c r="M3143" s="161"/>
      <c r="N3143" s="161"/>
      <c r="O3143" s="197"/>
      <c r="P3143" s="198"/>
      <c r="Q3143" s="515"/>
      <c r="R3143" s="161"/>
      <c r="S3143" s="161"/>
      <c r="T3143" s="75"/>
      <c r="U3143" s="79">
        <v>1</v>
      </c>
    </row>
    <row r="3144" spans="1:21" s="57" customFormat="1" ht="15.75" hidden="1" customHeight="1" thickBot="1">
      <c r="A3144" s="302" t="s">
        <v>2491</v>
      </c>
      <c r="B3144" s="69"/>
      <c r="C3144" s="233" t="s">
        <v>2490</v>
      </c>
      <c r="D3144" s="217">
        <v>0</v>
      </c>
      <c r="E3144" s="217">
        <v>0</v>
      </c>
      <c r="F3144" s="217">
        <v>0</v>
      </c>
      <c r="G3144" s="217">
        <v>0</v>
      </c>
      <c r="H3144" s="217">
        <v>0</v>
      </c>
      <c r="I3144" s="217">
        <v>0</v>
      </c>
      <c r="J3144" s="217">
        <v>0</v>
      </c>
      <c r="K3144" s="217">
        <v>0</v>
      </c>
      <c r="L3144" s="217">
        <v>0</v>
      </c>
      <c r="M3144" s="217">
        <v>0</v>
      </c>
      <c r="N3144" s="217">
        <v>0</v>
      </c>
      <c r="O3144" s="217">
        <v>0</v>
      </c>
      <c r="P3144" s="160">
        <f t="shared" ref="P3144:P3153" si="2083">SUM(D3144:O3144)</f>
        <v>0</v>
      </c>
      <c r="Q3144" s="484"/>
      <c r="R3144" s="234"/>
      <c r="S3144" s="234"/>
      <c r="T3144" s="75"/>
      <c r="U3144" s="79">
        <v>2</v>
      </c>
    </row>
    <row r="3145" spans="1:21" s="57" customFormat="1" ht="15.75" hidden="1" customHeight="1" thickBot="1">
      <c r="A3145" s="302" t="s">
        <v>2491</v>
      </c>
      <c r="B3145" s="69"/>
      <c r="C3145" s="233" t="s">
        <v>2488</v>
      </c>
      <c r="D3145" s="261">
        <v>0</v>
      </c>
      <c r="E3145" s="220">
        <v>0</v>
      </c>
      <c r="F3145" s="220">
        <v>0</v>
      </c>
      <c r="G3145" s="220">
        <v>0</v>
      </c>
      <c r="H3145" s="220">
        <v>0</v>
      </c>
      <c r="I3145" s="220">
        <v>0</v>
      </c>
      <c r="J3145" s="220">
        <v>0</v>
      </c>
      <c r="K3145" s="220">
        <v>0</v>
      </c>
      <c r="L3145" s="220">
        <v>0</v>
      </c>
      <c r="M3145" s="220">
        <v>0</v>
      </c>
      <c r="N3145" s="220">
        <v>0</v>
      </c>
      <c r="O3145" s="220">
        <v>0</v>
      </c>
      <c r="P3145" s="164">
        <f t="shared" si="2083"/>
        <v>0</v>
      </c>
      <c r="Q3145" s="484"/>
      <c r="R3145" s="234"/>
      <c r="S3145" s="234"/>
      <c r="T3145" s="75"/>
      <c r="U3145" s="79">
        <v>2</v>
      </c>
    </row>
    <row r="3146" spans="1:21" s="57" customFormat="1" ht="15.75" hidden="1" customHeight="1" thickBot="1">
      <c r="A3146" s="302" t="s">
        <v>2491</v>
      </c>
      <c r="B3146" s="69"/>
      <c r="C3146" s="233" t="s">
        <v>2489</v>
      </c>
      <c r="D3146" s="358">
        <v>0</v>
      </c>
      <c r="E3146" s="235">
        <v>0</v>
      </c>
      <c r="F3146" s="235">
        <v>0</v>
      </c>
      <c r="G3146" s="235">
        <v>0</v>
      </c>
      <c r="H3146" s="235">
        <v>0</v>
      </c>
      <c r="I3146" s="235">
        <v>0</v>
      </c>
      <c r="J3146" s="235">
        <v>0</v>
      </c>
      <c r="K3146" s="235">
        <v>0</v>
      </c>
      <c r="L3146" s="235">
        <v>0</v>
      </c>
      <c r="M3146" s="235">
        <v>0</v>
      </c>
      <c r="N3146" s="235">
        <v>0</v>
      </c>
      <c r="O3146" s="235">
        <v>0</v>
      </c>
      <c r="P3146" s="167">
        <f t="shared" si="2083"/>
        <v>0</v>
      </c>
      <c r="Q3146" s="484"/>
      <c r="R3146" s="234"/>
      <c r="S3146" s="234"/>
      <c r="T3146" s="75"/>
      <c r="U3146" s="79">
        <v>2</v>
      </c>
    </row>
    <row r="3147" spans="1:21" s="57" customFormat="1" ht="15.75" hidden="1" customHeight="1" thickBot="1">
      <c r="A3147" s="302" t="s">
        <v>2491</v>
      </c>
      <c r="B3147" s="69"/>
      <c r="C3147" s="233" t="s">
        <v>2478</v>
      </c>
      <c r="D3147" s="358">
        <v>0</v>
      </c>
      <c r="E3147" s="235">
        <v>0</v>
      </c>
      <c r="F3147" s="235">
        <v>0</v>
      </c>
      <c r="G3147" s="235">
        <v>0</v>
      </c>
      <c r="H3147" s="235">
        <v>0</v>
      </c>
      <c r="I3147" s="235">
        <v>0</v>
      </c>
      <c r="J3147" s="235">
        <v>0</v>
      </c>
      <c r="K3147" s="235">
        <v>0</v>
      </c>
      <c r="L3147" s="235">
        <v>0</v>
      </c>
      <c r="M3147" s="235">
        <v>0</v>
      </c>
      <c r="N3147" s="235">
        <v>0</v>
      </c>
      <c r="O3147" s="235">
        <v>0</v>
      </c>
      <c r="P3147" s="171">
        <f t="shared" si="2083"/>
        <v>0</v>
      </c>
      <c r="Q3147" s="484"/>
      <c r="R3147" s="234"/>
      <c r="S3147" s="234"/>
      <c r="T3147" s="75"/>
      <c r="U3147" s="79">
        <v>2</v>
      </c>
    </row>
    <row r="3148" spans="1:21" s="57" customFormat="1" ht="15.75" hidden="1" customHeight="1" thickBot="1">
      <c r="A3148" s="302" t="s">
        <v>2491</v>
      </c>
      <c r="B3148" s="69"/>
      <c r="C3148" s="236" t="s">
        <v>2479</v>
      </c>
      <c r="D3148" s="358">
        <v>0</v>
      </c>
      <c r="E3148" s="235">
        <v>0</v>
      </c>
      <c r="F3148" s="235">
        <v>0</v>
      </c>
      <c r="G3148" s="235">
        <v>0</v>
      </c>
      <c r="H3148" s="235">
        <v>0</v>
      </c>
      <c r="I3148" s="235">
        <v>0</v>
      </c>
      <c r="J3148" s="235">
        <v>0</v>
      </c>
      <c r="K3148" s="235">
        <v>0</v>
      </c>
      <c r="L3148" s="235">
        <v>0</v>
      </c>
      <c r="M3148" s="235">
        <v>0</v>
      </c>
      <c r="N3148" s="235">
        <v>0</v>
      </c>
      <c r="O3148" s="235">
        <v>0</v>
      </c>
      <c r="P3148" s="171">
        <f t="shared" si="2083"/>
        <v>0</v>
      </c>
      <c r="Q3148" s="496" t="e">
        <f>(P3167/P3166-1)</f>
        <v>#DIV/0!</v>
      </c>
      <c r="R3148" s="234"/>
      <c r="S3148" s="234"/>
      <c r="T3148" s="75"/>
      <c r="U3148" s="79">
        <v>2</v>
      </c>
    </row>
    <row r="3149" spans="1:21" s="57" customFormat="1" ht="15.75" hidden="1" customHeight="1" thickBot="1">
      <c r="A3149" s="302" t="s">
        <v>2491</v>
      </c>
      <c r="B3149" s="69"/>
      <c r="C3149" s="233" t="s">
        <v>2480</v>
      </c>
      <c r="D3149" s="358">
        <v>0</v>
      </c>
      <c r="E3149" s="235">
        <v>0</v>
      </c>
      <c r="F3149" s="235">
        <v>0</v>
      </c>
      <c r="G3149" s="235">
        <v>0</v>
      </c>
      <c r="H3149" s="235">
        <v>0</v>
      </c>
      <c r="I3149" s="235">
        <v>0</v>
      </c>
      <c r="J3149" s="235">
        <v>0</v>
      </c>
      <c r="K3149" s="235">
        <v>0</v>
      </c>
      <c r="L3149" s="235">
        <v>0</v>
      </c>
      <c r="M3149" s="235">
        <v>0</v>
      </c>
      <c r="N3149" s="235">
        <v>0</v>
      </c>
      <c r="O3149" s="235">
        <v>0</v>
      </c>
      <c r="P3149" s="171">
        <f t="shared" si="2083"/>
        <v>0</v>
      </c>
      <c r="Q3149" s="496" t="e">
        <f>(P3168/P3167-1)</f>
        <v>#DIV/0!</v>
      </c>
      <c r="R3149" s="234"/>
      <c r="S3149" s="234"/>
      <c r="T3149" s="75"/>
      <c r="U3149" s="79">
        <v>2</v>
      </c>
    </row>
    <row r="3150" spans="1:21" s="57" customFormat="1" ht="15.75" hidden="1" customHeight="1" thickBot="1">
      <c r="A3150" s="302" t="s">
        <v>2491</v>
      </c>
      <c r="B3150" s="69"/>
      <c r="C3150" s="233" t="s">
        <v>2481</v>
      </c>
      <c r="D3150" s="358">
        <v>0</v>
      </c>
      <c r="E3150" s="235">
        <v>0</v>
      </c>
      <c r="F3150" s="235">
        <v>0</v>
      </c>
      <c r="G3150" s="235">
        <v>0</v>
      </c>
      <c r="H3150" s="235">
        <v>0</v>
      </c>
      <c r="I3150" s="235">
        <v>0</v>
      </c>
      <c r="J3150" s="235">
        <v>0</v>
      </c>
      <c r="K3150" s="235">
        <v>0</v>
      </c>
      <c r="L3150" s="235">
        <v>0</v>
      </c>
      <c r="M3150" s="235">
        <v>0</v>
      </c>
      <c r="N3150" s="235">
        <v>0</v>
      </c>
      <c r="O3150" s="235">
        <v>0</v>
      </c>
      <c r="P3150" s="171">
        <f t="shared" si="2083"/>
        <v>0</v>
      </c>
      <c r="Q3150" s="497" t="e">
        <f>(P3169/P3168-1)</f>
        <v>#DIV/0!</v>
      </c>
      <c r="R3150" s="234"/>
      <c r="S3150" s="234"/>
      <c r="T3150" s="75"/>
      <c r="U3150" s="79">
        <v>2</v>
      </c>
    </row>
    <row r="3151" spans="1:21" s="57" customFormat="1" ht="15.75" hidden="1" customHeight="1" thickBot="1">
      <c r="A3151" s="302" t="s">
        <v>2491</v>
      </c>
      <c r="B3151" s="69"/>
      <c r="C3151" s="244" t="s">
        <v>2482</v>
      </c>
      <c r="D3151" s="168">
        <v>0</v>
      </c>
      <c r="E3151" s="217">
        <v>0</v>
      </c>
      <c r="F3151" s="217">
        <v>0</v>
      </c>
      <c r="G3151" s="217">
        <v>0</v>
      </c>
      <c r="H3151" s="217">
        <v>0</v>
      </c>
      <c r="I3151" s="217">
        <v>0</v>
      </c>
      <c r="J3151" s="217">
        <v>0</v>
      </c>
      <c r="K3151" s="217">
        <v>0</v>
      </c>
      <c r="L3151" s="217">
        <v>0</v>
      </c>
      <c r="M3151" s="217">
        <v>0</v>
      </c>
      <c r="N3151" s="217">
        <v>0</v>
      </c>
      <c r="O3151" s="217">
        <v>0</v>
      </c>
      <c r="P3151" s="171">
        <f t="shared" si="2083"/>
        <v>0</v>
      </c>
      <c r="Q3151" s="497">
        <v>0</v>
      </c>
      <c r="R3151" s="234"/>
      <c r="S3151" s="234"/>
      <c r="T3151" s="477"/>
      <c r="U3151" s="79">
        <v>2</v>
      </c>
    </row>
    <row r="3152" spans="1:21" s="57" customFormat="1" ht="15.75" hidden="1" customHeight="1" thickBot="1">
      <c r="A3152" s="302" t="s">
        <v>2491</v>
      </c>
      <c r="B3152" s="516"/>
      <c r="C3152" s="244" t="s">
        <v>2483</v>
      </c>
      <c r="D3152" s="173">
        <v>0</v>
      </c>
      <c r="E3152" s="218">
        <v>0</v>
      </c>
      <c r="F3152" s="218">
        <v>0</v>
      </c>
      <c r="G3152" s="218">
        <v>0</v>
      </c>
      <c r="H3152" s="218">
        <v>0</v>
      </c>
      <c r="I3152" s="218">
        <v>0</v>
      </c>
      <c r="J3152" s="218">
        <v>0</v>
      </c>
      <c r="K3152" s="218">
        <v>0</v>
      </c>
      <c r="L3152" s="218">
        <v>0</v>
      </c>
      <c r="M3152" s="218">
        <v>0</v>
      </c>
      <c r="N3152" s="218">
        <v>0</v>
      </c>
      <c r="O3152" s="218">
        <v>0</v>
      </c>
      <c r="P3152" s="514">
        <f t="shared" si="2083"/>
        <v>0</v>
      </c>
      <c r="Q3152" s="550">
        <v>0</v>
      </c>
      <c r="R3152" s="234"/>
      <c r="S3152" s="234"/>
      <c r="T3152" s="75"/>
      <c r="U3152" s="79">
        <v>2</v>
      </c>
    </row>
    <row r="3153" spans="1:21" s="57" customFormat="1" ht="15.75" hidden="1" customHeight="1" thickBot="1">
      <c r="A3153" s="302" t="s">
        <v>2491</v>
      </c>
      <c r="B3153" s="516"/>
      <c r="C3153" s="244" t="s">
        <v>2484</v>
      </c>
      <c r="D3153" s="219">
        <v>0</v>
      </c>
      <c r="E3153" s="220">
        <v>0</v>
      </c>
      <c r="F3153" s="220">
        <v>0</v>
      </c>
      <c r="G3153" s="220">
        <v>0</v>
      </c>
      <c r="H3153" s="220">
        <v>0</v>
      </c>
      <c r="I3153" s="220">
        <v>0</v>
      </c>
      <c r="J3153" s="220">
        <v>0</v>
      </c>
      <c r="K3153" s="220">
        <v>0</v>
      </c>
      <c r="L3153" s="220">
        <v>0</v>
      </c>
      <c r="M3153" s="220">
        <v>0</v>
      </c>
      <c r="N3153" s="220">
        <v>0</v>
      </c>
      <c r="O3153" s="220">
        <v>0</v>
      </c>
      <c r="P3153" s="460">
        <f t="shared" si="2083"/>
        <v>0</v>
      </c>
      <c r="Q3153" s="551">
        <v>0</v>
      </c>
      <c r="R3153" s="234"/>
      <c r="S3153" s="234"/>
      <c r="T3153" s="75"/>
      <c r="U3153" s="79">
        <v>2</v>
      </c>
    </row>
    <row r="3154" spans="1:21" s="57" customFormat="1" ht="15.6" hidden="1" customHeight="1" thickBot="1">
      <c r="A3154" s="302" t="s">
        <v>2491</v>
      </c>
      <c r="B3154" s="516"/>
      <c r="C3154" s="244" t="s">
        <v>2485</v>
      </c>
      <c r="D3154" s="219">
        <v>0</v>
      </c>
      <c r="E3154" s="220">
        <v>0</v>
      </c>
      <c r="F3154" s="220">
        <v>0</v>
      </c>
      <c r="G3154" s="220">
        <v>0</v>
      </c>
      <c r="H3154" s="220">
        <v>0</v>
      </c>
      <c r="I3154" s="220">
        <v>0</v>
      </c>
      <c r="J3154" s="220">
        <v>0</v>
      </c>
      <c r="K3154" s="220">
        <v>0</v>
      </c>
      <c r="L3154" s="220">
        <v>0</v>
      </c>
      <c r="M3154" s="220">
        <v>0</v>
      </c>
      <c r="N3154" s="220">
        <v>0</v>
      </c>
      <c r="O3154" s="220">
        <v>0</v>
      </c>
      <c r="P3154" s="460">
        <f>SUM(D3154:O3154)</f>
        <v>0</v>
      </c>
      <c r="Q3154" s="551">
        <v>0</v>
      </c>
      <c r="R3154" s="234"/>
      <c r="S3154" s="234"/>
      <c r="T3154" s="75"/>
      <c r="U3154" s="79">
        <v>2</v>
      </c>
    </row>
    <row r="3155" spans="1:21" s="57" customFormat="1" ht="15.6" hidden="1" customHeight="1" thickBot="1">
      <c r="A3155" s="302" t="s">
        <v>2491</v>
      </c>
      <c r="B3155" s="516"/>
      <c r="C3155" s="244" t="s">
        <v>2486</v>
      </c>
      <c r="D3155" s="219">
        <v>0</v>
      </c>
      <c r="E3155" s="220">
        <v>0</v>
      </c>
      <c r="F3155" s="220">
        <v>0</v>
      </c>
      <c r="G3155" s="220">
        <v>0</v>
      </c>
      <c r="H3155" s="220">
        <v>0</v>
      </c>
      <c r="I3155" s="220">
        <v>0</v>
      </c>
      <c r="J3155" s="220">
        <v>0</v>
      </c>
      <c r="K3155" s="220">
        <v>0</v>
      </c>
      <c r="L3155" s="220">
        <v>0</v>
      </c>
      <c r="M3155" s="220">
        <v>0</v>
      </c>
      <c r="N3155" s="220">
        <v>0</v>
      </c>
      <c r="O3155" s="220">
        <v>0</v>
      </c>
      <c r="P3155" s="460">
        <f>SUM(D3155:O3155)</f>
        <v>0</v>
      </c>
      <c r="Q3155" s="551">
        <v>0</v>
      </c>
      <c r="R3155" s="234"/>
      <c r="S3155" s="234"/>
      <c r="T3155" s="75"/>
      <c r="U3155" s="79">
        <v>2</v>
      </c>
    </row>
    <row r="3156" spans="1:21" s="57" customFormat="1" ht="15.6" customHeight="1" thickBot="1">
      <c r="A3156" s="302" t="s">
        <v>2491</v>
      </c>
      <c r="B3156" s="516">
        <f>+B3138+1</f>
        <v>613</v>
      </c>
      <c r="C3156" s="244" t="s">
        <v>2487</v>
      </c>
      <c r="D3156" s="219">
        <v>0</v>
      </c>
      <c r="E3156" s="220">
        <v>0</v>
      </c>
      <c r="F3156" s="220">
        <v>0</v>
      </c>
      <c r="G3156" s="220">
        <v>0</v>
      </c>
      <c r="H3156" s="220">
        <v>0</v>
      </c>
      <c r="I3156" s="220">
        <v>0</v>
      </c>
      <c r="J3156" s="220">
        <v>0</v>
      </c>
      <c r="K3156" s="220">
        <v>0</v>
      </c>
      <c r="L3156" s="220">
        <v>0</v>
      </c>
      <c r="M3156" s="220">
        <v>0</v>
      </c>
      <c r="N3156" s="220">
        <v>0</v>
      </c>
      <c r="O3156" s="220">
        <v>0</v>
      </c>
      <c r="P3156" s="460">
        <f>SUM(D3156:O3156)</f>
        <v>0</v>
      </c>
      <c r="Q3156" s="551">
        <v>0</v>
      </c>
      <c r="R3156" s="234"/>
      <c r="S3156" s="234"/>
      <c r="T3156" s="75"/>
      <c r="U3156" s="79">
        <v>1</v>
      </c>
    </row>
    <row r="3157" spans="1:21" s="57" customFormat="1" ht="15.6" customHeight="1" thickBot="1">
      <c r="A3157" s="302" t="s">
        <v>2491</v>
      </c>
      <c r="B3157" s="516">
        <f>+B3156+1</f>
        <v>614</v>
      </c>
      <c r="C3157" s="244" t="s">
        <v>2469</v>
      </c>
      <c r="D3157" s="219">
        <v>0</v>
      </c>
      <c r="E3157" s="220">
        <v>0</v>
      </c>
      <c r="F3157" s="220">
        <v>0</v>
      </c>
      <c r="G3157" s="220">
        <v>0</v>
      </c>
      <c r="H3157" s="220">
        <v>0</v>
      </c>
      <c r="I3157" s="220">
        <v>0</v>
      </c>
      <c r="J3157" s="220">
        <v>0</v>
      </c>
      <c r="K3157" s="220">
        <v>0</v>
      </c>
      <c r="L3157" s="220">
        <v>0</v>
      </c>
      <c r="M3157" s="220">
        <v>0</v>
      </c>
      <c r="N3157" s="220">
        <v>0</v>
      </c>
      <c r="O3157" s="220">
        <v>0</v>
      </c>
      <c r="P3157" s="460">
        <f>SUM(D3157:O3157)</f>
        <v>0</v>
      </c>
      <c r="Q3157" s="551">
        <v>0</v>
      </c>
      <c r="R3157" s="234"/>
      <c r="S3157" s="234"/>
      <c r="T3157" s="75"/>
      <c r="U3157" s="79">
        <v>1</v>
      </c>
    </row>
    <row r="3158" spans="1:21" s="57" customFormat="1" ht="15.6" customHeight="1" thickBot="1">
      <c r="A3158" s="302" t="s">
        <v>2491</v>
      </c>
      <c r="B3158" s="516">
        <f>+B3157+1</f>
        <v>615</v>
      </c>
      <c r="C3158" s="233" t="s">
        <v>2470</v>
      </c>
      <c r="D3158" s="219">
        <v>0</v>
      </c>
      <c r="E3158" s="220">
        <v>0</v>
      </c>
      <c r="F3158" s="220">
        <v>0</v>
      </c>
      <c r="G3158" s="220">
        <v>0</v>
      </c>
      <c r="H3158" s="220">
        <v>0</v>
      </c>
      <c r="I3158" s="220">
        <v>0</v>
      </c>
      <c r="J3158" s="220">
        <v>0</v>
      </c>
      <c r="K3158" s="220">
        <v>0</v>
      </c>
      <c r="L3158" s="220">
        <v>0</v>
      </c>
      <c r="M3158" s="220">
        <v>0</v>
      </c>
      <c r="N3158" s="220">
        <v>0</v>
      </c>
      <c r="O3158" s="220">
        <v>0</v>
      </c>
      <c r="P3158" s="460">
        <f>SUM(D3158:O3158)</f>
        <v>0</v>
      </c>
      <c r="Q3158" s="551">
        <v>0</v>
      </c>
      <c r="R3158" s="234"/>
      <c r="S3158" s="234"/>
      <c r="T3158" s="75"/>
      <c r="U3158" s="79">
        <v>1</v>
      </c>
    </row>
    <row r="3159" spans="1:21" s="57" customFormat="1" ht="15.6" customHeight="1" thickBot="1">
      <c r="A3159" s="302" t="s">
        <v>2491</v>
      </c>
      <c r="B3159" s="516">
        <f>+B3158+1</f>
        <v>616</v>
      </c>
      <c r="C3159" s="233" t="s">
        <v>2471</v>
      </c>
      <c r="D3159" s="175">
        <f t="shared" ref="D3159:O3159" si="2084">D3179/$P3179</f>
        <v>0.11988011988011986</v>
      </c>
      <c r="E3159" s="340">
        <f t="shared" si="2084"/>
        <v>0</v>
      </c>
      <c r="F3159" s="340">
        <f t="shared" si="2084"/>
        <v>0.38011988011988007</v>
      </c>
      <c r="G3159" s="340">
        <f t="shared" si="2084"/>
        <v>0</v>
      </c>
      <c r="H3159" s="340">
        <f t="shared" si="2084"/>
        <v>0.11988011988011986</v>
      </c>
      <c r="I3159" s="340">
        <f t="shared" si="2084"/>
        <v>0.14985014985014983</v>
      </c>
      <c r="J3159" s="340">
        <f t="shared" si="2084"/>
        <v>0.1347828021978022</v>
      </c>
      <c r="K3159" s="340">
        <f t="shared" si="2084"/>
        <v>4.9950049950049939E-4</v>
      </c>
      <c r="L3159" s="340">
        <f t="shared" si="2084"/>
        <v>7.9920079920079906E-2</v>
      </c>
      <c r="M3159" s="340">
        <f t="shared" si="2084"/>
        <v>0</v>
      </c>
      <c r="N3159" s="340">
        <f t="shared" si="2084"/>
        <v>1.5067347652347648E-2</v>
      </c>
      <c r="O3159" s="261">
        <f t="shared" si="2084"/>
        <v>0</v>
      </c>
      <c r="P3159" s="164">
        <f t="shared" ref="P3159:P3173" si="2085">SUM(D3159:O3159)</f>
        <v>0.99999999999999989</v>
      </c>
      <c r="Q3159" s="492">
        <v>1</v>
      </c>
      <c r="R3159" s="234"/>
      <c r="S3159" s="234"/>
      <c r="T3159" s="75"/>
      <c r="U3159" s="79">
        <v>1</v>
      </c>
    </row>
    <row r="3160" spans="1:21" s="57" customFormat="1" ht="15.75" customHeight="1" thickBot="1">
      <c r="A3160" s="302" t="s">
        <v>2491</v>
      </c>
      <c r="B3160" s="516">
        <f>+B3159+1</f>
        <v>617</v>
      </c>
      <c r="C3160" s="233" t="s">
        <v>2472</v>
      </c>
      <c r="D3160" s="175">
        <f t="shared" ref="D3160:O3160" si="2086">D3180/$P3180</f>
        <v>8.2568807339449546E-2</v>
      </c>
      <c r="E3160" s="340">
        <f t="shared" si="2086"/>
        <v>8.2568807339449546E-2</v>
      </c>
      <c r="F3160" s="340">
        <f t="shared" si="2086"/>
        <v>8.2568807339449546E-2</v>
      </c>
      <c r="G3160" s="340">
        <f t="shared" si="2086"/>
        <v>8.2568807339449546E-2</v>
      </c>
      <c r="H3160" s="340">
        <f t="shared" si="2086"/>
        <v>8.2568807339449546E-2</v>
      </c>
      <c r="I3160" s="340">
        <f t="shared" si="2086"/>
        <v>8.2568807339449546E-2</v>
      </c>
      <c r="J3160" s="340">
        <f t="shared" si="2086"/>
        <v>8.2568807339449546E-2</v>
      </c>
      <c r="K3160" s="340">
        <f t="shared" si="2086"/>
        <v>8.2568807339449546E-2</v>
      </c>
      <c r="L3160" s="340">
        <f t="shared" si="2086"/>
        <v>8.2568807339449546E-2</v>
      </c>
      <c r="M3160" s="340">
        <f t="shared" si="2086"/>
        <v>8.2568807339449546E-2</v>
      </c>
      <c r="N3160" s="340">
        <f t="shared" si="2086"/>
        <v>8.2568807339449546E-2</v>
      </c>
      <c r="O3160" s="261">
        <f t="shared" si="2086"/>
        <v>9.1743119266055259E-2</v>
      </c>
      <c r="P3160" s="164">
        <f t="shared" si="2085"/>
        <v>1</v>
      </c>
      <c r="Q3160" s="492">
        <f t="shared" ref="Q3160:Q3165" si="2087">(P3180/P3179-1)</f>
        <v>2.2667332667332665</v>
      </c>
      <c r="R3160" s="234"/>
      <c r="S3160" s="234"/>
      <c r="T3160" s="75"/>
      <c r="U3160" s="79">
        <v>1</v>
      </c>
    </row>
    <row r="3161" spans="1:21" s="57" customFormat="1" ht="15.75" customHeight="1" thickBot="1">
      <c r="A3161" s="302" t="s">
        <v>2491</v>
      </c>
      <c r="B3161" s="516">
        <f>+B3160+1</f>
        <v>618</v>
      </c>
      <c r="C3161" s="233" t="s">
        <v>2473</v>
      </c>
      <c r="D3161" s="175">
        <f t="shared" ref="D3161:O3161" si="2088">D3181/$P3181</f>
        <v>8.2568807339449546E-2</v>
      </c>
      <c r="E3161" s="340">
        <f t="shared" si="2088"/>
        <v>8.2568807339449546E-2</v>
      </c>
      <c r="F3161" s="340">
        <f t="shared" si="2088"/>
        <v>8.2568807339449546E-2</v>
      </c>
      <c r="G3161" s="340">
        <f t="shared" si="2088"/>
        <v>8.2568807339449546E-2</v>
      </c>
      <c r="H3161" s="340">
        <f t="shared" si="2088"/>
        <v>8.2568807339449546E-2</v>
      </c>
      <c r="I3161" s="340">
        <f t="shared" si="2088"/>
        <v>8.2568807339449546E-2</v>
      </c>
      <c r="J3161" s="340">
        <f t="shared" si="2088"/>
        <v>8.2568807339449546E-2</v>
      </c>
      <c r="K3161" s="340">
        <f t="shared" si="2088"/>
        <v>8.2568807339449546E-2</v>
      </c>
      <c r="L3161" s="340">
        <f t="shared" si="2088"/>
        <v>8.2568807339449546E-2</v>
      </c>
      <c r="M3161" s="340">
        <f t="shared" si="2088"/>
        <v>8.2568807339449546E-2</v>
      </c>
      <c r="N3161" s="340">
        <f t="shared" si="2088"/>
        <v>8.2568807339449546E-2</v>
      </c>
      <c r="O3161" s="261">
        <f t="shared" si="2088"/>
        <v>9.1743119266055259E-2</v>
      </c>
      <c r="P3161" s="164">
        <f t="shared" si="2085"/>
        <v>1</v>
      </c>
      <c r="Q3161" s="492">
        <f t="shared" si="2087"/>
        <v>0</v>
      </c>
      <c r="R3161" s="234"/>
      <c r="S3161" s="234"/>
      <c r="T3161" s="75"/>
      <c r="U3161" s="79">
        <v>1</v>
      </c>
    </row>
    <row r="3162" spans="1:21" s="57" customFormat="1" ht="15.75" hidden="1" customHeight="1" thickBot="1">
      <c r="A3162" s="302" t="s">
        <v>2491</v>
      </c>
      <c r="B3162" s="69"/>
      <c r="C3162" s="233" t="s">
        <v>2474</v>
      </c>
      <c r="D3162" s="175" t="e">
        <f t="shared" ref="D3162:O3162" si="2089">D3182/$P3182</f>
        <v>#DIV/0!</v>
      </c>
      <c r="E3162" s="340" t="e">
        <f t="shared" si="2089"/>
        <v>#DIV/0!</v>
      </c>
      <c r="F3162" s="340" t="e">
        <f t="shared" si="2089"/>
        <v>#DIV/0!</v>
      </c>
      <c r="G3162" s="340" t="e">
        <f t="shared" si="2089"/>
        <v>#DIV/0!</v>
      </c>
      <c r="H3162" s="340" t="e">
        <f t="shared" si="2089"/>
        <v>#DIV/0!</v>
      </c>
      <c r="I3162" s="340" t="e">
        <f t="shared" si="2089"/>
        <v>#DIV/0!</v>
      </c>
      <c r="J3162" s="340" t="e">
        <f t="shared" si="2089"/>
        <v>#DIV/0!</v>
      </c>
      <c r="K3162" s="340" t="e">
        <f t="shared" si="2089"/>
        <v>#DIV/0!</v>
      </c>
      <c r="L3162" s="340" t="e">
        <f t="shared" si="2089"/>
        <v>#DIV/0!</v>
      </c>
      <c r="M3162" s="340" t="e">
        <f t="shared" si="2089"/>
        <v>#DIV/0!</v>
      </c>
      <c r="N3162" s="340" t="e">
        <f t="shared" si="2089"/>
        <v>#DIV/0!</v>
      </c>
      <c r="O3162" s="261" t="e">
        <f t="shared" si="2089"/>
        <v>#DIV/0!</v>
      </c>
      <c r="P3162" s="164" t="e">
        <f t="shared" si="2085"/>
        <v>#DIV/0!</v>
      </c>
      <c r="Q3162" s="492">
        <f t="shared" si="2087"/>
        <v>-1</v>
      </c>
      <c r="R3162" s="234"/>
      <c r="S3162" s="234"/>
      <c r="T3162" s="75"/>
      <c r="U3162" s="79">
        <v>2</v>
      </c>
    </row>
    <row r="3163" spans="1:21" s="57" customFormat="1" ht="15.75" hidden="1" customHeight="1" thickBot="1">
      <c r="A3163" s="302" t="s">
        <v>2491</v>
      </c>
      <c r="B3163" s="69"/>
      <c r="C3163" s="233" t="s">
        <v>2475</v>
      </c>
      <c r="D3163" s="175" t="e">
        <f t="shared" ref="D3163:O3163" si="2090">D3183/$P3183</f>
        <v>#DIV/0!</v>
      </c>
      <c r="E3163" s="340" t="e">
        <f t="shared" si="2090"/>
        <v>#DIV/0!</v>
      </c>
      <c r="F3163" s="340" t="e">
        <f t="shared" si="2090"/>
        <v>#DIV/0!</v>
      </c>
      <c r="G3163" s="340" t="e">
        <f t="shared" si="2090"/>
        <v>#DIV/0!</v>
      </c>
      <c r="H3163" s="340" t="e">
        <f t="shared" si="2090"/>
        <v>#DIV/0!</v>
      </c>
      <c r="I3163" s="340" t="e">
        <f t="shared" si="2090"/>
        <v>#DIV/0!</v>
      </c>
      <c r="J3163" s="340" t="e">
        <f t="shared" si="2090"/>
        <v>#DIV/0!</v>
      </c>
      <c r="K3163" s="340" t="e">
        <f t="shared" si="2090"/>
        <v>#DIV/0!</v>
      </c>
      <c r="L3163" s="340" t="e">
        <f t="shared" si="2090"/>
        <v>#DIV/0!</v>
      </c>
      <c r="M3163" s="340" t="e">
        <f t="shared" si="2090"/>
        <v>#DIV/0!</v>
      </c>
      <c r="N3163" s="340" t="e">
        <f t="shared" si="2090"/>
        <v>#DIV/0!</v>
      </c>
      <c r="O3163" s="261" t="e">
        <f t="shared" si="2090"/>
        <v>#DIV/0!</v>
      </c>
      <c r="P3163" s="164" t="e">
        <f t="shared" si="2085"/>
        <v>#DIV/0!</v>
      </c>
      <c r="Q3163" s="492" t="e">
        <f t="shared" si="2087"/>
        <v>#DIV/0!</v>
      </c>
      <c r="R3163" s="234"/>
      <c r="S3163" s="234"/>
      <c r="T3163" s="75"/>
      <c r="U3163" s="79">
        <v>2</v>
      </c>
    </row>
    <row r="3164" spans="1:21" s="57" customFormat="1" ht="15.75" hidden="1" customHeight="1" thickBot="1">
      <c r="A3164" s="302" t="s">
        <v>2491</v>
      </c>
      <c r="B3164" s="69"/>
      <c r="C3164" s="233" t="s">
        <v>2476</v>
      </c>
      <c r="D3164" s="175" t="e">
        <f t="shared" ref="D3164:O3164" si="2091">D3184/$P3184</f>
        <v>#DIV/0!</v>
      </c>
      <c r="E3164" s="340" t="e">
        <f t="shared" si="2091"/>
        <v>#DIV/0!</v>
      </c>
      <c r="F3164" s="340" t="e">
        <f t="shared" si="2091"/>
        <v>#DIV/0!</v>
      </c>
      <c r="G3164" s="340" t="e">
        <f t="shared" si="2091"/>
        <v>#DIV/0!</v>
      </c>
      <c r="H3164" s="340" t="e">
        <f t="shared" si="2091"/>
        <v>#DIV/0!</v>
      </c>
      <c r="I3164" s="340" t="e">
        <f t="shared" si="2091"/>
        <v>#DIV/0!</v>
      </c>
      <c r="J3164" s="340" t="e">
        <f t="shared" si="2091"/>
        <v>#DIV/0!</v>
      </c>
      <c r="K3164" s="340" t="e">
        <f t="shared" si="2091"/>
        <v>#DIV/0!</v>
      </c>
      <c r="L3164" s="340" t="e">
        <f t="shared" si="2091"/>
        <v>#DIV/0!</v>
      </c>
      <c r="M3164" s="340" t="e">
        <f t="shared" si="2091"/>
        <v>#DIV/0!</v>
      </c>
      <c r="N3164" s="340" t="e">
        <f t="shared" si="2091"/>
        <v>#DIV/0!</v>
      </c>
      <c r="O3164" s="261" t="e">
        <f t="shared" si="2091"/>
        <v>#DIV/0!</v>
      </c>
      <c r="P3164" s="164" t="e">
        <f t="shared" si="2085"/>
        <v>#DIV/0!</v>
      </c>
      <c r="Q3164" s="492" t="e">
        <f t="shared" si="2087"/>
        <v>#DIV/0!</v>
      </c>
      <c r="R3164" s="234"/>
      <c r="S3164" s="234"/>
      <c r="T3164" s="75"/>
      <c r="U3164" s="79">
        <v>2</v>
      </c>
    </row>
    <row r="3165" spans="1:21" s="57" customFormat="1" ht="15.75" hidden="1" customHeight="1" thickBot="1">
      <c r="A3165" s="302" t="s">
        <v>2491</v>
      </c>
      <c r="B3165" s="69"/>
      <c r="C3165" s="233" t="s">
        <v>2477</v>
      </c>
      <c r="D3165" s="175" t="e">
        <f t="shared" ref="D3165:O3165" si="2092">D3185/$P3185</f>
        <v>#DIV/0!</v>
      </c>
      <c r="E3165" s="340" t="e">
        <f t="shared" si="2092"/>
        <v>#DIV/0!</v>
      </c>
      <c r="F3165" s="340" t="e">
        <f t="shared" si="2092"/>
        <v>#DIV/0!</v>
      </c>
      <c r="G3165" s="340" t="e">
        <f t="shared" si="2092"/>
        <v>#DIV/0!</v>
      </c>
      <c r="H3165" s="340" t="e">
        <f t="shared" si="2092"/>
        <v>#DIV/0!</v>
      </c>
      <c r="I3165" s="340" t="e">
        <f t="shared" si="2092"/>
        <v>#DIV/0!</v>
      </c>
      <c r="J3165" s="340" t="e">
        <f t="shared" si="2092"/>
        <v>#DIV/0!</v>
      </c>
      <c r="K3165" s="340" t="e">
        <f t="shared" si="2092"/>
        <v>#DIV/0!</v>
      </c>
      <c r="L3165" s="340" t="e">
        <f t="shared" si="2092"/>
        <v>#DIV/0!</v>
      </c>
      <c r="M3165" s="340" t="e">
        <f t="shared" si="2092"/>
        <v>#DIV/0!</v>
      </c>
      <c r="N3165" s="340" t="e">
        <f t="shared" si="2092"/>
        <v>#DIV/0!</v>
      </c>
      <c r="O3165" s="261" t="e">
        <f t="shared" si="2092"/>
        <v>#DIV/0!</v>
      </c>
      <c r="P3165" s="164" t="e">
        <f t="shared" si="2085"/>
        <v>#DIV/0!</v>
      </c>
      <c r="Q3165" s="492" t="e">
        <f t="shared" si="2087"/>
        <v>#DIV/0!</v>
      </c>
      <c r="R3165" s="234"/>
      <c r="S3165" s="234"/>
      <c r="T3165" s="75"/>
      <c r="U3165" s="79">
        <v>2</v>
      </c>
    </row>
    <row r="3166" spans="1:21" s="57" customFormat="1" ht="15.75" hidden="1" customHeight="1" thickBot="1">
      <c r="A3166" s="302" t="s">
        <v>2491</v>
      </c>
      <c r="B3166" s="69"/>
      <c r="C3166" s="236" t="s">
        <v>2478</v>
      </c>
      <c r="D3166" s="245">
        <v>0</v>
      </c>
      <c r="E3166" s="246">
        <v>0</v>
      </c>
      <c r="F3166" s="246">
        <v>0</v>
      </c>
      <c r="G3166" s="246">
        <v>0</v>
      </c>
      <c r="H3166" s="246">
        <v>0</v>
      </c>
      <c r="I3166" s="246">
        <v>0</v>
      </c>
      <c r="J3166" s="246">
        <v>0</v>
      </c>
      <c r="K3166" s="246">
        <v>0</v>
      </c>
      <c r="L3166" s="246">
        <v>0</v>
      </c>
      <c r="M3166" s="246">
        <v>0</v>
      </c>
      <c r="N3166" s="246">
        <v>0</v>
      </c>
      <c r="O3166" s="246">
        <v>0</v>
      </c>
      <c r="P3166" s="181">
        <f t="shared" si="2085"/>
        <v>0</v>
      </c>
      <c r="Q3166" s="198"/>
      <c r="R3166" s="234"/>
      <c r="S3166" s="234"/>
      <c r="T3166" s="75"/>
      <c r="U3166" s="79">
        <v>2</v>
      </c>
    </row>
    <row r="3167" spans="1:21" s="57" customFormat="1" ht="15.75" hidden="1" customHeight="1" thickBot="1">
      <c r="A3167" s="302" t="s">
        <v>2491</v>
      </c>
      <c r="B3167" s="69"/>
      <c r="C3167" s="233" t="s">
        <v>2479</v>
      </c>
      <c r="D3167" s="182">
        <v>0</v>
      </c>
      <c r="E3167" s="183">
        <v>0</v>
      </c>
      <c r="F3167" s="183">
        <v>0</v>
      </c>
      <c r="G3167" s="183">
        <v>0</v>
      </c>
      <c r="H3167" s="183">
        <v>0</v>
      </c>
      <c r="I3167" s="183">
        <v>0</v>
      </c>
      <c r="J3167" s="183">
        <v>0</v>
      </c>
      <c r="K3167" s="183">
        <v>0</v>
      </c>
      <c r="L3167" s="183">
        <v>0</v>
      </c>
      <c r="M3167" s="183">
        <v>0</v>
      </c>
      <c r="N3167" s="183">
        <v>0</v>
      </c>
      <c r="O3167" s="184">
        <v>0</v>
      </c>
      <c r="P3167" s="185">
        <f t="shared" si="2085"/>
        <v>0</v>
      </c>
      <c r="Q3167" s="502"/>
      <c r="R3167" s="186"/>
      <c r="S3167" s="186"/>
      <c r="T3167" s="103"/>
      <c r="U3167" s="79">
        <v>2</v>
      </c>
    </row>
    <row r="3168" spans="1:21" s="57" customFormat="1" ht="15.75" hidden="1" customHeight="1" thickBot="1">
      <c r="A3168" s="302" t="s">
        <v>2491</v>
      </c>
      <c r="B3168" s="69"/>
      <c r="C3168" s="233" t="s">
        <v>2480</v>
      </c>
      <c r="D3168" s="182">
        <v>0</v>
      </c>
      <c r="E3168" s="183">
        <v>0</v>
      </c>
      <c r="F3168" s="183">
        <v>0</v>
      </c>
      <c r="G3168" s="183">
        <v>0</v>
      </c>
      <c r="H3168" s="183">
        <v>0</v>
      </c>
      <c r="I3168" s="183">
        <v>0</v>
      </c>
      <c r="J3168" s="183">
        <v>0</v>
      </c>
      <c r="K3168" s="183">
        <v>0</v>
      </c>
      <c r="L3168" s="183">
        <v>0</v>
      </c>
      <c r="M3168" s="183">
        <v>0</v>
      </c>
      <c r="N3168" s="183">
        <v>0</v>
      </c>
      <c r="O3168" s="184">
        <v>0</v>
      </c>
      <c r="P3168" s="185">
        <f t="shared" si="2085"/>
        <v>0</v>
      </c>
      <c r="Q3168" s="503"/>
      <c r="R3168" s="187">
        <v>0</v>
      </c>
      <c r="S3168" s="187">
        <v>0</v>
      </c>
      <c r="T3168" s="105">
        <f>R3168-S3168</f>
        <v>0</v>
      </c>
      <c r="U3168" s="79">
        <v>2</v>
      </c>
    </row>
    <row r="3169" spans="1:21" s="57" customFormat="1" ht="15.75" hidden="1" customHeight="1" thickBot="1">
      <c r="A3169" s="302" t="s">
        <v>2491</v>
      </c>
      <c r="B3169" s="69"/>
      <c r="C3169" s="233" t="s">
        <v>2481</v>
      </c>
      <c r="D3169" s="182">
        <v>0</v>
      </c>
      <c r="E3169" s="183">
        <v>0</v>
      </c>
      <c r="F3169" s="183">
        <v>0</v>
      </c>
      <c r="G3169" s="183">
        <v>0</v>
      </c>
      <c r="H3169" s="183">
        <v>0</v>
      </c>
      <c r="I3169" s="183">
        <v>0</v>
      </c>
      <c r="J3169" s="183">
        <v>0</v>
      </c>
      <c r="K3169" s="183">
        <v>0</v>
      </c>
      <c r="L3169" s="183">
        <v>0</v>
      </c>
      <c r="M3169" s="183">
        <v>0</v>
      </c>
      <c r="N3169" s="183">
        <v>0</v>
      </c>
      <c r="O3169" s="184">
        <f>(R3169)-SUM(D3169:N3169)</f>
        <v>0</v>
      </c>
      <c r="P3169" s="185">
        <f t="shared" si="2085"/>
        <v>0</v>
      </c>
      <c r="Q3169" s="503"/>
      <c r="R3169" s="187">
        <v>0</v>
      </c>
      <c r="S3169" s="187">
        <v>0</v>
      </c>
      <c r="T3169" s="105">
        <f>R3169-S3169</f>
        <v>0</v>
      </c>
      <c r="U3169" s="79">
        <v>2</v>
      </c>
    </row>
    <row r="3170" spans="1:21" s="57" customFormat="1" ht="15.75" hidden="1" customHeight="1" thickBot="1">
      <c r="A3170" s="302" t="s">
        <v>2491</v>
      </c>
      <c r="B3170" s="69"/>
      <c r="C3170" s="233" t="s">
        <v>2482</v>
      </c>
      <c r="D3170" s="182">
        <v>0</v>
      </c>
      <c r="E3170" s="183">
        <v>0</v>
      </c>
      <c r="F3170" s="183">
        <v>0</v>
      </c>
      <c r="G3170" s="183">
        <v>0</v>
      </c>
      <c r="H3170" s="183">
        <v>0</v>
      </c>
      <c r="I3170" s="183">
        <v>0</v>
      </c>
      <c r="J3170" s="183">
        <v>0</v>
      </c>
      <c r="K3170" s="183">
        <v>0</v>
      </c>
      <c r="L3170" s="183">
        <v>0</v>
      </c>
      <c r="M3170" s="183">
        <v>0</v>
      </c>
      <c r="N3170" s="183">
        <v>0</v>
      </c>
      <c r="O3170" s="184">
        <v>0</v>
      </c>
      <c r="P3170" s="185">
        <f t="shared" si="2085"/>
        <v>0</v>
      </c>
      <c r="Q3170" s="503"/>
      <c r="R3170" s="187">
        <v>0</v>
      </c>
      <c r="S3170" s="187">
        <v>0</v>
      </c>
      <c r="T3170" s="105">
        <f>R3170-S3170</f>
        <v>0</v>
      </c>
      <c r="U3170" s="79">
        <v>2</v>
      </c>
    </row>
    <row r="3171" spans="1:21" s="57" customFormat="1" ht="15.75" hidden="1" customHeight="1" thickBot="1">
      <c r="A3171" s="302" t="s">
        <v>2491</v>
      </c>
      <c r="B3171" s="69"/>
      <c r="C3171" s="233" t="s">
        <v>2483</v>
      </c>
      <c r="D3171" s="189">
        <v>0</v>
      </c>
      <c r="E3171" s="190">
        <v>0</v>
      </c>
      <c r="F3171" s="190">
        <v>0</v>
      </c>
      <c r="G3171" s="190">
        <v>0</v>
      </c>
      <c r="H3171" s="190">
        <v>0</v>
      </c>
      <c r="I3171" s="190">
        <v>0</v>
      </c>
      <c r="J3171" s="190">
        <v>0</v>
      </c>
      <c r="K3171" s="190">
        <v>0</v>
      </c>
      <c r="L3171" s="190">
        <v>0</v>
      </c>
      <c r="M3171" s="190">
        <v>0</v>
      </c>
      <c r="N3171" s="190">
        <v>0</v>
      </c>
      <c r="O3171" s="184">
        <f t="shared" ref="O3171:O3180" si="2093">(R3171)-SUM(D3171:N3171)</f>
        <v>0</v>
      </c>
      <c r="P3171" s="185">
        <f t="shared" si="2085"/>
        <v>0</v>
      </c>
      <c r="Q3171" s="503"/>
      <c r="R3171" s="187">
        <v>0</v>
      </c>
      <c r="S3171" s="187">
        <v>0</v>
      </c>
      <c r="T3171" s="105">
        <f>R3171-S3171</f>
        <v>0</v>
      </c>
      <c r="U3171" s="79">
        <v>2</v>
      </c>
    </row>
    <row r="3172" spans="1:21" s="57" customFormat="1" ht="15.75" hidden="1" customHeight="1" thickBot="1">
      <c r="A3172" s="302" t="s">
        <v>2491</v>
      </c>
      <c r="B3172" s="69"/>
      <c r="C3172" s="233" t="s">
        <v>2484</v>
      </c>
      <c r="D3172" s="182">
        <v>0</v>
      </c>
      <c r="E3172" s="183">
        <v>0</v>
      </c>
      <c r="F3172" s="183">
        <v>0</v>
      </c>
      <c r="G3172" s="183">
        <v>0</v>
      </c>
      <c r="H3172" s="183">
        <v>0</v>
      </c>
      <c r="I3172" s="183">
        <v>0</v>
      </c>
      <c r="J3172" s="183">
        <v>0</v>
      </c>
      <c r="K3172" s="183">
        <v>0</v>
      </c>
      <c r="L3172" s="183">
        <v>0</v>
      </c>
      <c r="M3172" s="183">
        <v>0</v>
      </c>
      <c r="N3172" s="183">
        <v>0</v>
      </c>
      <c r="O3172" s="424">
        <f t="shared" si="2093"/>
        <v>0</v>
      </c>
      <c r="P3172" s="425">
        <f t="shared" si="2085"/>
        <v>0</v>
      </c>
      <c r="Q3172" s="503"/>
      <c r="R3172" s="187">
        <v>0</v>
      </c>
      <c r="S3172" s="187">
        <v>0</v>
      </c>
      <c r="T3172" s="192">
        <f>S3172-R3172</f>
        <v>0</v>
      </c>
      <c r="U3172" s="79">
        <v>2</v>
      </c>
    </row>
    <row r="3173" spans="1:21" s="57" customFormat="1" ht="15.75" hidden="1" customHeight="1" thickBot="1">
      <c r="A3173" s="302" t="s">
        <v>2491</v>
      </c>
      <c r="B3173" s="69"/>
      <c r="C3173" s="244" t="s">
        <v>2485</v>
      </c>
      <c r="D3173" s="182">
        <v>0</v>
      </c>
      <c r="E3173" s="183">
        <v>0</v>
      </c>
      <c r="F3173" s="183">
        <v>0</v>
      </c>
      <c r="G3173" s="183">
        <v>0</v>
      </c>
      <c r="H3173" s="183">
        <v>0</v>
      </c>
      <c r="I3173" s="183">
        <v>0</v>
      </c>
      <c r="J3173" s="183">
        <v>0</v>
      </c>
      <c r="K3173" s="183">
        <v>0</v>
      </c>
      <c r="L3173" s="183">
        <v>0</v>
      </c>
      <c r="M3173" s="183">
        <v>0</v>
      </c>
      <c r="N3173" s="183">
        <v>0</v>
      </c>
      <c r="O3173" s="184">
        <f t="shared" si="2093"/>
        <v>0</v>
      </c>
      <c r="P3173" s="185">
        <f t="shared" si="2085"/>
        <v>0</v>
      </c>
      <c r="Q3173" s="503"/>
      <c r="R3173" s="459">
        <v>0</v>
      </c>
      <c r="S3173" s="459">
        <v>0</v>
      </c>
      <c r="T3173" s="592">
        <f>R3173-S3173</f>
        <v>0</v>
      </c>
      <c r="U3173" s="79">
        <v>2</v>
      </c>
    </row>
    <row r="3174" spans="1:21" s="57" customFormat="1" ht="15.6" customHeight="1" thickBot="1">
      <c r="A3174" s="302" t="s">
        <v>2491</v>
      </c>
      <c r="B3174" s="516">
        <f>+B3161+1</f>
        <v>619</v>
      </c>
      <c r="C3174" s="244" t="s">
        <v>2538</v>
      </c>
      <c r="D3174" s="182">
        <v>1.9</v>
      </c>
      <c r="E3174" s="183">
        <v>1.9</v>
      </c>
      <c r="F3174" s="183">
        <v>1.9</v>
      </c>
      <c r="G3174" s="183">
        <v>1.9</v>
      </c>
      <c r="H3174" s="183">
        <v>1.9</v>
      </c>
      <c r="I3174" s="183">
        <v>1.9</v>
      </c>
      <c r="J3174" s="183">
        <v>1.9</v>
      </c>
      <c r="K3174" s="183">
        <v>1.9</v>
      </c>
      <c r="L3174" s="183">
        <v>1.9</v>
      </c>
      <c r="M3174" s="183">
        <v>1.9</v>
      </c>
      <c r="N3174" s="183">
        <v>1.9</v>
      </c>
      <c r="O3174" s="184">
        <f>(R3174)-SUM(D3174:N3174)</f>
        <v>1.3000000000000007</v>
      </c>
      <c r="P3174" s="185">
        <f>SUM(D3174:O3174)</f>
        <v>22.2</v>
      </c>
      <c r="Q3174" s="584"/>
      <c r="R3174" s="182">
        <v>22.2</v>
      </c>
      <c r="S3174" s="187">
        <v>22.2</v>
      </c>
      <c r="T3174" s="644">
        <f>R3174-S3174</f>
        <v>0</v>
      </c>
      <c r="U3174" s="79">
        <v>1</v>
      </c>
    </row>
    <row r="3175" spans="1:21" s="57" customFormat="1" ht="15.75" hidden="1" customHeight="1" thickBot="1">
      <c r="A3175" s="302" t="s">
        <v>2491</v>
      </c>
      <c r="B3175" s="69"/>
      <c r="C3175" s="244" t="s">
        <v>2486</v>
      </c>
      <c r="D3175" s="182">
        <v>0</v>
      </c>
      <c r="E3175" s="183">
        <v>0</v>
      </c>
      <c r="F3175" s="183">
        <v>0</v>
      </c>
      <c r="G3175" s="183">
        <v>0</v>
      </c>
      <c r="H3175" s="183">
        <v>0</v>
      </c>
      <c r="I3175" s="183">
        <v>0</v>
      </c>
      <c r="J3175" s="183">
        <v>0</v>
      </c>
      <c r="K3175" s="183">
        <v>0</v>
      </c>
      <c r="L3175" s="183">
        <v>0</v>
      </c>
      <c r="M3175" s="183">
        <v>0</v>
      </c>
      <c r="N3175" s="183">
        <v>0</v>
      </c>
      <c r="O3175" s="184">
        <f t="shared" si="2093"/>
        <v>0</v>
      </c>
      <c r="P3175" s="185">
        <f t="shared" ref="P3175:P3185" si="2094">SUM(D3175:O3175)</f>
        <v>0</v>
      </c>
      <c r="Q3175" s="351"/>
      <c r="R3175" s="596">
        <v>0</v>
      </c>
      <c r="S3175" s="596">
        <v>0</v>
      </c>
      <c r="T3175" s="597">
        <f>R3175-S3175</f>
        <v>0</v>
      </c>
      <c r="U3175" s="79">
        <v>2</v>
      </c>
    </row>
    <row r="3176" spans="1:21" s="57" customFormat="1" ht="15.75" hidden="1" customHeight="1" thickBot="1">
      <c r="A3176" s="302" t="s">
        <v>2491</v>
      </c>
      <c r="B3176" s="516"/>
      <c r="C3176" s="244" t="s">
        <v>2487</v>
      </c>
      <c r="D3176" s="182">
        <v>0</v>
      </c>
      <c r="E3176" s="183">
        <v>0</v>
      </c>
      <c r="F3176" s="183">
        <v>0</v>
      </c>
      <c r="G3176" s="183">
        <v>0</v>
      </c>
      <c r="H3176" s="183">
        <v>0</v>
      </c>
      <c r="I3176" s="183">
        <v>0</v>
      </c>
      <c r="J3176" s="183">
        <v>0</v>
      </c>
      <c r="K3176" s="183">
        <v>0</v>
      </c>
      <c r="L3176" s="183">
        <v>0</v>
      </c>
      <c r="M3176" s="183">
        <v>0</v>
      </c>
      <c r="N3176" s="183">
        <v>0</v>
      </c>
      <c r="O3176" s="184">
        <f t="shared" si="2093"/>
        <v>0</v>
      </c>
      <c r="P3176" s="185">
        <f t="shared" si="2094"/>
        <v>0</v>
      </c>
      <c r="Q3176" s="351"/>
      <c r="R3176" s="459">
        <v>0</v>
      </c>
      <c r="S3176" s="459">
        <v>0</v>
      </c>
      <c r="T3176" s="481">
        <f t="shared" ref="T3176:T3185" si="2095">R3176-S3176</f>
        <v>0</v>
      </c>
      <c r="U3176" s="79">
        <v>2</v>
      </c>
    </row>
    <row r="3177" spans="1:21" s="57" customFormat="1" ht="15.75" hidden="1" customHeight="1" thickBot="1">
      <c r="A3177" s="302" t="s">
        <v>2491</v>
      </c>
      <c r="B3177" s="516"/>
      <c r="C3177" s="233" t="s">
        <v>2469</v>
      </c>
      <c r="D3177" s="182">
        <v>0</v>
      </c>
      <c r="E3177" s="183">
        <v>0</v>
      </c>
      <c r="F3177" s="183">
        <v>0</v>
      </c>
      <c r="G3177" s="183">
        <v>0</v>
      </c>
      <c r="H3177" s="183">
        <v>0</v>
      </c>
      <c r="I3177" s="183">
        <v>0</v>
      </c>
      <c r="J3177" s="183">
        <v>0</v>
      </c>
      <c r="K3177" s="183">
        <v>0</v>
      </c>
      <c r="L3177" s="183">
        <v>0</v>
      </c>
      <c r="M3177" s="183">
        <v>0</v>
      </c>
      <c r="N3177" s="183">
        <v>0</v>
      </c>
      <c r="O3177" s="184">
        <f t="shared" si="2093"/>
        <v>0</v>
      </c>
      <c r="P3177" s="333">
        <f t="shared" si="2094"/>
        <v>0</v>
      </c>
      <c r="Q3177" s="557"/>
      <c r="R3177" s="459">
        <v>0</v>
      </c>
      <c r="S3177" s="459">
        <v>0</v>
      </c>
      <c r="T3177" s="592">
        <f t="shared" si="2095"/>
        <v>0</v>
      </c>
      <c r="U3177" s="79">
        <v>2</v>
      </c>
    </row>
    <row r="3178" spans="1:21" s="57" customFormat="1" ht="15.6" hidden="1" customHeight="1" thickBot="1">
      <c r="A3178" s="302" t="s">
        <v>2491</v>
      </c>
      <c r="B3178" s="516"/>
      <c r="C3178" s="233" t="s">
        <v>2470</v>
      </c>
      <c r="D3178" s="182">
        <v>0</v>
      </c>
      <c r="E3178" s="183">
        <v>0</v>
      </c>
      <c r="F3178" s="183">
        <v>0</v>
      </c>
      <c r="G3178" s="183">
        <v>0</v>
      </c>
      <c r="H3178" s="183">
        <v>0</v>
      </c>
      <c r="I3178" s="183">
        <v>0</v>
      </c>
      <c r="J3178" s="183">
        <v>0</v>
      </c>
      <c r="K3178" s="183">
        <v>0</v>
      </c>
      <c r="L3178" s="183">
        <v>0</v>
      </c>
      <c r="M3178" s="183">
        <v>0</v>
      </c>
      <c r="N3178" s="183">
        <v>0</v>
      </c>
      <c r="O3178" s="184">
        <f t="shared" si="2093"/>
        <v>0</v>
      </c>
      <c r="P3178" s="185">
        <f t="shared" si="2094"/>
        <v>0</v>
      </c>
      <c r="Q3178" s="584"/>
      <c r="R3178" s="182">
        <v>0</v>
      </c>
      <c r="S3178" s="646">
        <v>0</v>
      </c>
      <c r="T3178" s="644">
        <f t="shared" si="2095"/>
        <v>0</v>
      </c>
      <c r="U3178" s="79">
        <v>2</v>
      </c>
    </row>
    <row r="3179" spans="1:21" s="57" customFormat="1" ht="15.6" hidden="1" customHeight="1" thickBot="1">
      <c r="A3179" s="302" t="s">
        <v>2491</v>
      </c>
      <c r="B3179" s="516"/>
      <c r="C3179" s="233" t="s">
        <v>2471</v>
      </c>
      <c r="D3179" s="182">
        <v>1.2</v>
      </c>
      <c r="E3179" s="183">
        <v>0</v>
      </c>
      <c r="F3179" s="183">
        <v>3.8050000000000002</v>
      </c>
      <c r="G3179" s="183">
        <v>0</v>
      </c>
      <c r="H3179" s="183">
        <v>1.2</v>
      </c>
      <c r="I3179" s="183">
        <v>1.5</v>
      </c>
      <c r="J3179" s="183">
        <v>1.3491758500000002</v>
      </c>
      <c r="K3179" s="183">
        <v>5.0000000000000001E-3</v>
      </c>
      <c r="L3179" s="183">
        <v>0.8</v>
      </c>
      <c r="M3179" s="183">
        <v>0</v>
      </c>
      <c r="N3179" s="183">
        <v>0.15082414999999999</v>
      </c>
      <c r="O3179" s="184">
        <v>0</v>
      </c>
      <c r="P3179" s="185">
        <f t="shared" si="2094"/>
        <v>10.010000000000002</v>
      </c>
      <c r="Q3179" s="638"/>
      <c r="R3179" s="182">
        <v>11.1</v>
      </c>
      <c r="S3179" s="646">
        <v>11.1</v>
      </c>
      <c r="T3179" s="644">
        <f t="shared" si="2095"/>
        <v>0</v>
      </c>
      <c r="U3179" s="79">
        <v>2</v>
      </c>
    </row>
    <row r="3180" spans="1:21" s="57" customFormat="1" ht="15.75" customHeight="1" thickBot="1">
      <c r="A3180" s="302" t="s">
        <v>2491</v>
      </c>
      <c r="B3180" s="516">
        <f>+B3174+1</f>
        <v>620</v>
      </c>
      <c r="C3180" s="233" t="s">
        <v>2472</v>
      </c>
      <c r="D3180" s="612">
        <v>2.7</v>
      </c>
      <c r="E3180" s="611">
        <v>2.7</v>
      </c>
      <c r="F3180" s="611">
        <v>2.7</v>
      </c>
      <c r="G3180" s="611">
        <v>2.7</v>
      </c>
      <c r="H3180" s="611">
        <v>2.7</v>
      </c>
      <c r="I3180" s="611">
        <v>2.7</v>
      </c>
      <c r="J3180" s="611">
        <v>2.7</v>
      </c>
      <c r="K3180" s="611">
        <v>2.7</v>
      </c>
      <c r="L3180" s="611">
        <v>2.7</v>
      </c>
      <c r="M3180" s="611">
        <v>2.7</v>
      </c>
      <c r="N3180" s="611">
        <v>2.7</v>
      </c>
      <c r="O3180" s="184">
        <f t="shared" si="2093"/>
        <v>3.0000000000000071</v>
      </c>
      <c r="P3180" s="185">
        <f t="shared" si="2094"/>
        <v>32.700000000000003</v>
      </c>
      <c r="Q3180" s="557"/>
      <c r="R3180" s="648">
        <v>32.700000000000003</v>
      </c>
      <c r="S3180" s="599">
        <v>32.700000000000003</v>
      </c>
      <c r="T3180" s="600">
        <f t="shared" si="2095"/>
        <v>0</v>
      </c>
      <c r="U3180" s="79">
        <v>1</v>
      </c>
    </row>
    <row r="3181" spans="1:21" s="57" customFormat="1" ht="15.75" customHeight="1" thickBot="1">
      <c r="A3181" s="302" t="s">
        <v>2491</v>
      </c>
      <c r="B3181" s="516">
        <f>+B3180+1</f>
        <v>621</v>
      </c>
      <c r="C3181" s="233" t="s">
        <v>2473</v>
      </c>
      <c r="D3181" s="612">
        <v>2.7</v>
      </c>
      <c r="E3181" s="611">
        <v>2.7</v>
      </c>
      <c r="F3181" s="611">
        <v>2.7</v>
      </c>
      <c r="G3181" s="611">
        <v>2.7</v>
      </c>
      <c r="H3181" s="611">
        <v>2.7</v>
      </c>
      <c r="I3181" s="611">
        <v>2.7</v>
      </c>
      <c r="J3181" s="611">
        <v>2.7</v>
      </c>
      <c r="K3181" s="611">
        <v>2.7</v>
      </c>
      <c r="L3181" s="611">
        <v>2.7</v>
      </c>
      <c r="M3181" s="611">
        <v>2.7</v>
      </c>
      <c r="N3181" s="611">
        <v>2.7</v>
      </c>
      <c r="O3181" s="184">
        <f>(R3181)-SUM(D3181:N3181)</f>
        <v>3.0000000000000071</v>
      </c>
      <c r="P3181" s="185">
        <f t="shared" si="2094"/>
        <v>32.700000000000003</v>
      </c>
      <c r="Q3181" s="542"/>
      <c r="R3181" s="199">
        <v>32.700000000000003</v>
      </c>
      <c r="S3181" s="187">
        <v>32.700000000000003</v>
      </c>
      <c r="T3181" s="105">
        <f t="shared" si="2095"/>
        <v>0</v>
      </c>
      <c r="U3181" s="79">
        <v>1</v>
      </c>
    </row>
    <row r="3182" spans="1:21" s="57" customFormat="1" ht="15.75" hidden="1" customHeight="1" thickBot="1">
      <c r="A3182" s="302" t="s">
        <v>2491</v>
      </c>
      <c r="B3182" s="69"/>
      <c r="C3182" s="233" t="s">
        <v>2474</v>
      </c>
      <c r="D3182" s="612"/>
      <c r="E3182" s="611"/>
      <c r="F3182" s="611"/>
      <c r="G3182" s="611"/>
      <c r="H3182" s="611"/>
      <c r="I3182" s="611"/>
      <c r="J3182" s="611"/>
      <c r="K3182" s="611"/>
      <c r="L3182" s="611"/>
      <c r="M3182" s="611"/>
      <c r="N3182" s="611"/>
      <c r="O3182" s="184">
        <f>(R3182)-SUM(D3182:N3182)</f>
        <v>0</v>
      </c>
      <c r="P3182" s="185">
        <f t="shared" si="2094"/>
        <v>0</v>
      </c>
      <c r="Q3182" s="503"/>
      <c r="R3182" s="199">
        <v>0</v>
      </c>
      <c r="S3182" s="187">
        <v>0</v>
      </c>
      <c r="T3182" s="105">
        <f t="shared" si="2095"/>
        <v>0</v>
      </c>
      <c r="U3182" s="79">
        <v>2</v>
      </c>
    </row>
    <row r="3183" spans="1:21" s="57" customFormat="1" ht="15.75" hidden="1" customHeight="1" thickBot="1">
      <c r="A3183" s="302" t="s">
        <v>2491</v>
      </c>
      <c r="B3183" s="69"/>
      <c r="C3183" s="233" t="s">
        <v>2475</v>
      </c>
      <c r="D3183" s="612"/>
      <c r="E3183" s="611"/>
      <c r="F3183" s="611"/>
      <c r="G3183" s="611"/>
      <c r="H3183" s="611"/>
      <c r="I3183" s="611"/>
      <c r="J3183" s="611"/>
      <c r="K3183" s="611"/>
      <c r="L3183" s="611"/>
      <c r="M3183" s="611"/>
      <c r="N3183" s="611"/>
      <c r="O3183" s="184">
        <f>(R3183)-SUM(D3183:N3183)</f>
        <v>0</v>
      </c>
      <c r="P3183" s="185">
        <f t="shared" si="2094"/>
        <v>0</v>
      </c>
      <c r="Q3183" s="503"/>
      <c r="R3183" s="199">
        <v>0</v>
      </c>
      <c r="S3183" s="187">
        <v>0</v>
      </c>
      <c r="T3183" s="105">
        <f t="shared" si="2095"/>
        <v>0</v>
      </c>
      <c r="U3183" s="79">
        <v>2</v>
      </c>
    </row>
    <row r="3184" spans="1:21" s="57" customFormat="1" ht="15.75" hidden="1" customHeight="1" thickBot="1">
      <c r="A3184" s="302" t="s">
        <v>2491</v>
      </c>
      <c r="B3184" s="69"/>
      <c r="C3184" s="233" t="s">
        <v>2476</v>
      </c>
      <c r="D3184" s="612"/>
      <c r="E3184" s="611"/>
      <c r="F3184" s="611"/>
      <c r="G3184" s="611"/>
      <c r="H3184" s="611"/>
      <c r="I3184" s="611"/>
      <c r="J3184" s="611"/>
      <c r="K3184" s="611"/>
      <c r="L3184" s="611"/>
      <c r="M3184" s="611"/>
      <c r="N3184" s="611"/>
      <c r="O3184" s="184">
        <f>(R3184)-SUM(D3184:N3184)</f>
        <v>0</v>
      </c>
      <c r="P3184" s="185">
        <f t="shared" si="2094"/>
        <v>0</v>
      </c>
      <c r="Q3184" s="503"/>
      <c r="R3184" s="199">
        <v>0</v>
      </c>
      <c r="S3184" s="187">
        <v>0</v>
      </c>
      <c r="T3184" s="105">
        <f t="shared" si="2095"/>
        <v>0</v>
      </c>
      <c r="U3184" s="79">
        <v>2</v>
      </c>
    </row>
    <row r="3185" spans="1:256" s="57" customFormat="1" ht="15.75" hidden="1" customHeight="1" thickBot="1">
      <c r="A3185" s="302" t="s">
        <v>2491</v>
      </c>
      <c r="B3185" s="69"/>
      <c r="C3185" s="233" t="s">
        <v>2477</v>
      </c>
      <c r="D3185" s="612"/>
      <c r="E3185" s="611"/>
      <c r="F3185" s="611"/>
      <c r="G3185" s="611"/>
      <c r="H3185" s="611"/>
      <c r="I3185" s="611"/>
      <c r="J3185" s="611"/>
      <c r="K3185" s="611"/>
      <c r="L3185" s="611"/>
      <c r="M3185" s="611"/>
      <c r="N3185" s="611"/>
      <c r="O3185" s="184">
        <f>(R3185)-SUM(D3185:N3185)</f>
        <v>0</v>
      </c>
      <c r="P3185" s="185">
        <f t="shared" si="2094"/>
        <v>0</v>
      </c>
      <c r="Q3185" s="503"/>
      <c r="R3185" s="641">
        <v>0</v>
      </c>
      <c r="S3185" s="459">
        <v>0</v>
      </c>
      <c r="T3185" s="592">
        <f t="shared" si="2095"/>
        <v>0</v>
      </c>
      <c r="U3185" s="79">
        <v>2</v>
      </c>
    </row>
    <row r="3186" spans="1:256" s="80" customFormat="1" ht="15.6" customHeight="1" thickBot="1">
      <c r="A3186" s="116"/>
      <c r="B3186" s="549"/>
      <c r="C3186" s="468"/>
      <c r="D3186" s="161"/>
      <c r="E3186" s="161"/>
      <c r="F3186" s="161"/>
      <c r="G3186" s="161"/>
      <c r="H3186" s="161"/>
      <c r="I3186" s="161"/>
      <c r="J3186" s="161"/>
      <c r="K3186" s="161"/>
      <c r="L3186" s="161"/>
      <c r="M3186" s="161"/>
      <c r="N3186" s="161"/>
      <c r="O3186" s="197"/>
      <c r="P3186" s="198"/>
      <c r="Q3186" s="198"/>
      <c r="R3186" s="161"/>
      <c r="S3186" s="161"/>
      <c r="T3186" s="75"/>
      <c r="U3186" s="79">
        <v>1</v>
      </c>
      <c r="V3186" s="196"/>
      <c r="W3186" s="196"/>
      <c r="X3186" s="196"/>
      <c r="Y3186" s="196"/>
      <c r="Z3186" s="196"/>
      <c r="AA3186" s="196"/>
      <c r="AB3186" s="196"/>
      <c r="AC3186" s="196"/>
      <c r="AD3186" s="196"/>
      <c r="AE3186" s="196"/>
      <c r="AF3186" s="196"/>
      <c r="AG3186" s="196"/>
      <c r="AH3186" s="196"/>
      <c r="AI3186" s="196"/>
      <c r="AJ3186" s="196"/>
      <c r="AK3186" s="196"/>
      <c r="AL3186" s="196"/>
      <c r="AM3186" s="196"/>
      <c r="AN3186" s="196"/>
      <c r="AO3186" s="196"/>
      <c r="AP3186" s="196"/>
      <c r="AQ3186" s="196"/>
      <c r="AR3186" s="196"/>
      <c r="AS3186" s="196"/>
      <c r="AT3186" s="196"/>
      <c r="AU3186" s="196"/>
      <c r="AV3186" s="196"/>
      <c r="AW3186" s="196"/>
      <c r="AX3186" s="196"/>
      <c r="AY3186" s="196"/>
      <c r="AZ3186" s="196"/>
      <c r="BA3186" s="196"/>
      <c r="BB3186" s="196"/>
      <c r="BC3186" s="196"/>
      <c r="BD3186" s="196"/>
      <c r="BE3186" s="196"/>
      <c r="BF3186" s="196"/>
      <c r="BG3186" s="196"/>
      <c r="BH3186" s="196"/>
      <c r="BI3186" s="196"/>
      <c r="BJ3186" s="196"/>
      <c r="BK3186" s="196"/>
      <c r="BL3186" s="196"/>
      <c r="BM3186" s="196"/>
      <c r="BN3186" s="196"/>
      <c r="BO3186" s="196"/>
      <c r="BP3186" s="196"/>
      <c r="BQ3186" s="196"/>
      <c r="BR3186" s="196"/>
      <c r="BS3186" s="196"/>
      <c r="BT3186" s="196"/>
      <c r="BU3186" s="196"/>
      <c r="BV3186" s="196"/>
      <c r="BW3186" s="196"/>
      <c r="BX3186" s="196"/>
      <c r="BY3186" s="196"/>
      <c r="BZ3186" s="196"/>
      <c r="CA3186" s="196"/>
      <c r="CB3186" s="196"/>
      <c r="CC3186" s="196"/>
      <c r="CD3186" s="196"/>
      <c r="CE3186" s="196"/>
      <c r="CF3186" s="196"/>
      <c r="CG3186" s="196"/>
      <c r="CH3186" s="196"/>
      <c r="CI3186" s="196"/>
      <c r="CJ3186" s="196"/>
      <c r="CK3186" s="196"/>
      <c r="CL3186" s="196"/>
      <c r="CM3186" s="196"/>
      <c r="CN3186" s="196"/>
      <c r="CO3186" s="196"/>
      <c r="CP3186" s="196"/>
      <c r="CQ3186" s="196"/>
      <c r="CR3186" s="196"/>
      <c r="CS3186" s="196"/>
      <c r="CT3186" s="196"/>
      <c r="CU3186" s="196"/>
      <c r="CV3186" s="196"/>
      <c r="CW3186" s="196"/>
      <c r="CX3186" s="196"/>
      <c r="CY3186" s="196"/>
      <c r="CZ3186" s="196"/>
      <c r="DA3186" s="196"/>
      <c r="DB3186" s="196"/>
      <c r="DC3186" s="196"/>
      <c r="DD3186" s="196"/>
      <c r="DE3186" s="196"/>
      <c r="DF3186" s="196"/>
      <c r="DG3186" s="196"/>
      <c r="DH3186" s="196"/>
      <c r="DI3186" s="196"/>
      <c r="DJ3186" s="196"/>
      <c r="DK3186" s="196"/>
      <c r="DL3186" s="196"/>
      <c r="DM3186" s="196"/>
      <c r="DN3186" s="196"/>
      <c r="DO3186" s="196"/>
      <c r="DP3186" s="196"/>
      <c r="DQ3186" s="196"/>
      <c r="DR3186" s="196"/>
      <c r="DS3186" s="196"/>
      <c r="DT3186" s="196"/>
      <c r="DU3186" s="196"/>
      <c r="DV3186" s="196"/>
      <c r="DW3186" s="196"/>
      <c r="DX3186" s="196"/>
      <c r="DY3186" s="196"/>
      <c r="DZ3186" s="196"/>
      <c r="EA3186" s="196"/>
      <c r="EB3186" s="196"/>
      <c r="EC3186" s="196"/>
      <c r="ED3186" s="196"/>
      <c r="EE3186" s="196"/>
      <c r="EF3186" s="196"/>
      <c r="EG3186" s="196"/>
      <c r="EH3186" s="196"/>
      <c r="EI3186" s="196"/>
      <c r="EJ3186" s="196"/>
      <c r="EK3186" s="196"/>
      <c r="EL3186" s="196"/>
      <c r="EM3186" s="196"/>
      <c r="EN3186" s="196"/>
      <c r="EO3186" s="196"/>
      <c r="EP3186" s="196"/>
      <c r="EQ3186" s="196"/>
      <c r="ER3186" s="196"/>
      <c r="ES3186" s="196"/>
      <c r="ET3186" s="196"/>
      <c r="EU3186" s="196"/>
      <c r="EV3186" s="196"/>
      <c r="EW3186" s="196"/>
      <c r="EX3186" s="196"/>
      <c r="EY3186" s="196"/>
      <c r="EZ3186" s="196"/>
      <c r="FA3186" s="196"/>
      <c r="FB3186" s="196"/>
      <c r="FC3186" s="196"/>
      <c r="FD3186" s="196"/>
      <c r="FE3186" s="196"/>
      <c r="FF3186" s="196"/>
      <c r="FG3186" s="196"/>
      <c r="FH3186" s="196"/>
      <c r="FI3186" s="196"/>
      <c r="FJ3186" s="196"/>
      <c r="FK3186" s="196"/>
      <c r="FL3186" s="196"/>
      <c r="FM3186" s="196"/>
      <c r="FN3186" s="196"/>
      <c r="FO3186" s="196"/>
      <c r="FP3186" s="196"/>
      <c r="FQ3186" s="196"/>
      <c r="FR3186" s="196"/>
      <c r="FS3186" s="196"/>
      <c r="FT3186" s="196"/>
      <c r="FU3186" s="196"/>
      <c r="FV3186" s="196"/>
      <c r="FW3186" s="196"/>
      <c r="FX3186" s="196"/>
      <c r="FY3186" s="196"/>
      <c r="FZ3186" s="196"/>
      <c r="GA3186" s="196"/>
      <c r="GB3186" s="196"/>
      <c r="GC3186" s="196"/>
      <c r="GD3186" s="196"/>
      <c r="GE3186" s="196"/>
      <c r="GF3186" s="196"/>
      <c r="GG3186" s="196"/>
      <c r="GH3186" s="196"/>
      <c r="GI3186" s="196"/>
      <c r="GJ3186" s="196"/>
      <c r="GK3186" s="196"/>
      <c r="GL3186" s="196"/>
      <c r="GM3186" s="196"/>
      <c r="GN3186" s="196"/>
      <c r="GO3186" s="196"/>
      <c r="GP3186" s="196"/>
      <c r="GQ3186" s="196"/>
      <c r="GR3186" s="196"/>
      <c r="GS3186" s="196"/>
      <c r="GT3186" s="196"/>
      <c r="GU3186" s="196"/>
      <c r="GV3186" s="196"/>
      <c r="GW3186" s="196"/>
      <c r="GX3186" s="196"/>
      <c r="GY3186" s="196"/>
      <c r="GZ3186" s="196"/>
      <c r="HA3186" s="196"/>
      <c r="HB3186" s="196"/>
      <c r="HC3186" s="196"/>
      <c r="HD3186" s="196"/>
      <c r="HE3186" s="196"/>
      <c r="HF3186" s="196"/>
      <c r="HG3186" s="196"/>
      <c r="HH3186" s="196"/>
      <c r="HI3186" s="196"/>
      <c r="HJ3186" s="196"/>
      <c r="HK3186" s="196"/>
      <c r="HL3186" s="196"/>
      <c r="HM3186" s="196"/>
      <c r="HN3186" s="196"/>
      <c r="HO3186" s="196"/>
      <c r="HP3186" s="196"/>
      <c r="HQ3186" s="196"/>
      <c r="HR3186" s="196"/>
      <c r="HS3186" s="196"/>
      <c r="HT3186" s="196"/>
      <c r="HU3186" s="196"/>
      <c r="HV3186" s="196"/>
      <c r="HW3186" s="196"/>
      <c r="HX3186" s="196"/>
      <c r="HY3186" s="196"/>
      <c r="HZ3186" s="196"/>
      <c r="IA3186" s="196"/>
      <c r="IB3186" s="196"/>
      <c r="IC3186" s="196"/>
      <c r="ID3186" s="196"/>
      <c r="IE3186" s="196"/>
      <c r="IF3186" s="196"/>
      <c r="IG3186" s="196"/>
      <c r="IH3186" s="196"/>
      <c r="II3186" s="196"/>
      <c r="IJ3186" s="196"/>
      <c r="IK3186" s="196"/>
      <c r="IL3186" s="196"/>
      <c r="IM3186" s="196"/>
      <c r="IN3186" s="196"/>
      <c r="IO3186" s="196"/>
      <c r="IP3186" s="196"/>
      <c r="IQ3186" s="196"/>
      <c r="IR3186" s="196"/>
      <c r="IS3186" s="196"/>
      <c r="IT3186" s="196"/>
      <c r="IU3186" s="196"/>
      <c r="IV3186" s="196"/>
    </row>
    <row r="3187" spans="1:256" s="57" customFormat="1" ht="15.75" hidden="1" customHeight="1" thickBot="1">
      <c r="A3187" s="302" t="s">
        <v>2514</v>
      </c>
      <c r="B3187" s="69"/>
      <c r="C3187" s="233" t="s">
        <v>2513</v>
      </c>
      <c r="D3187" s="217">
        <v>0</v>
      </c>
      <c r="E3187" s="217">
        <v>0</v>
      </c>
      <c r="F3187" s="217">
        <v>0</v>
      </c>
      <c r="G3187" s="217">
        <v>0</v>
      </c>
      <c r="H3187" s="217">
        <v>0</v>
      </c>
      <c r="I3187" s="217">
        <v>0</v>
      </c>
      <c r="J3187" s="217">
        <v>0</v>
      </c>
      <c r="K3187" s="217">
        <v>0</v>
      </c>
      <c r="L3187" s="217">
        <v>0</v>
      </c>
      <c r="M3187" s="217">
        <v>0</v>
      </c>
      <c r="N3187" s="217">
        <v>0</v>
      </c>
      <c r="O3187" s="217">
        <v>0</v>
      </c>
      <c r="P3187" s="160">
        <f t="shared" ref="P3187:P3196" si="2096">SUM(D3187:O3187)</f>
        <v>0</v>
      </c>
      <c r="Q3187" s="484"/>
      <c r="R3187" s="234"/>
      <c r="S3187" s="234"/>
      <c r="T3187" s="75"/>
      <c r="U3187" s="79">
        <v>2</v>
      </c>
    </row>
    <row r="3188" spans="1:256" s="57" customFormat="1" ht="15.75" hidden="1" customHeight="1" thickBot="1">
      <c r="A3188" s="302" t="s">
        <v>2514</v>
      </c>
      <c r="B3188" s="69"/>
      <c r="C3188" s="233" t="s">
        <v>2492</v>
      </c>
      <c r="D3188" s="261">
        <v>0</v>
      </c>
      <c r="E3188" s="220">
        <v>0</v>
      </c>
      <c r="F3188" s="220">
        <v>0</v>
      </c>
      <c r="G3188" s="220">
        <v>0</v>
      </c>
      <c r="H3188" s="220">
        <v>0</v>
      </c>
      <c r="I3188" s="220">
        <v>0</v>
      </c>
      <c r="J3188" s="220">
        <v>0</v>
      </c>
      <c r="K3188" s="220">
        <v>0</v>
      </c>
      <c r="L3188" s="220">
        <v>0</v>
      </c>
      <c r="M3188" s="220">
        <v>0</v>
      </c>
      <c r="N3188" s="220">
        <v>0</v>
      </c>
      <c r="O3188" s="220">
        <v>0</v>
      </c>
      <c r="P3188" s="164">
        <f t="shared" si="2096"/>
        <v>0</v>
      </c>
      <c r="Q3188" s="484"/>
      <c r="R3188" s="234"/>
      <c r="S3188" s="234"/>
      <c r="T3188" s="75"/>
      <c r="U3188" s="79">
        <v>2</v>
      </c>
    </row>
    <row r="3189" spans="1:256" s="57" customFormat="1" ht="15.75" hidden="1" customHeight="1" thickBot="1">
      <c r="A3189" s="302" t="s">
        <v>2514</v>
      </c>
      <c r="B3189" s="69"/>
      <c r="C3189" s="233" t="s">
        <v>2493</v>
      </c>
      <c r="D3189" s="358">
        <v>0</v>
      </c>
      <c r="E3189" s="235">
        <v>0</v>
      </c>
      <c r="F3189" s="235">
        <v>0</v>
      </c>
      <c r="G3189" s="235">
        <v>0</v>
      </c>
      <c r="H3189" s="235">
        <v>0</v>
      </c>
      <c r="I3189" s="235">
        <v>0</v>
      </c>
      <c r="J3189" s="235">
        <v>0</v>
      </c>
      <c r="K3189" s="235">
        <v>0</v>
      </c>
      <c r="L3189" s="235">
        <v>0</v>
      </c>
      <c r="M3189" s="235">
        <v>0</v>
      </c>
      <c r="N3189" s="235">
        <v>0</v>
      </c>
      <c r="O3189" s="235">
        <v>0</v>
      </c>
      <c r="P3189" s="167">
        <f t="shared" si="2096"/>
        <v>0</v>
      </c>
      <c r="Q3189" s="484"/>
      <c r="R3189" s="234"/>
      <c r="S3189" s="234"/>
      <c r="T3189" s="75"/>
      <c r="U3189" s="79">
        <v>2</v>
      </c>
    </row>
    <row r="3190" spans="1:256" s="57" customFormat="1" ht="15.75" hidden="1" customHeight="1" thickBot="1">
      <c r="A3190" s="302" t="s">
        <v>2514</v>
      </c>
      <c r="B3190" s="69"/>
      <c r="C3190" s="233" t="s">
        <v>2494</v>
      </c>
      <c r="D3190" s="358">
        <v>0</v>
      </c>
      <c r="E3190" s="235">
        <v>0</v>
      </c>
      <c r="F3190" s="235">
        <v>0</v>
      </c>
      <c r="G3190" s="235">
        <v>0</v>
      </c>
      <c r="H3190" s="235">
        <v>0</v>
      </c>
      <c r="I3190" s="235">
        <v>0</v>
      </c>
      <c r="J3190" s="235">
        <v>0</v>
      </c>
      <c r="K3190" s="235">
        <v>0</v>
      </c>
      <c r="L3190" s="235">
        <v>0</v>
      </c>
      <c r="M3190" s="235">
        <v>0</v>
      </c>
      <c r="N3190" s="235">
        <v>0</v>
      </c>
      <c r="O3190" s="235">
        <v>0</v>
      </c>
      <c r="P3190" s="171">
        <f t="shared" si="2096"/>
        <v>0</v>
      </c>
      <c r="Q3190" s="484"/>
      <c r="R3190" s="234"/>
      <c r="S3190" s="234"/>
      <c r="T3190" s="75"/>
      <c r="U3190" s="79">
        <v>2</v>
      </c>
    </row>
    <row r="3191" spans="1:256" s="57" customFormat="1" ht="15.75" hidden="1" customHeight="1" thickBot="1">
      <c r="A3191" s="302" t="s">
        <v>2514</v>
      </c>
      <c r="B3191" s="69"/>
      <c r="C3191" s="236" t="s">
        <v>2495</v>
      </c>
      <c r="D3191" s="358">
        <v>0</v>
      </c>
      <c r="E3191" s="235">
        <v>0</v>
      </c>
      <c r="F3191" s="235">
        <v>0</v>
      </c>
      <c r="G3191" s="235">
        <v>0</v>
      </c>
      <c r="H3191" s="235">
        <v>0</v>
      </c>
      <c r="I3191" s="235">
        <v>0</v>
      </c>
      <c r="J3191" s="235">
        <v>0</v>
      </c>
      <c r="K3191" s="235">
        <v>0</v>
      </c>
      <c r="L3191" s="235">
        <v>0</v>
      </c>
      <c r="M3191" s="235">
        <v>0</v>
      </c>
      <c r="N3191" s="235">
        <v>0</v>
      </c>
      <c r="O3191" s="235">
        <v>0</v>
      </c>
      <c r="P3191" s="171">
        <f t="shared" si="2096"/>
        <v>0</v>
      </c>
      <c r="Q3191" s="496" t="e">
        <f>(P3210/P3209-1)</f>
        <v>#DIV/0!</v>
      </c>
      <c r="R3191" s="234"/>
      <c r="S3191" s="234"/>
      <c r="T3191" s="75"/>
      <c r="U3191" s="79">
        <v>2</v>
      </c>
    </row>
    <row r="3192" spans="1:256" s="57" customFormat="1" ht="15.75" hidden="1" customHeight="1" thickBot="1">
      <c r="A3192" s="302" t="s">
        <v>2514</v>
      </c>
      <c r="B3192" s="69"/>
      <c r="C3192" s="233" t="s">
        <v>2496</v>
      </c>
      <c r="D3192" s="358">
        <v>0</v>
      </c>
      <c r="E3192" s="235">
        <v>0</v>
      </c>
      <c r="F3192" s="235">
        <v>0</v>
      </c>
      <c r="G3192" s="235">
        <v>0</v>
      </c>
      <c r="H3192" s="235">
        <v>0</v>
      </c>
      <c r="I3192" s="235">
        <v>0</v>
      </c>
      <c r="J3192" s="235">
        <v>0</v>
      </c>
      <c r="K3192" s="235">
        <v>0</v>
      </c>
      <c r="L3192" s="235">
        <v>0</v>
      </c>
      <c r="M3192" s="235">
        <v>0</v>
      </c>
      <c r="N3192" s="235">
        <v>0</v>
      </c>
      <c r="O3192" s="235">
        <v>0</v>
      </c>
      <c r="P3192" s="171">
        <f t="shared" si="2096"/>
        <v>0</v>
      </c>
      <c r="Q3192" s="496" t="e">
        <f>(P3211/P3210-1)</f>
        <v>#DIV/0!</v>
      </c>
      <c r="R3192" s="234"/>
      <c r="S3192" s="234"/>
      <c r="T3192" s="75"/>
      <c r="U3192" s="79">
        <v>2</v>
      </c>
    </row>
    <row r="3193" spans="1:256" s="57" customFormat="1" ht="15.75" hidden="1" customHeight="1" thickBot="1">
      <c r="A3193" s="302" t="s">
        <v>2514</v>
      </c>
      <c r="B3193" s="69"/>
      <c r="C3193" s="233" t="s">
        <v>2497</v>
      </c>
      <c r="D3193" s="358">
        <v>0</v>
      </c>
      <c r="E3193" s="235">
        <v>0</v>
      </c>
      <c r="F3193" s="235">
        <v>0</v>
      </c>
      <c r="G3193" s="235">
        <v>0</v>
      </c>
      <c r="H3193" s="235">
        <v>0</v>
      </c>
      <c r="I3193" s="235">
        <v>0</v>
      </c>
      <c r="J3193" s="235">
        <v>0</v>
      </c>
      <c r="K3193" s="235">
        <v>0</v>
      </c>
      <c r="L3193" s="235">
        <v>0</v>
      </c>
      <c r="M3193" s="235">
        <v>0</v>
      </c>
      <c r="N3193" s="235">
        <v>0</v>
      </c>
      <c r="O3193" s="235">
        <v>0</v>
      </c>
      <c r="P3193" s="171">
        <f t="shared" si="2096"/>
        <v>0</v>
      </c>
      <c r="Q3193" s="497" t="e">
        <f>(P3212/P3211-1)</f>
        <v>#DIV/0!</v>
      </c>
      <c r="R3193" s="234"/>
      <c r="S3193" s="234"/>
      <c r="T3193" s="75"/>
      <c r="U3193" s="79">
        <v>2</v>
      </c>
    </row>
    <row r="3194" spans="1:256" s="57" customFormat="1" ht="15.75" hidden="1" customHeight="1" thickBot="1">
      <c r="A3194" s="302" t="s">
        <v>2514</v>
      </c>
      <c r="B3194" s="69"/>
      <c r="C3194" s="244" t="s">
        <v>2498</v>
      </c>
      <c r="D3194" s="168">
        <v>0</v>
      </c>
      <c r="E3194" s="217">
        <v>0</v>
      </c>
      <c r="F3194" s="217">
        <v>0</v>
      </c>
      <c r="G3194" s="217">
        <v>0</v>
      </c>
      <c r="H3194" s="217">
        <v>0</v>
      </c>
      <c r="I3194" s="217">
        <v>0</v>
      </c>
      <c r="J3194" s="217">
        <v>0</v>
      </c>
      <c r="K3194" s="217">
        <v>0</v>
      </c>
      <c r="L3194" s="217">
        <v>0</v>
      </c>
      <c r="M3194" s="217">
        <v>0</v>
      </c>
      <c r="N3194" s="217">
        <v>0</v>
      </c>
      <c r="O3194" s="217">
        <v>0</v>
      </c>
      <c r="P3194" s="171">
        <f t="shared" si="2096"/>
        <v>0</v>
      </c>
      <c r="Q3194" s="497">
        <v>0</v>
      </c>
      <c r="R3194" s="234"/>
      <c r="S3194" s="234"/>
      <c r="T3194" s="477"/>
      <c r="U3194" s="79">
        <v>2</v>
      </c>
    </row>
    <row r="3195" spans="1:256" s="57" customFormat="1" ht="15.75" hidden="1" customHeight="1" thickBot="1">
      <c r="A3195" s="302" t="s">
        <v>2514</v>
      </c>
      <c r="B3195" s="516"/>
      <c r="C3195" s="244" t="s">
        <v>2499</v>
      </c>
      <c r="D3195" s="173">
        <v>0</v>
      </c>
      <c r="E3195" s="218">
        <v>0</v>
      </c>
      <c r="F3195" s="218">
        <v>0</v>
      </c>
      <c r="G3195" s="218">
        <v>0</v>
      </c>
      <c r="H3195" s="218">
        <v>0</v>
      </c>
      <c r="I3195" s="218">
        <v>0</v>
      </c>
      <c r="J3195" s="218">
        <v>0</v>
      </c>
      <c r="K3195" s="218">
        <v>0</v>
      </c>
      <c r="L3195" s="218">
        <v>0</v>
      </c>
      <c r="M3195" s="218">
        <v>0</v>
      </c>
      <c r="N3195" s="218">
        <v>0</v>
      </c>
      <c r="O3195" s="218">
        <v>0</v>
      </c>
      <c r="P3195" s="514">
        <f t="shared" si="2096"/>
        <v>0</v>
      </c>
      <c r="Q3195" s="550">
        <v>0</v>
      </c>
      <c r="R3195" s="234"/>
      <c r="S3195" s="234"/>
      <c r="T3195" s="75"/>
      <c r="U3195" s="79">
        <v>2</v>
      </c>
    </row>
    <row r="3196" spans="1:256" s="57" customFormat="1" ht="15.75" hidden="1" customHeight="1" thickBot="1">
      <c r="A3196" s="302" t="s">
        <v>2514</v>
      </c>
      <c r="B3196" s="516"/>
      <c r="C3196" s="244" t="s">
        <v>2500</v>
      </c>
      <c r="D3196" s="219">
        <v>0</v>
      </c>
      <c r="E3196" s="220">
        <v>0</v>
      </c>
      <c r="F3196" s="220">
        <v>0</v>
      </c>
      <c r="G3196" s="220">
        <v>0</v>
      </c>
      <c r="H3196" s="220">
        <v>0</v>
      </c>
      <c r="I3196" s="220">
        <v>0</v>
      </c>
      <c r="J3196" s="220">
        <v>0</v>
      </c>
      <c r="K3196" s="220">
        <v>0</v>
      </c>
      <c r="L3196" s="220">
        <v>0</v>
      </c>
      <c r="M3196" s="220">
        <v>0</v>
      </c>
      <c r="N3196" s="220">
        <v>0</v>
      </c>
      <c r="O3196" s="220">
        <v>0</v>
      </c>
      <c r="P3196" s="460">
        <f t="shared" si="2096"/>
        <v>0</v>
      </c>
      <c r="Q3196" s="551">
        <v>0</v>
      </c>
      <c r="R3196" s="234"/>
      <c r="S3196" s="234"/>
      <c r="T3196" s="75"/>
      <c r="U3196" s="79">
        <v>2</v>
      </c>
    </row>
    <row r="3197" spans="1:256" s="57" customFormat="1" ht="15.6" hidden="1" customHeight="1" thickBot="1">
      <c r="A3197" s="302" t="s">
        <v>2514</v>
      </c>
      <c r="B3197" s="516"/>
      <c r="C3197" s="244" t="s">
        <v>2501</v>
      </c>
      <c r="D3197" s="219">
        <v>0</v>
      </c>
      <c r="E3197" s="220">
        <v>0</v>
      </c>
      <c r="F3197" s="220">
        <v>0</v>
      </c>
      <c r="G3197" s="220">
        <v>0</v>
      </c>
      <c r="H3197" s="220">
        <v>0</v>
      </c>
      <c r="I3197" s="220">
        <v>0</v>
      </c>
      <c r="J3197" s="220">
        <v>0</v>
      </c>
      <c r="K3197" s="220">
        <v>0</v>
      </c>
      <c r="L3197" s="220">
        <v>0</v>
      </c>
      <c r="M3197" s="220">
        <v>0</v>
      </c>
      <c r="N3197" s="220">
        <v>0</v>
      </c>
      <c r="O3197" s="220">
        <v>0</v>
      </c>
      <c r="P3197" s="460">
        <f t="shared" ref="P3197:P3202" si="2097">SUM(D3197:O3197)</f>
        <v>0</v>
      </c>
      <c r="Q3197" s="551">
        <v>0</v>
      </c>
      <c r="R3197" s="234"/>
      <c r="S3197" s="234"/>
      <c r="T3197" s="75"/>
      <c r="U3197" s="79">
        <v>2</v>
      </c>
    </row>
    <row r="3198" spans="1:256" s="57" customFormat="1" ht="15.6" hidden="1" customHeight="1" thickBot="1">
      <c r="A3198" s="302" t="s">
        <v>2514</v>
      </c>
      <c r="B3198" s="516"/>
      <c r="C3198" s="244" t="s">
        <v>2502</v>
      </c>
      <c r="D3198" s="219">
        <v>0</v>
      </c>
      <c r="E3198" s="220">
        <v>0</v>
      </c>
      <c r="F3198" s="220">
        <v>0</v>
      </c>
      <c r="G3198" s="220">
        <v>0</v>
      </c>
      <c r="H3198" s="220">
        <v>0</v>
      </c>
      <c r="I3198" s="220">
        <v>0</v>
      </c>
      <c r="J3198" s="220">
        <v>0</v>
      </c>
      <c r="K3198" s="220">
        <v>0</v>
      </c>
      <c r="L3198" s="220">
        <v>0</v>
      </c>
      <c r="M3198" s="220">
        <v>0</v>
      </c>
      <c r="N3198" s="220">
        <v>0</v>
      </c>
      <c r="O3198" s="220">
        <v>0</v>
      </c>
      <c r="P3198" s="460">
        <f t="shared" si="2097"/>
        <v>0</v>
      </c>
      <c r="Q3198" s="551">
        <v>0</v>
      </c>
      <c r="R3198" s="234"/>
      <c r="S3198" s="234"/>
      <c r="T3198" s="75"/>
      <c r="U3198" s="79">
        <v>2</v>
      </c>
    </row>
    <row r="3199" spans="1:256" s="57" customFormat="1" ht="15.6" customHeight="1" thickBot="1">
      <c r="A3199" s="302" t="s">
        <v>2514</v>
      </c>
      <c r="B3199" s="516">
        <f>+B3181+1</f>
        <v>622</v>
      </c>
      <c r="C3199" s="244" t="s">
        <v>2503</v>
      </c>
      <c r="D3199" s="219">
        <v>0</v>
      </c>
      <c r="E3199" s="220">
        <v>0</v>
      </c>
      <c r="F3199" s="220">
        <v>0</v>
      </c>
      <c r="G3199" s="220">
        <v>0</v>
      </c>
      <c r="H3199" s="220">
        <v>0</v>
      </c>
      <c r="I3199" s="220">
        <v>0</v>
      </c>
      <c r="J3199" s="220">
        <v>0</v>
      </c>
      <c r="K3199" s="220">
        <v>0</v>
      </c>
      <c r="L3199" s="220">
        <v>0</v>
      </c>
      <c r="M3199" s="220">
        <v>0</v>
      </c>
      <c r="N3199" s="220">
        <v>0</v>
      </c>
      <c r="O3199" s="220">
        <v>0</v>
      </c>
      <c r="P3199" s="460">
        <f t="shared" si="2097"/>
        <v>0</v>
      </c>
      <c r="Q3199" s="551">
        <v>0</v>
      </c>
      <c r="R3199" s="234"/>
      <c r="S3199" s="234"/>
      <c r="T3199" s="75"/>
      <c r="U3199" s="79">
        <v>1</v>
      </c>
    </row>
    <row r="3200" spans="1:256" s="57" customFormat="1" ht="15.6" customHeight="1" thickBot="1">
      <c r="A3200" s="302" t="s">
        <v>2514</v>
      </c>
      <c r="B3200" s="516">
        <f>+B3199+1</f>
        <v>623</v>
      </c>
      <c r="C3200" s="244" t="s">
        <v>2504</v>
      </c>
      <c r="D3200" s="219">
        <v>0</v>
      </c>
      <c r="E3200" s="220">
        <v>0</v>
      </c>
      <c r="F3200" s="220">
        <v>0</v>
      </c>
      <c r="G3200" s="220">
        <v>0</v>
      </c>
      <c r="H3200" s="220">
        <v>0</v>
      </c>
      <c r="I3200" s="220">
        <v>0</v>
      </c>
      <c r="J3200" s="220">
        <v>0</v>
      </c>
      <c r="K3200" s="220">
        <v>0</v>
      </c>
      <c r="L3200" s="220">
        <v>0</v>
      </c>
      <c r="M3200" s="220">
        <v>0</v>
      </c>
      <c r="N3200" s="220">
        <v>0</v>
      </c>
      <c r="O3200" s="220">
        <v>0</v>
      </c>
      <c r="P3200" s="460">
        <f t="shared" si="2097"/>
        <v>0</v>
      </c>
      <c r="Q3200" s="551">
        <v>0</v>
      </c>
      <c r="R3200" s="234"/>
      <c r="S3200" s="234"/>
      <c r="T3200" s="75"/>
      <c r="U3200" s="79">
        <v>1</v>
      </c>
    </row>
    <row r="3201" spans="1:21" s="57" customFormat="1" ht="15.6" customHeight="1" thickBot="1">
      <c r="A3201" s="302" t="s">
        <v>2514</v>
      </c>
      <c r="B3201" s="516">
        <f>+B3200+1</f>
        <v>624</v>
      </c>
      <c r="C3201" s="233" t="s">
        <v>2505</v>
      </c>
      <c r="D3201" s="219">
        <v>0</v>
      </c>
      <c r="E3201" s="220">
        <v>0</v>
      </c>
      <c r="F3201" s="220">
        <v>0</v>
      </c>
      <c r="G3201" s="220">
        <v>0</v>
      </c>
      <c r="H3201" s="220">
        <v>0</v>
      </c>
      <c r="I3201" s="220">
        <v>0</v>
      </c>
      <c r="J3201" s="220">
        <v>0</v>
      </c>
      <c r="K3201" s="220">
        <v>0</v>
      </c>
      <c r="L3201" s="220">
        <v>0</v>
      </c>
      <c r="M3201" s="220">
        <v>0</v>
      </c>
      <c r="N3201" s="220">
        <v>0</v>
      </c>
      <c r="O3201" s="220">
        <v>0</v>
      </c>
      <c r="P3201" s="460">
        <f t="shared" si="2097"/>
        <v>0</v>
      </c>
      <c r="Q3201" s="551">
        <v>0</v>
      </c>
      <c r="R3201" s="234"/>
      <c r="S3201" s="234"/>
      <c r="T3201" s="75"/>
      <c r="U3201" s="79">
        <v>1</v>
      </c>
    </row>
    <row r="3202" spans="1:21" s="57" customFormat="1" ht="15.6" customHeight="1" thickBot="1">
      <c r="A3202" s="302" t="s">
        <v>2514</v>
      </c>
      <c r="B3202" s="516">
        <f>+B3201+1</f>
        <v>625</v>
      </c>
      <c r="C3202" s="233" t="s">
        <v>2506</v>
      </c>
      <c r="D3202" s="219">
        <v>0</v>
      </c>
      <c r="E3202" s="220">
        <v>0</v>
      </c>
      <c r="F3202" s="220">
        <v>0</v>
      </c>
      <c r="G3202" s="220">
        <v>0</v>
      </c>
      <c r="H3202" s="220">
        <v>0</v>
      </c>
      <c r="I3202" s="220">
        <v>0</v>
      </c>
      <c r="J3202" s="220">
        <v>0</v>
      </c>
      <c r="K3202" s="220">
        <v>0</v>
      </c>
      <c r="L3202" s="220">
        <v>0</v>
      </c>
      <c r="M3202" s="220">
        <v>0</v>
      </c>
      <c r="N3202" s="220">
        <v>0</v>
      </c>
      <c r="O3202" s="220">
        <v>0</v>
      </c>
      <c r="P3202" s="460">
        <f t="shared" si="2097"/>
        <v>0</v>
      </c>
      <c r="Q3202" s="551">
        <v>0</v>
      </c>
      <c r="R3202" s="234"/>
      <c r="S3202" s="234"/>
      <c r="T3202" s="75"/>
      <c r="U3202" s="79">
        <v>1</v>
      </c>
    </row>
    <row r="3203" spans="1:21" s="57" customFormat="1" ht="15.75" customHeight="1" thickBot="1">
      <c r="A3203" s="302" t="s">
        <v>2514</v>
      </c>
      <c r="B3203" s="516">
        <f>+B3202+1</f>
        <v>626</v>
      </c>
      <c r="C3203" s="233" t="s">
        <v>2507</v>
      </c>
      <c r="D3203" s="175">
        <f t="shared" ref="D3203:O3203" si="2098">D3223/$P3223</f>
        <v>0.10000000000000002</v>
      </c>
      <c r="E3203" s="340">
        <f t="shared" si="2098"/>
        <v>0.10000000000000002</v>
      </c>
      <c r="F3203" s="340">
        <f t="shared" si="2098"/>
        <v>0.10000000000000002</v>
      </c>
      <c r="G3203" s="340">
        <f t="shared" si="2098"/>
        <v>0.10000000000000002</v>
      </c>
      <c r="H3203" s="340">
        <f t="shared" si="2098"/>
        <v>0.10000000000000002</v>
      </c>
      <c r="I3203" s="340">
        <f t="shared" si="2098"/>
        <v>0</v>
      </c>
      <c r="J3203" s="340">
        <f t="shared" si="2098"/>
        <v>0.10000000000000002</v>
      </c>
      <c r="K3203" s="340">
        <f t="shared" si="2098"/>
        <v>0.10000000000000002</v>
      </c>
      <c r="L3203" s="340">
        <f t="shared" si="2098"/>
        <v>0.10000000000000002</v>
      </c>
      <c r="M3203" s="340">
        <f t="shared" si="2098"/>
        <v>0.10000000000000002</v>
      </c>
      <c r="N3203" s="340">
        <f t="shared" si="2098"/>
        <v>0.10000000000000002</v>
      </c>
      <c r="O3203" s="261">
        <f t="shared" si="2098"/>
        <v>0</v>
      </c>
      <c r="P3203" s="164">
        <f t="shared" ref="P3203:P3216" si="2099">SUM(D3203:O3203)</f>
        <v>1</v>
      </c>
      <c r="Q3203" s="492">
        <v>1</v>
      </c>
      <c r="R3203" s="234"/>
      <c r="S3203" s="234"/>
      <c r="T3203" s="75"/>
      <c r="U3203" s="79">
        <v>1</v>
      </c>
    </row>
    <row r="3204" spans="1:21" s="57" customFormat="1" ht="15.75" customHeight="1" thickBot="1">
      <c r="A3204" s="302" t="s">
        <v>2514</v>
      </c>
      <c r="B3204" s="516">
        <f>+B3203+1</f>
        <v>627</v>
      </c>
      <c r="C3204" s="233" t="s">
        <v>2508</v>
      </c>
      <c r="D3204" s="175">
        <f t="shared" ref="D3204:O3204" si="2100">D3224/$P3224</f>
        <v>0.10000000000000002</v>
      </c>
      <c r="E3204" s="340">
        <f t="shared" si="2100"/>
        <v>0.10000000000000002</v>
      </c>
      <c r="F3204" s="340">
        <f t="shared" si="2100"/>
        <v>0.10000000000000002</v>
      </c>
      <c r="G3204" s="340">
        <f t="shared" si="2100"/>
        <v>0.10000000000000002</v>
      </c>
      <c r="H3204" s="340">
        <f t="shared" si="2100"/>
        <v>0.10000000000000002</v>
      </c>
      <c r="I3204" s="340">
        <f t="shared" si="2100"/>
        <v>0</v>
      </c>
      <c r="J3204" s="340">
        <f t="shared" si="2100"/>
        <v>0.10000000000000002</v>
      </c>
      <c r="K3204" s="340">
        <f t="shared" si="2100"/>
        <v>0.10000000000000002</v>
      </c>
      <c r="L3204" s="340">
        <f t="shared" si="2100"/>
        <v>0.10000000000000002</v>
      </c>
      <c r="M3204" s="340">
        <f t="shared" si="2100"/>
        <v>0.10000000000000002</v>
      </c>
      <c r="N3204" s="340">
        <f t="shared" si="2100"/>
        <v>0.10000000000000002</v>
      </c>
      <c r="O3204" s="261">
        <f t="shared" si="2100"/>
        <v>0</v>
      </c>
      <c r="P3204" s="164">
        <f t="shared" si="2099"/>
        <v>1</v>
      </c>
      <c r="Q3204" s="492">
        <f>(P3224/P3223-1)</f>
        <v>0</v>
      </c>
      <c r="R3204" s="234"/>
      <c r="S3204" s="234"/>
      <c r="T3204" s="75"/>
      <c r="U3204" s="79">
        <v>1</v>
      </c>
    </row>
    <row r="3205" spans="1:21" s="57" customFormat="1" ht="15.75" hidden="1" customHeight="1" thickBot="1">
      <c r="A3205" s="302" t="s">
        <v>2514</v>
      </c>
      <c r="B3205" s="69"/>
      <c r="C3205" s="233" t="s">
        <v>2509</v>
      </c>
      <c r="D3205" s="175" t="e">
        <f t="shared" ref="D3205:O3205" si="2101">D3225/$P3225</f>
        <v>#DIV/0!</v>
      </c>
      <c r="E3205" s="340" t="e">
        <f t="shared" si="2101"/>
        <v>#DIV/0!</v>
      </c>
      <c r="F3205" s="340" t="e">
        <f t="shared" si="2101"/>
        <v>#DIV/0!</v>
      </c>
      <c r="G3205" s="340" t="e">
        <f t="shared" si="2101"/>
        <v>#DIV/0!</v>
      </c>
      <c r="H3205" s="340" t="e">
        <f t="shared" si="2101"/>
        <v>#DIV/0!</v>
      </c>
      <c r="I3205" s="340" t="e">
        <f t="shared" si="2101"/>
        <v>#DIV/0!</v>
      </c>
      <c r="J3205" s="340" t="e">
        <f t="shared" si="2101"/>
        <v>#DIV/0!</v>
      </c>
      <c r="K3205" s="340" t="e">
        <f t="shared" si="2101"/>
        <v>#DIV/0!</v>
      </c>
      <c r="L3205" s="340" t="e">
        <f t="shared" si="2101"/>
        <v>#DIV/0!</v>
      </c>
      <c r="M3205" s="340" t="e">
        <f t="shared" si="2101"/>
        <v>#DIV/0!</v>
      </c>
      <c r="N3205" s="340" t="e">
        <f t="shared" si="2101"/>
        <v>#DIV/0!</v>
      </c>
      <c r="O3205" s="261" t="e">
        <f t="shared" si="2101"/>
        <v>#DIV/0!</v>
      </c>
      <c r="P3205" s="164" t="e">
        <f t="shared" si="2099"/>
        <v>#DIV/0!</v>
      </c>
      <c r="Q3205" s="492">
        <f>(P3225/P3224-1)</f>
        <v>-1</v>
      </c>
      <c r="R3205" s="234"/>
      <c r="S3205" s="234"/>
      <c r="T3205" s="75"/>
      <c r="U3205" s="79">
        <v>2</v>
      </c>
    </row>
    <row r="3206" spans="1:21" s="57" customFormat="1" ht="15.75" hidden="1" customHeight="1" thickBot="1">
      <c r="A3206" s="302" t="s">
        <v>2514</v>
      </c>
      <c r="B3206" s="69"/>
      <c r="C3206" s="233" t="s">
        <v>2510</v>
      </c>
      <c r="D3206" s="175" t="e">
        <f t="shared" ref="D3206:O3206" si="2102">D3226/$P3226</f>
        <v>#DIV/0!</v>
      </c>
      <c r="E3206" s="340" t="e">
        <f t="shared" si="2102"/>
        <v>#DIV/0!</v>
      </c>
      <c r="F3206" s="340" t="e">
        <f t="shared" si="2102"/>
        <v>#DIV/0!</v>
      </c>
      <c r="G3206" s="340" t="e">
        <f t="shared" si="2102"/>
        <v>#DIV/0!</v>
      </c>
      <c r="H3206" s="340" t="e">
        <f t="shared" si="2102"/>
        <v>#DIV/0!</v>
      </c>
      <c r="I3206" s="340" t="e">
        <f t="shared" si="2102"/>
        <v>#DIV/0!</v>
      </c>
      <c r="J3206" s="340" t="e">
        <f t="shared" si="2102"/>
        <v>#DIV/0!</v>
      </c>
      <c r="K3206" s="340" t="e">
        <f t="shared" si="2102"/>
        <v>#DIV/0!</v>
      </c>
      <c r="L3206" s="340" t="e">
        <f t="shared" si="2102"/>
        <v>#DIV/0!</v>
      </c>
      <c r="M3206" s="340" t="e">
        <f t="shared" si="2102"/>
        <v>#DIV/0!</v>
      </c>
      <c r="N3206" s="340" t="e">
        <f t="shared" si="2102"/>
        <v>#DIV/0!</v>
      </c>
      <c r="O3206" s="261" t="e">
        <f t="shared" si="2102"/>
        <v>#DIV/0!</v>
      </c>
      <c r="P3206" s="164" t="e">
        <f t="shared" si="2099"/>
        <v>#DIV/0!</v>
      </c>
      <c r="Q3206" s="492" t="e">
        <f>(P3226/P3225-1)</f>
        <v>#DIV/0!</v>
      </c>
      <c r="R3206" s="234"/>
      <c r="S3206" s="234"/>
      <c r="T3206" s="75"/>
      <c r="U3206" s="79">
        <v>2</v>
      </c>
    </row>
    <row r="3207" spans="1:21" s="57" customFormat="1" ht="15.75" hidden="1" customHeight="1" thickBot="1">
      <c r="A3207" s="302" t="s">
        <v>2514</v>
      </c>
      <c r="B3207" s="69"/>
      <c r="C3207" s="233" t="s">
        <v>2511</v>
      </c>
      <c r="D3207" s="175" t="e">
        <f t="shared" ref="D3207:O3207" si="2103">D3227/$P3227</f>
        <v>#DIV/0!</v>
      </c>
      <c r="E3207" s="340" t="e">
        <f t="shared" si="2103"/>
        <v>#DIV/0!</v>
      </c>
      <c r="F3207" s="340" t="e">
        <f t="shared" si="2103"/>
        <v>#DIV/0!</v>
      </c>
      <c r="G3207" s="340" t="e">
        <f t="shared" si="2103"/>
        <v>#DIV/0!</v>
      </c>
      <c r="H3207" s="340" t="e">
        <f t="shared" si="2103"/>
        <v>#DIV/0!</v>
      </c>
      <c r="I3207" s="340" t="e">
        <f t="shared" si="2103"/>
        <v>#DIV/0!</v>
      </c>
      <c r="J3207" s="340" t="e">
        <f t="shared" si="2103"/>
        <v>#DIV/0!</v>
      </c>
      <c r="K3207" s="340" t="e">
        <f t="shared" si="2103"/>
        <v>#DIV/0!</v>
      </c>
      <c r="L3207" s="340" t="e">
        <f t="shared" si="2103"/>
        <v>#DIV/0!</v>
      </c>
      <c r="M3207" s="340" t="e">
        <f t="shared" si="2103"/>
        <v>#DIV/0!</v>
      </c>
      <c r="N3207" s="340" t="e">
        <f t="shared" si="2103"/>
        <v>#DIV/0!</v>
      </c>
      <c r="O3207" s="261" t="e">
        <f t="shared" si="2103"/>
        <v>#DIV/0!</v>
      </c>
      <c r="P3207" s="164" t="e">
        <f t="shared" si="2099"/>
        <v>#DIV/0!</v>
      </c>
      <c r="Q3207" s="492" t="e">
        <f>(P3227/P3226-1)</f>
        <v>#DIV/0!</v>
      </c>
      <c r="R3207" s="234"/>
      <c r="S3207" s="234"/>
      <c r="T3207" s="75"/>
      <c r="U3207" s="79">
        <v>2</v>
      </c>
    </row>
    <row r="3208" spans="1:21" s="57" customFormat="1" ht="15.75" hidden="1" customHeight="1" thickBot="1">
      <c r="A3208" s="302" t="s">
        <v>2514</v>
      </c>
      <c r="B3208" s="69"/>
      <c r="C3208" s="233" t="s">
        <v>2512</v>
      </c>
      <c r="D3208" s="175" t="e">
        <f t="shared" ref="D3208:O3208" si="2104">D3228/$P3228</f>
        <v>#DIV/0!</v>
      </c>
      <c r="E3208" s="340" t="e">
        <f t="shared" si="2104"/>
        <v>#DIV/0!</v>
      </c>
      <c r="F3208" s="340" t="e">
        <f t="shared" si="2104"/>
        <v>#DIV/0!</v>
      </c>
      <c r="G3208" s="340" t="e">
        <f t="shared" si="2104"/>
        <v>#DIV/0!</v>
      </c>
      <c r="H3208" s="340" t="e">
        <f t="shared" si="2104"/>
        <v>#DIV/0!</v>
      </c>
      <c r="I3208" s="340" t="e">
        <f t="shared" si="2104"/>
        <v>#DIV/0!</v>
      </c>
      <c r="J3208" s="340" t="e">
        <f t="shared" si="2104"/>
        <v>#DIV/0!</v>
      </c>
      <c r="K3208" s="340" t="e">
        <f t="shared" si="2104"/>
        <v>#DIV/0!</v>
      </c>
      <c r="L3208" s="340" t="e">
        <f t="shared" si="2104"/>
        <v>#DIV/0!</v>
      </c>
      <c r="M3208" s="340" t="e">
        <f t="shared" si="2104"/>
        <v>#DIV/0!</v>
      </c>
      <c r="N3208" s="340" t="e">
        <f t="shared" si="2104"/>
        <v>#DIV/0!</v>
      </c>
      <c r="O3208" s="261" t="e">
        <f t="shared" si="2104"/>
        <v>#DIV/0!</v>
      </c>
      <c r="P3208" s="164" t="e">
        <f t="shared" si="2099"/>
        <v>#DIV/0!</v>
      </c>
      <c r="Q3208" s="492" t="e">
        <f>(P3228/P3227-1)</f>
        <v>#DIV/0!</v>
      </c>
      <c r="R3208" s="234"/>
      <c r="S3208" s="234"/>
      <c r="T3208" s="75"/>
      <c r="U3208" s="79">
        <v>2</v>
      </c>
    </row>
    <row r="3209" spans="1:21" s="57" customFormat="1" ht="15.75" hidden="1" customHeight="1" thickBot="1">
      <c r="A3209" s="302" t="s">
        <v>2514</v>
      </c>
      <c r="B3209" s="69"/>
      <c r="C3209" s="236" t="s">
        <v>2494</v>
      </c>
      <c r="D3209" s="245">
        <v>0</v>
      </c>
      <c r="E3209" s="246">
        <v>0</v>
      </c>
      <c r="F3209" s="246">
        <v>0</v>
      </c>
      <c r="G3209" s="246">
        <v>0</v>
      </c>
      <c r="H3209" s="246">
        <v>0</v>
      </c>
      <c r="I3209" s="246">
        <v>0</v>
      </c>
      <c r="J3209" s="246">
        <v>0</v>
      </c>
      <c r="K3209" s="246">
        <v>0</v>
      </c>
      <c r="L3209" s="246">
        <v>0</v>
      </c>
      <c r="M3209" s="246">
        <v>0</v>
      </c>
      <c r="N3209" s="246">
        <v>0</v>
      </c>
      <c r="O3209" s="246">
        <v>0</v>
      </c>
      <c r="P3209" s="181">
        <f t="shared" si="2099"/>
        <v>0</v>
      </c>
      <c r="Q3209" s="198"/>
      <c r="R3209" s="234"/>
      <c r="S3209" s="234"/>
      <c r="T3209" s="75"/>
      <c r="U3209" s="79">
        <v>2</v>
      </c>
    </row>
    <row r="3210" spans="1:21" s="57" customFormat="1" ht="15.75" hidden="1" customHeight="1" thickBot="1">
      <c r="A3210" s="302" t="s">
        <v>2514</v>
      </c>
      <c r="B3210" s="69"/>
      <c r="C3210" s="233" t="s">
        <v>2495</v>
      </c>
      <c r="D3210" s="182">
        <v>0</v>
      </c>
      <c r="E3210" s="183">
        <v>0</v>
      </c>
      <c r="F3210" s="183">
        <v>0</v>
      </c>
      <c r="G3210" s="183">
        <v>0</v>
      </c>
      <c r="H3210" s="183">
        <v>0</v>
      </c>
      <c r="I3210" s="183">
        <v>0</v>
      </c>
      <c r="J3210" s="183">
        <v>0</v>
      </c>
      <c r="K3210" s="183">
        <v>0</v>
      </c>
      <c r="L3210" s="183">
        <v>0</v>
      </c>
      <c r="M3210" s="183">
        <v>0</v>
      </c>
      <c r="N3210" s="183">
        <v>0</v>
      </c>
      <c r="O3210" s="184">
        <v>0</v>
      </c>
      <c r="P3210" s="185">
        <f t="shared" si="2099"/>
        <v>0</v>
      </c>
      <c r="Q3210" s="502"/>
      <c r="R3210" s="186"/>
      <c r="S3210" s="186"/>
      <c r="T3210" s="103"/>
      <c r="U3210" s="79">
        <v>2</v>
      </c>
    </row>
    <row r="3211" spans="1:21" s="57" customFormat="1" ht="15.75" hidden="1" customHeight="1" thickBot="1">
      <c r="A3211" s="302" t="s">
        <v>2514</v>
      </c>
      <c r="B3211" s="69"/>
      <c r="C3211" s="233" t="s">
        <v>2496</v>
      </c>
      <c r="D3211" s="182">
        <v>0</v>
      </c>
      <c r="E3211" s="183">
        <v>0</v>
      </c>
      <c r="F3211" s="183">
        <v>0</v>
      </c>
      <c r="G3211" s="183">
        <v>0</v>
      </c>
      <c r="H3211" s="183">
        <v>0</v>
      </c>
      <c r="I3211" s="183">
        <v>0</v>
      </c>
      <c r="J3211" s="183">
        <v>0</v>
      </c>
      <c r="K3211" s="183">
        <v>0</v>
      </c>
      <c r="L3211" s="183">
        <v>0</v>
      </c>
      <c r="M3211" s="183">
        <v>0</v>
      </c>
      <c r="N3211" s="183">
        <v>0</v>
      </c>
      <c r="O3211" s="184">
        <v>0</v>
      </c>
      <c r="P3211" s="185">
        <f t="shared" si="2099"/>
        <v>0</v>
      </c>
      <c r="Q3211" s="503"/>
      <c r="R3211" s="187">
        <v>0</v>
      </c>
      <c r="S3211" s="187">
        <v>0</v>
      </c>
      <c r="T3211" s="105">
        <f>R3211-S3211</f>
        <v>0</v>
      </c>
      <c r="U3211" s="79">
        <v>2</v>
      </c>
    </row>
    <row r="3212" spans="1:21" s="57" customFormat="1" ht="15.75" hidden="1" customHeight="1" thickBot="1">
      <c r="A3212" s="302" t="s">
        <v>2514</v>
      </c>
      <c r="B3212" s="69"/>
      <c r="C3212" s="233" t="s">
        <v>2497</v>
      </c>
      <c r="D3212" s="182">
        <v>0</v>
      </c>
      <c r="E3212" s="183">
        <v>0</v>
      </c>
      <c r="F3212" s="183">
        <v>0</v>
      </c>
      <c r="G3212" s="183">
        <v>0</v>
      </c>
      <c r="H3212" s="183">
        <v>0</v>
      </c>
      <c r="I3212" s="183">
        <v>0</v>
      </c>
      <c r="J3212" s="183">
        <v>0</v>
      </c>
      <c r="K3212" s="183">
        <v>0</v>
      </c>
      <c r="L3212" s="183">
        <v>0</v>
      </c>
      <c r="M3212" s="183">
        <v>0</v>
      </c>
      <c r="N3212" s="183">
        <v>0</v>
      </c>
      <c r="O3212" s="184">
        <f>(R3212)-SUM(D3212:N3212)</f>
        <v>0</v>
      </c>
      <c r="P3212" s="185">
        <f t="shared" si="2099"/>
        <v>0</v>
      </c>
      <c r="Q3212" s="503"/>
      <c r="R3212" s="187">
        <v>0</v>
      </c>
      <c r="S3212" s="187">
        <v>0</v>
      </c>
      <c r="T3212" s="105">
        <f>R3212-S3212</f>
        <v>0</v>
      </c>
      <c r="U3212" s="79">
        <v>2</v>
      </c>
    </row>
    <row r="3213" spans="1:21" s="57" customFormat="1" ht="15.75" hidden="1" customHeight="1" thickBot="1">
      <c r="A3213" s="302" t="s">
        <v>2514</v>
      </c>
      <c r="B3213" s="69"/>
      <c r="C3213" s="233" t="s">
        <v>2498</v>
      </c>
      <c r="D3213" s="182">
        <v>0</v>
      </c>
      <c r="E3213" s="183">
        <v>0</v>
      </c>
      <c r="F3213" s="183">
        <v>0</v>
      </c>
      <c r="G3213" s="183">
        <v>0</v>
      </c>
      <c r="H3213" s="183">
        <v>0</v>
      </c>
      <c r="I3213" s="183">
        <v>0</v>
      </c>
      <c r="J3213" s="183">
        <v>0</v>
      </c>
      <c r="K3213" s="183">
        <v>0</v>
      </c>
      <c r="L3213" s="183">
        <v>0</v>
      </c>
      <c r="M3213" s="183">
        <v>0</v>
      </c>
      <c r="N3213" s="183">
        <v>0</v>
      </c>
      <c r="O3213" s="184">
        <v>0</v>
      </c>
      <c r="P3213" s="185">
        <f t="shared" si="2099"/>
        <v>0</v>
      </c>
      <c r="Q3213" s="503"/>
      <c r="R3213" s="187">
        <v>0</v>
      </c>
      <c r="S3213" s="187">
        <v>0</v>
      </c>
      <c r="T3213" s="105">
        <f>R3213-S3213</f>
        <v>0</v>
      </c>
      <c r="U3213" s="79">
        <v>2</v>
      </c>
    </row>
    <row r="3214" spans="1:21" s="57" customFormat="1" ht="15.75" hidden="1" customHeight="1" thickBot="1">
      <c r="A3214" s="302" t="s">
        <v>2514</v>
      </c>
      <c r="B3214" s="69"/>
      <c r="C3214" s="233" t="s">
        <v>2499</v>
      </c>
      <c r="D3214" s="189">
        <v>0</v>
      </c>
      <c r="E3214" s="190">
        <v>0</v>
      </c>
      <c r="F3214" s="190">
        <v>0</v>
      </c>
      <c r="G3214" s="190">
        <v>0</v>
      </c>
      <c r="H3214" s="190">
        <v>0</v>
      </c>
      <c r="I3214" s="190">
        <v>0</v>
      </c>
      <c r="J3214" s="190">
        <v>0</v>
      </c>
      <c r="K3214" s="190">
        <v>0</v>
      </c>
      <c r="L3214" s="190">
        <v>0</v>
      </c>
      <c r="M3214" s="190">
        <v>0</v>
      </c>
      <c r="N3214" s="190">
        <v>0</v>
      </c>
      <c r="O3214" s="184">
        <f>(R3214)-SUM(D3214:N3214)</f>
        <v>0</v>
      </c>
      <c r="P3214" s="185">
        <f t="shared" si="2099"/>
        <v>0</v>
      </c>
      <c r="Q3214" s="503"/>
      <c r="R3214" s="187">
        <v>0</v>
      </c>
      <c r="S3214" s="187">
        <v>0</v>
      </c>
      <c r="T3214" s="105">
        <f>R3214-S3214</f>
        <v>0</v>
      </c>
      <c r="U3214" s="79">
        <v>2</v>
      </c>
    </row>
    <row r="3215" spans="1:21" s="57" customFormat="1" ht="15.75" hidden="1" customHeight="1" thickBot="1">
      <c r="A3215" s="302" t="s">
        <v>2514</v>
      </c>
      <c r="B3215" s="69"/>
      <c r="C3215" s="233" t="s">
        <v>2500</v>
      </c>
      <c r="D3215" s="182">
        <v>0</v>
      </c>
      <c r="E3215" s="183">
        <v>0</v>
      </c>
      <c r="F3215" s="183">
        <v>0</v>
      </c>
      <c r="G3215" s="183">
        <v>0</v>
      </c>
      <c r="H3215" s="183">
        <v>0</v>
      </c>
      <c r="I3215" s="183">
        <v>0</v>
      </c>
      <c r="J3215" s="183">
        <v>0</v>
      </c>
      <c r="K3215" s="183">
        <v>0</v>
      </c>
      <c r="L3215" s="183">
        <v>0</v>
      </c>
      <c r="M3215" s="183">
        <v>0</v>
      </c>
      <c r="N3215" s="183">
        <v>0</v>
      </c>
      <c r="O3215" s="424">
        <f>(R3215)-SUM(D3215:N3215)</f>
        <v>0</v>
      </c>
      <c r="P3215" s="425">
        <f t="shared" si="2099"/>
        <v>0</v>
      </c>
      <c r="Q3215" s="503"/>
      <c r="R3215" s="187">
        <v>0</v>
      </c>
      <c r="S3215" s="187">
        <v>0</v>
      </c>
      <c r="T3215" s="192">
        <f>S3215-R3215</f>
        <v>0</v>
      </c>
      <c r="U3215" s="79">
        <v>2</v>
      </c>
    </row>
    <row r="3216" spans="1:21" s="57" customFormat="1" ht="15.75" hidden="1" customHeight="1" thickBot="1">
      <c r="A3216" s="302" t="s">
        <v>2514</v>
      </c>
      <c r="B3216" s="69"/>
      <c r="C3216" s="244" t="s">
        <v>2501</v>
      </c>
      <c r="D3216" s="182">
        <v>0</v>
      </c>
      <c r="E3216" s="183">
        <v>0</v>
      </c>
      <c r="F3216" s="183">
        <v>0</v>
      </c>
      <c r="G3216" s="183">
        <v>0</v>
      </c>
      <c r="H3216" s="183">
        <v>0</v>
      </c>
      <c r="I3216" s="183">
        <v>0</v>
      </c>
      <c r="J3216" s="183">
        <v>0</v>
      </c>
      <c r="K3216" s="183">
        <v>0</v>
      </c>
      <c r="L3216" s="183">
        <v>0</v>
      </c>
      <c r="M3216" s="183">
        <v>0</v>
      </c>
      <c r="N3216" s="183">
        <v>0</v>
      </c>
      <c r="O3216" s="184">
        <f>(R3216)-SUM(D3216:N3216)</f>
        <v>0</v>
      </c>
      <c r="P3216" s="185">
        <f t="shared" si="2099"/>
        <v>0</v>
      </c>
      <c r="Q3216" s="503"/>
      <c r="R3216" s="459">
        <v>0</v>
      </c>
      <c r="S3216" s="459">
        <v>0</v>
      </c>
      <c r="T3216" s="592">
        <f>R3216-S3216</f>
        <v>0</v>
      </c>
      <c r="U3216" s="79">
        <v>2</v>
      </c>
    </row>
    <row r="3217" spans="1:256" s="57" customFormat="1" ht="15.6" customHeight="1" thickBot="1">
      <c r="A3217" s="302" t="s">
        <v>2514</v>
      </c>
      <c r="B3217" s="516">
        <f>+B3204+1</f>
        <v>628</v>
      </c>
      <c r="C3217" s="244" t="s">
        <v>2538</v>
      </c>
      <c r="D3217" s="183">
        <v>0</v>
      </c>
      <c r="E3217" s="183">
        <v>0</v>
      </c>
      <c r="F3217" s="183">
        <v>0</v>
      </c>
      <c r="G3217" s="183">
        <v>0</v>
      </c>
      <c r="H3217" s="183">
        <v>0</v>
      </c>
      <c r="I3217" s="183">
        <v>0</v>
      </c>
      <c r="J3217" s="183">
        <v>0</v>
      </c>
      <c r="K3217" s="183">
        <v>0</v>
      </c>
      <c r="L3217" s="183">
        <v>0</v>
      </c>
      <c r="M3217" s="183">
        <v>0</v>
      </c>
      <c r="N3217" s="183">
        <v>0</v>
      </c>
      <c r="O3217" s="184">
        <v>0</v>
      </c>
      <c r="P3217" s="185">
        <f>SUM(D3217:O3217)</f>
        <v>0</v>
      </c>
      <c r="Q3217" s="584"/>
      <c r="R3217" s="182">
        <v>0</v>
      </c>
      <c r="S3217" s="187">
        <v>0</v>
      </c>
      <c r="T3217" s="644">
        <f>R3217-S3217</f>
        <v>0</v>
      </c>
      <c r="U3217" s="79">
        <v>1</v>
      </c>
    </row>
    <row r="3218" spans="1:256" s="57" customFormat="1" ht="15.75" hidden="1" customHeight="1" thickBot="1">
      <c r="A3218" s="302" t="s">
        <v>2514</v>
      </c>
      <c r="B3218" s="69"/>
      <c r="C3218" s="244" t="s">
        <v>2502</v>
      </c>
      <c r="D3218" s="182">
        <v>0</v>
      </c>
      <c r="E3218" s="183">
        <v>0</v>
      </c>
      <c r="F3218" s="183">
        <v>0</v>
      </c>
      <c r="G3218" s="183">
        <v>0</v>
      </c>
      <c r="H3218" s="183">
        <v>0</v>
      </c>
      <c r="I3218" s="183">
        <v>0</v>
      </c>
      <c r="J3218" s="183">
        <v>0</v>
      </c>
      <c r="K3218" s="183">
        <v>0</v>
      </c>
      <c r="L3218" s="183">
        <v>0</v>
      </c>
      <c r="M3218" s="183">
        <v>0</v>
      </c>
      <c r="N3218" s="183">
        <v>0</v>
      </c>
      <c r="O3218" s="184">
        <f t="shared" ref="O3218:O3228" si="2105">(R3218)-SUM(D3218:N3218)</f>
        <v>0</v>
      </c>
      <c r="P3218" s="185">
        <f t="shared" ref="P3218:P3228" si="2106">SUM(D3218:O3218)</f>
        <v>0</v>
      </c>
      <c r="Q3218" s="351"/>
      <c r="R3218" s="596">
        <v>0</v>
      </c>
      <c r="S3218" s="596">
        <v>0</v>
      </c>
      <c r="T3218" s="597">
        <f>R3218-S3218</f>
        <v>0</v>
      </c>
      <c r="U3218" s="79">
        <v>2</v>
      </c>
    </row>
    <row r="3219" spans="1:256" s="57" customFormat="1" ht="15.75" hidden="1" customHeight="1" thickBot="1">
      <c r="A3219" s="302" t="s">
        <v>2514</v>
      </c>
      <c r="B3219" s="516"/>
      <c r="C3219" s="244" t="s">
        <v>2503</v>
      </c>
      <c r="D3219" s="182">
        <v>0</v>
      </c>
      <c r="E3219" s="183">
        <v>0</v>
      </c>
      <c r="F3219" s="183">
        <v>0</v>
      </c>
      <c r="G3219" s="183">
        <v>0</v>
      </c>
      <c r="H3219" s="183">
        <v>0</v>
      </c>
      <c r="I3219" s="183">
        <v>0</v>
      </c>
      <c r="J3219" s="183">
        <v>0</v>
      </c>
      <c r="K3219" s="183">
        <v>0</v>
      </c>
      <c r="L3219" s="183">
        <v>0</v>
      </c>
      <c r="M3219" s="183">
        <v>0</v>
      </c>
      <c r="N3219" s="183">
        <v>0</v>
      </c>
      <c r="O3219" s="184">
        <f t="shared" si="2105"/>
        <v>0</v>
      </c>
      <c r="P3219" s="185">
        <f t="shared" si="2106"/>
        <v>0</v>
      </c>
      <c r="Q3219" s="351"/>
      <c r="R3219" s="459">
        <v>0</v>
      </c>
      <c r="S3219" s="459">
        <v>0</v>
      </c>
      <c r="T3219" s="481">
        <f t="shared" ref="T3219:T3228" si="2107">R3219-S3219</f>
        <v>0</v>
      </c>
      <c r="U3219" s="79">
        <v>2</v>
      </c>
    </row>
    <row r="3220" spans="1:256" s="57" customFormat="1" ht="15.75" hidden="1" customHeight="1" thickBot="1">
      <c r="A3220" s="302" t="s">
        <v>2514</v>
      </c>
      <c r="B3220" s="516"/>
      <c r="C3220" s="233" t="s">
        <v>2504</v>
      </c>
      <c r="D3220" s="182">
        <v>0</v>
      </c>
      <c r="E3220" s="183">
        <v>0</v>
      </c>
      <c r="F3220" s="183">
        <v>0</v>
      </c>
      <c r="G3220" s="183">
        <v>0</v>
      </c>
      <c r="H3220" s="183">
        <v>0</v>
      </c>
      <c r="I3220" s="183">
        <v>0</v>
      </c>
      <c r="J3220" s="183">
        <v>0</v>
      </c>
      <c r="K3220" s="183">
        <v>0</v>
      </c>
      <c r="L3220" s="183">
        <v>0</v>
      </c>
      <c r="M3220" s="183">
        <v>0</v>
      </c>
      <c r="N3220" s="183">
        <v>0</v>
      </c>
      <c r="O3220" s="184">
        <f t="shared" si="2105"/>
        <v>0</v>
      </c>
      <c r="P3220" s="333">
        <f t="shared" si="2106"/>
        <v>0</v>
      </c>
      <c r="Q3220" s="557"/>
      <c r="R3220" s="459">
        <v>0</v>
      </c>
      <c r="S3220" s="459">
        <v>0</v>
      </c>
      <c r="T3220" s="592">
        <f t="shared" si="2107"/>
        <v>0</v>
      </c>
      <c r="U3220" s="79">
        <v>2</v>
      </c>
    </row>
    <row r="3221" spans="1:256" s="57" customFormat="1" ht="15.6" hidden="1" customHeight="1" thickBot="1">
      <c r="A3221" s="302" t="s">
        <v>2514</v>
      </c>
      <c r="B3221" s="516"/>
      <c r="C3221" s="233" t="s">
        <v>2505</v>
      </c>
      <c r="D3221" s="182">
        <v>0</v>
      </c>
      <c r="E3221" s="183">
        <v>0</v>
      </c>
      <c r="F3221" s="183">
        <v>0</v>
      </c>
      <c r="G3221" s="183">
        <v>0</v>
      </c>
      <c r="H3221" s="183">
        <v>0</v>
      </c>
      <c r="I3221" s="183">
        <v>0</v>
      </c>
      <c r="J3221" s="183">
        <v>0</v>
      </c>
      <c r="K3221" s="183">
        <v>0</v>
      </c>
      <c r="L3221" s="183">
        <v>0</v>
      </c>
      <c r="M3221" s="183">
        <v>0</v>
      </c>
      <c r="N3221" s="183">
        <v>0</v>
      </c>
      <c r="O3221" s="184">
        <f t="shared" si="2105"/>
        <v>0</v>
      </c>
      <c r="P3221" s="185">
        <f t="shared" si="2106"/>
        <v>0</v>
      </c>
      <c r="Q3221" s="584"/>
      <c r="R3221" s="182">
        <v>0</v>
      </c>
      <c r="S3221" s="646">
        <v>0</v>
      </c>
      <c r="T3221" s="644">
        <f t="shared" si="2107"/>
        <v>0</v>
      </c>
      <c r="U3221" s="79">
        <v>2</v>
      </c>
    </row>
    <row r="3222" spans="1:256" s="57" customFormat="1" ht="15.6" hidden="1" customHeight="1" thickBot="1">
      <c r="A3222" s="302" t="s">
        <v>2514</v>
      </c>
      <c r="B3222" s="516"/>
      <c r="C3222" s="233" t="s">
        <v>2506</v>
      </c>
      <c r="D3222" s="182">
        <v>0</v>
      </c>
      <c r="E3222" s="183">
        <v>0</v>
      </c>
      <c r="F3222" s="183">
        <v>0</v>
      </c>
      <c r="G3222" s="183">
        <v>0</v>
      </c>
      <c r="H3222" s="183">
        <v>0</v>
      </c>
      <c r="I3222" s="183">
        <v>0</v>
      </c>
      <c r="J3222" s="183">
        <v>0</v>
      </c>
      <c r="K3222" s="183">
        <v>0</v>
      </c>
      <c r="L3222" s="183">
        <v>0</v>
      </c>
      <c r="M3222" s="183">
        <v>0</v>
      </c>
      <c r="N3222" s="183">
        <v>0</v>
      </c>
      <c r="O3222" s="184">
        <v>0</v>
      </c>
      <c r="P3222" s="185">
        <f t="shared" si="2106"/>
        <v>0</v>
      </c>
      <c r="Q3222" s="638"/>
      <c r="R3222" s="182">
        <v>0</v>
      </c>
      <c r="S3222" s="646">
        <v>0</v>
      </c>
      <c r="T3222" s="644">
        <f t="shared" si="2107"/>
        <v>0</v>
      </c>
      <c r="U3222" s="79">
        <v>2</v>
      </c>
    </row>
    <row r="3223" spans="1:256" s="57" customFormat="1" ht="15.75" customHeight="1" thickBot="1">
      <c r="A3223" s="302" t="s">
        <v>2514</v>
      </c>
      <c r="B3223" s="516">
        <f>+B3217+1</f>
        <v>629</v>
      </c>
      <c r="C3223" s="233" t="s">
        <v>2507</v>
      </c>
      <c r="D3223" s="611">
        <v>0.1</v>
      </c>
      <c r="E3223" s="611">
        <v>0.1</v>
      </c>
      <c r="F3223" s="611">
        <v>0.1</v>
      </c>
      <c r="G3223" s="611">
        <v>0.1</v>
      </c>
      <c r="H3223" s="611">
        <v>0.1</v>
      </c>
      <c r="I3223" s="611">
        <v>0</v>
      </c>
      <c r="J3223" s="611">
        <v>0.1</v>
      </c>
      <c r="K3223" s="611">
        <v>0.1</v>
      </c>
      <c r="L3223" s="611">
        <v>0.1</v>
      </c>
      <c r="M3223" s="611">
        <v>0.1</v>
      </c>
      <c r="N3223" s="611">
        <v>0.1</v>
      </c>
      <c r="O3223" s="184">
        <v>0</v>
      </c>
      <c r="P3223" s="185">
        <f t="shared" si="2106"/>
        <v>0.99999999999999989</v>
      </c>
      <c r="Q3223" s="557"/>
      <c r="R3223" s="648">
        <v>1</v>
      </c>
      <c r="S3223" s="599">
        <v>1</v>
      </c>
      <c r="T3223" s="600">
        <f t="shared" si="2107"/>
        <v>0</v>
      </c>
      <c r="U3223" s="79">
        <v>1</v>
      </c>
    </row>
    <row r="3224" spans="1:256" s="57" customFormat="1" ht="15.75" customHeight="1" thickBot="1">
      <c r="A3224" s="302" t="s">
        <v>2514</v>
      </c>
      <c r="B3224" s="516">
        <f>+B3223+1</f>
        <v>630</v>
      </c>
      <c r="C3224" s="233" t="s">
        <v>2508</v>
      </c>
      <c r="D3224" s="612">
        <v>0.1</v>
      </c>
      <c r="E3224" s="612">
        <v>0.1</v>
      </c>
      <c r="F3224" s="612">
        <v>0.1</v>
      </c>
      <c r="G3224" s="612">
        <v>0.1</v>
      </c>
      <c r="H3224" s="612">
        <v>0.1</v>
      </c>
      <c r="I3224" s="612">
        <v>0</v>
      </c>
      <c r="J3224" s="612">
        <v>0.1</v>
      </c>
      <c r="K3224" s="612">
        <v>0.1</v>
      </c>
      <c r="L3224" s="612">
        <v>0.1</v>
      </c>
      <c r="M3224" s="612">
        <v>0.1</v>
      </c>
      <c r="N3224" s="612">
        <v>0.1</v>
      </c>
      <c r="O3224" s="184">
        <f t="shared" si="2105"/>
        <v>0</v>
      </c>
      <c r="P3224" s="185">
        <f t="shared" si="2106"/>
        <v>0.99999999999999989</v>
      </c>
      <c r="Q3224" s="542"/>
      <c r="R3224" s="199">
        <v>1</v>
      </c>
      <c r="S3224" s="187">
        <v>1</v>
      </c>
      <c r="T3224" s="105">
        <f t="shared" si="2107"/>
        <v>0</v>
      </c>
      <c r="U3224" s="79">
        <v>1</v>
      </c>
    </row>
    <row r="3225" spans="1:256" s="57" customFormat="1" ht="15.75" hidden="1" customHeight="1" thickBot="1">
      <c r="A3225" s="302" t="s">
        <v>2514</v>
      </c>
      <c r="B3225" s="69"/>
      <c r="C3225" s="233" t="s">
        <v>2509</v>
      </c>
      <c r="D3225" s="612"/>
      <c r="E3225" s="611"/>
      <c r="F3225" s="611"/>
      <c r="G3225" s="611"/>
      <c r="H3225" s="611"/>
      <c r="I3225" s="611"/>
      <c r="J3225" s="611"/>
      <c r="K3225" s="611"/>
      <c r="L3225" s="611"/>
      <c r="M3225" s="611"/>
      <c r="N3225" s="611"/>
      <c r="O3225" s="184">
        <f t="shared" si="2105"/>
        <v>0</v>
      </c>
      <c r="P3225" s="185">
        <f t="shared" si="2106"/>
        <v>0</v>
      </c>
      <c r="Q3225" s="503"/>
      <c r="R3225" s="199">
        <v>0</v>
      </c>
      <c r="S3225" s="187">
        <v>0</v>
      </c>
      <c r="T3225" s="105">
        <f t="shared" si="2107"/>
        <v>0</v>
      </c>
      <c r="U3225" s="79">
        <v>2</v>
      </c>
    </row>
    <row r="3226" spans="1:256" s="57" customFormat="1" ht="15.75" hidden="1" customHeight="1" thickBot="1">
      <c r="A3226" s="302" t="s">
        <v>2514</v>
      </c>
      <c r="B3226" s="69"/>
      <c r="C3226" s="233" t="s">
        <v>2510</v>
      </c>
      <c r="D3226" s="612"/>
      <c r="E3226" s="611"/>
      <c r="F3226" s="611"/>
      <c r="G3226" s="611"/>
      <c r="H3226" s="611"/>
      <c r="I3226" s="611"/>
      <c r="J3226" s="611"/>
      <c r="K3226" s="611"/>
      <c r="L3226" s="611"/>
      <c r="M3226" s="611"/>
      <c r="N3226" s="611"/>
      <c r="O3226" s="184">
        <f t="shared" si="2105"/>
        <v>0</v>
      </c>
      <c r="P3226" s="185">
        <f t="shared" si="2106"/>
        <v>0</v>
      </c>
      <c r="Q3226" s="503"/>
      <c r="R3226" s="199">
        <v>0</v>
      </c>
      <c r="S3226" s="187">
        <v>0</v>
      </c>
      <c r="T3226" s="105">
        <f t="shared" si="2107"/>
        <v>0</v>
      </c>
      <c r="U3226" s="79">
        <v>2</v>
      </c>
    </row>
    <row r="3227" spans="1:256" s="57" customFormat="1" ht="15.75" hidden="1" customHeight="1" thickBot="1">
      <c r="A3227" s="302" t="s">
        <v>2514</v>
      </c>
      <c r="B3227" s="69"/>
      <c r="C3227" s="233" t="s">
        <v>2511</v>
      </c>
      <c r="D3227" s="612"/>
      <c r="E3227" s="611"/>
      <c r="F3227" s="611"/>
      <c r="G3227" s="611"/>
      <c r="H3227" s="611"/>
      <c r="I3227" s="611"/>
      <c r="J3227" s="611"/>
      <c r="K3227" s="611"/>
      <c r="L3227" s="611"/>
      <c r="M3227" s="611"/>
      <c r="N3227" s="611"/>
      <c r="O3227" s="184">
        <f t="shared" si="2105"/>
        <v>0</v>
      </c>
      <c r="P3227" s="185">
        <f t="shared" si="2106"/>
        <v>0</v>
      </c>
      <c r="Q3227" s="503"/>
      <c r="R3227" s="199">
        <v>0</v>
      </c>
      <c r="S3227" s="187">
        <v>0</v>
      </c>
      <c r="T3227" s="105">
        <f t="shared" si="2107"/>
        <v>0</v>
      </c>
      <c r="U3227" s="79">
        <v>2</v>
      </c>
    </row>
    <row r="3228" spans="1:256" s="57" customFormat="1" ht="15.75" hidden="1" customHeight="1" thickBot="1">
      <c r="A3228" s="302" t="s">
        <v>2514</v>
      </c>
      <c r="B3228" s="69"/>
      <c r="C3228" s="233" t="s">
        <v>2512</v>
      </c>
      <c r="D3228" s="612"/>
      <c r="E3228" s="611"/>
      <c r="F3228" s="611"/>
      <c r="G3228" s="611"/>
      <c r="H3228" s="611"/>
      <c r="I3228" s="611"/>
      <c r="J3228" s="611"/>
      <c r="K3228" s="611"/>
      <c r="L3228" s="611"/>
      <c r="M3228" s="611"/>
      <c r="N3228" s="611"/>
      <c r="O3228" s="184">
        <f t="shared" si="2105"/>
        <v>0</v>
      </c>
      <c r="P3228" s="185">
        <f t="shared" si="2106"/>
        <v>0</v>
      </c>
      <c r="Q3228" s="503"/>
      <c r="R3228" s="641">
        <v>0</v>
      </c>
      <c r="S3228" s="459">
        <v>0</v>
      </c>
      <c r="T3228" s="592">
        <f t="shared" si="2107"/>
        <v>0</v>
      </c>
      <c r="U3228" s="79">
        <v>2</v>
      </c>
    </row>
    <row r="3229" spans="1:256" s="80" customFormat="1" ht="15.6" customHeight="1" thickBot="1">
      <c r="A3229" s="116"/>
      <c r="B3229" s="549"/>
      <c r="C3229" s="468"/>
      <c r="D3229" s="161"/>
      <c r="E3229" s="161"/>
      <c r="F3229" s="161"/>
      <c r="G3229" s="161"/>
      <c r="H3229" s="161"/>
      <c r="I3229" s="161"/>
      <c r="J3229" s="161"/>
      <c r="K3229" s="161"/>
      <c r="L3229" s="161"/>
      <c r="M3229" s="161"/>
      <c r="N3229" s="161"/>
      <c r="O3229" s="197"/>
      <c r="P3229" s="198"/>
      <c r="Q3229" s="198"/>
      <c r="R3229" s="161"/>
      <c r="S3229" s="161"/>
      <c r="T3229" s="75"/>
      <c r="U3229" s="79">
        <v>1</v>
      </c>
      <c r="V3229" s="196"/>
      <c r="W3229" s="196"/>
      <c r="X3229" s="196"/>
      <c r="Y3229" s="196"/>
      <c r="Z3229" s="196"/>
      <c r="AA3229" s="196"/>
      <c r="AB3229" s="196"/>
      <c r="AC3229" s="196"/>
      <c r="AD3229" s="196"/>
      <c r="AE3229" s="196"/>
      <c r="AF3229" s="196"/>
      <c r="AG3229" s="196"/>
      <c r="AH3229" s="196"/>
      <c r="AI3229" s="196"/>
      <c r="AJ3229" s="196"/>
      <c r="AK3229" s="196"/>
      <c r="AL3229" s="196"/>
      <c r="AM3229" s="196"/>
      <c r="AN3229" s="196"/>
      <c r="AO3229" s="196"/>
      <c r="AP3229" s="196"/>
      <c r="AQ3229" s="196"/>
      <c r="AR3229" s="196"/>
      <c r="AS3229" s="196"/>
      <c r="AT3229" s="196"/>
      <c r="AU3229" s="196"/>
      <c r="AV3229" s="196"/>
      <c r="AW3229" s="196"/>
      <c r="AX3229" s="196"/>
      <c r="AY3229" s="196"/>
      <c r="AZ3229" s="196"/>
      <c r="BA3229" s="196"/>
      <c r="BB3229" s="196"/>
      <c r="BC3229" s="196"/>
      <c r="BD3229" s="196"/>
      <c r="BE3229" s="196"/>
      <c r="BF3229" s="196"/>
      <c r="BG3229" s="196"/>
      <c r="BH3229" s="196"/>
      <c r="BI3229" s="196"/>
      <c r="BJ3229" s="196"/>
      <c r="BK3229" s="196"/>
      <c r="BL3229" s="196"/>
      <c r="BM3229" s="196"/>
      <c r="BN3229" s="196"/>
      <c r="BO3229" s="196"/>
      <c r="BP3229" s="196"/>
      <c r="BQ3229" s="196"/>
      <c r="BR3229" s="196"/>
      <c r="BS3229" s="196"/>
      <c r="BT3229" s="196"/>
      <c r="BU3229" s="196"/>
      <c r="BV3229" s="196"/>
      <c r="BW3229" s="196"/>
      <c r="BX3229" s="196"/>
      <c r="BY3229" s="196"/>
      <c r="BZ3229" s="196"/>
      <c r="CA3229" s="196"/>
      <c r="CB3229" s="196"/>
      <c r="CC3229" s="196"/>
      <c r="CD3229" s="196"/>
      <c r="CE3229" s="196"/>
      <c r="CF3229" s="196"/>
      <c r="CG3229" s="196"/>
      <c r="CH3229" s="196"/>
      <c r="CI3229" s="196"/>
      <c r="CJ3229" s="196"/>
      <c r="CK3229" s="196"/>
      <c r="CL3229" s="196"/>
      <c r="CM3229" s="196"/>
      <c r="CN3229" s="196"/>
      <c r="CO3229" s="196"/>
      <c r="CP3229" s="196"/>
      <c r="CQ3229" s="196"/>
      <c r="CR3229" s="196"/>
      <c r="CS3229" s="196"/>
      <c r="CT3229" s="196"/>
      <c r="CU3229" s="196"/>
      <c r="CV3229" s="196"/>
      <c r="CW3229" s="196"/>
      <c r="CX3229" s="196"/>
      <c r="CY3229" s="196"/>
      <c r="CZ3229" s="196"/>
      <c r="DA3229" s="196"/>
      <c r="DB3229" s="196"/>
      <c r="DC3229" s="196"/>
      <c r="DD3229" s="196"/>
      <c r="DE3229" s="196"/>
      <c r="DF3229" s="196"/>
      <c r="DG3229" s="196"/>
      <c r="DH3229" s="196"/>
      <c r="DI3229" s="196"/>
      <c r="DJ3229" s="196"/>
      <c r="DK3229" s="196"/>
      <c r="DL3229" s="196"/>
      <c r="DM3229" s="196"/>
      <c r="DN3229" s="196"/>
      <c r="DO3229" s="196"/>
      <c r="DP3229" s="196"/>
      <c r="DQ3229" s="196"/>
      <c r="DR3229" s="196"/>
      <c r="DS3229" s="196"/>
      <c r="DT3229" s="196"/>
      <c r="DU3229" s="196"/>
      <c r="DV3229" s="196"/>
      <c r="DW3229" s="196"/>
      <c r="DX3229" s="196"/>
      <c r="DY3229" s="196"/>
      <c r="DZ3229" s="196"/>
      <c r="EA3229" s="196"/>
      <c r="EB3229" s="196"/>
      <c r="EC3229" s="196"/>
      <c r="ED3229" s="196"/>
      <c r="EE3229" s="196"/>
      <c r="EF3229" s="196"/>
      <c r="EG3229" s="196"/>
      <c r="EH3229" s="196"/>
      <c r="EI3229" s="196"/>
      <c r="EJ3229" s="196"/>
      <c r="EK3229" s="196"/>
      <c r="EL3229" s="196"/>
      <c r="EM3229" s="196"/>
      <c r="EN3229" s="196"/>
      <c r="EO3229" s="196"/>
      <c r="EP3229" s="196"/>
      <c r="EQ3229" s="196"/>
      <c r="ER3229" s="196"/>
      <c r="ES3229" s="196"/>
      <c r="ET3229" s="196"/>
      <c r="EU3229" s="196"/>
      <c r="EV3229" s="196"/>
      <c r="EW3229" s="196"/>
      <c r="EX3229" s="196"/>
      <c r="EY3229" s="196"/>
      <c r="EZ3229" s="196"/>
      <c r="FA3229" s="196"/>
      <c r="FB3229" s="196"/>
      <c r="FC3229" s="196"/>
      <c r="FD3229" s="196"/>
      <c r="FE3229" s="196"/>
      <c r="FF3229" s="196"/>
      <c r="FG3229" s="196"/>
      <c r="FH3229" s="196"/>
      <c r="FI3229" s="196"/>
      <c r="FJ3229" s="196"/>
      <c r="FK3229" s="196"/>
      <c r="FL3229" s="196"/>
      <c r="FM3229" s="196"/>
      <c r="FN3229" s="196"/>
      <c r="FO3229" s="196"/>
      <c r="FP3229" s="196"/>
      <c r="FQ3229" s="196"/>
      <c r="FR3229" s="196"/>
      <c r="FS3229" s="196"/>
      <c r="FT3229" s="196"/>
      <c r="FU3229" s="196"/>
      <c r="FV3229" s="196"/>
      <c r="FW3229" s="196"/>
      <c r="FX3229" s="196"/>
      <c r="FY3229" s="196"/>
      <c r="FZ3229" s="196"/>
      <c r="GA3229" s="196"/>
      <c r="GB3229" s="196"/>
      <c r="GC3229" s="196"/>
      <c r="GD3229" s="196"/>
      <c r="GE3229" s="196"/>
      <c r="GF3229" s="196"/>
      <c r="GG3229" s="196"/>
      <c r="GH3229" s="196"/>
      <c r="GI3229" s="196"/>
      <c r="GJ3229" s="196"/>
      <c r="GK3229" s="196"/>
      <c r="GL3229" s="196"/>
      <c r="GM3229" s="196"/>
      <c r="GN3229" s="196"/>
      <c r="GO3229" s="196"/>
      <c r="GP3229" s="196"/>
      <c r="GQ3229" s="196"/>
      <c r="GR3229" s="196"/>
      <c r="GS3229" s="196"/>
      <c r="GT3229" s="196"/>
      <c r="GU3229" s="196"/>
      <c r="GV3229" s="196"/>
      <c r="GW3229" s="196"/>
      <c r="GX3229" s="196"/>
      <c r="GY3229" s="196"/>
      <c r="GZ3229" s="196"/>
      <c r="HA3229" s="196"/>
      <c r="HB3229" s="196"/>
      <c r="HC3229" s="196"/>
      <c r="HD3229" s="196"/>
      <c r="HE3229" s="196"/>
      <c r="HF3229" s="196"/>
      <c r="HG3229" s="196"/>
      <c r="HH3229" s="196"/>
      <c r="HI3229" s="196"/>
      <c r="HJ3229" s="196"/>
      <c r="HK3229" s="196"/>
      <c r="HL3229" s="196"/>
      <c r="HM3229" s="196"/>
      <c r="HN3229" s="196"/>
      <c r="HO3229" s="196"/>
      <c r="HP3229" s="196"/>
      <c r="HQ3229" s="196"/>
      <c r="HR3229" s="196"/>
      <c r="HS3229" s="196"/>
      <c r="HT3229" s="196"/>
      <c r="HU3229" s="196"/>
      <c r="HV3229" s="196"/>
      <c r="HW3229" s="196"/>
      <c r="HX3229" s="196"/>
      <c r="HY3229" s="196"/>
      <c r="HZ3229" s="196"/>
      <c r="IA3229" s="196"/>
      <c r="IB3229" s="196"/>
      <c r="IC3229" s="196"/>
      <c r="ID3229" s="196"/>
      <c r="IE3229" s="196"/>
      <c r="IF3229" s="196"/>
      <c r="IG3229" s="196"/>
      <c r="IH3229" s="196"/>
      <c r="II3229" s="196"/>
      <c r="IJ3229" s="196"/>
      <c r="IK3229" s="196"/>
      <c r="IL3229" s="196"/>
      <c r="IM3229" s="196"/>
      <c r="IN3229" s="196"/>
      <c r="IO3229" s="196"/>
      <c r="IP3229" s="196"/>
      <c r="IQ3229" s="196"/>
      <c r="IR3229" s="196"/>
      <c r="IS3229" s="196"/>
      <c r="IT3229" s="196"/>
      <c r="IU3229" s="196"/>
      <c r="IV3229" s="196"/>
    </row>
    <row r="3230" spans="1:256" s="80" customFormat="1" ht="15.75" hidden="1" customHeight="1" thickBot="1">
      <c r="A3230" s="208" t="s">
        <v>2010</v>
      </c>
      <c r="B3230" s="69"/>
      <c r="C3230" s="144" t="s">
        <v>2033</v>
      </c>
      <c r="D3230" s="335">
        <v>0</v>
      </c>
      <c r="E3230" s="335">
        <v>0</v>
      </c>
      <c r="F3230" s="335">
        <v>0</v>
      </c>
      <c r="G3230" s="335">
        <v>0</v>
      </c>
      <c r="H3230" s="335">
        <v>0</v>
      </c>
      <c r="I3230" s="335">
        <v>0</v>
      </c>
      <c r="J3230" s="335">
        <v>0</v>
      </c>
      <c r="K3230" s="335">
        <v>0</v>
      </c>
      <c r="L3230" s="335">
        <v>0</v>
      </c>
      <c r="M3230" s="335">
        <v>0</v>
      </c>
      <c r="N3230" s="335">
        <v>0</v>
      </c>
      <c r="O3230" s="335">
        <v>0</v>
      </c>
      <c r="P3230" s="89">
        <f t="shared" ref="P3230:P3239" si="2108">SUM(D3230:O3230)</f>
        <v>0</v>
      </c>
      <c r="Q3230" s="483"/>
      <c r="R3230" s="85"/>
      <c r="S3230" s="85"/>
      <c r="T3230" s="143"/>
      <c r="U3230" s="79">
        <v>2</v>
      </c>
    </row>
    <row r="3231" spans="1:256" s="80" customFormat="1" ht="15.75" hidden="1" customHeight="1" thickBot="1">
      <c r="A3231" s="351" t="s">
        <v>2010</v>
      </c>
      <c r="B3231" s="69"/>
      <c r="C3231" s="144" t="s">
        <v>2034</v>
      </c>
      <c r="D3231" s="249">
        <v>0</v>
      </c>
      <c r="E3231" s="148">
        <v>0</v>
      </c>
      <c r="F3231" s="148">
        <v>0</v>
      </c>
      <c r="G3231" s="148">
        <v>0</v>
      </c>
      <c r="H3231" s="148">
        <v>0</v>
      </c>
      <c r="I3231" s="148">
        <v>0</v>
      </c>
      <c r="J3231" s="148">
        <v>0</v>
      </c>
      <c r="K3231" s="148">
        <v>0</v>
      </c>
      <c r="L3231" s="148">
        <v>0</v>
      </c>
      <c r="M3231" s="148">
        <v>0</v>
      </c>
      <c r="N3231" s="148">
        <v>0</v>
      </c>
      <c r="O3231" s="148">
        <v>0</v>
      </c>
      <c r="P3231" s="94">
        <f t="shared" si="2108"/>
        <v>0</v>
      </c>
      <c r="Q3231" s="483"/>
      <c r="R3231" s="85"/>
      <c r="S3231" s="85"/>
      <c r="T3231" s="143"/>
      <c r="U3231" s="79">
        <v>2</v>
      </c>
    </row>
    <row r="3232" spans="1:256" s="80" customFormat="1" ht="15.75" hidden="1" customHeight="1" thickBot="1">
      <c r="A3232" s="351" t="s">
        <v>2010</v>
      </c>
      <c r="B3232" s="69"/>
      <c r="C3232" s="144" t="s">
        <v>2035</v>
      </c>
      <c r="D3232" s="453">
        <v>0</v>
      </c>
      <c r="E3232" s="151">
        <v>0</v>
      </c>
      <c r="F3232" s="151">
        <v>0</v>
      </c>
      <c r="G3232" s="151">
        <v>0</v>
      </c>
      <c r="H3232" s="151">
        <v>0</v>
      </c>
      <c r="I3232" s="151">
        <v>0</v>
      </c>
      <c r="J3232" s="151">
        <v>0</v>
      </c>
      <c r="K3232" s="151">
        <v>0</v>
      </c>
      <c r="L3232" s="151">
        <v>0</v>
      </c>
      <c r="M3232" s="151">
        <v>0</v>
      </c>
      <c r="N3232" s="151">
        <v>0</v>
      </c>
      <c r="O3232" s="151">
        <v>0</v>
      </c>
      <c r="P3232" s="84">
        <f t="shared" si="2108"/>
        <v>0</v>
      </c>
      <c r="Q3232" s="483"/>
      <c r="R3232" s="85"/>
      <c r="S3232" s="85"/>
      <c r="T3232" s="143"/>
      <c r="U3232" s="79">
        <v>2</v>
      </c>
    </row>
    <row r="3233" spans="1:21" s="80" customFormat="1" ht="15.75" hidden="1" customHeight="1" thickBot="1">
      <c r="A3233" s="351" t="s">
        <v>2010</v>
      </c>
      <c r="B3233" s="69"/>
      <c r="C3233" s="144" t="s">
        <v>2036</v>
      </c>
      <c r="D3233" s="453">
        <v>0</v>
      </c>
      <c r="E3233" s="151">
        <v>0</v>
      </c>
      <c r="F3233" s="151">
        <v>0</v>
      </c>
      <c r="G3233" s="151">
        <v>0</v>
      </c>
      <c r="H3233" s="151">
        <v>0</v>
      </c>
      <c r="I3233" s="151">
        <v>0</v>
      </c>
      <c r="J3233" s="151">
        <v>0</v>
      </c>
      <c r="K3233" s="151">
        <v>0</v>
      </c>
      <c r="L3233" s="151">
        <v>0</v>
      </c>
      <c r="M3233" s="151">
        <v>0</v>
      </c>
      <c r="N3233" s="151">
        <v>0</v>
      </c>
      <c r="O3233" s="151">
        <v>0</v>
      </c>
      <c r="P3233" s="130">
        <f t="shared" si="2108"/>
        <v>0</v>
      </c>
      <c r="Q3233" s="483"/>
      <c r="R3233" s="85"/>
      <c r="S3233" s="85"/>
      <c r="T3233" s="143"/>
      <c r="U3233" s="79">
        <v>2</v>
      </c>
    </row>
    <row r="3234" spans="1:21" s="80" customFormat="1" ht="15.75" hidden="1" customHeight="1" thickBot="1">
      <c r="A3234" s="351" t="s">
        <v>2010</v>
      </c>
      <c r="B3234" s="69"/>
      <c r="C3234" s="154" t="s">
        <v>2037</v>
      </c>
      <c r="D3234" s="453">
        <v>0</v>
      </c>
      <c r="E3234" s="151">
        <v>0</v>
      </c>
      <c r="F3234" s="151">
        <v>0</v>
      </c>
      <c r="G3234" s="151">
        <v>0</v>
      </c>
      <c r="H3234" s="151">
        <v>0</v>
      </c>
      <c r="I3234" s="151">
        <v>0</v>
      </c>
      <c r="J3234" s="151">
        <v>0</v>
      </c>
      <c r="K3234" s="151">
        <v>0</v>
      </c>
      <c r="L3234" s="151">
        <v>0</v>
      </c>
      <c r="M3234" s="151">
        <v>0</v>
      </c>
      <c r="N3234" s="151">
        <v>0</v>
      </c>
      <c r="O3234" s="151">
        <v>0</v>
      </c>
      <c r="P3234" s="130">
        <f t="shared" si="2108"/>
        <v>0</v>
      </c>
      <c r="Q3234" s="499" t="e">
        <f>(P3253/P3252-1)</f>
        <v>#DIV/0!</v>
      </c>
      <c r="R3234" s="85"/>
      <c r="S3234" s="85"/>
      <c r="T3234" s="143"/>
      <c r="U3234" s="79">
        <v>2</v>
      </c>
    </row>
    <row r="3235" spans="1:21" s="80" customFormat="1" ht="15.75" hidden="1" customHeight="1" thickBot="1">
      <c r="A3235" s="351" t="s">
        <v>2010</v>
      </c>
      <c r="B3235" s="69"/>
      <c r="C3235" s="144" t="s">
        <v>2038</v>
      </c>
      <c r="D3235" s="453">
        <v>0</v>
      </c>
      <c r="E3235" s="151">
        <v>0</v>
      </c>
      <c r="F3235" s="151">
        <v>0</v>
      </c>
      <c r="G3235" s="151">
        <v>0</v>
      </c>
      <c r="H3235" s="151">
        <v>0</v>
      </c>
      <c r="I3235" s="151">
        <v>0</v>
      </c>
      <c r="J3235" s="151">
        <v>0</v>
      </c>
      <c r="K3235" s="151">
        <v>0</v>
      </c>
      <c r="L3235" s="151">
        <v>0</v>
      </c>
      <c r="M3235" s="151">
        <v>0</v>
      </c>
      <c r="N3235" s="151">
        <v>0</v>
      </c>
      <c r="O3235" s="151">
        <v>0</v>
      </c>
      <c r="P3235" s="130">
        <f t="shared" si="2108"/>
        <v>0</v>
      </c>
      <c r="Q3235" s="499" t="e">
        <f>(P3254/P3253-1)</f>
        <v>#DIV/0!</v>
      </c>
      <c r="R3235" s="85"/>
      <c r="S3235" s="85"/>
      <c r="T3235" s="143"/>
      <c r="U3235" s="79">
        <v>2</v>
      </c>
    </row>
    <row r="3236" spans="1:21" s="80" customFormat="1" ht="15.75" hidden="1" customHeight="1" thickBot="1">
      <c r="A3236" s="351" t="s">
        <v>2010</v>
      </c>
      <c r="B3236" s="69"/>
      <c r="C3236" s="144" t="s">
        <v>2039</v>
      </c>
      <c r="D3236" s="453">
        <v>0</v>
      </c>
      <c r="E3236" s="151">
        <v>0</v>
      </c>
      <c r="F3236" s="151">
        <v>0</v>
      </c>
      <c r="G3236" s="151">
        <v>0</v>
      </c>
      <c r="H3236" s="151">
        <v>0</v>
      </c>
      <c r="I3236" s="151">
        <v>0</v>
      </c>
      <c r="J3236" s="151">
        <v>0</v>
      </c>
      <c r="K3236" s="151">
        <v>0</v>
      </c>
      <c r="L3236" s="151">
        <v>0</v>
      </c>
      <c r="M3236" s="151">
        <v>0</v>
      </c>
      <c r="N3236" s="151">
        <v>0</v>
      </c>
      <c r="O3236" s="151">
        <v>0</v>
      </c>
      <c r="P3236" s="130">
        <f t="shared" si="2108"/>
        <v>0</v>
      </c>
      <c r="Q3236" s="500" t="e">
        <f>(P3255/P3254-1)</f>
        <v>#DIV/0!</v>
      </c>
      <c r="R3236" s="85"/>
      <c r="S3236" s="85"/>
      <c r="T3236" s="143"/>
      <c r="U3236" s="79">
        <v>2</v>
      </c>
    </row>
    <row r="3237" spans="1:21" s="80" customFormat="1" ht="15.75" hidden="1" customHeight="1" thickBot="1">
      <c r="A3237" s="351" t="s">
        <v>2010</v>
      </c>
      <c r="B3237" s="69"/>
      <c r="C3237" s="363" t="s">
        <v>2040</v>
      </c>
      <c r="D3237" s="126">
        <v>0</v>
      </c>
      <c r="E3237" s="335">
        <v>0</v>
      </c>
      <c r="F3237" s="335">
        <v>0</v>
      </c>
      <c r="G3237" s="335">
        <v>0</v>
      </c>
      <c r="H3237" s="335">
        <v>0</v>
      </c>
      <c r="I3237" s="335">
        <v>0</v>
      </c>
      <c r="J3237" s="335">
        <v>0</v>
      </c>
      <c r="K3237" s="335">
        <v>0</v>
      </c>
      <c r="L3237" s="335">
        <v>0</v>
      </c>
      <c r="M3237" s="335">
        <v>0</v>
      </c>
      <c r="N3237" s="335">
        <v>0</v>
      </c>
      <c r="O3237" s="335">
        <v>0</v>
      </c>
      <c r="P3237" s="130">
        <f t="shared" si="2108"/>
        <v>0</v>
      </c>
      <c r="Q3237" s="500">
        <v>0</v>
      </c>
      <c r="R3237" s="85"/>
      <c r="S3237" s="85"/>
      <c r="T3237" s="480"/>
      <c r="U3237" s="79">
        <v>2</v>
      </c>
    </row>
    <row r="3238" spans="1:21" s="80" customFormat="1" ht="15.75" hidden="1" customHeight="1" thickBot="1">
      <c r="A3238" s="351" t="s">
        <v>2010</v>
      </c>
      <c r="B3238" s="516"/>
      <c r="C3238" s="530" t="s">
        <v>2041</v>
      </c>
      <c r="D3238" s="86">
        <v>0</v>
      </c>
      <c r="E3238" s="145">
        <v>0</v>
      </c>
      <c r="F3238" s="145">
        <v>0</v>
      </c>
      <c r="G3238" s="145">
        <v>0</v>
      </c>
      <c r="H3238" s="145">
        <v>0</v>
      </c>
      <c r="I3238" s="145">
        <v>0</v>
      </c>
      <c r="J3238" s="145">
        <v>0</v>
      </c>
      <c r="K3238" s="145">
        <v>0</v>
      </c>
      <c r="L3238" s="145">
        <v>0</v>
      </c>
      <c r="M3238" s="145">
        <v>0</v>
      </c>
      <c r="N3238" s="145">
        <v>0</v>
      </c>
      <c r="O3238" s="145">
        <v>0</v>
      </c>
      <c r="P3238" s="534">
        <f t="shared" si="2108"/>
        <v>0</v>
      </c>
      <c r="Q3238" s="535">
        <v>0</v>
      </c>
      <c r="R3238" s="85"/>
      <c r="S3238" s="85"/>
      <c r="T3238" s="143"/>
      <c r="U3238" s="79">
        <v>2</v>
      </c>
    </row>
    <row r="3239" spans="1:21" s="80" customFormat="1" ht="15.75" hidden="1" customHeight="1" thickBot="1">
      <c r="A3239" s="351" t="s">
        <v>2010</v>
      </c>
      <c r="B3239" s="516"/>
      <c r="C3239" s="530" t="s">
        <v>2042</v>
      </c>
      <c r="D3239" s="369">
        <v>0</v>
      </c>
      <c r="E3239" s="148">
        <v>0</v>
      </c>
      <c r="F3239" s="148">
        <v>0</v>
      </c>
      <c r="G3239" s="148">
        <v>0</v>
      </c>
      <c r="H3239" s="148">
        <v>0</v>
      </c>
      <c r="I3239" s="148">
        <v>0</v>
      </c>
      <c r="J3239" s="148">
        <v>0</v>
      </c>
      <c r="K3239" s="148">
        <v>0</v>
      </c>
      <c r="L3239" s="148">
        <v>0</v>
      </c>
      <c r="M3239" s="148">
        <v>0</v>
      </c>
      <c r="N3239" s="148">
        <v>0</v>
      </c>
      <c r="O3239" s="148">
        <v>0</v>
      </c>
      <c r="P3239" s="533">
        <f t="shared" si="2108"/>
        <v>0</v>
      </c>
      <c r="Q3239" s="536">
        <v>0</v>
      </c>
      <c r="R3239" s="85"/>
      <c r="S3239" s="85"/>
      <c r="T3239" s="143"/>
      <c r="U3239" s="79">
        <v>2</v>
      </c>
    </row>
    <row r="3240" spans="1:21" s="80" customFormat="1" ht="15.6" hidden="1" customHeight="1" thickBot="1">
      <c r="A3240" s="351" t="s">
        <v>2010</v>
      </c>
      <c r="B3240" s="516"/>
      <c r="C3240" s="530" t="s">
        <v>2043</v>
      </c>
      <c r="D3240" s="369">
        <v>0</v>
      </c>
      <c r="E3240" s="148">
        <v>0</v>
      </c>
      <c r="F3240" s="148">
        <v>0</v>
      </c>
      <c r="G3240" s="148">
        <v>0</v>
      </c>
      <c r="H3240" s="148">
        <v>0</v>
      </c>
      <c r="I3240" s="148">
        <v>0</v>
      </c>
      <c r="J3240" s="148">
        <v>0</v>
      </c>
      <c r="K3240" s="148">
        <v>0</v>
      </c>
      <c r="L3240" s="148">
        <v>0</v>
      </c>
      <c r="M3240" s="148">
        <v>0</v>
      </c>
      <c r="N3240" s="148">
        <v>0</v>
      </c>
      <c r="O3240" s="148">
        <v>0</v>
      </c>
      <c r="P3240" s="533">
        <f>SUM(D3240:O3240)</f>
        <v>0</v>
      </c>
      <c r="Q3240" s="536">
        <v>0</v>
      </c>
      <c r="R3240" s="85"/>
      <c r="S3240" s="85"/>
      <c r="T3240" s="143"/>
      <c r="U3240" s="79">
        <v>2</v>
      </c>
    </row>
    <row r="3241" spans="1:21" s="80" customFormat="1" ht="15.6" hidden="1" customHeight="1" thickBot="1">
      <c r="A3241" s="351" t="s">
        <v>2010</v>
      </c>
      <c r="B3241" s="516"/>
      <c r="C3241" s="530" t="s">
        <v>2044</v>
      </c>
      <c r="D3241" s="369">
        <f>D3261/$P3261</f>
        <v>0</v>
      </c>
      <c r="E3241" s="148">
        <f t="shared" ref="E3241:O3241" si="2109">E3261/$P3261</f>
        <v>5.5856771186187391E-2</v>
      </c>
      <c r="F3241" s="148">
        <f t="shared" si="2109"/>
        <v>3.7292381442455461E-2</v>
      </c>
      <c r="G3241" s="148">
        <f t="shared" si="2109"/>
        <v>2.2900916222769702E-2</v>
      </c>
      <c r="H3241" s="148">
        <f t="shared" si="2109"/>
        <v>0.11362923908951916</v>
      </c>
      <c r="I3241" s="148">
        <f t="shared" si="2109"/>
        <v>0.15261652808683934</v>
      </c>
      <c r="J3241" s="148">
        <f t="shared" si="2109"/>
        <v>0.13128671157020905</v>
      </c>
      <c r="K3241" s="148">
        <f t="shared" si="2109"/>
        <v>0.10282183488911802</v>
      </c>
      <c r="L3241" s="148">
        <f t="shared" si="2109"/>
        <v>8.3834231280996596E-2</v>
      </c>
      <c r="M3241" s="148">
        <f t="shared" si="2109"/>
        <v>9.8596066331749208E-2</v>
      </c>
      <c r="N3241" s="148">
        <f t="shared" si="2109"/>
        <v>9.6866514491809608E-2</v>
      </c>
      <c r="O3241" s="148">
        <f t="shared" si="2109"/>
        <v>0.10429880540834635</v>
      </c>
      <c r="P3241" s="533">
        <f>SUM(D3241:O3241)</f>
        <v>0.99999999999999989</v>
      </c>
      <c r="Q3241" s="536">
        <v>1</v>
      </c>
      <c r="R3241" s="85"/>
      <c r="S3241" s="85"/>
      <c r="T3241" s="143"/>
      <c r="U3241" s="79">
        <v>2</v>
      </c>
    </row>
    <row r="3242" spans="1:21" s="80" customFormat="1" ht="15.6" customHeight="1" thickBot="1">
      <c r="A3242" s="351" t="s">
        <v>2010</v>
      </c>
      <c r="B3242" s="516">
        <f>+B3224+1</f>
        <v>631</v>
      </c>
      <c r="C3242" s="530" t="s">
        <v>2045</v>
      </c>
      <c r="D3242" s="369">
        <f t="shared" ref="D3242:O3242" si="2110">D3262/$P3262</f>
        <v>7.3522870901238505E-2</v>
      </c>
      <c r="E3242" s="148">
        <f t="shared" si="2110"/>
        <v>8.4968412398896451E-2</v>
      </c>
      <c r="F3242" s="148">
        <f t="shared" si="2110"/>
        <v>7.6454793785397782E-2</v>
      </c>
      <c r="G3242" s="148">
        <f t="shared" si="2110"/>
        <v>0.12373926760263666</v>
      </c>
      <c r="H3242" s="148">
        <f t="shared" si="2110"/>
        <v>7.9105604501989155E-2</v>
      </c>
      <c r="I3242" s="148">
        <f t="shared" si="2110"/>
        <v>7.7894073338707362E-2</v>
      </c>
      <c r="J3242" s="148">
        <f t="shared" si="2110"/>
        <v>0.10944282250682437</v>
      </c>
      <c r="K3242" s="148">
        <f t="shared" si="2110"/>
        <v>9.4658206837293243E-2</v>
      </c>
      <c r="L3242" s="148">
        <f t="shared" si="2110"/>
        <v>8.4758053875599829E-2</v>
      </c>
      <c r="M3242" s="148">
        <f t="shared" si="2110"/>
        <v>6.1472024758166287E-2</v>
      </c>
      <c r="N3242" s="148">
        <f t="shared" si="2110"/>
        <v>5.4482738076195261E-2</v>
      </c>
      <c r="O3242" s="148">
        <f t="shared" si="2110"/>
        <v>7.9501131417054866E-2</v>
      </c>
      <c r="P3242" s="533">
        <f t="shared" ref="P3242:P3252" si="2111">SUM(D3242:O3242)</f>
        <v>0.99999999999999978</v>
      </c>
      <c r="Q3242" s="536">
        <f>(P3262/P3261-1)</f>
        <v>0.38190892735494852</v>
      </c>
      <c r="R3242" s="85"/>
      <c r="S3242" s="85"/>
      <c r="T3242" s="143"/>
      <c r="U3242" s="79">
        <v>1</v>
      </c>
    </row>
    <row r="3243" spans="1:21" s="80" customFormat="1" ht="15.6" customHeight="1" thickBot="1">
      <c r="A3243" s="351" t="s">
        <v>2010</v>
      </c>
      <c r="B3243" s="516">
        <f>+B3242+1</f>
        <v>632</v>
      </c>
      <c r="C3243" s="530" t="s">
        <v>2046</v>
      </c>
      <c r="D3243" s="370">
        <f t="shared" ref="D3243:O3243" si="2112">D3263/$P3263</f>
        <v>6.3104479539878716E-2</v>
      </c>
      <c r="E3243" s="253">
        <f t="shared" si="2112"/>
        <v>6.5665370906082002E-2</v>
      </c>
      <c r="F3243" s="253">
        <f t="shared" si="2112"/>
        <v>7.6447978748593146E-2</v>
      </c>
      <c r="G3243" s="253">
        <f t="shared" si="2112"/>
        <v>7.5504841737029788E-2</v>
      </c>
      <c r="H3243" s="253">
        <f t="shared" si="2112"/>
        <v>9.0682956367528961E-2</v>
      </c>
      <c r="I3243" s="253">
        <f t="shared" si="2112"/>
        <v>6.9006198629362275E-2</v>
      </c>
      <c r="J3243" s="253">
        <f t="shared" si="2112"/>
        <v>9.47128121059609E-2</v>
      </c>
      <c r="K3243" s="253">
        <f t="shared" si="2112"/>
        <v>7.8066896793670681E-2</v>
      </c>
      <c r="L3243" s="253">
        <f t="shared" si="2112"/>
        <v>9.8005289117438499E-2</v>
      </c>
      <c r="M3243" s="253">
        <f t="shared" si="2112"/>
        <v>8.041260746976811E-2</v>
      </c>
      <c r="N3243" s="253">
        <f t="shared" si="2112"/>
        <v>0.10872002068048242</v>
      </c>
      <c r="O3243" s="253">
        <f t="shared" si="2112"/>
        <v>9.9670547904204543E-2</v>
      </c>
      <c r="P3243" s="537">
        <f t="shared" si="2111"/>
        <v>1.0000000000000002</v>
      </c>
      <c r="Q3243" s="538">
        <f t="shared" ref="Q3243:Q3251" si="2113">(P3263/P3262-1)</f>
        <v>0.19023933051750475</v>
      </c>
      <c r="R3243" s="85"/>
      <c r="S3243" s="85"/>
      <c r="T3243" s="143"/>
      <c r="U3243" s="79">
        <v>1</v>
      </c>
    </row>
    <row r="3244" spans="1:21" s="80" customFormat="1" ht="15.6" customHeight="1" thickBot="1">
      <c r="A3244" s="351" t="s">
        <v>2010</v>
      </c>
      <c r="B3244" s="516">
        <f>+B3243+1</f>
        <v>633</v>
      </c>
      <c r="C3244" s="51" t="s">
        <v>2047</v>
      </c>
      <c r="D3244" s="91">
        <f t="shared" ref="D3244:O3244" si="2114">D3264/$P3264</f>
        <v>6.9308725018356956E-2</v>
      </c>
      <c r="E3244" s="454">
        <f t="shared" si="2114"/>
        <v>9.1436596074420201E-2</v>
      </c>
      <c r="F3244" s="454">
        <f t="shared" si="2114"/>
        <v>8.0390773885452779E-2</v>
      </c>
      <c r="G3244" s="454">
        <f t="shared" si="2114"/>
        <v>9.9488249111287244E-2</v>
      </c>
      <c r="H3244" s="454">
        <f t="shared" si="2114"/>
        <v>6.6354241667513691E-2</v>
      </c>
      <c r="I3244" s="454">
        <f t="shared" si="2114"/>
        <v>9.5730757344754419E-2</v>
      </c>
      <c r="J3244" s="454">
        <f t="shared" si="2114"/>
        <v>8.1186374918852264E-2</v>
      </c>
      <c r="K3244" s="454">
        <f t="shared" si="2114"/>
        <v>7.7833048787745662E-2</v>
      </c>
      <c r="L3244" s="454">
        <f t="shared" si="2114"/>
        <v>7.7719552945336681E-2</v>
      </c>
      <c r="M3244" s="454">
        <f t="shared" si="2114"/>
        <v>8.3842280777483111E-2</v>
      </c>
      <c r="N3244" s="454">
        <f t="shared" si="2114"/>
        <v>9.3569434449098737E-2</v>
      </c>
      <c r="O3244" s="92">
        <f t="shared" si="2114"/>
        <v>8.3139965019698212E-2</v>
      </c>
      <c r="P3244" s="420">
        <f t="shared" si="2111"/>
        <v>1</v>
      </c>
      <c r="Q3244" s="501">
        <f t="shared" si="2113"/>
        <v>2.9591235239020852E-2</v>
      </c>
      <c r="R3244" s="85"/>
      <c r="S3244" s="85"/>
      <c r="T3244" s="143"/>
      <c r="U3244" s="79">
        <v>1</v>
      </c>
    </row>
    <row r="3245" spans="1:21" s="80" customFormat="1" ht="15.6" customHeight="1" thickBot="1">
      <c r="A3245" s="351" t="s">
        <v>2010</v>
      </c>
      <c r="B3245" s="516">
        <f>+B3244+1</f>
        <v>634</v>
      </c>
      <c r="C3245" s="51" t="s">
        <v>2048</v>
      </c>
      <c r="D3245" s="91">
        <f t="shared" ref="D3245:O3245" si="2115">D3265/$P3265</f>
        <v>7.6460414094680809E-2</v>
      </c>
      <c r="E3245" s="454">
        <f t="shared" si="2115"/>
        <v>6.7292139587014799E-2</v>
      </c>
      <c r="F3245" s="454">
        <f t="shared" si="2115"/>
        <v>0.10569238767308081</v>
      </c>
      <c r="G3245" s="454">
        <f t="shared" si="2115"/>
        <v>6.3830667856995302E-2</v>
      </c>
      <c r="H3245" s="454">
        <f t="shared" si="2115"/>
        <v>9.7939414282949014E-2</v>
      </c>
      <c r="I3245" s="454">
        <f t="shared" si="2115"/>
        <v>8.1556755424233546E-2</v>
      </c>
      <c r="J3245" s="454">
        <f t="shared" si="2115"/>
        <v>8.4747055108012823E-2</v>
      </c>
      <c r="K3245" s="454">
        <f t="shared" si="2115"/>
        <v>6.623460537984964E-2</v>
      </c>
      <c r="L3245" s="454">
        <f t="shared" si="2115"/>
        <v>0.10618683646410067</v>
      </c>
      <c r="M3245" s="454">
        <f t="shared" si="2115"/>
        <v>6.9707731057558162E-2</v>
      </c>
      <c r="N3245" s="454">
        <f t="shared" si="2115"/>
        <v>0.11263273596672874</v>
      </c>
      <c r="O3245" s="249">
        <f t="shared" si="2115"/>
        <v>6.7719257104795677E-2</v>
      </c>
      <c r="P3245" s="94">
        <f t="shared" si="2111"/>
        <v>0.99999999999999989</v>
      </c>
      <c r="Q3245" s="494">
        <f t="shared" si="2113"/>
        <v>2.0780509163378591E-2</v>
      </c>
      <c r="R3245" s="85"/>
      <c r="S3245" s="85"/>
      <c r="T3245" s="143"/>
      <c r="U3245" s="79">
        <v>1</v>
      </c>
    </row>
    <row r="3246" spans="1:21" s="80" customFormat="1" ht="15.75" customHeight="1" thickBot="1">
      <c r="A3246" s="351" t="s">
        <v>2010</v>
      </c>
      <c r="B3246" s="516">
        <f>+B3245+1</f>
        <v>635</v>
      </c>
      <c r="C3246" s="51" t="s">
        <v>2049</v>
      </c>
      <c r="D3246" s="91">
        <f t="shared" ref="D3246:O3246" si="2116">D3266/$P3266</f>
        <v>8.1189710610932497E-2</v>
      </c>
      <c r="E3246" s="454">
        <f t="shared" si="2116"/>
        <v>8.1189710610932497E-2</v>
      </c>
      <c r="F3246" s="454">
        <f t="shared" si="2116"/>
        <v>8.3601286173633452E-2</v>
      </c>
      <c r="G3246" s="454">
        <f t="shared" si="2116"/>
        <v>7.7974276527331188E-2</v>
      </c>
      <c r="H3246" s="454">
        <f t="shared" si="2116"/>
        <v>8.1993569131832811E-2</v>
      </c>
      <c r="I3246" s="454">
        <f t="shared" si="2116"/>
        <v>8.1189710610932483E-2</v>
      </c>
      <c r="J3246" s="454">
        <f t="shared" si="2116"/>
        <v>8.601286173633442E-2</v>
      </c>
      <c r="K3246" s="454">
        <f t="shared" si="2116"/>
        <v>8.1189710610932483E-2</v>
      </c>
      <c r="L3246" s="454">
        <f t="shared" si="2116"/>
        <v>8.3601286173633452E-2</v>
      </c>
      <c r="M3246" s="454">
        <f t="shared" si="2116"/>
        <v>9.0836012861736343E-2</v>
      </c>
      <c r="N3246" s="454">
        <f t="shared" si="2116"/>
        <v>8.5209003215434093E-2</v>
      </c>
      <c r="O3246" s="249">
        <f t="shared" si="2116"/>
        <v>8.6012861736334462E-2</v>
      </c>
      <c r="P3246" s="94">
        <f t="shared" si="2111"/>
        <v>1.0000000000000002</v>
      </c>
      <c r="Q3246" s="494">
        <f t="shared" si="2113"/>
        <v>0.3228983680059816</v>
      </c>
      <c r="R3246" s="85"/>
      <c r="S3246" s="85"/>
      <c r="T3246" s="143"/>
      <c r="U3246" s="79">
        <v>1</v>
      </c>
    </row>
    <row r="3247" spans="1:21" s="80" customFormat="1" ht="15.75" customHeight="1" thickBot="1">
      <c r="A3247" s="351" t="s">
        <v>2010</v>
      </c>
      <c r="B3247" s="516">
        <f>+B3246+1</f>
        <v>636</v>
      </c>
      <c r="C3247" s="51" t="s">
        <v>2050</v>
      </c>
      <c r="D3247" s="91">
        <f t="shared" ref="D3247:O3247" si="2117">D3267/$P3267</f>
        <v>8.1339712918660295E-2</v>
      </c>
      <c r="E3247" s="454">
        <f t="shared" si="2117"/>
        <v>8.1339712918660295E-2</v>
      </c>
      <c r="F3247" s="454">
        <f t="shared" si="2117"/>
        <v>8.3732057416267935E-2</v>
      </c>
      <c r="G3247" s="454">
        <f t="shared" si="2117"/>
        <v>7.81499202551834E-2</v>
      </c>
      <c r="H3247" s="454">
        <f t="shared" si="2117"/>
        <v>8.2137161084529509E-2</v>
      </c>
      <c r="I3247" s="454">
        <f t="shared" si="2117"/>
        <v>8.1339712918660295E-2</v>
      </c>
      <c r="J3247" s="454">
        <f t="shared" si="2117"/>
        <v>8.6124401913875603E-2</v>
      </c>
      <c r="K3247" s="454">
        <f t="shared" si="2117"/>
        <v>8.0542264752791068E-2</v>
      </c>
      <c r="L3247" s="454">
        <f t="shared" si="2117"/>
        <v>8.3732057416267935E-2</v>
      </c>
      <c r="M3247" s="454">
        <f t="shared" si="2117"/>
        <v>9.0909090909090912E-2</v>
      </c>
      <c r="N3247" s="454">
        <f t="shared" si="2117"/>
        <v>8.4529505582137149E-2</v>
      </c>
      <c r="O3247" s="249">
        <f t="shared" si="2117"/>
        <v>8.6124401913875714E-2</v>
      </c>
      <c r="P3247" s="94">
        <f t="shared" si="2111"/>
        <v>1</v>
      </c>
      <c r="Q3247" s="494">
        <f t="shared" si="2113"/>
        <v>8.0385852090032461E-3</v>
      </c>
      <c r="R3247" s="85"/>
      <c r="S3247" s="85"/>
      <c r="T3247" s="143"/>
      <c r="U3247" s="79">
        <v>1</v>
      </c>
    </row>
    <row r="3248" spans="1:21" s="80" customFormat="1" ht="15.75" hidden="1" customHeight="1" thickBot="1">
      <c r="A3248" s="351" t="s">
        <v>2010</v>
      </c>
      <c r="B3248" s="69"/>
      <c r="C3248" s="144" t="s">
        <v>2051</v>
      </c>
      <c r="D3248" s="91" t="e">
        <f t="shared" ref="D3248:O3248" si="2118">D3268/$P3268</f>
        <v>#DIV/0!</v>
      </c>
      <c r="E3248" s="454" t="e">
        <f t="shared" si="2118"/>
        <v>#DIV/0!</v>
      </c>
      <c r="F3248" s="454" t="e">
        <f t="shared" si="2118"/>
        <v>#DIV/0!</v>
      </c>
      <c r="G3248" s="454" t="e">
        <f t="shared" si="2118"/>
        <v>#DIV/0!</v>
      </c>
      <c r="H3248" s="454" t="e">
        <f t="shared" si="2118"/>
        <v>#DIV/0!</v>
      </c>
      <c r="I3248" s="454" t="e">
        <f t="shared" si="2118"/>
        <v>#DIV/0!</v>
      </c>
      <c r="J3248" s="454" t="e">
        <f t="shared" si="2118"/>
        <v>#DIV/0!</v>
      </c>
      <c r="K3248" s="454" t="e">
        <f t="shared" si="2118"/>
        <v>#DIV/0!</v>
      </c>
      <c r="L3248" s="454" t="e">
        <f t="shared" si="2118"/>
        <v>#DIV/0!</v>
      </c>
      <c r="M3248" s="454" t="e">
        <f t="shared" si="2118"/>
        <v>#DIV/0!</v>
      </c>
      <c r="N3248" s="454" t="e">
        <f t="shared" si="2118"/>
        <v>#DIV/0!</v>
      </c>
      <c r="O3248" s="249" t="e">
        <f t="shared" si="2118"/>
        <v>#DIV/0!</v>
      </c>
      <c r="P3248" s="94" t="e">
        <f t="shared" si="2111"/>
        <v>#DIV/0!</v>
      </c>
      <c r="Q3248" s="494">
        <f t="shared" si="2113"/>
        <v>-1</v>
      </c>
      <c r="R3248" s="85"/>
      <c r="S3248" s="85"/>
      <c r="T3248" s="143"/>
      <c r="U3248" s="79">
        <v>2</v>
      </c>
    </row>
    <row r="3249" spans="1:21" s="80" customFormat="1" ht="15.75" hidden="1" customHeight="1" thickBot="1">
      <c r="A3249" s="351" t="s">
        <v>2010</v>
      </c>
      <c r="B3249" s="69"/>
      <c r="C3249" s="144" t="s">
        <v>2052</v>
      </c>
      <c r="D3249" s="91" t="e">
        <f t="shared" ref="D3249:O3249" si="2119">D3269/$P3269</f>
        <v>#DIV/0!</v>
      </c>
      <c r="E3249" s="454" t="e">
        <f t="shared" si="2119"/>
        <v>#DIV/0!</v>
      </c>
      <c r="F3249" s="454" t="e">
        <f t="shared" si="2119"/>
        <v>#DIV/0!</v>
      </c>
      <c r="G3249" s="454" t="e">
        <f t="shared" si="2119"/>
        <v>#DIV/0!</v>
      </c>
      <c r="H3249" s="454" t="e">
        <f t="shared" si="2119"/>
        <v>#DIV/0!</v>
      </c>
      <c r="I3249" s="454" t="e">
        <f t="shared" si="2119"/>
        <v>#DIV/0!</v>
      </c>
      <c r="J3249" s="454" t="e">
        <f t="shared" si="2119"/>
        <v>#DIV/0!</v>
      </c>
      <c r="K3249" s="454" t="e">
        <f t="shared" si="2119"/>
        <v>#DIV/0!</v>
      </c>
      <c r="L3249" s="454" t="e">
        <f t="shared" si="2119"/>
        <v>#DIV/0!</v>
      </c>
      <c r="M3249" s="454" t="e">
        <f t="shared" si="2119"/>
        <v>#DIV/0!</v>
      </c>
      <c r="N3249" s="454" t="e">
        <f t="shared" si="2119"/>
        <v>#DIV/0!</v>
      </c>
      <c r="O3249" s="249" t="e">
        <f t="shared" si="2119"/>
        <v>#DIV/0!</v>
      </c>
      <c r="P3249" s="94" t="e">
        <f t="shared" si="2111"/>
        <v>#DIV/0!</v>
      </c>
      <c r="Q3249" s="494" t="e">
        <f t="shared" si="2113"/>
        <v>#DIV/0!</v>
      </c>
      <c r="R3249" s="85"/>
      <c r="S3249" s="85"/>
      <c r="T3249" s="143"/>
      <c r="U3249" s="79">
        <v>2</v>
      </c>
    </row>
    <row r="3250" spans="1:21" s="80" customFormat="1" ht="15.75" hidden="1" customHeight="1" thickBot="1">
      <c r="A3250" s="351" t="s">
        <v>2010</v>
      </c>
      <c r="B3250" s="69"/>
      <c r="C3250" s="144" t="s">
        <v>2053</v>
      </c>
      <c r="D3250" s="91" t="e">
        <f t="shared" ref="D3250:O3250" si="2120">D3270/$P3270</f>
        <v>#DIV/0!</v>
      </c>
      <c r="E3250" s="454" t="e">
        <f t="shared" si="2120"/>
        <v>#DIV/0!</v>
      </c>
      <c r="F3250" s="454" t="e">
        <f t="shared" si="2120"/>
        <v>#DIV/0!</v>
      </c>
      <c r="G3250" s="454" t="e">
        <f t="shared" si="2120"/>
        <v>#DIV/0!</v>
      </c>
      <c r="H3250" s="454" t="e">
        <f t="shared" si="2120"/>
        <v>#DIV/0!</v>
      </c>
      <c r="I3250" s="454" t="e">
        <f t="shared" si="2120"/>
        <v>#DIV/0!</v>
      </c>
      <c r="J3250" s="454" t="e">
        <f t="shared" si="2120"/>
        <v>#DIV/0!</v>
      </c>
      <c r="K3250" s="454" t="e">
        <f t="shared" si="2120"/>
        <v>#DIV/0!</v>
      </c>
      <c r="L3250" s="454" t="e">
        <f t="shared" si="2120"/>
        <v>#DIV/0!</v>
      </c>
      <c r="M3250" s="454" t="e">
        <f t="shared" si="2120"/>
        <v>#DIV/0!</v>
      </c>
      <c r="N3250" s="454" t="e">
        <f t="shared" si="2120"/>
        <v>#DIV/0!</v>
      </c>
      <c r="O3250" s="249" t="e">
        <f t="shared" si="2120"/>
        <v>#DIV/0!</v>
      </c>
      <c r="P3250" s="94" t="e">
        <f t="shared" si="2111"/>
        <v>#DIV/0!</v>
      </c>
      <c r="Q3250" s="494" t="e">
        <f t="shared" si="2113"/>
        <v>#DIV/0!</v>
      </c>
      <c r="R3250" s="85"/>
      <c r="S3250" s="85"/>
      <c r="T3250" s="143"/>
      <c r="U3250" s="79">
        <v>2</v>
      </c>
    </row>
    <row r="3251" spans="1:21" s="80" customFormat="1" ht="15.75" hidden="1" customHeight="1" thickBot="1">
      <c r="A3251" s="351" t="s">
        <v>2010</v>
      </c>
      <c r="B3251" s="69"/>
      <c r="C3251" s="144" t="s">
        <v>2054</v>
      </c>
      <c r="D3251" s="91" t="e">
        <f t="shared" ref="D3251:O3251" si="2121">D3271/$P3271</f>
        <v>#DIV/0!</v>
      </c>
      <c r="E3251" s="454" t="e">
        <f t="shared" si="2121"/>
        <v>#DIV/0!</v>
      </c>
      <c r="F3251" s="454" t="e">
        <f t="shared" si="2121"/>
        <v>#DIV/0!</v>
      </c>
      <c r="G3251" s="454" t="e">
        <f t="shared" si="2121"/>
        <v>#DIV/0!</v>
      </c>
      <c r="H3251" s="454" t="e">
        <f t="shared" si="2121"/>
        <v>#DIV/0!</v>
      </c>
      <c r="I3251" s="454" t="e">
        <f t="shared" si="2121"/>
        <v>#DIV/0!</v>
      </c>
      <c r="J3251" s="454" t="e">
        <f t="shared" si="2121"/>
        <v>#DIV/0!</v>
      </c>
      <c r="K3251" s="454" t="e">
        <f t="shared" si="2121"/>
        <v>#DIV/0!</v>
      </c>
      <c r="L3251" s="454" t="e">
        <f t="shared" si="2121"/>
        <v>#DIV/0!</v>
      </c>
      <c r="M3251" s="454" t="e">
        <f t="shared" si="2121"/>
        <v>#DIV/0!</v>
      </c>
      <c r="N3251" s="454" t="e">
        <f t="shared" si="2121"/>
        <v>#DIV/0!</v>
      </c>
      <c r="O3251" s="249" t="e">
        <f t="shared" si="2121"/>
        <v>#DIV/0!</v>
      </c>
      <c r="P3251" s="94" t="e">
        <f t="shared" si="2111"/>
        <v>#DIV/0!</v>
      </c>
      <c r="Q3251" s="494" t="e">
        <f t="shared" si="2113"/>
        <v>#DIV/0!</v>
      </c>
      <c r="R3251" s="85"/>
      <c r="S3251" s="85"/>
      <c r="T3251" s="143"/>
      <c r="U3251" s="79">
        <v>2</v>
      </c>
    </row>
    <row r="3252" spans="1:21" s="80" customFormat="1" ht="15.75" hidden="1" customHeight="1" thickBot="1">
      <c r="A3252" s="351" t="s">
        <v>2010</v>
      </c>
      <c r="B3252" s="69"/>
      <c r="C3252" s="154" t="s">
        <v>2036</v>
      </c>
      <c r="D3252" s="336">
        <f>D3123+D3080+D3037</f>
        <v>0</v>
      </c>
      <c r="E3252" s="337">
        <f t="shared" ref="E3252:O3252" si="2122">E3123+E3080+E3037</f>
        <v>0</v>
      </c>
      <c r="F3252" s="337">
        <f t="shared" si="2122"/>
        <v>0</v>
      </c>
      <c r="G3252" s="337">
        <f t="shared" si="2122"/>
        <v>0</v>
      </c>
      <c r="H3252" s="337">
        <f t="shared" si="2122"/>
        <v>0</v>
      </c>
      <c r="I3252" s="337">
        <f t="shared" si="2122"/>
        <v>0</v>
      </c>
      <c r="J3252" s="337">
        <f t="shared" si="2122"/>
        <v>0</v>
      </c>
      <c r="K3252" s="337">
        <f t="shared" si="2122"/>
        <v>0</v>
      </c>
      <c r="L3252" s="337">
        <f t="shared" si="2122"/>
        <v>0</v>
      </c>
      <c r="M3252" s="337">
        <f t="shared" si="2122"/>
        <v>0</v>
      </c>
      <c r="N3252" s="337">
        <f t="shared" si="2122"/>
        <v>0</v>
      </c>
      <c r="O3252" s="337">
        <f t="shared" si="2122"/>
        <v>0</v>
      </c>
      <c r="P3252" s="98">
        <f t="shared" si="2111"/>
        <v>0</v>
      </c>
      <c r="Q3252" s="117"/>
      <c r="R3252" s="85"/>
      <c r="S3252" s="85"/>
      <c r="T3252" s="143"/>
      <c r="U3252" s="79">
        <v>2</v>
      </c>
    </row>
    <row r="3253" spans="1:21" s="80" customFormat="1" ht="15.75" hidden="1" customHeight="1" thickBot="1">
      <c r="A3253" s="351" t="s">
        <v>2010</v>
      </c>
      <c r="B3253" s="69"/>
      <c r="C3253" s="144" t="s">
        <v>2037</v>
      </c>
      <c r="D3253" s="258">
        <f t="shared" ref="D3253:O3253" si="2123">D3124+D3081+D3038</f>
        <v>0</v>
      </c>
      <c r="E3253" s="259">
        <f t="shared" si="2123"/>
        <v>0</v>
      </c>
      <c r="F3253" s="259">
        <f t="shared" si="2123"/>
        <v>0</v>
      </c>
      <c r="G3253" s="259">
        <f t="shared" si="2123"/>
        <v>0</v>
      </c>
      <c r="H3253" s="259">
        <f t="shared" si="2123"/>
        <v>0</v>
      </c>
      <c r="I3253" s="259">
        <f t="shared" si="2123"/>
        <v>0</v>
      </c>
      <c r="J3253" s="259">
        <f t="shared" si="2123"/>
        <v>0</v>
      </c>
      <c r="K3253" s="259">
        <f t="shared" si="2123"/>
        <v>0</v>
      </c>
      <c r="L3253" s="259">
        <f t="shared" si="2123"/>
        <v>0</v>
      </c>
      <c r="M3253" s="259">
        <f t="shared" si="2123"/>
        <v>0</v>
      </c>
      <c r="N3253" s="259">
        <f t="shared" si="2123"/>
        <v>0</v>
      </c>
      <c r="O3253" s="323">
        <f t="shared" si="2123"/>
        <v>0</v>
      </c>
      <c r="P3253" s="101">
        <f t="shared" ref="P3253:P3265" si="2124">SUM(D3253:O3253)</f>
        <v>0</v>
      </c>
      <c r="Q3253" s="507"/>
      <c r="R3253" s="260"/>
      <c r="S3253" s="260"/>
      <c r="T3253" s="156"/>
      <c r="U3253" s="79">
        <v>2</v>
      </c>
    </row>
    <row r="3254" spans="1:21" s="80" customFormat="1" ht="15.75" hidden="1" customHeight="1" thickBot="1">
      <c r="A3254" s="351" t="s">
        <v>2010</v>
      </c>
      <c r="B3254" s="69"/>
      <c r="C3254" s="144" t="s">
        <v>2038</v>
      </c>
      <c r="D3254" s="258">
        <f t="shared" ref="D3254:O3254" si="2125">D3125+D3082+D3039</f>
        <v>0</v>
      </c>
      <c r="E3254" s="259">
        <f t="shared" si="2125"/>
        <v>0</v>
      </c>
      <c r="F3254" s="259">
        <f t="shared" si="2125"/>
        <v>0</v>
      </c>
      <c r="G3254" s="259">
        <f t="shared" si="2125"/>
        <v>0</v>
      </c>
      <c r="H3254" s="259">
        <f t="shared" si="2125"/>
        <v>0</v>
      </c>
      <c r="I3254" s="259">
        <f t="shared" si="2125"/>
        <v>0</v>
      </c>
      <c r="J3254" s="259">
        <f t="shared" si="2125"/>
        <v>0</v>
      </c>
      <c r="K3254" s="259">
        <f t="shared" si="2125"/>
        <v>0</v>
      </c>
      <c r="L3254" s="259">
        <f t="shared" si="2125"/>
        <v>0</v>
      </c>
      <c r="M3254" s="259">
        <f t="shared" si="2125"/>
        <v>0</v>
      </c>
      <c r="N3254" s="259">
        <f t="shared" si="2125"/>
        <v>0</v>
      </c>
      <c r="O3254" s="323">
        <f t="shared" si="2125"/>
        <v>0</v>
      </c>
      <c r="P3254" s="101">
        <f t="shared" si="2124"/>
        <v>0</v>
      </c>
      <c r="Q3254" s="508"/>
      <c r="R3254" s="324">
        <f t="shared" ref="R3254:S3259" si="2126">R3125+R3082+R3039</f>
        <v>0</v>
      </c>
      <c r="S3254" s="324">
        <f t="shared" si="2126"/>
        <v>0</v>
      </c>
      <c r="T3254" s="142">
        <f>R3254-S3254</f>
        <v>0</v>
      </c>
      <c r="U3254" s="79">
        <v>2</v>
      </c>
    </row>
    <row r="3255" spans="1:21" s="80" customFormat="1" ht="15.75" hidden="1" customHeight="1" thickBot="1">
      <c r="A3255" s="351" t="s">
        <v>2010</v>
      </c>
      <c r="B3255" s="69"/>
      <c r="C3255" s="144" t="s">
        <v>2039</v>
      </c>
      <c r="D3255" s="258">
        <f t="shared" ref="D3255:O3255" si="2127">D3126+D3083+D3040</f>
        <v>0</v>
      </c>
      <c r="E3255" s="259">
        <f t="shared" si="2127"/>
        <v>0</v>
      </c>
      <c r="F3255" s="259">
        <f t="shared" si="2127"/>
        <v>0</v>
      </c>
      <c r="G3255" s="259">
        <f t="shared" si="2127"/>
        <v>0</v>
      </c>
      <c r="H3255" s="259">
        <f t="shared" si="2127"/>
        <v>0</v>
      </c>
      <c r="I3255" s="259">
        <f t="shared" si="2127"/>
        <v>0</v>
      </c>
      <c r="J3255" s="259">
        <f t="shared" si="2127"/>
        <v>0</v>
      </c>
      <c r="K3255" s="259">
        <f t="shared" si="2127"/>
        <v>0</v>
      </c>
      <c r="L3255" s="259">
        <f t="shared" si="2127"/>
        <v>0</v>
      </c>
      <c r="M3255" s="259">
        <f t="shared" si="2127"/>
        <v>0</v>
      </c>
      <c r="N3255" s="259">
        <f t="shared" si="2127"/>
        <v>0</v>
      </c>
      <c r="O3255" s="323">
        <f t="shared" si="2127"/>
        <v>0</v>
      </c>
      <c r="P3255" s="101">
        <f t="shared" si="2124"/>
        <v>0</v>
      </c>
      <c r="Q3255" s="508"/>
      <c r="R3255" s="324">
        <f t="shared" si="2126"/>
        <v>0</v>
      </c>
      <c r="S3255" s="324">
        <f t="shared" si="2126"/>
        <v>0</v>
      </c>
      <c r="T3255" s="142">
        <f>R3255-S3255</f>
        <v>0</v>
      </c>
      <c r="U3255" s="79">
        <v>2</v>
      </c>
    </row>
    <row r="3256" spans="1:21" s="80" customFormat="1" ht="15.75" hidden="1" customHeight="1" thickBot="1">
      <c r="A3256" s="351" t="s">
        <v>2010</v>
      </c>
      <c r="B3256" s="69"/>
      <c r="C3256" s="144" t="s">
        <v>2040</v>
      </c>
      <c r="D3256" s="258">
        <f t="shared" ref="D3256:O3256" si="2128">D3127+D3084+D3041</f>
        <v>0</v>
      </c>
      <c r="E3256" s="259">
        <f t="shared" si="2128"/>
        <v>0</v>
      </c>
      <c r="F3256" s="259">
        <f t="shared" si="2128"/>
        <v>0</v>
      </c>
      <c r="G3256" s="259">
        <f t="shared" si="2128"/>
        <v>0</v>
      </c>
      <c r="H3256" s="259">
        <f t="shared" si="2128"/>
        <v>0</v>
      </c>
      <c r="I3256" s="259">
        <f t="shared" si="2128"/>
        <v>0</v>
      </c>
      <c r="J3256" s="259">
        <f t="shared" si="2128"/>
        <v>0</v>
      </c>
      <c r="K3256" s="259">
        <f t="shared" si="2128"/>
        <v>0</v>
      </c>
      <c r="L3256" s="259">
        <f t="shared" si="2128"/>
        <v>0</v>
      </c>
      <c r="M3256" s="259">
        <f t="shared" si="2128"/>
        <v>0</v>
      </c>
      <c r="N3256" s="259">
        <f t="shared" si="2128"/>
        <v>0</v>
      </c>
      <c r="O3256" s="323">
        <f t="shared" si="2128"/>
        <v>0</v>
      </c>
      <c r="P3256" s="101">
        <f t="shared" si="2124"/>
        <v>0</v>
      </c>
      <c r="Q3256" s="508"/>
      <c r="R3256" s="324">
        <f t="shared" si="2126"/>
        <v>0</v>
      </c>
      <c r="S3256" s="324">
        <f t="shared" si="2126"/>
        <v>0</v>
      </c>
      <c r="T3256" s="142">
        <f>R3256-S3256</f>
        <v>0</v>
      </c>
      <c r="U3256" s="79">
        <v>2</v>
      </c>
    </row>
    <row r="3257" spans="1:21" s="80" customFormat="1" ht="15.75" hidden="1" customHeight="1" thickBot="1">
      <c r="A3257" s="351" t="s">
        <v>2010</v>
      </c>
      <c r="B3257" s="69"/>
      <c r="C3257" s="144" t="s">
        <v>2041</v>
      </c>
      <c r="D3257" s="445">
        <f t="shared" ref="D3257:O3257" si="2129">D3128+D3085+D3042</f>
        <v>0</v>
      </c>
      <c r="E3257" s="325">
        <f t="shared" si="2129"/>
        <v>0</v>
      </c>
      <c r="F3257" s="325">
        <f t="shared" si="2129"/>
        <v>0</v>
      </c>
      <c r="G3257" s="325">
        <f t="shared" si="2129"/>
        <v>0</v>
      </c>
      <c r="H3257" s="325">
        <f t="shared" si="2129"/>
        <v>0</v>
      </c>
      <c r="I3257" s="325">
        <f t="shared" si="2129"/>
        <v>0</v>
      </c>
      <c r="J3257" s="325">
        <f t="shared" si="2129"/>
        <v>0</v>
      </c>
      <c r="K3257" s="325">
        <f t="shared" si="2129"/>
        <v>0</v>
      </c>
      <c r="L3257" s="325">
        <f t="shared" si="2129"/>
        <v>0</v>
      </c>
      <c r="M3257" s="325">
        <f t="shared" si="2129"/>
        <v>0</v>
      </c>
      <c r="N3257" s="325">
        <f t="shared" si="2129"/>
        <v>0</v>
      </c>
      <c r="O3257" s="323">
        <f t="shared" si="2129"/>
        <v>0</v>
      </c>
      <c r="P3257" s="101">
        <f t="shared" si="2124"/>
        <v>0</v>
      </c>
      <c r="Q3257" s="508"/>
      <c r="R3257" s="324">
        <f t="shared" si="2126"/>
        <v>0</v>
      </c>
      <c r="S3257" s="324">
        <f t="shared" si="2126"/>
        <v>0</v>
      </c>
      <c r="T3257" s="142">
        <f>R3257-S3257</f>
        <v>0</v>
      </c>
      <c r="U3257" s="79">
        <v>2</v>
      </c>
    </row>
    <row r="3258" spans="1:21" s="80" customFormat="1" ht="15.75" hidden="1" customHeight="1" thickBot="1">
      <c r="A3258" s="351" t="s">
        <v>2010</v>
      </c>
      <c r="B3258" s="69"/>
      <c r="C3258" s="144" t="s">
        <v>2042</v>
      </c>
      <c r="D3258" s="362">
        <f t="shared" ref="D3258:O3258" si="2130">D3129+D3086+D3043</f>
        <v>0</v>
      </c>
      <c r="E3258" s="438">
        <f t="shared" si="2130"/>
        <v>0</v>
      </c>
      <c r="F3258" s="438">
        <f t="shared" si="2130"/>
        <v>0</v>
      </c>
      <c r="G3258" s="438">
        <f t="shared" si="2130"/>
        <v>0</v>
      </c>
      <c r="H3258" s="438">
        <f t="shared" si="2130"/>
        <v>0</v>
      </c>
      <c r="I3258" s="438">
        <f t="shared" si="2130"/>
        <v>0</v>
      </c>
      <c r="J3258" s="438">
        <f t="shared" si="2130"/>
        <v>0</v>
      </c>
      <c r="K3258" s="438">
        <f t="shared" si="2130"/>
        <v>0</v>
      </c>
      <c r="L3258" s="438">
        <f t="shared" si="2130"/>
        <v>0</v>
      </c>
      <c r="M3258" s="438">
        <f t="shared" si="2130"/>
        <v>0</v>
      </c>
      <c r="N3258" s="438">
        <f t="shared" si="2130"/>
        <v>0</v>
      </c>
      <c r="O3258" s="449">
        <f t="shared" si="2130"/>
        <v>0</v>
      </c>
      <c r="P3258" s="107">
        <f t="shared" si="2124"/>
        <v>0</v>
      </c>
      <c r="Q3258" s="508"/>
      <c r="R3258" s="258">
        <f t="shared" si="2126"/>
        <v>0</v>
      </c>
      <c r="S3258" s="110">
        <f t="shared" si="2126"/>
        <v>0</v>
      </c>
      <c r="T3258" s="111">
        <f>S3258-R3258</f>
        <v>0</v>
      </c>
      <c r="U3258" s="79">
        <v>2</v>
      </c>
    </row>
    <row r="3259" spans="1:21" s="80" customFormat="1" ht="15.75" hidden="1" customHeight="1" thickBot="1">
      <c r="A3259" s="351" t="s">
        <v>2010</v>
      </c>
      <c r="B3259" s="69"/>
      <c r="C3259" s="363" t="s">
        <v>2043</v>
      </c>
      <c r="D3259" s="258">
        <f t="shared" ref="D3259:O3259" si="2131">D3130+D3087+D3044</f>
        <v>0</v>
      </c>
      <c r="E3259" s="259">
        <f t="shared" si="2131"/>
        <v>0</v>
      </c>
      <c r="F3259" s="259">
        <f t="shared" si="2131"/>
        <v>0</v>
      </c>
      <c r="G3259" s="259">
        <f t="shared" si="2131"/>
        <v>0</v>
      </c>
      <c r="H3259" s="259">
        <f t="shared" si="2131"/>
        <v>0</v>
      </c>
      <c r="I3259" s="259">
        <f t="shared" si="2131"/>
        <v>0</v>
      </c>
      <c r="J3259" s="259">
        <f t="shared" si="2131"/>
        <v>0</v>
      </c>
      <c r="K3259" s="259">
        <f t="shared" si="2131"/>
        <v>0</v>
      </c>
      <c r="L3259" s="259">
        <f t="shared" si="2131"/>
        <v>0</v>
      </c>
      <c r="M3259" s="259">
        <f t="shared" si="2131"/>
        <v>0</v>
      </c>
      <c r="N3259" s="259">
        <f t="shared" si="2131"/>
        <v>0</v>
      </c>
      <c r="O3259" s="323">
        <f t="shared" si="2131"/>
        <v>0</v>
      </c>
      <c r="P3259" s="101">
        <f t="shared" si="2124"/>
        <v>0</v>
      </c>
      <c r="Q3259" s="508"/>
      <c r="R3259" s="451">
        <f t="shared" si="2126"/>
        <v>0</v>
      </c>
      <c r="S3259" s="451">
        <f t="shared" si="2126"/>
        <v>0</v>
      </c>
      <c r="T3259" s="591">
        <f>R3259-S3259</f>
        <v>0</v>
      </c>
      <c r="U3259" s="79">
        <v>2</v>
      </c>
    </row>
    <row r="3260" spans="1:21" s="80" customFormat="1" ht="15.6" customHeight="1" thickBot="1">
      <c r="A3260" s="351" t="s">
        <v>2010</v>
      </c>
      <c r="B3260" s="516">
        <f>+B3247+1</f>
        <v>637</v>
      </c>
      <c r="C3260" s="530" t="s">
        <v>2538</v>
      </c>
      <c r="D3260" s="258">
        <f>D3217+D3174+D3131+D3088+D3045</f>
        <v>8.3000000000000007</v>
      </c>
      <c r="E3260" s="258">
        <f t="shared" ref="E3260:O3260" si="2132">E3217+E3174+E3131+E3088+E3045</f>
        <v>10.199999999999999</v>
      </c>
      <c r="F3260" s="258">
        <f t="shared" si="2132"/>
        <v>9.3000000000000007</v>
      </c>
      <c r="G3260" s="258">
        <f t="shared" si="2132"/>
        <v>10.8</v>
      </c>
      <c r="H3260" s="258">
        <f t="shared" si="2132"/>
        <v>8.1</v>
      </c>
      <c r="I3260" s="258">
        <f t="shared" si="2132"/>
        <v>10.599999999999998</v>
      </c>
      <c r="J3260" s="258">
        <f t="shared" si="2132"/>
        <v>9.2999999999999989</v>
      </c>
      <c r="K3260" s="258">
        <f t="shared" si="2132"/>
        <v>9.1</v>
      </c>
      <c r="L3260" s="258">
        <f t="shared" si="2132"/>
        <v>9.1</v>
      </c>
      <c r="M3260" s="258">
        <f t="shared" si="2132"/>
        <v>9.6</v>
      </c>
      <c r="N3260" s="258">
        <f t="shared" si="2132"/>
        <v>10.3</v>
      </c>
      <c r="O3260" s="258">
        <f t="shared" si="2132"/>
        <v>8.0999999999999908</v>
      </c>
      <c r="P3260" s="101">
        <f>SUM(D3260:O3260)</f>
        <v>112.79999999999997</v>
      </c>
      <c r="Q3260" s="351"/>
      <c r="R3260" s="258">
        <f>R3217+R3174+R3131+R3088+R3045</f>
        <v>112.8</v>
      </c>
      <c r="S3260" s="258">
        <f>S3217+S3174+S3131+S3088+S3045</f>
        <v>112.8</v>
      </c>
      <c r="T3260" s="142">
        <f>R3260-S3260</f>
        <v>0</v>
      </c>
      <c r="U3260" s="79">
        <v>1</v>
      </c>
    </row>
    <row r="3261" spans="1:21" s="80" customFormat="1" ht="15.75" hidden="1" customHeight="1" thickBot="1">
      <c r="A3261" s="351" t="s">
        <v>2010</v>
      </c>
      <c r="B3261" s="69"/>
      <c r="C3261" s="363" t="s">
        <v>2044</v>
      </c>
      <c r="D3261" s="258">
        <f t="shared" ref="D3261:O3261" si="2133">D3132+D3089+D3046</f>
        <v>0</v>
      </c>
      <c r="E3261" s="259">
        <f t="shared" si="2133"/>
        <v>3.03849693</v>
      </c>
      <c r="F3261" s="259">
        <f t="shared" si="2133"/>
        <v>2.0286311599999998</v>
      </c>
      <c r="G3261" s="259">
        <f t="shared" si="2133"/>
        <v>1.24576416</v>
      </c>
      <c r="H3261" s="259">
        <f t="shared" si="2133"/>
        <v>6.1812039399999996</v>
      </c>
      <c r="I3261" s="259">
        <f t="shared" si="2133"/>
        <v>8.3020346899999993</v>
      </c>
      <c r="J3261" s="259">
        <f t="shared" si="2133"/>
        <v>7.1417352200000002</v>
      </c>
      <c r="K3261" s="259">
        <f t="shared" si="2133"/>
        <v>5.5933027100000023</v>
      </c>
      <c r="L3261" s="259">
        <f t="shared" si="2133"/>
        <v>4.5604149499999984</v>
      </c>
      <c r="M3261" s="259">
        <f t="shared" si="2133"/>
        <v>5.3634293299999998</v>
      </c>
      <c r="N3261" s="259">
        <f t="shared" si="2133"/>
        <v>5.2693451600000003</v>
      </c>
      <c r="O3261" s="323">
        <f t="shared" si="2133"/>
        <v>5.6736469600000019</v>
      </c>
      <c r="P3261" s="101">
        <f t="shared" si="2124"/>
        <v>54.398005210000008</v>
      </c>
      <c r="Q3261" s="351"/>
      <c r="R3261" s="601">
        <f t="shared" ref="R3261:S3264" si="2134">R3132+R3089+R3046</f>
        <v>47.199999999999996</v>
      </c>
      <c r="S3261" s="601">
        <f t="shared" si="2134"/>
        <v>47.199999999999996</v>
      </c>
      <c r="T3261" s="593">
        <f>R3261-S3261</f>
        <v>0</v>
      </c>
      <c r="U3261" s="79">
        <v>2</v>
      </c>
    </row>
    <row r="3262" spans="1:21" s="80" customFormat="1" ht="15.75" hidden="1" customHeight="1" thickBot="1">
      <c r="A3262" s="351" t="s">
        <v>2010</v>
      </c>
      <c r="B3262" s="516"/>
      <c r="C3262" s="530" t="s">
        <v>2045</v>
      </c>
      <c r="D3262" s="258">
        <f t="shared" ref="D3262:O3262" si="2135">D3133+D3090+D3047</f>
        <v>5.5269413199999997</v>
      </c>
      <c r="E3262" s="259">
        <f t="shared" si="2135"/>
        <v>6.3873380300000004</v>
      </c>
      <c r="F3262" s="259">
        <f t="shared" si="2135"/>
        <v>5.7473430199999989</v>
      </c>
      <c r="G3262" s="259">
        <f t="shared" si="2135"/>
        <v>9.3018629800000028</v>
      </c>
      <c r="H3262" s="259">
        <f t="shared" si="2135"/>
        <v>5.9466126500000005</v>
      </c>
      <c r="I3262" s="259">
        <f t="shared" si="2135"/>
        <v>5.8555381099999995</v>
      </c>
      <c r="J3262" s="259">
        <f t="shared" si="2135"/>
        <v>8.2271550399999978</v>
      </c>
      <c r="K3262" s="259">
        <f t="shared" si="2135"/>
        <v>7.1157498100000014</v>
      </c>
      <c r="L3262" s="259">
        <f t="shared" si="2135"/>
        <v>6.3715247300000035</v>
      </c>
      <c r="M3262" s="259">
        <f t="shared" si="2135"/>
        <v>4.6210419899999993</v>
      </c>
      <c r="N3262" s="259">
        <f t="shared" si="2135"/>
        <v>4.095635719999998</v>
      </c>
      <c r="O3262" s="323">
        <f t="shared" si="2135"/>
        <v>5.9763456299999964</v>
      </c>
      <c r="P3262" s="101">
        <f t="shared" si="2124"/>
        <v>75.173089030000014</v>
      </c>
      <c r="Q3262" s="351"/>
      <c r="R3262" s="258">
        <f t="shared" si="2134"/>
        <v>79.3</v>
      </c>
      <c r="S3262" s="324">
        <f t="shared" si="2134"/>
        <v>79.3</v>
      </c>
      <c r="T3262" s="479">
        <f t="shared" ref="T3262:T3271" si="2136">R3262-S3262</f>
        <v>0</v>
      </c>
      <c r="U3262" s="79">
        <v>2</v>
      </c>
    </row>
    <row r="3263" spans="1:21" s="80" customFormat="1" ht="15.75" hidden="1" customHeight="1" thickBot="1">
      <c r="A3263" s="351" t="s">
        <v>2010</v>
      </c>
      <c r="B3263" s="516"/>
      <c r="C3263" s="51" t="s">
        <v>2046</v>
      </c>
      <c r="D3263" s="364">
        <f t="shared" ref="D3263:O3263" si="2137">D3134+D3091+D3048</f>
        <v>5.6462081299999998</v>
      </c>
      <c r="E3263" s="448">
        <f t="shared" si="2137"/>
        <v>5.8753412400000009</v>
      </c>
      <c r="F3263" s="448">
        <f t="shared" si="2137"/>
        <v>6.8401039400000014</v>
      </c>
      <c r="G3263" s="448">
        <f t="shared" si="2137"/>
        <v>6.7557177300000006</v>
      </c>
      <c r="H3263" s="448">
        <f t="shared" si="2137"/>
        <v>8.1137638599999988</v>
      </c>
      <c r="I3263" s="448">
        <f t="shared" si="2137"/>
        <v>6.1742583499999979</v>
      </c>
      <c r="J3263" s="448">
        <f t="shared" si="2137"/>
        <v>8.4743310399999956</v>
      </c>
      <c r="K3263" s="448">
        <f t="shared" si="2137"/>
        <v>6.9849549599999996</v>
      </c>
      <c r="L3263" s="448">
        <f t="shared" si="2137"/>
        <v>8.768922019999998</v>
      </c>
      <c r="M3263" s="448">
        <f t="shared" si="2137"/>
        <v>7.1948350000000021</v>
      </c>
      <c r="N3263" s="448">
        <f t="shared" si="2137"/>
        <v>9.727611560000005</v>
      </c>
      <c r="O3263" s="450">
        <f t="shared" si="2137"/>
        <v>8.9179193300000037</v>
      </c>
      <c r="P3263" s="114">
        <f t="shared" si="2124"/>
        <v>89.473967160000001</v>
      </c>
      <c r="Q3263" s="581"/>
      <c r="R3263" s="362">
        <f t="shared" si="2134"/>
        <v>85.1</v>
      </c>
      <c r="S3263" s="451">
        <f t="shared" si="2134"/>
        <v>85.1</v>
      </c>
      <c r="T3263" s="591">
        <f t="shared" si="2136"/>
        <v>0</v>
      </c>
      <c r="U3263" s="79">
        <v>2</v>
      </c>
    </row>
    <row r="3264" spans="1:21" s="80" customFormat="1" ht="15.6" hidden="1" customHeight="1" thickBot="1">
      <c r="A3264" s="351" t="s">
        <v>2010</v>
      </c>
      <c r="B3264" s="516"/>
      <c r="C3264" s="51" t="s">
        <v>2047</v>
      </c>
      <c r="D3264" s="258">
        <f t="shared" ref="D3264:O3264" si="2138">D3135+D3092+D3049</f>
        <v>6.3848315000000007</v>
      </c>
      <c r="E3264" s="259">
        <f t="shared" si="2138"/>
        <v>8.4232866600000005</v>
      </c>
      <c r="F3264" s="259">
        <f t="shared" si="2138"/>
        <v>7.4057277099999999</v>
      </c>
      <c r="G3264" s="259">
        <f t="shared" si="2138"/>
        <v>9.1650179200000004</v>
      </c>
      <c r="H3264" s="259">
        <f t="shared" si="2138"/>
        <v>6.1126597299999981</v>
      </c>
      <c r="I3264" s="259">
        <f t="shared" si="2138"/>
        <v>8.8188717199999971</v>
      </c>
      <c r="J3264" s="259">
        <f t="shared" si="2138"/>
        <v>7.4790197599999981</v>
      </c>
      <c r="K3264" s="259">
        <f t="shared" si="2138"/>
        <v>7.1701059500000035</v>
      </c>
      <c r="L3264" s="259">
        <f t="shared" si="2138"/>
        <v>7.1596505299999968</v>
      </c>
      <c r="M3264" s="259">
        <f t="shared" si="2138"/>
        <v>7.7236860900000011</v>
      </c>
      <c r="N3264" s="259">
        <f t="shared" si="2138"/>
        <v>8.6197671699999976</v>
      </c>
      <c r="O3264" s="323">
        <f t="shared" si="2138"/>
        <v>7.6589876299999977</v>
      </c>
      <c r="P3264" s="101">
        <f t="shared" si="2124"/>
        <v>92.121612369999994</v>
      </c>
      <c r="Q3264" s="581"/>
      <c r="R3264" s="258">
        <f t="shared" si="2134"/>
        <v>87.5</v>
      </c>
      <c r="S3264" s="324">
        <f t="shared" si="2134"/>
        <v>87.5</v>
      </c>
      <c r="T3264" s="142">
        <f t="shared" si="2136"/>
        <v>0</v>
      </c>
      <c r="U3264" s="79">
        <v>2</v>
      </c>
    </row>
    <row r="3265" spans="1:256" s="80" customFormat="1" ht="15.6" hidden="1" customHeight="1" thickBot="1">
      <c r="A3265" s="351" t="s">
        <v>2010</v>
      </c>
      <c r="B3265" s="516"/>
      <c r="C3265" s="51" t="s">
        <v>2048</v>
      </c>
      <c r="D3265" s="258">
        <f>D3222+D3179+D3136+D3093+D3050</f>
        <v>7.1900274000000008</v>
      </c>
      <c r="E3265" s="258">
        <f t="shared" ref="E3265:O3265" si="2139">E3222+E3179+E3136+E3093+E3050</f>
        <v>6.3278800299999993</v>
      </c>
      <c r="F3265" s="258">
        <f t="shared" si="2139"/>
        <v>9.9388836999999999</v>
      </c>
      <c r="G3265" s="258">
        <f t="shared" si="2139"/>
        <v>6.0023772599999994</v>
      </c>
      <c r="H3265" s="258">
        <f t="shared" si="2139"/>
        <v>9.2098255099999999</v>
      </c>
      <c r="I3265" s="258">
        <f t="shared" si="2139"/>
        <v>7.6692666799999998</v>
      </c>
      <c r="J3265" s="258">
        <f t="shared" si="2139"/>
        <v>7.9692695299999992</v>
      </c>
      <c r="K3265" s="258">
        <f t="shared" si="2139"/>
        <v>6.2284338000000004</v>
      </c>
      <c r="L3265" s="258">
        <f t="shared" si="2139"/>
        <v>9.9853796599999995</v>
      </c>
      <c r="M3265" s="258">
        <f t="shared" si="2139"/>
        <v>6.5550324599999996</v>
      </c>
      <c r="N3265" s="258">
        <f t="shared" si="2139"/>
        <v>10.59152592</v>
      </c>
      <c r="O3265" s="258">
        <f t="shared" si="2139"/>
        <v>6.3680444300000003</v>
      </c>
      <c r="P3265" s="101">
        <f t="shared" si="2124"/>
        <v>94.035946379999999</v>
      </c>
      <c r="Q3265" s="542"/>
      <c r="R3265" s="258">
        <f t="shared" ref="R3265:S3267" si="2140">R3222+R3179+R3136+R3093+R3050</f>
        <v>101.3</v>
      </c>
      <c r="S3265" s="258">
        <f t="shared" si="2140"/>
        <v>101.3</v>
      </c>
      <c r="T3265" s="594">
        <f t="shared" si="2136"/>
        <v>0</v>
      </c>
      <c r="U3265" s="79">
        <v>2</v>
      </c>
    </row>
    <row r="3266" spans="1:256" s="80" customFormat="1" ht="15.75" customHeight="1" thickBot="1">
      <c r="A3266" s="351" t="s">
        <v>2010</v>
      </c>
      <c r="B3266" s="516">
        <f>+B3260+1</f>
        <v>638</v>
      </c>
      <c r="C3266" s="51" t="s">
        <v>2049</v>
      </c>
      <c r="D3266" s="258">
        <f>D3223+D3180+D3137+D3094+D3051</f>
        <v>10.100000000000001</v>
      </c>
      <c r="E3266" s="258">
        <f t="shared" ref="E3266:O3266" si="2141">E3223+E3180+E3137+E3094+E3051</f>
        <v>10.100000000000001</v>
      </c>
      <c r="F3266" s="258">
        <f t="shared" si="2141"/>
        <v>10.4</v>
      </c>
      <c r="G3266" s="258">
        <f t="shared" si="2141"/>
        <v>9.6999999999999993</v>
      </c>
      <c r="H3266" s="258">
        <f t="shared" si="2141"/>
        <v>10.200000000000001</v>
      </c>
      <c r="I3266" s="258">
        <f t="shared" si="2141"/>
        <v>10.1</v>
      </c>
      <c r="J3266" s="258">
        <f t="shared" si="2141"/>
        <v>10.700000000000001</v>
      </c>
      <c r="K3266" s="258">
        <f t="shared" si="2141"/>
        <v>10.1</v>
      </c>
      <c r="L3266" s="258">
        <f t="shared" si="2141"/>
        <v>10.4</v>
      </c>
      <c r="M3266" s="258">
        <f t="shared" si="2141"/>
        <v>11.3</v>
      </c>
      <c r="N3266" s="258">
        <f t="shared" si="2141"/>
        <v>10.6</v>
      </c>
      <c r="O3266" s="258">
        <f t="shared" si="2141"/>
        <v>10.700000000000006</v>
      </c>
      <c r="P3266" s="101">
        <f t="shared" ref="P3266:P3271" si="2142">SUM(D3266:O3266)</f>
        <v>124.39999999999999</v>
      </c>
      <c r="Q3266" s="581"/>
      <c r="R3266" s="259">
        <f t="shared" si="2140"/>
        <v>124.4</v>
      </c>
      <c r="S3266" s="258">
        <f t="shared" si="2140"/>
        <v>124.4</v>
      </c>
      <c r="T3266" s="142">
        <f t="shared" si="2136"/>
        <v>0</v>
      </c>
      <c r="U3266" s="79">
        <v>1</v>
      </c>
    </row>
    <row r="3267" spans="1:256" s="80" customFormat="1" ht="15.75" customHeight="1" thickBot="1">
      <c r="A3267" s="351" t="s">
        <v>2010</v>
      </c>
      <c r="B3267" s="516">
        <f>+B3266+1</f>
        <v>639</v>
      </c>
      <c r="C3267" s="51" t="s">
        <v>2050</v>
      </c>
      <c r="D3267" s="258">
        <f t="shared" ref="D3267:O3267" si="2143">D3224+D3181+D3138+D3095+D3052</f>
        <v>10.200000000000001</v>
      </c>
      <c r="E3267" s="258">
        <f t="shared" si="2143"/>
        <v>10.200000000000001</v>
      </c>
      <c r="F3267" s="258">
        <f t="shared" si="2143"/>
        <v>10.5</v>
      </c>
      <c r="G3267" s="258">
        <f t="shared" si="2143"/>
        <v>9.7999999999999989</v>
      </c>
      <c r="H3267" s="258">
        <f t="shared" si="2143"/>
        <v>10.3</v>
      </c>
      <c r="I3267" s="258">
        <f t="shared" si="2143"/>
        <v>10.200000000000001</v>
      </c>
      <c r="J3267" s="258">
        <f t="shared" si="2143"/>
        <v>10.8</v>
      </c>
      <c r="K3267" s="258">
        <f t="shared" si="2143"/>
        <v>10.1</v>
      </c>
      <c r="L3267" s="258">
        <f t="shared" si="2143"/>
        <v>10.5</v>
      </c>
      <c r="M3267" s="258">
        <f t="shared" si="2143"/>
        <v>11.4</v>
      </c>
      <c r="N3267" s="258">
        <f t="shared" si="2143"/>
        <v>10.6</v>
      </c>
      <c r="O3267" s="258">
        <f t="shared" si="2143"/>
        <v>10.800000000000015</v>
      </c>
      <c r="P3267" s="101">
        <f t="shared" si="2142"/>
        <v>125.4</v>
      </c>
      <c r="Q3267" s="542"/>
      <c r="R3267" s="259">
        <f t="shared" si="2140"/>
        <v>125.4</v>
      </c>
      <c r="S3267" s="259">
        <f t="shared" si="2140"/>
        <v>125.4</v>
      </c>
      <c r="T3267" s="142">
        <f t="shared" si="2136"/>
        <v>0</v>
      </c>
      <c r="U3267" s="79">
        <v>1</v>
      </c>
    </row>
    <row r="3268" spans="1:256" s="80" customFormat="1" ht="15.75" hidden="1" customHeight="1" thickBot="1">
      <c r="A3268" s="351" t="s">
        <v>2010</v>
      </c>
      <c r="B3268" s="69"/>
      <c r="C3268" s="144" t="s">
        <v>2051</v>
      </c>
      <c r="D3268" s="258">
        <f t="shared" ref="D3268:O3268" si="2144">D3225+D3182+D3139+D3096+D3053</f>
        <v>0</v>
      </c>
      <c r="E3268" s="258">
        <f t="shared" si="2144"/>
        <v>0</v>
      </c>
      <c r="F3268" s="258">
        <f t="shared" si="2144"/>
        <v>0</v>
      </c>
      <c r="G3268" s="258">
        <f t="shared" si="2144"/>
        <v>0</v>
      </c>
      <c r="H3268" s="258">
        <f t="shared" si="2144"/>
        <v>0</v>
      </c>
      <c r="I3268" s="258">
        <f t="shared" si="2144"/>
        <v>0</v>
      </c>
      <c r="J3268" s="258">
        <f t="shared" si="2144"/>
        <v>0</v>
      </c>
      <c r="K3268" s="258">
        <f t="shared" si="2144"/>
        <v>0</v>
      </c>
      <c r="L3268" s="258">
        <f t="shared" si="2144"/>
        <v>0</v>
      </c>
      <c r="M3268" s="258">
        <f t="shared" si="2144"/>
        <v>0</v>
      </c>
      <c r="N3268" s="258">
        <f t="shared" si="2144"/>
        <v>0</v>
      </c>
      <c r="O3268" s="258">
        <f t="shared" si="2144"/>
        <v>0</v>
      </c>
      <c r="P3268" s="101">
        <f t="shared" si="2142"/>
        <v>0</v>
      </c>
      <c r="Q3268" s="643"/>
      <c r="R3268" s="324">
        <f t="shared" ref="R3268:S3271" si="2145">R3139+R3096+R3053</f>
        <v>0</v>
      </c>
      <c r="S3268" s="324">
        <f t="shared" si="2145"/>
        <v>0</v>
      </c>
      <c r="T3268" s="142">
        <f t="shared" si="2136"/>
        <v>0</v>
      </c>
      <c r="U3268" s="79">
        <v>2</v>
      </c>
    </row>
    <row r="3269" spans="1:256" s="80" customFormat="1" ht="15.75" hidden="1" customHeight="1" thickBot="1">
      <c r="A3269" s="351" t="s">
        <v>2010</v>
      </c>
      <c r="B3269" s="69"/>
      <c r="C3269" s="144" t="s">
        <v>2052</v>
      </c>
      <c r="D3269" s="258">
        <f t="shared" ref="D3269:O3269" si="2146">D3226+D3183+D3140+D3097+D3054</f>
        <v>0</v>
      </c>
      <c r="E3269" s="258">
        <f t="shared" si="2146"/>
        <v>0</v>
      </c>
      <c r="F3269" s="258">
        <f t="shared" si="2146"/>
        <v>0</v>
      </c>
      <c r="G3269" s="258">
        <f t="shared" si="2146"/>
        <v>0</v>
      </c>
      <c r="H3269" s="258">
        <f t="shared" si="2146"/>
        <v>0</v>
      </c>
      <c r="I3269" s="258">
        <f t="shared" si="2146"/>
        <v>0</v>
      </c>
      <c r="J3269" s="258">
        <f t="shared" si="2146"/>
        <v>0</v>
      </c>
      <c r="K3269" s="258">
        <f t="shared" si="2146"/>
        <v>0</v>
      </c>
      <c r="L3269" s="258">
        <f t="shared" si="2146"/>
        <v>0</v>
      </c>
      <c r="M3269" s="258">
        <f t="shared" si="2146"/>
        <v>0</v>
      </c>
      <c r="N3269" s="258">
        <f t="shared" si="2146"/>
        <v>0</v>
      </c>
      <c r="O3269" s="258">
        <f t="shared" si="2146"/>
        <v>0</v>
      </c>
      <c r="P3269" s="101">
        <f t="shared" si="2142"/>
        <v>0</v>
      </c>
      <c r="Q3269" s="643"/>
      <c r="R3269" s="324">
        <f t="shared" si="2145"/>
        <v>0</v>
      </c>
      <c r="S3269" s="324">
        <f t="shared" si="2145"/>
        <v>0</v>
      </c>
      <c r="T3269" s="142">
        <f t="shared" si="2136"/>
        <v>0</v>
      </c>
      <c r="U3269" s="79">
        <v>2</v>
      </c>
    </row>
    <row r="3270" spans="1:256" s="80" customFormat="1" ht="15.75" hidden="1" customHeight="1" thickBot="1">
      <c r="A3270" s="351" t="s">
        <v>2010</v>
      </c>
      <c r="B3270" s="69"/>
      <c r="C3270" s="144" t="s">
        <v>2053</v>
      </c>
      <c r="D3270" s="258">
        <f t="shared" ref="D3270:O3270" si="2147">D3227+D3184+D3141+D3098+D3055</f>
        <v>0</v>
      </c>
      <c r="E3270" s="258">
        <f t="shared" si="2147"/>
        <v>0</v>
      </c>
      <c r="F3270" s="258">
        <f t="shared" si="2147"/>
        <v>0</v>
      </c>
      <c r="G3270" s="258">
        <f t="shared" si="2147"/>
        <v>0</v>
      </c>
      <c r="H3270" s="258">
        <f t="shared" si="2147"/>
        <v>0</v>
      </c>
      <c r="I3270" s="258">
        <f t="shared" si="2147"/>
        <v>0</v>
      </c>
      <c r="J3270" s="258">
        <f t="shared" si="2147"/>
        <v>0</v>
      </c>
      <c r="K3270" s="258">
        <f t="shared" si="2147"/>
        <v>0</v>
      </c>
      <c r="L3270" s="258">
        <f t="shared" si="2147"/>
        <v>0</v>
      </c>
      <c r="M3270" s="258">
        <f t="shared" si="2147"/>
        <v>0</v>
      </c>
      <c r="N3270" s="258">
        <f t="shared" si="2147"/>
        <v>0</v>
      </c>
      <c r="O3270" s="258">
        <f t="shared" si="2147"/>
        <v>0</v>
      </c>
      <c r="P3270" s="101">
        <f t="shared" si="2142"/>
        <v>0</v>
      </c>
      <c r="Q3270" s="643"/>
      <c r="R3270" s="324">
        <f t="shared" si="2145"/>
        <v>0</v>
      </c>
      <c r="S3270" s="324">
        <f t="shared" si="2145"/>
        <v>0</v>
      </c>
      <c r="T3270" s="142">
        <f t="shared" si="2136"/>
        <v>0</v>
      </c>
      <c r="U3270" s="79">
        <v>2</v>
      </c>
    </row>
    <row r="3271" spans="1:256" s="80" customFormat="1" ht="15.75" hidden="1" customHeight="1" thickBot="1">
      <c r="A3271" s="351" t="s">
        <v>2010</v>
      </c>
      <c r="B3271" s="69"/>
      <c r="C3271" s="144" t="s">
        <v>2054</v>
      </c>
      <c r="D3271" s="258">
        <f t="shared" ref="D3271:O3271" si="2148">D3228+D3185+D3142+D3099+D3056</f>
        <v>0</v>
      </c>
      <c r="E3271" s="258">
        <f t="shared" si="2148"/>
        <v>0</v>
      </c>
      <c r="F3271" s="258">
        <f t="shared" si="2148"/>
        <v>0</v>
      </c>
      <c r="G3271" s="258">
        <f t="shared" si="2148"/>
        <v>0</v>
      </c>
      <c r="H3271" s="258">
        <f t="shared" si="2148"/>
        <v>0</v>
      </c>
      <c r="I3271" s="258">
        <f t="shared" si="2148"/>
        <v>0</v>
      </c>
      <c r="J3271" s="258">
        <f t="shared" si="2148"/>
        <v>0</v>
      </c>
      <c r="K3271" s="258">
        <f t="shared" si="2148"/>
        <v>0</v>
      </c>
      <c r="L3271" s="258">
        <f t="shared" si="2148"/>
        <v>0</v>
      </c>
      <c r="M3271" s="258">
        <f t="shared" si="2148"/>
        <v>0</v>
      </c>
      <c r="N3271" s="258">
        <f t="shared" si="2148"/>
        <v>0</v>
      </c>
      <c r="O3271" s="258">
        <f t="shared" si="2148"/>
        <v>0</v>
      </c>
      <c r="P3271" s="101">
        <f t="shared" si="2142"/>
        <v>0</v>
      </c>
      <c r="Q3271" s="643"/>
      <c r="R3271" s="324">
        <f t="shared" si="2145"/>
        <v>0</v>
      </c>
      <c r="S3271" s="324">
        <f t="shared" si="2145"/>
        <v>0</v>
      </c>
      <c r="T3271" s="142">
        <f t="shared" si="2136"/>
        <v>0</v>
      </c>
      <c r="U3271" s="79">
        <v>2</v>
      </c>
    </row>
    <row r="3272" spans="1:256" s="116" customFormat="1" ht="15.6" customHeight="1" thickBot="1">
      <c r="B3272" s="549"/>
      <c r="C3272" s="468"/>
      <c r="D3272" s="161"/>
      <c r="E3272" s="161"/>
      <c r="F3272" s="161"/>
      <c r="G3272" s="161"/>
      <c r="H3272" s="161"/>
      <c r="I3272" s="161"/>
      <c r="J3272" s="161"/>
      <c r="K3272" s="161"/>
      <c r="L3272" s="161"/>
      <c r="M3272" s="161"/>
      <c r="N3272" s="161"/>
      <c r="O3272" s="197"/>
      <c r="P3272" s="198"/>
      <c r="Q3272" s="198"/>
      <c r="R3272" s="161"/>
      <c r="S3272" s="161"/>
      <c r="T3272" s="75"/>
      <c r="U3272" s="79">
        <v>1</v>
      </c>
      <c r="V3272" s="196"/>
      <c r="W3272" s="196"/>
      <c r="X3272" s="196"/>
      <c r="Y3272" s="196"/>
      <c r="Z3272" s="196"/>
      <c r="AA3272" s="196"/>
      <c r="AB3272" s="196"/>
      <c r="AC3272" s="196"/>
      <c r="AD3272" s="196"/>
      <c r="AE3272" s="196"/>
      <c r="AF3272" s="196"/>
      <c r="AG3272" s="196"/>
      <c r="AH3272" s="196"/>
      <c r="AI3272" s="196"/>
      <c r="AJ3272" s="196"/>
      <c r="AK3272" s="196"/>
      <c r="AL3272" s="196"/>
      <c r="AM3272" s="196"/>
      <c r="AN3272" s="196"/>
      <c r="AO3272" s="196"/>
      <c r="AP3272" s="196"/>
      <c r="AQ3272" s="196"/>
      <c r="AR3272" s="196"/>
      <c r="AS3272" s="196"/>
      <c r="AT3272" s="196"/>
      <c r="AU3272" s="196"/>
      <c r="AV3272" s="196"/>
      <c r="AW3272" s="196"/>
      <c r="AX3272" s="196"/>
      <c r="AY3272" s="196"/>
      <c r="AZ3272" s="196"/>
      <c r="BA3272" s="196"/>
      <c r="BB3272" s="196"/>
      <c r="BC3272" s="196"/>
      <c r="BD3272" s="196"/>
      <c r="BE3272" s="196"/>
      <c r="BF3272" s="196"/>
      <c r="BG3272" s="196"/>
      <c r="BH3272" s="196"/>
      <c r="BI3272" s="196"/>
      <c r="BJ3272" s="196"/>
      <c r="BK3272" s="196"/>
      <c r="BL3272" s="196"/>
      <c r="BM3272" s="196"/>
      <c r="BN3272" s="196"/>
      <c r="BO3272" s="196"/>
      <c r="BP3272" s="196"/>
      <c r="BQ3272" s="196"/>
      <c r="BR3272" s="196"/>
      <c r="BS3272" s="196"/>
      <c r="BT3272" s="196"/>
      <c r="BU3272" s="196"/>
      <c r="BV3272" s="196"/>
      <c r="BW3272" s="196"/>
      <c r="BX3272" s="196"/>
      <c r="BY3272" s="196"/>
      <c r="BZ3272" s="196"/>
      <c r="CA3272" s="196"/>
      <c r="CB3272" s="196"/>
      <c r="CC3272" s="196"/>
      <c r="CD3272" s="196"/>
      <c r="CE3272" s="196"/>
      <c r="CF3272" s="196"/>
      <c r="CG3272" s="196"/>
      <c r="CH3272" s="196"/>
      <c r="CI3272" s="196"/>
      <c r="CJ3272" s="196"/>
      <c r="CK3272" s="196"/>
      <c r="CL3272" s="196"/>
      <c r="CM3272" s="196"/>
      <c r="CN3272" s="196"/>
      <c r="CO3272" s="196"/>
      <c r="CP3272" s="196"/>
      <c r="CQ3272" s="196"/>
      <c r="CR3272" s="196"/>
      <c r="CS3272" s="196"/>
      <c r="CT3272" s="196"/>
      <c r="CU3272" s="196"/>
      <c r="CV3272" s="196"/>
      <c r="CW3272" s="196"/>
      <c r="CX3272" s="196"/>
      <c r="CY3272" s="196"/>
      <c r="CZ3272" s="196"/>
      <c r="DA3272" s="196"/>
      <c r="DB3272" s="196"/>
      <c r="DC3272" s="196"/>
      <c r="DD3272" s="196"/>
      <c r="DE3272" s="196"/>
      <c r="DF3272" s="196"/>
      <c r="DG3272" s="196"/>
      <c r="DH3272" s="196"/>
      <c r="DI3272" s="196"/>
      <c r="DJ3272" s="196"/>
      <c r="DK3272" s="196"/>
      <c r="DL3272" s="196"/>
      <c r="DM3272" s="196"/>
      <c r="DN3272" s="196"/>
      <c r="DO3272" s="196"/>
      <c r="DP3272" s="196"/>
      <c r="DQ3272" s="196"/>
      <c r="DR3272" s="196"/>
      <c r="DS3272" s="196"/>
      <c r="DT3272" s="196"/>
      <c r="DU3272" s="196"/>
      <c r="DV3272" s="196"/>
      <c r="DW3272" s="196"/>
      <c r="DX3272" s="196"/>
      <c r="DY3272" s="196"/>
      <c r="DZ3272" s="196"/>
      <c r="EA3272" s="196"/>
      <c r="EB3272" s="196"/>
      <c r="EC3272" s="196"/>
      <c r="ED3272" s="196"/>
      <c r="EE3272" s="196"/>
      <c r="EF3272" s="196"/>
      <c r="EG3272" s="196"/>
      <c r="EH3272" s="196"/>
      <c r="EI3272" s="196"/>
      <c r="EJ3272" s="196"/>
      <c r="EK3272" s="196"/>
      <c r="EL3272" s="196"/>
      <c r="EM3272" s="196"/>
      <c r="EN3272" s="196"/>
      <c r="EO3272" s="196"/>
      <c r="EP3272" s="196"/>
      <c r="EQ3272" s="196"/>
      <c r="ER3272" s="196"/>
      <c r="ES3272" s="196"/>
      <c r="ET3272" s="196"/>
      <c r="EU3272" s="196"/>
      <c r="EV3272" s="196"/>
      <c r="EW3272" s="196"/>
      <c r="EX3272" s="196"/>
      <c r="EY3272" s="196"/>
      <c r="EZ3272" s="196"/>
      <c r="FA3272" s="196"/>
      <c r="FB3272" s="196"/>
      <c r="FC3272" s="196"/>
      <c r="FD3272" s="196"/>
      <c r="FE3272" s="196"/>
      <c r="FF3272" s="196"/>
      <c r="FG3272" s="196"/>
      <c r="FH3272" s="196"/>
      <c r="FI3272" s="196"/>
      <c r="FJ3272" s="196"/>
      <c r="FK3272" s="196"/>
      <c r="FL3272" s="196"/>
      <c r="FM3272" s="196"/>
      <c r="FN3272" s="196"/>
      <c r="FO3272" s="196"/>
      <c r="FP3272" s="196"/>
      <c r="FQ3272" s="196"/>
      <c r="FR3272" s="196"/>
      <c r="FS3272" s="196"/>
      <c r="FT3272" s="196"/>
      <c r="FU3272" s="196"/>
      <c r="FV3272" s="196"/>
      <c r="FW3272" s="196"/>
      <c r="FX3272" s="196"/>
      <c r="FY3272" s="196"/>
      <c r="FZ3272" s="196"/>
      <c r="GA3272" s="196"/>
      <c r="GB3272" s="196"/>
      <c r="GC3272" s="196"/>
      <c r="GD3272" s="196"/>
      <c r="GE3272" s="196"/>
      <c r="GF3272" s="196"/>
      <c r="GG3272" s="196"/>
      <c r="GH3272" s="196"/>
      <c r="GI3272" s="196"/>
      <c r="GJ3272" s="196"/>
      <c r="GK3272" s="196"/>
      <c r="GL3272" s="196"/>
      <c r="GM3272" s="196"/>
      <c r="GN3272" s="196"/>
      <c r="GO3272" s="196"/>
      <c r="GP3272" s="196"/>
      <c r="GQ3272" s="196"/>
      <c r="GR3272" s="196"/>
      <c r="GS3272" s="196"/>
      <c r="GT3272" s="196"/>
      <c r="GU3272" s="196"/>
      <c r="GV3272" s="196"/>
      <c r="GW3272" s="196"/>
      <c r="GX3272" s="196"/>
      <c r="GY3272" s="196"/>
      <c r="GZ3272" s="196"/>
      <c r="HA3272" s="196"/>
      <c r="HB3272" s="196"/>
      <c r="HC3272" s="196"/>
      <c r="HD3272" s="196"/>
      <c r="HE3272" s="196"/>
      <c r="HF3272" s="196"/>
      <c r="HG3272" s="196"/>
      <c r="HH3272" s="196"/>
      <c r="HI3272" s="196"/>
      <c r="HJ3272" s="196"/>
      <c r="HK3272" s="196"/>
      <c r="HL3272" s="196"/>
      <c r="HM3272" s="196"/>
      <c r="HN3272" s="196"/>
      <c r="HO3272" s="196"/>
      <c r="HP3272" s="196"/>
      <c r="HQ3272" s="196"/>
      <c r="HR3272" s="196"/>
      <c r="HS3272" s="196"/>
      <c r="HT3272" s="196"/>
      <c r="HU3272" s="196"/>
      <c r="HV3272" s="196"/>
      <c r="HW3272" s="196"/>
      <c r="HX3272" s="196"/>
      <c r="HY3272" s="196"/>
      <c r="HZ3272" s="196"/>
      <c r="IA3272" s="196"/>
      <c r="IB3272" s="196"/>
      <c r="IC3272" s="196"/>
      <c r="ID3272" s="196"/>
      <c r="IE3272" s="196"/>
      <c r="IF3272" s="196"/>
      <c r="IG3272" s="196"/>
      <c r="IH3272" s="196"/>
      <c r="II3272" s="196"/>
      <c r="IJ3272" s="196"/>
      <c r="IK3272" s="196"/>
      <c r="IL3272" s="196"/>
      <c r="IM3272" s="196"/>
      <c r="IN3272" s="196"/>
      <c r="IO3272" s="196"/>
      <c r="IP3272" s="196"/>
      <c r="IQ3272" s="196"/>
      <c r="IR3272" s="196"/>
      <c r="IS3272" s="196"/>
      <c r="IT3272" s="196"/>
      <c r="IU3272" s="196"/>
      <c r="IV3272" s="196"/>
    </row>
    <row r="3273" spans="1:256" s="80" customFormat="1" ht="15.75" hidden="1" customHeight="1" thickBot="1">
      <c r="A3273" s="360" t="s">
        <v>75</v>
      </c>
      <c r="B3273" s="69"/>
      <c r="C3273" s="144" t="s">
        <v>381</v>
      </c>
      <c r="D3273" s="145">
        <v>8.6504202372625058E-2</v>
      </c>
      <c r="E3273" s="145">
        <v>8.2674870994258493E-2</v>
      </c>
      <c r="F3273" s="145">
        <v>7.9662553819864979E-2</v>
      </c>
      <c r="G3273" s="145">
        <v>7.9051931331943617E-2</v>
      </c>
      <c r="H3273" s="145">
        <v>8.1058022645303623E-2</v>
      </c>
      <c r="I3273" s="145">
        <v>8.5108098443646987E-2</v>
      </c>
      <c r="J3273" s="145">
        <v>9.1492631762336588E-2</v>
      </c>
      <c r="K3273" s="145">
        <v>7.989438920504785E-2</v>
      </c>
      <c r="L3273" s="145">
        <v>8.3091800287060286E-2</v>
      </c>
      <c r="M3273" s="145">
        <v>8.9604699743256383E-2</v>
      </c>
      <c r="N3273" s="145">
        <v>8.2000577910744138E-2</v>
      </c>
      <c r="O3273" s="145">
        <v>7.9856221483911957E-2</v>
      </c>
      <c r="P3273" s="89">
        <f t="shared" ref="P3273:P3278" si="2149">SUM(D3273:O3273)</f>
        <v>0.99999999999999989</v>
      </c>
      <c r="Q3273" s="483"/>
      <c r="R3273" s="85"/>
      <c r="S3273" s="85"/>
      <c r="T3273" s="143"/>
      <c r="U3273" s="79">
        <v>2</v>
      </c>
    </row>
    <row r="3274" spans="1:256" s="80" customFormat="1" ht="15.75" hidden="1" customHeight="1" thickBot="1">
      <c r="A3274" s="360" t="s">
        <v>75</v>
      </c>
      <c r="B3274" s="69"/>
      <c r="C3274" s="144" t="s">
        <v>382</v>
      </c>
      <c r="D3274" s="148">
        <v>9.0175129040751922E-2</v>
      </c>
      <c r="E3274" s="148">
        <v>8.5424420276766846E-2</v>
      </c>
      <c r="F3274" s="148">
        <v>8.257400496416098E-2</v>
      </c>
      <c r="G3274" s="148">
        <v>8.176752153940374E-2</v>
      </c>
      <c r="H3274" s="148">
        <v>7.9347410620324327E-2</v>
      </c>
      <c r="I3274" s="148">
        <v>8.353491469040672E-2</v>
      </c>
      <c r="J3274" s="148">
        <v>9.0232000097407034E-2</v>
      </c>
      <c r="K3274" s="148">
        <v>8.0192373622931246E-2</v>
      </c>
      <c r="L3274" s="148">
        <v>8.0723349986584106E-2</v>
      </c>
      <c r="M3274" s="148">
        <v>8.6880723093302234E-2</v>
      </c>
      <c r="N3274" s="148">
        <v>8.1306532877933629E-2</v>
      </c>
      <c r="O3274" s="148">
        <v>7.7841619190027161E-2</v>
      </c>
      <c r="P3274" s="94">
        <f t="shared" si="2149"/>
        <v>1</v>
      </c>
      <c r="Q3274" s="483"/>
      <c r="R3274" s="85"/>
      <c r="S3274" s="85"/>
      <c r="T3274" s="143"/>
      <c r="U3274" s="79">
        <v>2</v>
      </c>
    </row>
    <row r="3275" spans="1:256" s="80" customFormat="1" ht="15.75" hidden="1" customHeight="1" thickBot="1">
      <c r="A3275" s="360" t="s">
        <v>75</v>
      </c>
      <c r="B3275" s="69"/>
      <c r="C3275" s="144" t="s">
        <v>383</v>
      </c>
      <c r="D3275" s="151">
        <v>8.3762343177588808E-2</v>
      </c>
      <c r="E3275" s="151">
        <v>8.1900911995250111E-2</v>
      </c>
      <c r="F3275" s="151">
        <v>7.9349804825630449E-2</v>
      </c>
      <c r="G3275" s="151">
        <v>7.7516316614459013E-2</v>
      </c>
      <c r="H3275" s="151">
        <v>7.9218888599736303E-2</v>
      </c>
      <c r="I3275" s="151">
        <v>8.2808237084163808E-2</v>
      </c>
      <c r="J3275" s="151">
        <v>9.1850265608180909E-2</v>
      </c>
      <c r="K3275" s="151">
        <v>7.9050381605466818E-2</v>
      </c>
      <c r="L3275" s="151">
        <v>8.3033149562878619E-2</v>
      </c>
      <c r="M3275" s="151">
        <v>9.3663784215094775E-2</v>
      </c>
      <c r="N3275" s="151">
        <v>8.5889090189667838E-2</v>
      </c>
      <c r="O3275" s="151">
        <v>8.1956826521882631E-2</v>
      </c>
      <c r="P3275" s="84">
        <f t="shared" si="2149"/>
        <v>1</v>
      </c>
      <c r="Q3275" s="483"/>
      <c r="R3275" s="85"/>
      <c r="S3275" s="85"/>
      <c r="T3275" s="143"/>
      <c r="U3275" s="79">
        <v>2</v>
      </c>
    </row>
    <row r="3276" spans="1:256" s="80" customFormat="1" ht="15.75" hidden="1" customHeight="1" thickBot="1">
      <c r="A3276" s="360" t="s">
        <v>75</v>
      </c>
      <c r="B3276" s="69"/>
      <c r="C3276" s="144" t="s">
        <v>384</v>
      </c>
      <c r="D3276" s="126">
        <f t="shared" ref="D3276:D3283" si="2150">D3295/$P3295</f>
        <v>8.1675416536783174E-2</v>
      </c>
      <c r="E3276" s="128">
        <f t="shared" ref="E3276:O3276" si="2151">E3295/$P3295</f>
        <v>7.9422269571771231E-2</v>
      </c>
      <c r="F3276" s="128">
        <f t="shared" si="2151"/>
        <v>7.6363217769502195E-2</v>
      </c>
      <c r="G3276" s="128">
        <f t="shared" si="2151"/>
        <v>7.9068462722568747E-2</v>
      </c>
      <c r="H3276" s="128">
        <f t="shared" si="2151"/>
        <v>7.8995239643617821E-2</v>
      </c>
      <c r="I3276" s="128">
        <f t="shared" si="2151"/>
        <v>8.360798359981958E-2</v>
      </c>
      <c r="J3276" s="128">
        <f t="shared" si="2151"/>
        <v>9.3401826245512604E-2</v>
      </c>
      <c r="K3276" s="128">
        <f t="shared" si="2151"/>
        <v>7.966225295517905E-2</v>
      </c>
      <c r="L3276" s="128">
        <f t="shared" si="2151"/>
        <v>8.4536104305156096E-2</v>
      </c>
      <c r="M3276" s="128">
        <f t="shared" si="2151"/>
        <v>9.4460411378293224E-2</v>
      </c>
      <c r="N3276" s="128">
        <f t="shared" si="2151"/>
        <v>8.7005483015118554E-2</v>
      </c>
      <c r="O3276" s="128">
        <f t="shared" si="2151"/>
        <v>8.1801332256677795E-2</v>
      </c>
      <c r="P3276" s="130">
        <f t="shared" si="2149"/>
        <v>1</v>
      </c>
      <c r="Q3276" s="483"/>
      <c r="R3276" s="85"/>
      <c r="S3276" s="85"/>
      <c r="T3276" s="143"/>
      <c r="U3276" s="79">
        <v>2</v>
      </c>
    </row>
    <row r="3277" spans="1:256" s="80" customFormat="1" ht="15.75" hidden="1" customHeight="1" thickBot="1">
      <c r="A3277" s="360" t="s">
        <v>75</v>
      </c>
      <c r="B3277" s="69"/>
      <c r="C3277" s="154" t="s">
        <v>385</v>
      </c>
      <c r="D3277" s="126">
        <f t="shared" si="2150"/>
        <v>8.135868241395959E-2</v>
      </c>
      <c r="E3277" s="128">
        <f t="shared" ref="E3277:O3279" si="2152">E3296/$P3296</f>
        <v>7.8425672550841055E-2</v>
      </c>
      <c r="F3277" s="128">
        <f t="shared" si="2152"/>
        <v>7.6142618148004632E-2</v>
      </c>
      <c r="G3277" s="128">
        <f t="shared" si="2152"/>
        <v>7.7039326312908135E-2</v>
      </c>
      <c r="H3277" s="128">
        <f t="shared" si="2152"/>
        <v>7.8333552001047177E-2</v>
      </c>
      <c r="I3277" s="128">
        <f t="shared" si="2152"/>
        <v>8.3358405854099552E-2</v>
      </c>
      <c r="J3277" s="128">
        <f t="shared" si="2152"/>
        <v>9.5275813013901603E-2</v>
      </c>
      <c r="K3277" s="128">
        <f t="shared" si="2152"/>
        <v>8.1022350665972381E-2</v>
      </c>
      <c r="L3277" s="128">
        <f t="shared" si="2152"/>
        <v>8.6437671384176851E-2</v>
      </c>
      <c r="M3277" s="128">
        <f t="shared" si="2152"/>
        <v>9.4205322261910349E-2</v>
      </c>
      <c r="N3277" s="128">
        <f t="shared" si="2152"/>
        <v>8.5675225139384067E-2</v>
      </c>
      <c r="O3277" s="128">
        <f t="shared" si="2152"/>
        <v>8.2725360253794428E-2</v>
      </c>
      <c r="P3277" s="130">
        <f t="shared" si="2149"/>
        <v>0.99999999999999978</v>
      </c>
      <c r="Q3277" s="499">
        <f>(P3296/P3295-1)</f>
        <v>4.7651136377121706E-2</v>
      </c>
      <c r="R3277" s="85"/>
      <c r="S3277" s="85"/>
      <c r="T3277" s="143"/>
      <c r="U3277" s="79">
        <v>2</v>
      </c>
    </row>
    <row r="3278" spans="1:256" s="80" customFormat="1" ht="15.75" hidden="1" customHeight="1" thickBot="1">
      <c r="A3278" s="360" t="s">
        <v>75</v>
      </c>
      <c r="B3278" s="69"/>
      <c r="C3278" s="144" t="s">
        <v>498</v>
      </c>
      <c r="D3278" s="126">
        <f t="shared" si="2150"/>
        <v>8.0430955127619747E-2</v>
      </c>
      <c r="E3278" s="128">
        <f t="shared" si="2152"/>
        <v>7.8456724616262893E-2</v>
      </c>
      <c r="F3278" s="128">
        <f t="shared" si="2152"/>
        <v>7.6359302329920567E-2</v>
      </c>
      <c r="G3278" s="128">
        <f t="shared" si="2152"/>
        <v>7.6690001171994718E-2</v>
      </c>
      <c r="H3278" s="128">
        <f t="shared" si="2152"/>
        <v>7.8137310496705054E-2</v>
      </c>
      <c r="I3278" s="128">
        <f t="shared" si="2152"/>
        <v>8.3209536092889697E-2</v>
      </c>
      <c r="J3278" s="128">
        <f t="shared" si="2152"/>
        <v>9.403719141447861E-2</v>
      </c>
      <c r="K3278" s="128">
        <f t="shared" si="2152"/>
        <v>8.4168167365662586E-2</v>
      </c>
      <c r="L3278" s="128">
        <f t="shared" si="2152"/>
        <v>8.3429966716019668E-2</v>
      </c>
      <c r="M3278" s="128">
        <f t="shared" si="2152"/>
        <v>9.5453343908388277E-2</v>
      </c>
      <c r="N3278" s="128">
        <f t="shared" si="2152"/>
        <v>8.6241457266766436E-2</v>
      </c>
      <c r="O3278" s="128">
        <f t="shared" si="2152"/>
        <v>8.3386043493291678E-2</v>
      </c>
      <c r="P3278" s="130">
        <f t="shared" si="2149"/>
        <v>0.99999999999999989</v>
      </c>
      <c r="Q3278" s="499">
        <f t="shared" ref="Q3278:Q3283" si="2153">(P3297/P3296-1)</f>
        <v>5.7142949448173441E-2</v>
      </c>
      <c r="R3278" s="85"/>
      <c r="S3278" s="85"/>
      <c r="T3278" s="143"/>
      <c r="U3278" s="79">
        <v>2</v>
      </c>
    </row>
    <row r="3279" spans="1:256" s="80" customFormat="1" ht="15.75" hidden="1" customHeight="1" thickBot="1">
      <c r="A3279" s="360" t="s">
        <v>75</v>
      </c>
      <c r="B3279" s="69"/>
      <c r="C3279" s="144" t="s">
        <v>621</v>
      </c>
      <c r="D3279" s="126">
        <f t="shared" si="2150"/>
        <v>8.0379871585259693E-2</v>
      </c>
      <c r="E3279" s="128">
        <f t="shared" ref="E3279:N3279" si="2154">E3298/$P3298</f>
        <v>7.8048233035578951E-2</v>
      </c>
      <c r="F3279" s="128">
        <f t="shared" si="2154"/>
        <v>7.7147571326970685E-2</v>
      </c>
      <c r="G3279" s="128">
        <f t="shared" si="2154"/>
        <v>7.6172784944493796E-2</v>
      </c>
      <c r="H3279" s="128">
        <f t="shared" si="2154"/>
        <v>7.9548389738476236E-2</v>
      </c>
      <c r="I3279" s="128">
        <f t="shared" si="2154"/>
        <v>8.2558846289954357E-2</v>
      </c>
      <c r="J3279" s="128">
        <f t="shared" si="2154"/>
        <v>9.5108605465817703E-2</v>
      </c>
      <c r="K3279" s="128">
        <f t="shared" si="2154"/>
        <v>8.110419636771482E-2</v>
      </c>
      <c r="L3279" s="128">
        <f t="shared" si="2154"/>
        <v>8.4937005446372185E-2</v>
      </c>
      <c r="M3279" s="128">
        <f t="shared" si="2154"/>
        <v>9.3671869238086153E-2</v>
      </c>
      <c r="N3279" s="128">
        <f t="shared" si="2154"/>
        <v>8.6966778498858907E-2</v>
      </c>
      <c r="O3279" s="128">
        <f t="shared" si="2152"/>
        <v>8.4355848062416527E-2</v>
      </c>
      <c r="P3279" s="130">
        <f t="shared" ref="P3279:P3284" si="2155">SUM(D3279:O3279)</f>
        <v>1</v>
      </c>
      <c r="Q3279" s="500">
        <f t="shared" si="2153"/>
        <v>7.0049791188533161E-2</v>
      </c>
      <c r="R3279" s="85"/>
      <c r="S3279" s="85"/>
      <c r="T3279" s="143"/>
      <c r="U3279" s="79">
        <v>2</v>
      </c>
    </row>
    <row r="3280" spans="1:256" s="80" customFormat="1" ht="15.75" hidden="1" customHeight="1" thickBot="1">
      <c r="A3280" s="360" t="s">
        <v>75</v>
      </c>
      <c r="B3280" s="69"/>
      <c r="C3280" s="144" t="s">
        <v>718</v>
      </c>
      <c r="D3280" s="126">
        <f t="shared" si="2150"/>
        <v>8.0555463218088832E-2</v>
      </c>
      <c r="E3280" s="128">
        <f t="shared" ref="E3280:O3280" si="2156">E3299/$P3299</f>
        <v>7.7036493738026388E-2</v>
      </c>
      <c r="F3280" s="128">
        <f t="shared" si="2156"/>
        <v>7.6732253955557342E-2</v>
      </c>
      <c r="G3280" s="128">
        <f t="shared" si="2156"/>
        <v>7.7013761789567203E-2</v>
      </c>
      <c r="H3280" s="128">
        <f t="shared" si="2156"/>
        <v>7.9680896878534302E-2</v>
      </c>
      <c r="I3280" s="128">
        <f t="shared" si="2156"/>
        <v>8.2755171477201017E-2</v>
      </c>
      <c r="J3280" s="128">
        <f t="shared" si="2156"/>
        <v>9.6183753079689543E-2</v>
      </c>
      <c r="K3280" s="128">
        <f t="shared" si="2156"/>
        <v>8.2193474279385365E-2</v>
      </c>
      <c r="L3280" s="128">
        <f t="shared" si="2156"/>
        <v>8.3083885530012405E-2</v>
      </c>
      <c r="M3280" s="128">
        <f t="shared" si="2156"/>
        <v>9.5792037061645366E-2</v>
      </c>
      <c r="N3280" s="128">
        <f t="shared" si="2156"/>
        <v>8.4557393527345745E-2</v>
      </c>
      <c r="O3280" s="128">
        <f t="shared" si="2156"/>
        <v>8.4415415464946478E-2</v>
      </c>
      <c r="P3280" s="130">
        <f t="shared" si="2155"/>
        <v>1</v>
      </c>
      <c r="Q3280" s="500">
        <f t="shared" si="2153"/>
        <v>6.8754238112977761E-2</v>
      </c>
      <c r="R3280" s="85"/>
      <c r="S3280" s="85"/>
      <c r="T3280" s="480"/>
      <c r="U3280" s="79">
        <v>2</v>
      </c>
    </row>
    <row r="3281" spans="1:21" s="80" customFormat="1" ht="15.75" hidden="1" customHeight="1" thickBot="1">
      <c r="A3281" s="360" t="s">
        <v>75</v>
      </c>
      <c r="B3281" s="516"/>
      <c r="C3281" s="363" t="s">
        <v>823</v>
      </c>
      <c r="D3281" s="86">
        <f t="shared" si="2150"/>
        <v>8.2404891125950203E-2</v>
      </c>
      <c r="E3281" s="145">
        <f t="shared" ref="E3281:O3281" si="2157">E3300/$P3300</f>
        <v>7.8574651231781104E-2</v>
      </c>
      <c r="F3281" s="145">
        <f t="shared" si="2157"/>
        <v>7.464883562161978E-2</v>
      </c>
      <c r="G3281" s="145">
        <f t="shared" si="2157"/>
        <v>7.839615789152346E-2</v>
      </c>
      <c r="H3281" s="145">
        <f t="shared" si="2157"/>
        <v>7.9905746100313341E-2</v>
      </c>
      <c r="I3281" s="145">
        <f t="shared" si="2157"/>
        <v>8.2784430251657659E-2</v>
      </c>
      <c r="J3281" s="145">
        <f t="shared" si="2157"/>
        <v>9.7092384506172635E-2</v>
      </c>
      <c r="K3281" s="145">
        <f t="shared" si="2157"/>
        <v>8.030586354459493E-2</v>
      </c>
      <c r="L3281" s="145">
        <f t="shared" si="2157"/>
        <v>8.4242027199260591E-2</v>
      </c>
      <c r="M3281" s="145">
        <f t="shared" si="2157"/>
        <v>9.4803191559913416E-2</v>
      </c>
      <c r="N3281" s="145">
        <f t="shared" si="2157"/>
        <v>8.4925787474071257E-2</v>
      </c>
      <c r="O3281" s="145">
        <f t="shared" si="2157"/>
        <v>8.1916033493141624E-2</v>
      </c>
      <c r="P3281" s="534">
        <f t="shared" si="2155"/>
        <v>0.99999999999999989</v>
      </c>
      <c r="Q3281" s="535">
        <f t="shared" si="2153"/>
        <v>4.4403982480869075E-2</v>
      </c>
      <c r="R3281" s="85"/>
      <c r="S3281" s="85"/>
      <c r="T3281" s="143"/>
      <c r="U3281" s="79">
        <v>2</v>
      </c>
    </row>
    <row r="3282" spans="1:21" s="80" customFormat="1" ht="15.75" hidden="1" customHeight="1" thickBot="1">
      <c r="A3282" s="360" t="s">
        <v>75</v>
      </c>
      <c r="B3282" s="516"/>
      <c r="C3282" s="363" t="s">
        <v>907</v>
      </c>
      <c r="D3282" s="369">
        <f t="shared" si="2150"/>
        <v>8.2281792677867713E-2</v>
      </c>
      <c r="E3282" s="148">
        <f t="shared" ref="E3282:O3283" si="2158">E3301/$P3301</f>
        <v>7.8868707531297932E-2</v>
      </c>
      <c r="F3282" s="148">
        <f t="shared" si="2158"/>
        <v>7.6747851167850406E-2</v>
      </c>
      <c r="G3282" s="148">
        <f t="shared" si="2158"/>
        <v>7.875802200941262E-2</v>
      </c>
      <c r="H3282" s="148">
        <f t="shared" si="2158"/>
        <v>7.7021317420794488E-2</v>
      </c>
      <c r="I3282" s="148">
        <f t="shared" si="2158"/>
        <v>8.2957853919071248E-2</v>
      </c>
      <c r="J3282" s="148">
        <f t="shared" si="2158"/>
        <v>9.7011132903914069E-2</v>
      </c>
      <c r="K3282" s="148">
        <f t="shared" si="2158"/>
        <v>8.0633495779724715E-2</v>
      </c>
      <c r="L3282" s="148">
        <f t="shared" si="2158"/>
        <v>8.2225608269776401E-2</v>
      </c>
      <c r="M3282" s="148">
        <f t="shared" si="2158"/>
        <v>9.3783611069276143E-2</v>
      </c>
      <c r="N3282" s="148">
        <f t="shared" si="2158"/>
        <v>8.5746756457366319E-2</v>
      </c>
      <c r="O3282" s="148">
        <f t="shared" si="2158"/>
        <v>8.396385079364789E-2</v>
      </c>
      <c r="P3282" s="533">
        <f t="shared" si="2155"/>
        <v>0.99999999999999989</v>
      </c>
      <c r="Q3282" s="536">
        <f t="shared" si="2153"/>
        <v>4.4979534872175542E-2</v>
      </c>
      <c r="R3282" s="85"/>
      <c r="S3282" s="85"/>
      <c r="T3282" s="143"/>
      <c r="U3282" s="79">
        <v>2</v>
      </c>
    </row>
    <row r="3283" spans="1:21" s="80" customFormat="1" ht="15.6" hidden="1" customHeight="1" thickBot="1">
      <c r="A3283" s="360" t="s">
        <v>75</v>
      </c>
      <c r="B3283" s="516"/>
      <c r="C3283" s="363" t="s">
        <v>1008</v>
      </c>
      <c r="D3283" s="369">
        <f t="shared" si="2150"/>
        <v>8.0075402622084374E-2</v>
      </c>
      <c r="E3283" s="148">
        <f t="shared" si="2158"/>
        <v>7.9076177620802018E-2</v>
      </c>
      <c r="F3283" s="148">
        <f t="shared" si="2158"/>
        <v>7.5093398078999257E-2</v>
      </c>
      <c r="G3283" s="148">
        <f t="shared" si="2158"/>
        <v>7.2090873203686068E-2</v>
      </c>
      <c r="H3283" s="148">
        <f t="shared" si="2158"/>
        <v>8.0686313947699997E-2</v>
      </c>
      <c r="I3283" s="148">
        <f t="shared" si="2158"/>
        <v>8.5440434446334035E-2</v>
      </c>
      <c r="J3283" s="148">
        <f t="shared" si="2158"/>
        <v>9.6625464514601855E-2</v>
      </c>
      <c r="K3283" s="148">
        <f t="shared" si="2158"/>
        <v>8.2594191261098307E-2</v>
      </c>
      <c r="L3283" s="148">
        <f t="shared" si="2158"/>
        <v>8.3251899315907443E-2</v>
      </c>
      <c r="M3283" s="148">
        <f t="shared" si="2158"/>
        <v>9.6012323488515752E-2</v>
      </c>
      <c r="N3283" s="148">
        <f t="shared" si="2158"/>
        <v>8.5719567749809461E-2</v>
      </c>
      <c r="O3283" s="148">
        <f t="shared" si="2158"/>
        <v>8.3333953750461556E-2</v>
      </c>
      <c r="P3283" s="533">
        <f t="shared" si="2155"/>
        <v>1.0000000000000002</v>
      </c>
      <c r="Q3283" s="536">
        <f t="shared" si="2153"/>
        <v>5.0084986948205179E-2</v>
      </c>
      <c r="R3283" s="85"/>
      <c r="S3283" s="85"/>
      <c r="T3283" s="143"/>
      <c r="U3283" s="79">
        <v>2</v>
      </c>
    </row>
    <row r="3284" spans="1:21" s="80" customFormat="1" ht="15.6" hidden="1" customHeight="1" thickBot="1">
      <c r="A3284" s="360" t="s">
        <v>75</v>
      </c>
      <c r="B3284" s="516"/>
      <c r="C3284" s="363" t="s">
        <v>1153</v>
      </c>
      <c r="D3284" s="369">
        <f t="shared" ref="D3284:O3284" si="2159">D3304/$P3304</f>
        <v>8.2349843470374176E-2</v>
      </c>
      <c r="E3284" s="148">
        <f t="shared" si="2159"/>
        <v>7.8447378795726122E-2</v>
      </c>
      <c r="F3284" s="148">
        <f t="shared" si="2159"/>
        <v>7.668328782093381E-2</v>
      </c>
      <c r="G3284" s="148">
        <f t="shared" si="2159"/>
        <v>7.7504958665835344E-2</v>
      </c>
      <c r="H3284" s="148">
        <f t="shared" si="2159"/>
        <v>7.9854605287905028E-2</v>
      </c>
      <c r="I3284" s="148">
        <f t="shared" si="2159"/>
        <v>8.3369031660667586E-2</v>
      </c>
      <c r="J3284" s="148">
        <f t="shared" si="2159"/>
        <v>9.6433077366051848E-2</v>
      </c>
      <c r="K3284" s="148">
        <f t="shared" si="2159"/>
        <v>8.0151948494184153E-2</v>
      </c>
      <c r="L3284" s="148">
        <f t="shared" si="2159"/>
        <v>8.132577671704061E-2</v>
      </c>
      <c r="M3284" s="148">
        <f t="shared" si="2159"/>
        <v>9.422651258544569E-2</v>
      </c>
      <c r="N3284" s="148">
        <f t="shared" si="2159"/>
        <v>8.5771602927253859E-2</v>
      </c>
      <c r="O3284" s="148">
        <f t="shared" si="2159"/>
        <v>8.3881976208581829E-2</v>
      </c>
      <c r="P3284" s="533">
        <f t="shared" si="2155"/>
        <v>1</v>
      </c>
      <c r="Q3284" s="536">
        <f>(P3304/P3302-1)</f>
        <v>5.1639948739914621E-2</v>
      </c>
      <c r="R3284" s="85"/>
      <c r="S3284" s="85"/>
      <c r="T3284" s="143"/>
      <c r="U3284" s="79">
        <v>2</v>
      </c>
    </row>
    <row r="3285" spans="1:21" s="80" customFormat="1" ht="15.6" customHeight="1" thickBot="1">
      <c r="A3285" s="360" t="s">
        <v>75</v>
      </c>
      <c r="B3285" s="516">
        <f>+B3267+1</f>
        <v>640</v>
      </c>
      <c r="C3285" s="363" t="s">
        <v>1953</v>
      </c>
      <c r="D3285" s="369">
        <f t="shared" ref="D3285:D3291" si="2160">D3305/$P3305</f>
        <v>8.7258917887757623E-2</v>
      </c>
      <c r="E3285" s="148">
        <f t="shared" ref="E3285:O3285" si="2161">E3305/$P3305</f>
        <v>8.4969252136327639E-2</v>
      </c>
      <c r="F3285" s="148">
        <f t="shared" si="2161"/>
        <v>8.1252830614468335E-2</v>
      </c>
      <c r="G3285" s="148">
        <f t="shared" si="2161"/>
        <v>8.1462268088612982E-2</v>
      </c>
      <c r="H3285" s="148">
        <f t="shared" si="2161"/>
        <v>8.6147787604090906E-2</v>
      </c>
      <c r="I3285" s="148">
        <f t="shared" si="2161"/>
        <v>8.950452185594146E-2</v>
      </c>
      <c r="J3285" s="148">
        <f t="shared" si="2161"/>
        <v>0.10318632359256542</v>
      </c>
      <c r="K3285" s="148">
        <f t="shared" si="2161"/>
        <v>8.8390532947542066E-2</v>
      </c>
      <c r="L3285" s="148">
        <f t="shared" si="2161"/>
        <v>8.621053496922014E-2</v>
      </c>
      <c r="M3285" s="148">
        <f t="shared" si="2161"/>
        <v>7.6702335599096783E-2</v>
      </c>
      <c r="N3285" s="148">
        <f t="shared" si="2161"/>
        <v>6.0813592640830333E-2</v>
      </c>
      <c r="O3285" s="148">
        <f t="shared" si="2161"/>
        <v>7.410110206354617E-2</v>
      </c>
      <c r="P3285" s="533">
        <f t="shared" ref="P3285:P3294" si="2162">SUM(D3285:O3285)</f>
        <v>0.99999999999999989</v>
      </c>
      <c r="Q3285" s="536">
        <f>(P3305/P3304-1)</f>
        <v>-3.1275354599511695E-2</v>
      </c>
      <c r="R3285" s="85"/>
      <c r="S3285" s="85"/>
      <c r="T3285" s="143"/>
      <c r="U3285" s="79">
        <v>1</v>
      </c>
    </row>
    <row r="3286" spans="1:21" s="80" customFormat="1" ht="15.6" customHeight="1" thickBot="1">
      <c r="A3286" s="360" t="s">
        <v>75</v>
      </c>
      <c r="B3286" s="516">
        <f>+B3285+1</f>
        <v>641</v>
      </c>
      <c r="C3286" s="363" t="s">
        <v>1954</v>
      </c>
      <c r="D3286" s="370">
        <f t="shared" si="2160"/>
        <v>7.678239772035822E-2</v>
      </c>
      <c r="E3286" s="253">
        <f t="shared" ref="E3286:O3286" si="2163">E3306/$P3306</f>
        <v>7.289166422585075E-2</v>
      </c>
      <c r="F3286" s="253">
        <f t="shared" si="2163"/>
        <v>7.1059012952434317E-2</v>
      </c>
      <c r="G3286" s="253">
        <f t="shared" si="2163"/>
        <v>7.6244325369790519E-2</v>
      </c>
      <c r="H3286" s="253">
        <f t="shared" si="2163"/>
        <v>7.6455573578761843E-2</v>
      </c>
      <c r="I3286" s="253">
        <f t="shared" si="2163"/>
        <v>7.8474825566407308E-2</v>
      </c>
      <c r="J3286" s="253">
        <f t="shared" si="2163"/>
        <v>9.4067672290393145E-2</v>
      </c>
      <c r="K3286" s="253">
        <f t="shared" si="2163"/>
        <v>7.9897415891309526E-2</v>
      </c>
      <c r="L3286" s="253">
        <f t="shared" si="2163"/>
        <v>7.9803955228231666E-2</v>
      </c>
      <c r="M3286" s="253">
        <f t="shared" si="2163"/>
        <v>0.10307278378895067</v>
      </c>
      <c r="N3286" s="253">
        <f t="shared" si="2163"/>
        <v>9.6056637343273396E-2</v>
      </c>
      <c r="O3286" s="253">
        <f t="shared" si="2163"/>
        <v>9.5193736044238628E-2</v>
      </c>
      <c r="P3286" s="537">
        <f t="shared" si="2162"/>
        <v>1</v>
      </c>
      <c r="Q3286" s="538">
        <f t="shared" ref="Q3286:Q3294" si="2164">(P3306/P3305-1)</f>
        <v>0.10437555708320811</v>
      </c>
      <c r="R3286" s="85"/>
      <c r="S3286" s="85"/>
      <c r="T3286" s="143"/>
      <c r="U3286" s="79">
        <v>1</v>
      </c>
    </row>
    <row r="3287" spans="1:21" s="80" customFormat="1" ht="15.6" customHeight="1" thickBot="1">
      <c r="A3287" s="360" t="s">
        <v>75</v>
      </c>
      <c r="B3287" s="516">
        <f>+B3286+1</f>
        <v>642</v>
      </c>
      <c r="C3287" s="144" t="s">
        <v>1955</v>
      </c>
      <c r="D3287" s="91">
        <f t="shared" si="2160"/>
        <v>8.0209382183168226E-2</v>
      </c>
      <c r="E3287" s="92">
        <f t="shared" ref="E3287:O3287" si="2165">E3307/$P3307</f>
        <v>7.1550653811617626E-2</v>
      </c>
      <c r="F3287" s="92">
        <f t="shared" si="2165"/>
        <v>6.3135160318710942E-2</v>
      </c>
      <c r="G3287" s="92">
        <f t="shared" si="2165"/>
        <v>7.7328967337352006E-2</v>
      </c>
      <c r="H3287" s="92">
        <f t="shared" si="2165"/>
        <v>7.8555192789662845E-2</v>
      </c>
      <c r="I3287" s="92">
        <f t="shared" si="2165"/>
        <v>8.5997663667700688E-2</v>
      </c>
      <c r="J3287" s="92">
        <f t="shared" si="2165"/>
        <v>0.10158956469092283</v>
      </c>
      <c r="K3287" s="92">
        <f t="shared" si="2165"/>
        <v>8.0412271075816139E-2</v>
      </c>
      <c r="L3287" s="92">
        <f t="shared" si="2165"/>
        <v>8.3879873943751029E-2</v>
      </c>
      <c r="M3287" s="92">
        <f t="shared" si="2165"/>
        <v>9.9370043724400767E-2</v>
      </c>
      <c r="N3287" s="92">
        <f t="shared" si="2165"/>
        <v>9.1349093599371656E-2</v>
      </c>
      <c r="O3287" s="92">
        <f t="shared" si="2165"/>
        <v>8.6622132857525236E-2</v>
      </c>
      <c r="P3287" s="420">
        <f t="shared" si="2162"/>
        <v>1</v>
      </c>
      <c r="Q3287" s="501">
        <f t="shared" si="2164"/>
        <v>0.25339090662958785</v>
      </c>
      <c r="R3287" s="85"/>
      <c r="S3287" s="85"/>
      <c r="T3287" s="143"/>
      <c r="U3287" s="79">
        <v>1</v>
      </c>
    </row>
    <row r="3288" spans="1:21" s="80" customFormat="1" ht="15.6" customHeight="1" thickBot="1">
      <c r="A3288" s="360" t="s">
        <v>75</v>
      </c>
      <c r="B3288" s="516">
        <f>+B3287+1</f>
        <v>643</v>
      </c>
      <c r="C3288" s="144" t="s">
        <v>1956</v>
      </c>
      <c r="D3288" s="91">
        <f t="shared" si="2160"/>
        <v>8.3748661164922897E-2</v>
      </c>
      <c r="E3288" s="92">
        <f t="shared" ref="E3288:O3288" si="2166">E3308/$P3308</f>
        <v>7.761753245936269E-2</v>
      </c>
      <c r="F3288" s="92">
        <f t="shared" si="2166"/>
        <v>7.7038190239443166E-2</v>
      </c>
      <c r="G3288" s="92">
        <f t="shared" si="2166"/>
        <v>7.5729193814795273E-2</v>
      </c>
      <c r="H3288" s="92">
        <f t="shared" si="2166"/>
        <v>8.1182282439790268E-2</v>
      </c>
      <c r="I3288" s="92">
        <f t="shared" si="2166"/>
        <v>8.1389818622011431E-2</v>
      </c>
      <c r="J3288" s="92">
        <f t="shared" si="2166"/>
        <v>0.10076370259963006</v>
      </c>
      <c r="K3288" s="92">
        <f t="shared" si="2166"/>
        <v>8.1305704724731712E-2</v>
      </c>
      <c r="L3288" s="92">
        <f t="shared" si="2166"/>
        <v>8.2065065528731621E-2</v>
      </c>
      <c r="M3288" s="92">
        <f t="shared" si="2166"/>
        <v>9.3864029502300161E-2</v>
      </c>
      <c r="N3288" s="92">
        <f t="shared" si="2166"/>
        <v>8.3515895790415989E-2</v>
      </c>
      <c r="O3288" s="92">
        <f t="shared" si="2166"/>
        <v>8.1779923113864741E-2</v>
      </c>
      <c r="P3288" s="94">
        <f t="shared" si="2162"/>
        <v>0.99999999999999989</v>
      </c>
      <c r="Q3288" s="494">
        <f t="shared" si="2164"/>
        <v>5.1719835366677236E-2</v>
      </c>
      <c r="R3288" s="85"/>
      <c r="S3288" s="85"/>
      <c r="T3288" s="143"/>
      <c r="U3288" s="79">
        <v>1</v>
      </c>
    </row>
    <row r="3289" spans="1:21" s="80" customFormat="1" ht="15.75" customHeight="1" thickBot="1">
      <c r="A3289" s="360" t="s">
        <v>75</v>
      </c>
      <c r="B3289" s="516">
        <f>+B3288+1</f>
        <v>644</v>
      </c>
      <c r="C3289" s="144" t="s">
        <v>1957</v>
      </c>
      <c r="D3289" s="91">
        <f t="shared" si="2160"/>
        <v>8.5228702090718159E-2</v>
      </c>
      <c r="E3289" s="92">
        <f t="shared" ref="E3289:O3289" si="2167">E3309/$P3309</f>
        <v>7.6989475630436607E-2</v>
      </c>
      <c r="F3289" s="92">
        <f t="shared" si="2167"/>
        <v>7.5056781906057773E-2</v>
      </c>
      <c r="G3289" s="92">
        <f t="shared" si="2167"/>
        <v>7.7639484730563993E-2</v>
      </c>
      <c r="H3289" s="92">
        <f t="shared" si="2167"/>
        <v>8.0207742908400714E-2</v>
      </c>
      <c r="I3289" s="92">
        <f t="shared" si="2167"/>
        <v>8.2224215583462601E-2</v>
      </c>
      <c r="J3289" s="92">
        <f t="shared" si="2167"/>
        <v>9.9312232593478503E-2</v>
      </c>
      <c r="K3289" s="92">
        <f t="shared" si="2167"/>
        <v>7.7287035351828265E-2</v>
      </c>
      <c r="L3289" s="92">
        <f t="shared" si="2167"/>
        <v>8.2550664598193255E-2</v>
      </c>
      <c r="M3289" s="92">
        <f t="shared" si="2167"/>
        <v>9.6067964951509308E-2</v>
      </c>
      <c r="N3289" s="92">
        <f t="shared" si="2167"/>
        <v>8.3446232691702094E-2</v>
      </c>
      <c r="O3289" s="92">
        <f t="shared" si="2167"/>
        <v>8.3989466963648673E-2</v>
      </c>
      <c r="P3289" s="94">
        <f t="shared" si="2162"/>
        <v>1</v>
      </c>
      <c r="Q3289" s="494">
        <f t="shared" si="2164"/>
        <v>-3.3109021564982744E-2</v>
      </c>
      <c r="R3289" s="85"/>
      <c r="S3289" s="85"/>
      <c r="T3289" s="143"/>
      <c r="U3289" s="79">
        <v>1</v>
      </c>
    </row>
    <row r="3290" spans="1:21" s="80" customFormat="1" ht="15.75" customHeight="1" thickBot="1">
      <c r="A3290" s="360" t="s">
        <v>75</v>
      </c>
      <c r="B3290" s="516">
        <f>+B3289+1</f>
        <v>645</v>
      </c>
      <c r="C3290" s="144" t="s">
        <v>1958</v>
      </c>
      <c r="D3290" s="91">
        <f t="shared" si="2160"/>
        <v>8.1912080822462555E-2</v>
      </c>
      <c r="E3290" s="92">
        <f t="shared" ref="E3290:O3290" si="2168">E3310/$P3310</f>
        <v>8.1597845401734717E-2</v>
      </c>
      <c r="F3290" s="92">
        <f t="shared" si="2168"/>
        <v>7.8702986348834714E-2</v>
      </c>
      <c r="G3290" s="92">
        <f t="shared" si="2168"/>
        <v>7.5630153252336629E-2</v>
      </c>
      <c r="H3290" s="92">
        <f t="shared" si="2168"/>
        <v>7.9706871188505127E-2</v>
      </c>
      <c r="I3290" s="92">
        <f t="shared" si="2168"/>
        <v>8.2801951040452973E-2</v>
      </c>
      <c r="J3290" s="92">
        <f t="shared" si="2168"/>
        <v>9.9222837406806971E-2</v>
      </c>
      <c r="K3290" s="92">
        <f t="shared" si="2168"/>
        <v>8.1467145713467373E-2</v>
      </c>
      <c r="L3290" s="92">
        <f t="shared" si="2168"/>
        <v>8.0632892384101387E-2</v>
      </c>
      <c r="M3290" s="92">
        <f t="shared" si="2168"/>
        <v>9.1647817176163729E-2</v>
      </c>
      <c r="N3290" s="92">
        <f t="shared" si="2168"/>
        <v>8.4617842454039624E-2</v>
      </c>
      <c r="O3290" s="92">
        <f t="shared" si="2168"/>
        <v>8.2059576811094326E-2</v>
      </c>
      <c r="P3290" s="94">
        <f t="shared" si="2162"/>
        <v>1</v>
      </c>
      <c r="Q3290" s="494">
        <f t="shared" si="2164"/>
        <v>3.8867655258284284E-2</v>
      </c>
      <c r="R3290" s="85"/>
      <c r="S3290" s="85"/>
      <c r="T3290" s="143"/>
      <c r="U3290" s="79">
        <v>1</v>
      </c>
    </row>
    <row r="3291" spans="1:21" s="80" customFormat="1" ht="15.75" hidden="1" customHeight="1" thickBot="1">
      <c r="A3291" s="360" t="s">
        <v>75</v>
      </c>
      <c r="B3291" s="69"/>
      <c r="C3291" s="144" t="s">
        <v>1959</v>
      </c>
      <c r="D3291" s="91" t="e">
        <f t="shared" si="2160"/>
        <v>#DIV/0!</v>
      </c>
      <c r="E3291" s="92" t="e">
        <f t="shared" ref="E3291:O3291" si="2169">E3311/$P3311</f>
        <v>#DIV/0!</v>
      </c>
      <c r="F3291" s="92" t="e">
        <f t="shared" si="2169"/>
        <v>#DIV/0!</v>
      </c>
      <c r="G3291" s="92" t="e">
        <f t="shared" si="2169"/>
        <v>#DIV/0!</v>
      </c>
      <c r="H3291" s="92" t="e">
        <f t="shared" si="2169"/>
        <v>#DIV/0!</v>
      </c>
      <c r="I3291" s="92" t="e">
        <f t="shared" si="2169"/>
        <v>#DIV/0!</v>
      </c>
      <c r="J3291" s="92" t="e">
        <f t="shared" si="2169"/>
        <v>#DIV/0!</v>
      </c>
      <c r="K3291" s="92" t="e">
        <f t="shared" si="2169"/>
        <v>#DIV/0!</v>
      </c>
      <c r="L3291" s="92" t="e">
        <f t="shared" si="2169"/>
        <v>#DIV/0!</v>
      </c>
      <c r="M3291" s="92" t="e">
        <f t="shared" si="2169"/>
        <v>#DIV/0!</v>
      </c>
      <c r="N3291" s="92" t="e">
        <f t="shared" si="2169"/>
        <v>#DIV/0!</v>
      </c>
      <c r="O3291" s="92" t="e">
        <f t="shared" si="2169"/>
        <v>#DIV/0!</v>
      </c>
      <c r="P3291" s="94" t="e">
        <f t="shared" si="2162"/>
        <v>#DIV/0!</v>
      </c>
      <c r="Q3291" s="494">
        <f t="shared" si="2164"/>
        <v>-1</v>
      </c>
      <c r="R3291" s="85"/>
      <c r="S3291" s="85"/>
      <c r="T3291" s="143"/>
      <c r="U3291" s="79">
        <v>2</v>
      </c>
    </row>
    <row r="3292" spans="1:21" s="80" customFormat="1" ht="15.75" hidden="1" customHeight="1" thickBot="1">
      <c r="A3292" s="360" t="s">
        <v>75</v>
      </c>
      <c r="B3292" s="69"/>
      <c r="C3292" s="144" t="s">
        <v>1960</v>
      </c>
      <c r="D3292" s="91" t="e">
        <f t="shared" ref="D3292:O3294" si="2170">D3312/$P3312</f>
        <v>#DIV/0!</v>
      </c>
      <c r="E3292" s="92" t="e">
        <f t="shared" si="2170"/>
        <v>#DIV/0!</v>
      </c>
      <c r="F3292" s="92" t="e">
        <f t="shared" si="2170"/>
        <v>#DIV/0!</v>
      </c>
      <c r="G3292" s="92" t="e">
        <f t="shared" si="2170"/>
        <v>#DIV/0!</v>
      </c>
      <c r="H3292" s="92" t="e">
        <f t="shared" si="2170"/>
        <v>#DIV/0!</v>
      </c>
      <c r="I3292" s="92" t="e">
        <f t="shared" si="2170"/>
        <v>#DIV/0!</v>
      </c>
      <c r="J3292" s="92" t="e">
        <f t="shared" si="2170"/>
        <v>#DIV/0!</v>
      </c>
      <c r="K3292" s="92" t="e">
        <f t="shared" si="2170"/>
        <v>#DIV/0!</v>
      </c>
      <c r="L3292" s="92" t="e">
        <f t="shared" si="2170"/>
        <v>#DIV/0!</v>
      </c>
      <c r="M3292" s="92" t="e">
        <f t="shared" si="2170"/>
        <v>#DIV/0!</v>
      </c>
      <c r="N3292" s="92" t="e">
        <f t="shared" si="2170"/>
        <v>#DIV/0!</v>
      </c>
      <c r="O3292" s="92" t="e">
        <f t="shared" si="2170"/>
        <v>#DIV/0!</v>
      </c>
      <c r="P3292" s="94" t="e">
        <f t="shared" si="2162"/>
        <v>#DIV/0!</v>
      </c>
      <c r="Q3292" s="494" t="e">
        <f t="shared" si="2164"/>
        <v>#DIV/0!</v>
      </c>
      <c r="R3292" s="85"/>
      <c r="S3292" s="85"/>
      <c r="T3292" s="143"/>
      <c r="U3292" s="79">
        <v>2</v>
      </c>
    </row>
    <row r="3293" spans="1:21" s="80" customFormat="1" ht="15.75" hidden="1" customHeight="1" thickBot="1">
      <c r="A3293" s="360" t="s">
        <v>75</v>
      </c>
      <c r="B3293" s="69"/>
      <c r="C3293" s="144" t="s">
        <v>1961</v>
      </c>
      <c r="D3293" s="91" t="e">
        <f t="shared" si="2170"/>
        <v>#DIV/0!</v>
      </c>
      <c r="E3293" s="92" t="e">
        <f t="shared" si="2170"/>
        <v>#DIV/0!</v>
      </c>
      <c r="F3293" s="92" t="e">
        <f t="shared" si="2170"/>
        <v>#DIV/0!</v>
      </c>
      <c r="G3293" s="92" t="e">
        <f t="shared" si="2170"/>
        <v>#DIV/0!</v>
      </c>
      <c r="H3293" s="92" t="e">
        <f t="shared" si="2170"/>
        <v>#DIV/0!</v>
      </c>
      <c r="I3293" s="92" t="e">
        <f t="shared" si="2170"/>
        <v>#DIV/0!</v>
      </c>
      <c r="J3293" s="92" t="e">
        <f t="shared" si="2170"/>
        <v>#DIV/0!</v>
      </c>
      <c r="K3293" s="92" t="e">
        <f t="shared" si="2170"/>
        <v>#DIV/0!</v>
      </c>
      <c r="L3293" s="92" t="e">
        <f t="shared" si="2170"/>
        <v>#DIV/0!</v>
      </c>
      <c r="M3293" s="92" t="e">
        <f t="shared" si="2170"/>
        <v>#DIV/0!</v>
      </c>
      <c r="N3293" s="92" t="e">
        <f t="shared" si="2170"/>
        <v>#DIV/0!</v>
      </c>
      <c r="O3293" s="92" t="e">
        <f t="shared" si="2170"/>
        <v>#DIV/0!</v>
      </c>
      <c r="P3293" s="94" t="e">
        <f t="shared" si="2162"/>
        <v>#DIV/0!</v>
      </c>
      <c r="Q3293" s="494" t="e">
        <f t="shared" si="2164"/>
        <v>#DIV/0!</v>
      </c>
      <c r="R3293" s="85"/>
      <c r="S3293" s="85"/>
      <c r="T3293" s="143"/>
      <c r="U3293" s="79">
        <v>2</v>
      </c>
    </row>
    <row r="3294" spans="1:21" s="80" customFormat="1" ht="15.75" hidden="1" customHeight="1" thickBot="1">
      <c r="A3294" s="360" t="s">
        <v>75</v>
      </c>
      <c r="B3294" s="69"/>
      <c r="C3294" s="144" t="s">
        <v>1962</v>
      </c>
      <c r="D3294" s="91" t="e">
        <f t="shared" si="2170"/>
        <v>#DIV/0!</v>
      </c>
      <c r="E3294" s="92" t="e">
        <f t="shared" si="2170"/>
        <v>#DIV/0!</v>
      </c>
      <c r="F3294" s="92" t="e">
        <f t="shared" si="2170"/>
        <v>#DIV/0!</v>
      </c>
      <c r="G3294" s="92" t="e">
        <f t="shared" si="2170"/>
        <v>#DIV/0!</v>
      </c>
      <c r="H3294" s="92" t="e">
        <f t="shared" si="2170"/>
        <v>#DIV/0!</v>
      </c>
      <c r="I3294" s="92" t="e">
        <f t="shared" si="2170"/>
        <v>#DIV/0!</v>
      </c>
      <c r="J3294" s="92" t="e">
        <f t="shared" si="2170"/>
        <v>#DIV/0!</v>
      </c>
      <c r="K3294" s="92" t="e">
        <f t="shared" si="2170"/>
        <v>#DIV/0!</v>
      </c>
      <c r="L3294" s="92" t="e">
        <f t="shared" si="2170"/>
        <v>#DIV/0!</v>
      </c>
      <c r="M3294" s="92" t="e">
        <f t="shared" si="2170"/>
        <v>#DIV/0!</v>
      </c>
      <c r="N3294" s="92" t="e">
        <f t="shared" si="2170"/>
        <v>#DIV/0!</v>
      </c>
      <c r="O3294" s="92" t="e">
        <f t="shared" si="2170"/>
        <v>#DIV/0!</v>
      </c>
      <c r="P3294" s="94" t="e">
        <f t="shared" si="2162"/>
        <v>#DIV/0!</v>
      </c>
      <c r="Q3294" s="494" t="e">
        <f t="shared" si="2164"/>
        <v>#DIV/0!</v>
      </c>
      <c r="R3294" s="85"/>
      <c r="S3294" s="85"/>
      <c r="T3294" s="143"/>
      <c r="U3294" s="79">
        <v>2</v>
      </c>
    </row>
    <row r="3295" spans="1:21" s="80" customFormat="1" ht="15.75" hidden="1" customHeight="1" thickBot="1">
      <c r="A3295" s="360" t="s">
        <v>75</v>
      </c>
      <c r="B3295" s="69"/>
      <c r="C3295" s="154" t="s">
        <v>384</v>
      </c>
      <c r="D3295" s="336">
        <f t="shared" ref="D3295:P3295" si="2171">D2994-D3338-D3381-D3424-D3467-D3553</f>
        <v>1358.2293799900001</v>
      </c>
      <c r="E3295" s="337">
        <f t="shared" si="2171"/>
        <v>1320.7604507199999</v>
      </c>
      <c r="F3295" s="337">
        <f t="shared" si="2171"/>
        <v>1269.8896476200002</v>
      </c>
      <c r="G3295" s="337">
        <f t="shared" si="2171"/>
        <v>1314.8767848899997</v>
      </c>
      <c r="H3295" s="337">
        <f t="shared" si="2171"/>
        <v>1313.6591144900001</v>
      </c>
      <c r="I3295" s="337">
        <f t="shared" si="2171"/>
        <v>1390.3671942200003</v>
      </c>
      <c r="J3295" s="337">
        <f t="shared" si="2171"/>
        <v>1553.23486467</v>
      </c>
      <c r="K3295" s="337">
        <f t="shared" si="2171"/>
        <v>1324.7512780200004</v>
      </c>
      <c r="L3295" s="337">
        <f t="shared" si="2171"/>
        <v>1405.8014688600001</v>
      </c>
      <c r="M3295" s="337">
        <f t="shared" si="2171"/>
        <v>1570.8387103500002</v>
      </c>
      <c r="N3295" s="361">
        <f t="shared" si="2171"/>
        <v>1446.8662452199999</v>
      </c>
      <c r="O3295" s="361">
        <f t="shared" si="2171"/>
        <v>1360.32330785</v>
      </c>
      <c r="P3295" s="349">
        <f t="shared" si="2171"/>
        <v>16629.5984469</v>
      </c>
      <c r="Q3295" s="117"/>
      <c r="R3295" s="85"/>
      <c r="S3295" s="85"/>
      <c r="T3295" s="143"/>
      <c r="U3295" s="79">
        <v>2</v>
      </c>
    </row>
    <row r="3296" spans="1:21" s="80" customFormat="1" ht="15.75" hidden="1" customHeight="1" thickBot="1">
      <c r="A3296" s="360" t="s">
        <v>75</v>
      </c>
      <c r="B3296" s="69"/>
      <c r="C3296" s="144" t="s">
        <v>385</v>
      </c>
      <c r="D3296" s="258">
        <f t="shared" ref="D3296:P3296" si="2172">D2995-D3339-D3382-D3425-D3468-D3554</f>
        <v>1417.4324059099997</v>
      </c>
      <c r="E3296" s="259">
        <f t="shared" si="2172"/>
        <v>1366.3334561299998</v>
      </c>
      <c r="F3296" s="259">
        <f t="shared" si="2172"/>
        <v>1326.5580418899999</v>
      </c>
      <c r="G3296" s="259">
        <f t="shared" si="2172"/>
        <v>1342.1805074200001</v>
      </c>
      <c r="H3296" s="259">
        <f t="shared" si="2172"/>
        <v>1364.7285302800001</v>
      </c>
      <c r="I3296" s="259">
        <f t="shared" si="2172"/>
        <v>1452.2716230999999</v>
      </c>
      <c r="J3296" s="259">
        <f t="shared" si="2172"/>
        <v>1659.8969016999999</v>
      </c>
      <c r="K3296" s="259">
        <f t="shared" si="2172"/>
        <v>1411.57282824</v>
      </c>
      <c r="L3296" s="259">
        <f t="shared" si="2172"/>
        <v>1505.9186417000001</v>
      </c>
      <c r="M3296" s="259">
        <f t="shared" si="2172"/>
        <v>1641.2467928599997</v>
      </c>
      <c r="N3296" s="259">
        <f t="shared" si="2172"/>
        <v>1492.6352897199999</v>
      </c>
      <c r="O3296" s="259">
        <f t="shared" si="2172"/>
        <v>1441.2426914399996</v>
      </c>
      <c r="P3296" s="359">
        <f t="shared" si="2172"/>
        <v>17422.017710390002</v>
      </c>
      <c r="Q3296" s="507"/>
      <c r="R3296" s="260"/>
      <c r="S3296" s="260"/>
      <c r="T3296" s="156"/>
      <c r="U3296" s="79">
        <v>2</v>
      </c>
    </row>
    <row r="3297" spans="1:21" s="80" customFormat="1" ht="15.75" hidden="1" customHeight="1" thickBot="1">
      <c r="A3297" s="360" t="s">
        <v>75</v>
      </c>
      <c r="B3297" s="69"/>
      <c r="C3297" s="144" t="s">
        <v>498</v>
      </c>
      <c r="D3297" s="258">
        <f t="shared" ref="D3297:O3297" si="2173">D2996-D3340-D3383-D3426-D3469-D3555</f>
        <v>1481.3421983100002</v>
      </c>
      <c r="E3297" s="259">
        <f t="shared" si="2173"/>
        <v>1444.9816831200001</v>
      </c>
      <c r="F3297" s="259">
        <f t="shared" si="2173"/>
        <v>1406.3522756299999</v>
      </c>
      <c r="G3297" s="259">
        <f t="shared" si="2173"/>
        <v>1412.4429424499999</v>
      </c>
      <c r="H3297" s="259">
        <f t="shared" si="2173"/>
        <v>1439.0988533899999</v>
      </c>
      <c r="I3297" s="259">
        <f t="shared" si="2173"/>
        <v>1532.51688881</v>
      </c>
      <c r="J3297" s="259">
        <f t="shared" si="2173"/>
        <v>1731.9359148699998</v>
      </c>
      <c r="K3297" s="259">
        <f t="shared" si="2173"/>
        <v>1550.1725408499999</v>
      </c>
      <c r="L3297" s="259">
        <f t="shared" si="2173"/>
        <v>1536.5766837400001</v>
      </c>
      <c r="M3297" s="259">
        <f t="shared" si="2173"/>
        <v>1758.0179929100002</v>
      </c>
      <c r="N3297" s="259">
        <f t="shared" si="2173"/>
        <v>1588.3574886100002</v>
      </c>
      <c r="O3297" s="259">
        <f t="shared" si="2173"/>
        <v>1535.76772501</v>
      </c>
      <c r="P3297" s="101">
        <f t="shared" ref="P3297:P3303" si="2174">SUM(D3297:O3297)</f>
        <v>18417.563187700001</v>
      </c>
      <c r="Q3297" s="508"/>
      <c r="R3297" s="259">
        <f t="shared" ref="R3297:S3299" si="2175">R2996-R3340-R3383-R3426-R3469-R3555</f>
        <v>0</v>
      </c>
      <c r="S3297" s="259">
        <f t="shared" si="2175"/>
        <v>0</v>
      </c>
      <c r="T3297" s="142">
        <f t="shared" ref="T3297:T3302" si="2176">R3297-S3297</f>
        <v>0</v>
      </c>
      <c r="U3297" s="79">
        <v>2</v>
      </c>
    </row>
    <row r="3298" spans="1:21" s="80" customFormat="1" ht="15.75" hidden="1" customHeight="1" thickBot="1">
      <c r="A3298" s="360" t="s">
        <v>75</v>
      </c>
      <c r="B3298" s="69"/>
      <c r="C3298" s="144" t="s">
        <v>621</v>
      </c>
      <c r="D3298" s="258">
        <f t="shared" ref="D3298:O3298" si="2177">D2997-D3341-D3384-D3427-D3470-D3556</f>
        <v>1584.1031703600001</v>
      </c>
      <c r="E3298" s="259">
        <f t="shared" si="2177"/>
        <v>1538.1519148300001</v>
      </c>
      <c r="F3298" s="259">
        <f t="shared" si="2177"/>
        <v>1520.4019353900001</v>
      </c>
      <c r="G3298" s="259">
        <f t="shared" si="2177"/>
        <v>1501.1911284</v>
      </c>
      <c r="H3298" s="259">
        <f t="shared" si="2177"/>
        <v>1567.71656755</v>
      </c>
      <c r="I3298" s="259">
        <f t="shared" si="2177"/>
        <v>1627.04577116</v>
      </c>
      <c r="J3298" s="259">
        <f t="shared" si="2177"/>
        <v>1874.3727810899998</v>
      </c>
      <c r="K3298" s="259">
        <f t="shared" si="2177"/>
        <v>1598.3779528599998</v>
      </c>
      <c r="L3298" s="259">
        <f t="shared" si="2177"/>
        <v>1673.9138413000001</v>
      </c>
      <c r="M3298" s="259">
        <f t="shared" si="2177"/>
        <v>1846.0580006799999</v>
      </c>
      <c r="N3298" s="259">
        <f t="shared" si="2177"/>
        <v>1713.9160192600002</v>
      </c>
      <c r="O3298" s="259">
        <f t="shared" si="2177"/>
        <v>1662.4605603200002</v>
      </c>
      <c r="P3298" s="101">
        <f t="shared" si="2174"/>
        <v>19707.7096432</v>
      </c>
      <c r="Q3298" s="508"/>
      <c r="R3298" s="259">
        <f t="shared" si="2175"/>
        <v>0</v>
      </c>
      <c r="S3298" s="259">
        <f t="shared" si="2175"/>
        <v>0</v>
      </c>
      <c r="T3298" s="142">
        <f t="shared" si="2176"/>
        <v>0</v>
      </c>
      <c r="U3298" s="79">
        <v>2</v>
      </c>
    </row>
    <row r="3299" spans="1:21" s="80" customFormat="1" ht="15.75" hidden="1" customHeight="1" thickBot="1">
      <c r="A3299" s="360" t="s">
        <v>75</v>
      </c>
      <c r="B3299" s="69"/>
      <c r="C3299" s="144" t="s">
        <v>718</v>
      </c>
      <c r="D3299" s="258">
        <f t="shared" ref="D3299:O3299" si="2178">D2998-D3342-D3385-D3428-D3471-D3557</f>
        <v>1696.7154105</v>
      </c>
      <c r="E3299" s="259">
        <f t="shared" si="2178"/>
        <v>1622.59641835</v>
      </c>
      <c r="F3299" s="259">
        <f t="shared" si="2178"/>
        <v>1616.1883076300001</v>
      </c>
      <c r="G3299" s="259">
        <f t="shared" si="2178"/>
        <v>1622.1176221800001</v>
      </c>
      <c r="H3299" s="259">
        <f t="shared" si="2178"/>
        <v>1678.2946836299998</v>
      </c>
      <c r="I3299" s="259">
        <f t="shared" si="2178"/>
        <v>1743.0472017</v>
      </c>
      <c r="J3299" s="259">
        <f t="shared" si="2178"/>
        <v>2025.8893633099995</v>
      </c>
      <c r="K3299" s="259">
        <f t="shared" si="2178"/>
        <v>1731.2163431399999</v>
      </c>
      <c r="L3299" s="259">
        <f t="shared" si="2178"/>
        <v>1749.9708065899999</v>
      </c>
      <c r="M3299" s="259">
        <f t="shared" si="2178"/>
        <v>2017.6387670399999</v>
      </c>
      <c r="N3299" s="259">
        <f t="shared" si="2178"/>
        <v>1781.0068608399999</v>
      </c>
      <c r="O3299" s="259">
        <f t="shared" si="2178"/>
        <v>1778.0164197600002</v>
      </c>
      <c r="P3299" s="101">
        <f t="shared" si="2174"/>
        <v>21062.69820467</v>
      </c>
      <c r="Q3299" s="508"/>
      <c r="R3299" s="259">
        <f t="shared" si="2175"/>
        <v>0</v>
      </c>
      <c r="S3299" s="259">
        <f t="shared" si="2175"/>
        <v>0</v>
      </c>
      <c r="T3299" s="142">
        <f t="shared" si="2176"/>
        <v>0</v>
      </c>
      <c r="U3299" s="79">
        <v>2</v>
      </c>
    </row>
    <row r="3300" spans="1:21" s="80" customFormat="1" ht="15.75" hidden="1" customHeight="1" thickBot="1">
      <c r="A3300" s="360" t="s">
        <v>75</v>
      </c>
      <c r="B3300" s="69"/>
      <c r="C3300" s="144" t="s">
        <v>823</v>
      </c>
      <c r="D3300" s="362">
        <f t="shared" ref="D3300:O3300" si="2179">D2999-D3343-D3386-D3429-D3472-D3515-D3558</f>
        <v>1812.7399838900003</v>
      </c>
      <c r="E3300" s="362">
        <f t="shared" si="2179"/>
        <v>1728.4824973599996</v>
      </c>
      <c r="F3300" s="362">
        <f t="shared" si="2179"/>
        <v>1642.1225394900002</v>
      </c>
      <c r="G3300" s="362">
        <f t="shared" si="2179"/>
        <v>1724.55600695</v>
      </c>
      <c r="H3300" s="362">
        <f t="shared" si="2179"/>
        <v>1757.7638768699999</v>
      </c>
      <c r="I3300" s="362">
        <f t="shared" si="2179"/>
        <v>1821.0890726299999</v>
      </c>
      <c r="J3300" s="362">
        <f t="shared" si="2179"/>
        <v>2135.8349622299997</v>
      </c>
      <c r="K3300" s="362">
        <f t="shared" si="2179"/>
        <v>1766.5656467599997</v>
      </c>
      <c r="L3300" s="362">
        <f t="shared" si="2179"/>
        <v>1853.1532405600001</v>
      </c>
      <c r="M3300" s="362">
        <f t="shared" si="2179"/>
        <v>2085.4773738900008</v>
      </c>
      <c r="N3300" s="362">
        <f t="shared" si="2179"/>
        <v>1868.1945757599999</v>
      </c>
      <c r="O3300" s="362">
        <f t="shared" si="2179"/>
        <v>1801.9861103599999</v>
      </c>
      <c r="P3300" s="107">
        <f t="shared" si="2174"/>
        <v>21997.96588675</v>
      </c>
      <c r="Q3300" s="508"/>
      <c r="R3300" s="258">
        <f>R2999-R3343-R3386-R3429-R3472-R3515-R3558</f>
        <v>0</v>
      </c>
      <c r="S3300" s="259">
        <f>S2999-S3343-S3386-S3429-S3472-S3558</f>
        <v>0</v>
      </c>
      <c r="T3300" s="142">
        <f t="shared" si="2176"/>
        <v>0</v>
      </c>
      <c r="U3300" s="79">
        <v>2</v>
      </c>
    </row>
    <row r="3301" spans="1:21" s="80" customFormat="1" ht="15.75" hidden="1" customHeight="1" thickBot="1">
      <c r="A3301" s="360" t="s">
        <v>75</v>
      </c>
      <c r="B3301" s="69"/>
      <c r="C3301" s="363" t="s">
        <v>907</v>
      </c>
      <c r="D3301" s="362">
        <f t="shared" ref="D3301:O3301" si="2180">D3000-D3344-D3387-D3430-D3473-D3516-D3559</f>
        <v>1891.4464689699998</v>
      </c>
      <c r="E3301" s="451">
        <f t="shared" si="2180"/>
        <v>1812.9884330100003</v>
      </c>
      <c r="F3301" s="451">
        <f t="shared" si="2180"/>
        <v>1764.2354082000002</v>
      </c>
      <c r="G3301" s="451">
        <f t="shared" si="2180"/>
        <v>1810.4440579699997</v>
      </c>
      <c r="H3301" s="451">
        <f t="shared" si="2180"/>
        <v>1770.5216929500002</v>
      </c>
      <c r="I3301" s="451">
        <f t="shared" si="2180"/>
        <v>1906.9873754799992</v>
      </c>
      <c r="J3301" s="451">
        <f t="shared" si="2180"/>
        <v>2230.0360603500003</v>
      </c>
      <c r="K3301" s="451">
        <f t="shared" si="2180"/>
        <v>1853.5563690299998</v>
      </c>
      <c r="L3301" s="451">
        <f t="shared" si="2180"/>
        <v>1890.1549341499999</v>
      </c>
      <c r="M3301" s="451">
        <f t="shared" si="2180"/>
        <v>2155.8436469500002</v>
      </c>
      <c r="N3301" s="451">
        <f t="shared" si="2180"/>
        <v>1971.0970610699997</v>
      </c>
      <c r="O3301" s="451">
        <f t="shared" si="2180"/>
        <v>1930.1126523399998</v>
      </c>
      <c r="P3301" s="107">
        <f t="shared" si="2174"/>
        <v>22987.42416047</v>
      </c>
      <c r="Q3301" s="508"/>
      <c r="R3301" s="258">
        <f>R3000-R3344-R3387-R3430-R3473-R3516-R3559</f>
        <v>0</v>
      </c>
      <c r="S3301" s="258">
        <f>S3000-S3344-S3387-S3430-S3473-S3516-S3559</f>
        <v>0</v>
      </c>
      <c r="T3301" s="111">
        <f>S3301-R3301</f>
        <v>0</v>
      </c>
      <c r="U3301" s="79">
        <v>2</v>
      </c>
    </row>
    <row r="3302" spans="1:21" s="80" customFormat="1" ht="15.75" hidden="1" customHeight="1" thickBot="1">
      <c r="A3302" s="360" t="s">
        <v>75</v>
      </c>
      <c r="B3302" s="69"/>
      <c r="C3302" s="363" t="s">
        <v>1008</v>
      </c>
      <c r="D3302" s="258">
        <f t="shared" ref="D3302:O3302" si="2181">D3001-D3345-D3388-D3431-D3474-D3517-D3560</f>
        <v>1932.9200449300001</v>
      </c>
      <c r="E3302" s="324">
        <f t="shared" si="2181"/>
        <v>1908.8000034300003</v>
      </c>
      <c r="F3302" s="324">
        <f t="shared" si="2181"/>
        <v>1812.6606877500001</v>
      </c>
      <c r="G3302" s="324">
        <f t="shared" si="2181"/>
        <v>1740.1834934200001</v>
      </c>
      <c r="H3302" s="324">
        <f t="shared" si="2181"/>
        <v>1947.6666800799997</v>
      </c>
      <c r="I3302" s="324">
        <f t="shared" si="2181"/>
        <v>2062.4252015099996</v>
      </c>
      <c r="J3302" s="324">
        <f t="shared" si="2181"/>
        <v>2332.4178348800006</v>
      </c>
      <c r="K3302" s="324">
        <f t="shared" si="2181"/>
        <v>1993.7204516700001</v>
      </c>
      <c r="L3302" s="324">
        <f t="shared" si="2181"/>
        <v>2009.5967013200004</v>
      </c>
      <c r="M3302" s="324">
        <f t="shared" si="2181"/>
        <v>2317.6173775500001</v>
      </c>
      <c r="N3302" s="324">
        <f t="shared" si="2181"/>
        <v>2069.1631302599999</v>
      </c>
      <c r="O3302" s="324">
        <f t="shared" si="2181"/>
        <v>2011.5773927199998</v>
      </c>
      <c r="P3302" s="101">
        <f t="shared" si="2174"/>
        <v>24138.748999519998</v>
      </c>
      <c r="Q3302" s="508"/>
      <c r="R3302" s="362">
        <f>R3001-R3345-R3388-R3431-R3474-R3517-R3560</f>
        <v>24136.799999999996</v>
      </c>
      <c r="S3302" s="362">
        <f>S3001-S3345-S3388-S3431-S3474-S3517-S3560</f>
        <v>24136.799999999996</v>
      </c>
      <c r="T3302" s="591">
        <f t="shared" si="2176"/>
        <v>0</v>
      </c>
      <c r="U3302" s="79">
        <v>2</v>
      </c>
    </row>
    <row r="3303" spans="1:21" s="80" customFormat="1" ht="15.6" customHeight="1" thickBot="1">
      <c r="A3303" s="360" t="s">
        <v>75</v>
      </c>
      <c r="B3303" s="516">
        <f>+B3290+1</f>
        <v>646</v>
      </c>
      <c r="C3303" s="363" t="s">
        <v>2538</v>
      </c>
      <c r="D3303" s="364">
        <f>D3002-D3346-D3389-D3432-D3475-D3518-D3561-D3604</f>
        <v>2734.5830000000005</v>
      </c>
      <c r="E3303" s="364">
        <f t="shared" ref="E3303:O3303" si="2182">E3002-E3346-E3389-E3432-E3475-E3518-E3561-E3604</f>
        <v>2695.4830000000006</v>
      </c>
      <c r="F3303" s="364">
        <f t="shared" si="2182"/>
        <v>2463.7830000000008</v>
      </c>
      <c r="G3303" s="364">
        <f>G3002-G3346-G3389-G3432-G3475-G3518-G3561-G3604</f>
        <v>2665.083000000001</v>
      </c>
      <c r="H3303" s="364">
        <f t="shared" si="2182"/>
        <v>2710.083000000001</v>
      </c>
      <c r="I3303" s="364">
        <f t="shared" si="2182"/>
        <v>2835.2830000000008</v>
      </c>
      <c r="J3303" s="364">
        <f t="shared" si="2182"/>
        <v>3416.0830000000005</v>
      </c>
      <c r="K3303" s="364">
        <f t="shared" si="2182"/>
        <v>2748.5830000000005</v>
      </c>
      <c r="L3303" s="364">
        <f t="shared" si="2182"/>
        <v>2597.3830000000007</v>
      </c>
      <c r="M3303" s="364">
        <f t="shared" si="2182"/>
        <v>3148.7830000000004</v>
      </c>
      <c r="N3303" s="364">
        <f t="shared" si="2182"/>
        <v>2907.3830000000012</v>
      </c>
      <c r="O3303" s="364">
        <f t="shared" si="2182"/>
        <v>2784.7870000000044</v>
      </c>
      <c r="P3303" s="114">
        <f t="shared" si="2174"/>
        <v>33707.300000000017</v>
      </c>
      <c r="Q3303" s="580"/>
      <c r="R3303" s="258">
        <f>R3002-R3346-R3389-R3432-R3475-R3518-R3561-R3604</f>
        <v>33707.300000000003</v>
      </c>
      <c r="S3303" s="258">
        <f>S3002-S3346-S3389-S3432-S3475-S3518-S3561-S3604</f>
        <v>33707.300000000003</v>
      </c>
      <c r="T3303" s="142">
        <f>R3303-S3303</f>
        <v>0</v>
      </c>
      <c r="U3303" s="79">
        <v>1</v>
      </c>
    </row>
    <row r="3304" spans="1:21" s="80" customFormat="1" ht="15.75" hidden="1" customHeight="1" thickBot="1">
      <c r="A3304" s="360" t="s">
        <v>75</v>
      </c>
      <c r="B3304" s="69"/>
      <c r="C3304" s="363" t="s">
        <v>1153</v>
      </c>
      <c r="D3304" s="364">
        <f t="shared" ref="D3304:O3304" si="2183">D3003-D3347-D3390-D3433-D3476-D3519-D3562</f>
        <v>2090.4732382800003</v>
      </c>
      <c r="E3304" s="365">
        <f t="shared" si="2183"/>
        <v>1991.4081080758401</v>
      </c>
      <c r="F3304" s="365">
        <f t="shared" si="2183"/>
        <v>1946.6261775063995</v>
      </c>
      <c r="G3304" s="365">
        <f t="shared" si="2183"/>
        <v>1967.4845160235761</v>
      </c>
      <c r="H3304" s="365">
        <f t="shared" si="2183"/>
        <v>2027.1309364156045</v>
      </c>
      <c r="I3304" s="365">
        <f t="shared" si="2183"/>
        <v>2116.3456084848799</v>
      </c>
      <c r="J3304" s="365">
        <f t="shared" si="2183"/>
        <v>2447.9799720717092</v>
      </c>
      <c r="K3304" s="365">
        <f t="shared" si="2183"/>
        <v>2034.679074810482</v>
      </c>
      <c r="L3304" s="365">
        <f t="shared" si="2183"/>
        <v>2064.477024421667</v>
      </c>
      <c r="M3304" s="365">
        <f t="shared" si="2183"/>
        <v>2391.9657232523073</v>
      </c>
      <c r="N3304" s="365">
        <f t="shared" si="2183"/>
        <v>2177.3355354137143</v>
      </c>
      <c r="O3304" s="365">
        <f t="shared" si="2183"/>
        <v>2129.3668457446947</v>
      </c>
      <c r="P3304" s="114">
        <f>SUM(D3304:O3304)</f>
        <v>25385.272760500873</v>
      </c>
      <c r="Q3304" s="351"/>
      <c r="R3304" s="255">
        <f t="shared" ref="R3304:S3306" si="2184">R3003-R3347-R3390-R3433-R3476-R3519-R3562</f>
        <v>25314.684500000003</v>
      </c>
      <c r="S3304" s="255">
        <f t="shared" si="2184"/>
        <v>25314.684500000003</v>
      </c>
      <c r="T3304" s="593">
        <f>R3304-S3304</f>
        <v>0</v>
      </c>
      <c r="U3304" s="79">
        <v>2</v>
      </c>
    </row>
    <row r="3305" spans="1:21" s="80" customFormat="1" ht="15.75" hidden="1" customHeight="1" thickBot="1">
      <c r="A3305" s="360" t="s">
        <v>75</v>
      </c>
      <c r="B3305" s="516"/>
      <c r="C3305" s="363" t="s">
        <v>1953</v>
      </c>
      <c r="D3305" s="364">
        <f t="shared" ref="D3305:O3305" si="2185">D3004-D3348-D3391-D3434-D3477-D3520-D3563</f>
        <v>2145.8136613805368</v>
      </c>
      <c r="E3305" s="365">
        <f t="shared" si="2185"/>
        <v>2089.5077138814686</v>
      </c>
      <c r="F3305" s="365">
        <f t="shared" si="2185"/>
        <v>1998.1159310574783</v>
      </c>
      <c r="G3305" s="365">
        <f t="shared" si="2185"/>
        <v>2003.2662790574698</v>
      </c>
      <c r="H3305" s="365">
        <f t="shared" si="2185"/>
        <v>2118.4894795091482</v>
      </c>
      <c r="I3305" s="365">
        <f t="shared" si="2185"/>
        <v>2201.0360706152874</v>
      </c>
      <c r="J3305" s="365">
        <f t="shared" si="2185"/>
        <v>2537.4899000853252</v>
      </c>
      <c r="K3305" s="365">
        <f t="shared" si="2185"/>
        <v>2173.6415913330134</v>
      </c>
      <c r="L3305" s="365">
        <f t="shared" si="2185"/>
        <v>2120.0325212585672</v>
      </c>
      <c r="M3305" s="365">
        <f t="shared" si="2185"/>
        <v>1886.2131639089271</v>
      </c>
      <c r="N3305" s="365">
        <f t="shared" si="2185"/>
        <v>1495.4876939246681</v>
      </c>
      <c r="O3305" s="365">
        <f t="shared" si="2185"/>
        <v>1822.2453472989891</v>
      </c>
      <c r="P3305" s="114">
        <f t="shared" ref="P3305:P3314" si="2186">SUM(D3305:O3305)</f>
        <v>24591.339353310883</v>
      </c>
      <c r="Q3305" s="351"/>
      <c r="R3305" s="258">
        <f t="shared" si="2184"/>
        <v>26185.599999999995</v>
      </c>
      <c r="S3305" s="258">
        <f t="shared" si="2184"/>
        <v>26185.599999999995</v>
      </c>
      <c r="T3305" s="479">
        <f t="shared" ref="T3305:T3314" si="2187">R3305-S3305</f>
        <v>0</v>
      </c>
      <c r="U3305" s="79">
        <v>2</v>
      </c>
    </row>
    <row r="3306" spans="1:21" s="80" customFormat="1" ht="15.75" hidden="1" customHeight="1" thickBot="1">
      <c r="A3306" s="360" t="s">
        <v>75</v>
      </c>
      <c r="B3306" s="516"/>
      <c r="C3306" s="363" t="s">
        <v>1954</v>
      </c>
      <c r="D3306" s="364">
        <f>D3005-D3349-D3392-D3435-D3478-D3521-D3564</f>
        <v>2085.2620466912417</v>
      </c>
      <c r="E3306" s="364">
        <f t="shared" ref="E3306:N3306" si="2188">E3005-E3349-E3392-E3435-E3478-E3521-E3564</f>
        <v>1979.5972181528687</v>
      </c>
      <c r="F3306" s="364">
        <f t="shared" si="2188"/>
        <v>1929.8259390741171</v>
      </c>
      <c r="G3306" s="364">
        <f t="shared" si="2188"/>
        <v>2070.649037924582</v>
      </c>
      <c r="H3306" s="364">
        <f t="shared" si="2188"/>
        <v>2076.386132436839</v>
      </c>
      <c r="I3306" s="364">
        <f t="shared" si="2188"/>
        <v>2131.2251275393128</v>
      </c>
      <c r="J3306" s="364">
        <f t="shared" si="2188"/>
        <v>2554.6968142639435</v>
      </c>
      <c r="K3306" s="364">
        <f t="shared" si="2188"/>
        <v>2169.8599409937283</v>
      </c>
      <c r="L3306" s="364">
        <f t="shared" si="2188"/>
        <v>2167.321729380636</v>
      </c>
      <c r="M3306" s="364">
        <f t="shared" si="2188"/>
        <v>2799.2582996001338</v>
      </c>
      <c r="N3306" s="364">
        <f t="shared" si="2188"/>
        <v>2608.7132745478707</v>
      </c>
      <c r="O3306" s="364">
        <f>O3005-O3349-O3392-O3435-O3478-O3521-O3564</f>
        <v>2585.2785371296527</v>
      </c>
      <c r="P3306" s="114">
        <f t="shared" si="2186"/>
        <v>27158.074097734927</v>
      </c>
      <c r="Q3306" s="580"/>
      <c r="R3306" s="362">
        <f t="shared" si="2184"/>
        <v>25824.399999999998</v>
      </c>
      <c r="S3306" s="362">
        <f t="shared" si="2184"/>
        <v>25824.399999999998</v>
      </c>
      <c r="T3306" s="591">
        <f t="shared" si="2187"/>
        <v>0</v>
      </c>
      <c r="U3306" s="79">
        <v>2</v>
      </c>
    </row>
    <row r="3307" spans="1:21" s="80" customFormat="1" ht="15.6" hidden="1" customHeight="1" thickBot="1">
      <c r="A3307" s="360" t="s">
        <v>75</v>
      </c>
      <c r="B3307" s="516"/>
      <c r="C3307" s="363" t="s">
        <v>1955</v>
      </c>
      <c r="D3307" s="364">
        <f>D3006-D3350-D3393-D3436-D3479-D3522-D3565-D3608</f>
        <v>2730.3019524189949</v>
      </c>
      <c r="E3307" s="364">
        <f t="shared" ref="E3307:O3307" si="2189">E3006-E3350-E3393-E3436-E3479-E3522-E3565-E3608</f>
        <v>2435.5615824667207</v>
      </c>
      <c r="F3307" s="364">
        <f t="shared" si="2189"/>
        <v>2149.1008507061647</v>
      </c>
      <c r="G3307" s="364">
        <f t="shared" si="2189"/>
        <v>2632.2535438257291</v>
      </c>
      <c r="H3307" s="364">
        <f t="shared" si="2189"/>
        <v>2673.9938696507634</v>
      </c>
      <c r="I3307" s="364">
        <f t="shared" si="2189"/>
        <v>2927.3332199368001</v>
      </c>
      <c r="J3307" s="364">
        <f t="shared" si="2189"/>
        <v>3458.0765899382272</v>
      </c>
      <c r="K3307" s="364">
        <f t="shared" si="2189"/>
        <v>2737.2082260324196</v>
      </c>
      <c r="L3307" s="364">
        <f t="shared" si="2189"/>
        <v>2855.2443288279242</v>
      </c>
      <c r="M3307" s="364">
        <f t="shared" si="2189"/>
        <v>3382.524799569223</v>
      </c>
      <c r="N3307" s="364">
        <f t="shared" si="2189"/>
        <v>3109.4941990266102</v>
      </c>
      <c r="O3307" s="364">
        <f t="shared" si="2189"/>
        <v>2948.589953273929</v>
      </c>
      <c r="P3307" s="114">
        <f t="shared" si="2186"/>
        <v>34039.683115673506</v>
      </c>
      <c r="Q3307" s="580"/>
      <c r="R3307" s="258">
        <f t="shared" ref="R3307:S3309" si="2190">R3006-R3350-R3393-R3436-R3479-R3522-R3565-R3608</f>
        <v>31390.782794790004</v>
      </c>
      <c r="S3307" s="258">
        <f t="shared" si="2190"/>
        <v>31390.782794790004</v>
      </c>
      <c r="T3307" s="142">
        <f t="shared" si="2187"/>
        <v>0</v>
      </c>
      <c r="U3307" s="79">
        <v>2</v>
      </c>
    </row>
    <row r="3308" spans="1:21" s="80" customFormat="1" ht="15.6" hidden="1" customHeight="1" thickBot="1">
      <c r="A3308" s="360" t="s">
        <v>75</v>
      </c>
      <c r="B3308" s="516"/>
      <c r="C3308" s="363" t="s">
        <v>1956</v>
      </c>
      <c r="D3308" s="364">
        <f t="shared" ref="D3308:O3308" si="2191">D3007-D3351-D3394-D3437-D3480-D3523-D3566-D3609</f>
        <v>2998.219650420001</v>
      </c>
      <c r="E3308" s="364">
        <f t="shared" si="2191"/>
        <v>2778.7239556999998</v>
      </c>
      <c r="F3308" s="364">
        <f t="shared" si="2191"/>
        <v>2757.9833826100003</v>
      </c>
      <c r="G3308" s="364">
        <f t="shared" si="2191"/>
        <v>2711.1210358200005</v>
      </c>
      <c r="H3308" s="364">
        <f t="shared" si="2191"/>
        <v>2906.3427533200002</v>
      </c>
      <c r="I3308" s="364">
        <f t="shared" si="2191"/>
        <v>2913.7725922100008</v>
      </c>
      <c r="J3308" s="364">
        <f t="shared" si="2191"/>
        <v>3607.361705620001</v>
      </c>
      <c r="K3308" s="364">
        <f t="shared" si="2191"/>
        <v>2910.7612970299997</v>
      </c>
      <c r="L3308" s="364">
        <f t="shared" si="2191"/>
        <v>2937.946573220001</v>
      </c>
      <c r="M3308" s="364">
        <f t="shared" si="2191"/>
        <v>3360.35196034</v>
      </c>
      <c r="N3308" s="364">
        <f t="shared" si="2191"/>
        <v>2989.8866011499995</v>
      </c>
      <c r="O3308" s="364">
        <f t="shared" si="2191"/>
        <v>2927.7384149100008</v>
      </c>
      <c r="P3308" s="114">
        <f t="shared" si="2186"/>
        <v>35800.209922350004</v>
      </c>
      <c r="Q3308" s="542"/>
      <c r="R3308" s="364">
        <f t="shared" si="2190"/>
        <v>35380.800000000003</v>
      </c>
      <c r="S3308" s="364">
        <f t="shared" si="2190"/>
        <v>35380.800000000003</v>
      </c>
      <c r="T3308" s="594">
        <f t="shared" si="2187"/>
        <v>0</v>
      </c>
      <c r="U3308" s="79">
        <v>2</v>
      </c>
    </row>
    <row r="3309" spans="1:21" s="80" customFormat="1" ht="15.75" customHeight="1" thickBot="1">
      <c r="A3309" s="360" t="s">
        <v>75</v>
      </c>
      <c r="B3309" s="516">
        <f>+B3303+1</f>
        <v>647</v>
      </c>
      <c r="C3309" s="363" t="s">
        <v>1957</v>
      </c>
      <c r="D3309" s="364">
        <f t="shared" ref="D3309:O3310" si="2192">D3008-D3352-D3395-D3438-D3481-D3524-D3567-D3610</f>
        <v>2950.1830000000009</v>
      </c>
      <c r="E3309" s="364">
        <f t="shared" ref="E3309:O3309" si="2193">E3008-E3352-E3395-E3438-E3481-E3524-E3567-E3610</f>
        <v>2664.9830000000006</v>
      </c>
      <c r="F3309" s="364">
        <f t="shared" si="2193"/>
        <v>2598.0830000000001</v>
      </c>
      <c r="G3309" s="364">
        <f t="shared" si="2193"/>
        <v>2687.4830000000002</v>
      </c>
      <c r="H3309" s="364">
        <f t="shared" si="2193"/>
        <v>2776.3830000000007</v>
      </c>
      <c r="I3309" s="364">
        <f t="shared" si="2193"/>
        <v>2846.1830000000004</v>
      </c>
      <c r="J3309" s="364">
        <f t="shared" si="2193"/>
        <v>3437.683</v>
      </c>
      <c r="K3309" s="364">
        <f t="shared" si="2193"/>
        <v>2675.2830000000008</v>
      </c>
      <c r="L3309" s="364">
        <f t="shared" si="2193"/>
        <v>2857.4830000000002</v>
      </c>
      <c r="M3309" s="364">
        <f t="shared" si="2193"/>
        <v>3325.3830000000003</v>
      </c>
      <c r="N3309" s="364">
        <f t="shared" si="2193"/>
        <v>2888.4829999999997</v>
      </c>
      <c r="O3309" s="364">
        <f t="shared" si="2193"/>
        <v>2907.287000000003</v>
      </c>
      <c r="P3309" s="114">
        <f t="shared" si="2186"/>
        <v>34614.900000000009</v>
      </c>
      <c r="Q3309" s="580"/>
      <c r="R3309" s="448">
        <f t="shared" si="2190"/>
        <v>34614.899999999994</v>
      </c>
      <c r="S3309" s="364">
        <f t="shared" si="2190"/>
        <v>34614.899999999994</v>
      </c>
      <c r="T3309" s="142">
        <f t="shared" si="2187"/>
        <v>0</v>
      </c>
      <c r="U3309" s="79">
        <v>1</v>
      </c>
    </row>
    <row r="3310" spans="1:21" s="80" customFormat="1" ht="15.75" customHeight="1" thickBot="1">
      <c r="A3310" s="360" t="s">
        <v>75</v>
      </c>
      <c r="B3310" s="516">
        <f>+B3309+1</f>
        <v>648</v>
      </c>
      <c r="C3310" s="363" t="s">
        <v>1958</v>
      </c>
      <c r="D3310" s="364">
        <f t="shared" si="2192"/>
        <v>2945.5830000000001</v>
      </c>
      <c r="E3310" s="364">
        <f t="shared" si="2192"/>
        <v>2934.2830000000004</v>
      </c>
      <c r="F3310" s="364">
        <f t="shared" si="2192"/>
        <v>2830.1830000000004</v>
      </c>
      <c r="G3310" s="364">
        <f t="shared" si="2192"/>
        <v>2719.6830000000004</v>
      </c>
      <c r="H3310" s="364">
        <f t="shared" si="2192"/>
        <v>2866.2830000000004</v>
      </c>
      <c r="I3310" s="364">
        <f t="shared" si="2192"/>
        <v>2977.5830000000005</v>
      </c>
      <c r="J3310" s="364">
        <f t="shared" si="2192"/>
        <v>3568.0830000000001</v>
      </c>
      <c r="K3310" s="364">
        <f t="shared" si="2192"/>
        <v>2929.5830000000005</v>
      </c>
      <c r="L3310" s="364">
        <f t="shared" si="2192"/>
        <v>2899.5830000000005</v>
      </c>
      <c r="M3310" s="364">
        <f t="shared" si="2192"/>
        <v>3295.683</v>
      </c>
      <c r="N3310" s="364">
        <f t="shared" si="2192"/>
        <v>3042.8830000000007</v>
      </c>
      <c r="O3310" s="364">
        <f t="shared" si="2192"/>
        <v>2950.8869999999952</v>
      </c>
      <c r="P3310" s="114">
        <f t="shared" si="2186"/>
        <v>35960.299999999996</v>
      </c>
      <c r="Q3310" s="542"/>
      <c r="R3310" s="364">
        <f t="shared" ref="R3310:S3314" si="2194">R3009-R3353-R3396-R3439-R3482-R3525-R3568</f>
        <v>35960.300000000003</v>
      </c>
      <c r="S3310" s="364">
        <f t="shared" si="2194"/>
        <v>35960.300000000003</v>
      </c>
      <c r="T3310" s="142">
        <f t="shared" si="2187"/>
        <v>0</v>
      </c>
      <c r="U3310" s="79">
        <v>1</v>
      </c>
    </row>
    <row r="3311" spans="1:21" s="80" customFormat="1" ht="15.75" hidden="1" customHeight="1" thickBot="1">
      <c r="A3311" s="360" t="s">
        <v>75</v>
      </c>
      <c r="B3311" s="69"/>
      <c r="C3311" s="363" t="s">
        <v>1959</v>
      </c>
      <c r="D3311" s="364">
        <f t="shared" ref="D3311:O3311" si="2195">D3010-D3354-D3397-D3440-D3483-D3526-D3569-D3612</f>
        <v>0</v>
      </c>
      <c r="E3311" s="364">
        <f t="shared" si="2195"/>
        <v>0</v>
      </c>
      <c r="F3311" s="364">
        <f t="shared" si="2195"/>
        <v>0</v>
      </c>
      <c r="G3311" s="364">
        <f t="shared" si="2195"/>
        <v>0</v>
      </c>
      <c r="H3311" s="364">
        <f t="shared" si="2195"/>
        <v>0</v>
      </c>
      <c r="I3311" s="364">
        <f t="shared" si="2195"/>
        <v>0</v>
      </c>
      <c r="J3311" s="364">
        <f t="shared" si="2195"/>
        <v>0</v>
      </c>
      <c r="K3311" s="364">
        <f t="shared" si="2195"/>
        <v>0</v>
      </c>
      <c r="L3311" s="364">
        <f t="shared" si="2195"/>
        <v>0</v>
      </c>
      <c r="M3311" s="364">
        <f t="shared" si="2195"/>
        <v>0</v>
      </c>
      <c r="N3311" s="364">
        <f t="shared" si="2195"/>
        <v>0</v>
      </c>
      <c r="O3311" s="364">
        <f t="shared" si="2195"/>
        <v>0</v>
      </c>
      <c r="P3311" s="114">
        <f t="shared" si="2186"/>
        <v>0</v>
      </c>
      <c r="Q3311" s="508"/>
      <c r="R3311" s="364">
        <f t="shared" si="2194"/>
        <v>0</v>
      </c>
      <c r="S3311" s="364">
        <f t="shared" si="2194"/>
        <v>0</v>
      </c>
      <c r="T3311" s="142">
        <f t="shared" si="2187"/>
        <v>0</v>
      </c>
      <c r="U3311" s="79">
        <v>2</v>
      </c>
    </row>
    <row r="3312" spans="1:21" s="80" customFormat="1" ht="15.75" hidden="1" customHeight="1" thickBot="1">
      <c r="A3312" s="360" t="s">
        <v>75</v>
      </c>
      <c r="B3312" s="69"/>
      <c r="C3312" s="363" t="s">
        <v>1960</v>
      </c>
      <c r="D3312" s="364">
        <f t="shared" ref="D3312:O3312" si="2196">D3011-D3355-D3398-D3441-D3484-D3527-D3570-D3613</f>
        <v>0</v>
      </c>
      <c r="E3312" s="364">
        <f t="shared" si="2196"/>
        <v>0</v>
      </c>
      <c r="F3312" s="364">
        <f t="shared" si="2196"/>
        <v>0</v>
      </c>
      <c r="G3312" s="364">
        <f t="shared" si="2196"/>
        <v>0</v>
      </c>
      <c r="H3312" s="364">
        <f t="shared" si="2196"/>
        <v>0</v>
      </c>
      <c r="I3312" s="364">
        <f t="shared" si="2196"/>
        <v>0</v>
      </c>
      <c r="J3312" s="364">
        <f t="shared" si="2196"/>
        <v>0</v>
      </c>
      <c r="K3312" s="364">
        <f t="shared" si="2196"/>
        <v>0</v>
      </c>
      <c r="L3312" s="364">
        <f t="shared" si="2196"/>
        <v>0</v>
      </c>
      <c r="M3312" s="364">
        <f t="shared" si="2196"/>
        <v>0</v>
      </c>
      <c r="N3312" s="364">
        <f t="shared" si="2196"/>
        <v>0</v>
      </c>
      <c r="O3312" s="364">
        <f t="shared" si="2196"/>
        <v>0</v>
      </c>
      <c r="P3312" s="114">
        <f t="shared" si="2186"/>
        <v>0</v>
      </c>
      <c r="Q3312" s="508"/>
      <c r="R3312" s="364">
        <f t="shared" si="2194"/>
        <v>0</v>
      </c>
      <c r="S3312" s="364">
        <f t="shared" si="2194"/>
        <v>0</v>
      </c>
      <c r="T3312" s="142">
        <f t="shared" si="2187"/>
        <v>0</v>
      </c>
      <c r="U3312" s="79">
        <v>2</v>
      </c>
    </row>
    <row r="3313" spans="1:256" s="80" customFormat="1" ht="15.75" hidden="1" customHeight="1" thickBot="1">
      <c r="A3313" s="360" t="s">
        <v>75</v>
      </c>
      <c r="B3313" s="69"/>
      <c r="C3313" s="363" t="s">
        <v>1961</v>
      </c>
      <c r="D3313" s="364">
        <f t="shared" ref="D3313:O3313" si="2197">D3012-D3356-D3399-D3442-D3485-D3528-D3571-D3614</f>
        <v>0</v>
      </c>
      <c r="E3313" s="364">
        <f t="shared" si="2197"/>
        <v>0</v>
      </c>
      <c r="F3313" s="364">
        <f t="shared" si="2197"/>
        <v>0</v>
      </c>
      <c r="G3313" s="364">
        <f t="shared" si="2197"/>
        <v>0</v>
      </c>
      <c r="H3313" s="364">
        <f t="shared" si="2197"/>
        <v>0</v>
      </c>
      <c r="I3313" s="364">
        <f t="shared" si="2197"/>
        <v>0</v>
      </c>
      <c r="J3313" s="364">
        <f t="shared" si="2197"/>
        <v>0</v>
      </c>
      <c r="K3313" s="364">
        <f t="shared" si="2197"/>
        <v>0</v>
      </c>
      <c r="L3313" s="364">
        <f t="shared" si="2197"/>
        <v>0</v>
      </c>
      <c r="M3313" s="364">
        <f t="shared" si="2197"/>
        <v>0</v>
      </c>
      <c r="N3313" s="364">
        <f t="shared" si="2197"/>
        <v>0</v>
      </c>
      <c r="O3313" s="364">
        <f t="shared" si="2197"/>
        <v>0</v>
      </c>
      <c r="P3313" s="114">
        <f t="shared" si="2186"/>
        <v>0</v>
      </c>
      <c r="Q3313" s="508"/>
      <c r="R3313" s="364">
        <f t="shared" si="2194"/>
        <v>0</v>
      </c>
      <c r="S3313" s="364">
        <f t="shared" si="2194"/>
        <v>0</v>
      </c>
      <c r="T3313" s="142">
        <f t="shared" si="2187"/>
        <v>0</v>
      </c>
      <c r="U3313" s="79">
        <v>2</v>
      </c>
    </row>
    <row r="3314" spans="1:256" s="80" customFormat="1" ht="15.75" hidden="1" customHeight="1" thickBot="1">
      <c r="A3314" s="360" t="s">
        <v>75</v>
      </c>
      <c r="B3314" s="69"/>
      <c r="C3314" s="363" t="s">
        <v>1962</v>
      </c>
      <c r="D3314" s="364">
        <f t="shared" ref="D3314:O3314" si="2198">D3013-D3357-D3400-D3443-D3486-D3529-D3572-D3615</f>
        <v>0</v>
      </c>
      <c r="E3314" s="364">
        <f t="shared" si="2198"/>
        <v>0</v>
      </c>
      <c r="F3314" s="364">
        <f t="shared" si="2198"/>
        <v>0</v>
      </c>
      <c r="G3314" s="364">
        <f t="shared" si="2198"/>
        <v>0</v>
      </c>
      <c r="H3314" s="364">
        <f t="shared" si="2198"/>
        <v>0</v>
      </c>
      <c r="I3314" s="364">
        <f t="shared" si="2198"/>
        <v>0</v>
      </c>
      <c r="J3314" s="364">
        <f t="shared" si="2198"/>
        <v>0</v>
      </c>
      <c r="K3314" s="364">
        <f t="shared" si="2198"/>
        <v>0</v>
      </c>
      <c r="L3314" s="364">
        <f t="shared" si="2198"/>
        <v>0</v>
      </c>
      <c r="M3314" s="364">
        <f t="shared" si="2198"/>
        <v>0</v>
      </c>
      <c r="N3314" s="364">
        <f t="shared" si="2198"/>
        <v>0</v>
      </c>
      <c r="O3314" s="364">
        <f t="shared" si="2198"/>
        <v>0</v>
      </c>
      <c r="P3314" s="114">
        <f t="shared" si="2186"/>
        <v>0</v>
      </c>
      <c r="Q3314" s="508"/>
      <c r="R3314" s="364">
        <f t="shared" si="2194"/>
        <v>0</v>
      </c>
      <c r="S3314" s="364">
        <f t="shared" si="2194"/>
        <v>0</v>
      </c>
      <c r="T3314" s="142">
        <f t="shared" si="2187"/>
        <v>0</v>
      </c>
      <c r="U3314" s="79">
        <v>2</v>
      </c>
    </row>
    <row r="3315" spans="1:256" s="116" customFormat="1" ht="15.6" customHeight="1" thickBot="1">
      <c r="A3315" s="366"/>
      <c r="B3315" s="549"/>
      <c r="C3315" s="468"/>
      <c r="D3315" s="161"/>
      <c r="E3315" s="161"/>
      <c r="F3315" s="161"/>
      <c r="G3315" s="161"/>
      <c r="H3315" s="161"/>
      <c r="I3315" s="161"/>
      <c r="J3315" s="161"/>
      <c r="K3315" s="161"/>
      <c r="L3315" s="161"/>
      <c r="M3315" s="161"/>
      <c r="N3315" s="161"/>
      <c r="O3315" s="197"/>
      <c r="P3315" s="198"/>
      <c r="Q3315" s="198"/>
      <c r="R3315" s="161"/>
      <c r="S3315" s="161"/>
      <c r="T3315" s="75"/>
      <c r="U3315" s="79">
        <v>1</v>
      </c>
      <c r="V3315" s="196"/>
      <c r="W3315" s="196"/>
      <c r="X3315" s="196"/>
      <c r="Y3315" s="196"/>
      <c r="Z3315" s="196"/>
      <c r="AA3315" s="196"/>
      <c r="AB3315" s="196"/>
      <c r="AC3315" s="196"/>
      <c r="AD3315" s="196"/>
      <c r="AE3315" s="196"/>
      <c r="AF3315" s="196"/>
      <c r="AG3315" s="196"/>
      <c r="AH3315" s="196"/>
      <c r="AI3315" s="196"/>
      <c r="AJ3315" s="196"/>
      <c r="AK3315" s="196"/>
      <c r="AL3315" s="196"/>
      <c r="AM3315" s="196"/>
      <c r="AN3315" s="196"/>
      <c r="AO3315" s="196"/>
      <c r="AP3315" s="196"/>
      <c r="AQ3315" s="196"/>
      <c r="AR3315" s="196"/>
      <c r="AS3315" s="196"/>
      <c r="AT3315" s="196"/>
      <c r="AU3315" s="196"/>
      <c r="AV3315" s="196"/>
      <c r="AW3315" s="196"/>
      <c r="AX3315" s="196"/>
      <c r="AY3315" s="196"/>
      <c r="AZ3315" s="196"/>
      <c r="BA3315" s="196"/>
      <c r="BB3315" s="196"/>
      <c r="BC3315" s="196"/>
      <c r="BD3315" s="196"/>
      <c r="BE3315" s="196"/>
      <c r="BF3315" s="196"/>
      <c r="BG3315" s="196"/>
      <c r="BH3315" s="196"/>
      <c r="BI3315" s="196"/>
      <c r="BJ3315" s="196"/>
      <c r="BK3315" s="196"/>
      <c r="BL3315" s="196"/>
      <c r="BM3315" s="196"/>
      <c r="BN3315" s="196"/>
      <c r="BO3315" s="196"/>
      <c r="BP3315" s="196"/>
      <c r="BQ3315" s="196"/>
      <c r="BR3315" s="196"/>
      <c r="BS3315" s="196"/>
      <c r="BT3315" s="196"/>
      <c r="BU3315" s="196"/>
      <c r="BV3315" s="196"/>
      <c r="BW3315" s="196"/>
      <c r="BX3315" s="196"/>
      <c r="BY3315" s="196"/>
      <c r="BZ3315" s="196"/>
      <c r="CA3315" s="196"/>
      <c r="CB3315" s="196"/>
      <c r="CC3315" s="196"/>
      <c r="CD3315" s="196"/>
      <c r="CE3315" s="196"/>
      <c r="CF3315" s="196"/>
      <c r="CG3315" s="196"/>
      <c r="CH3315" s="196"/>
      <c r="CI3315" s="196"/>
      <c r="CJ3315" s="196"/>
      <c r="CK3315" s="196"/>
      <c r="CL3315" s="196"/>
      <c r="CM3315" s="196"/>
      <c r="CN3315" s="196"/>
      <c r="CO3315" s="196"/>
      <c r="CP3315" s="196"/>
      <c r="CQ3315" s="196"/>
      <c r="CR3315" s="196"/>
      <c r="CS3315" s="196"/>
      <c r="CT3315" s="196"/>
      <c r="CU3315" s="196"/>
      <c r="CV3315" s="196"/>
      <c r="CW3315" s="196"/>
      <c r="CX3315" s="196"/>
      <c r="CY3315" s="196"/>
      <c r="CZ3315" s="196"/>
      <c r="DA3315" s="196"/>
      <c r="DB3315" s="196"/>
      <c r="DC3315" s="196"/>
      <c r="DD3315" s="196"/>
      <c r="DE3315" s="196"/>
      <c r="DF3315" s="196"/>
      <c r="DG3315" s="196"/>
      <c r="DH3315" s="196"/>
      <c r="DI3315" s="196"/>
      <c r="DJ3315" s="196"/>
      <c r="DK3315" s="196"/>
      <c r="DL3315" s="196"/>
      <c r="DM3315" s="196"/>
      <c r="DN3315" s="196"/>
      <c r="DO3315" s="196"/>
      <c r="DP3315" s="196"/>
      <c r="DQ3315" s="196"/>
      <c r="DR3315" s="196"/>
      <c r="DS3315" s="196"/>
      <c r="DT3315" s="196"/>
      <c r="DU3315" s="196"/>
      <c r="DV3315" s="196"/>
      <c r="DW3315" s="196"/>
      <c r="DX3315" s="196"/>
      <c r="DY3315" s="196"/>
      <c r="DZ3315" s="196"/>
      <c r="EA3315" s="196"/>
      <c r="EB3315" s="196"/>
      <c r="EC3315" s="196"/>
      <c r="ED3315" s="196"/>
      <c r="EE3315" s="196"/>
      <c r="EF3315" s="196"/>
      <c r="EG3315" s="196"/>
      <c r="EH3315" s="196"/>
      <c r="EI3315" s="196"/>
      <c r="EJ3315" s="196"/>
      <c r="EK3315" s="196"/>
      <c r="EL3315" s="196"/>
      <c r="EM3315" s="196"/>
      <c r="EN3315" s="196"/>
      <c r="EO3315" s="196"/>
      <c r="EP3315" s="196"/>
      <c r="EQ3315" s="196"/>
      <c r="ER3315" s="196"/>
      <c r="ES3315" s="196"/>
      <c r="ET3315" s="196"/>
      <c r="EU3315" s="196"/>
      <c r="EV3315" s="196"/>
      <c r="EW3315" s="196"/>
      <c r="EX3315" s="196"/>
      <c r="EY3315" s="196"/>
      <c r="EZ3315" s="196"/>
      <c r="FA3315" s="196"/>
      <c r="FB3315" s="196"/>
      <c r="FC3315" s="196"/>
      <c r="FD3315" s="196"/>
      <c r="FE3315" s="196"/>
      <c r="FF3315" s="196"/>
      <c r="FG3315" s="196"/>
      <c r="FH3315" s="196"/>
      <c r="FI3315" s="196"/>
      <c r="FJ3315" s="196"/>
      <c r="FK3315" s="196"/>
      <c r="FL3315" s="196"/>
      <c r="FM3315" s="196"/>
      <c r="FN3315" s="196"/>
      <c r="FO3315" s="196"/>
      <c r="FP3315" s="196"/>
      <c r="FQ3315" s="196"/>
      <c r="FR3315" s="196"/>
      <c r="FS3315" s="196"/>
      <c r="FT3315" s="196"/>
      <c r="FU3315" s="196"/>
      <c r="FV3315" s="196"/>
      <c r="FW3315" s="196"/>
      <c r="FX3315" s="196"/>
      <c r="FY3315" s="196"/>
      <c r="FZ3315" s="196"/>
      <c r="GA3315" s="196"/>
      <c r="GB3315" s="196"/>
      <c r="GC3315" s="196"/>
      <c r="GD3315" s="196"/>
      <c r="GE3315" s="196"/>
      <c r="GF3315" s="196"/>
      <c r="GG3315" s="196"/>
      <c r="GH3315" s="196"/>
      <c r="GI3315" s="196"/>
      <c r="GJ3315" s="196"/>
      <c r="GK3315" s="196"/>
      <c r="GL3315" s="196"/>
      <c r="GM3315" s="196"/>
      <c r="GN3315" s="196"/>
      <c r="GO3315" s="196"/>
      <c r="GP3315" s="196"/>
      <c r="GQ3315" s="196"/>
      <c r="GR3315" s="196"/>
      <c r="GS3315" s="196"/>
      <c r="GT3315" s="196"/>
      <c r="GU3315" s="196"/>
      <c r="GV3315" s="196"/>
      <c r="GW3315" s="196"/>
      <c r="GX3315" s="196"/>
      <c r="GY3315" s="196"/>
      <c r="GZ3315" s="196"/>
      <c r="HA3315" s="196"/>
      <c r="HB3315" s="196"/>
      <c r="HC3315" s="196"/>
      <c r="HD3315" s="196"/>
      <c r="HE3315" s="196"/>
      <c r="HF3315" s="196"/>
      <c r="HG3315" s="196"/>
      <c r="HH3315" s="196"/>
      <c r="HI3315" s="196"/>
      <c r="HJ3315" s="196"/>
      <c r="HK3315" s="196"/>
      <c r="HL3315" s="196"/>
      <c r="HM3315" s="196"/>
      <c r="HN3315" s="196"/>
      <c r="HO3315" s="196"/>
      <c r="HP3315" s="196"/>
      <c r="HQ3315" s="196"/>
      <c r="HR3315" s="196"/>
      <c r="HS3315" s="196"/>
      <c r="HT3315" s="196"/>
      <c r="HU3315" s="196"/>
      <c r="HV3315" s="196"/>
      <c r="HW3315" s="196"/>
      <c r="HX3315" s="196"/>
      <c r="HY3315" s="196"/>
      <c r="HZ3315" s="196"/>
      <c r="IA3315" s="196"/>
      <c r="IB3315" s="196"/>
      <c r="IC3315" s="196"/>
      <c r="ID3315" s="196"/>
      <c r="IE3315" s="196"/>
      <c r="IF3315" s="196"/>
      <c r="IG3315" s="196"/>
      <c r="IH3315" s="196"/>
      <c r="II3315" s="196"/>
      <c r="IJ3315" s="196"/>
      <c r="IK3315" s="196"/>
      <c r="IL3315" s="196"/>
      <c r="IM3315" s="196"/>
      <c r="IN3315" s="196"/>
      <c r="IO3315" s="196"/>
      <c r="IP3315" s="196"/>
      <c r="IQ3315" s="196"/>
      <c r="IR3315" s="196"/>
      <c r="IS3315" s="196"/>
      <c r="IT3315" s="196"/>
      <c r="IU3315" s="196"/>
      <c r="IV3315" s="196"/>
    </row>
    <row r="3316" spans="1:256" s="57" customFormat="1" ht="15.75" hidden="1" customHeight="1" thickBot="1">
      <c r="A3316" s="57" t="s">
        <v>76</v>
      </c>
      <c r="B3316" s="69"/>
      <c r="C3316" s="233" t="s">
        <v>356</v>
      </c>
      <c r="D3316" s="218">
        <v>8.0018879236142801E-2</v>
      </c>
      <c r="E3316" s="218">
        <v>8.1829015605879588E-2</v>
      </c>
      <c r="F3316" s="218">
        <v>7.9682833310000048E-2</v>
      </c>
      <c r="G3316" s="218">
        <v>7.8737805696770011E-2</v>
      </c>
      <c r="H3316" s="218">
        <v>8.1185909470420731E-2</v>
      </c>
      <c r="I3316" s="218">
        <v>8.608337132983962E-2</v>
      </c>
      <c r="J3316" s="218">
        <v>9.2057723375792586E-2</v>
      </c>
      <c r="K3316" s="218">
        <v>8.1127738398393504E-2</v>
      </c>
      <c r="L3316" s="218">
        <v>8.4676585707925328E-2</v>
      </c>
      <c r="M3316" s="218">
        <v>8.9907369870656839E-2</v>
      </c>
      <c r="N3316" s="218">
        <v>8.2860255392495044E-2</v>
      </c>
      <c r="O3316" s="218">
        <v>8.1832512605683722E-2</v>
      </c>
      <c r="P3316" s="160">
        <f>SUM(D3316:O3316)</f>
        <v>0.99999999999999989</v>
      </c>
      <c r="Q3316" s="484"/>
      <c r="R3316" s="234"/>
      <c r="S3316" s="234"/>
      <c r="T3316" s="75"/>
      <c r="U3316" s="79">
        <v>2</v>
      </c>
    </row>
    <row r="3317" spans="1:256" s="57" customFormat="1" ht="15.75" hidden="1" customHeight="1" thickBot="1">
      <c r="A3317" s="57" t="s">
        <v>76</v>
      </c>
      <c r="B3317" s="69"/>
      <c r="C3317" s="233" t="s">
        <v>357</v>
      </c>
      <c r="D3317" s="220">
        <v>8.9839706100208291E-2</v>
      </c>
      <c r="E3317" s="220">
        <v>8.4741664523952737E-2</v>
      </c>
      <c r="F3317" s="220">
        <v>8.1780109175538601E-2</v>
      </c>
      <c r="G3317" s="220">
        <v>7.9512806643350004E-2</v>
      </c>
      <c r="H3317" s="220">
        <v>7.8870826386895715E-2</v>
      </c>
      <c r="I3317" s="220">
        <v>8.3960493975024711E-2</v>
      </c>
      <c r="J3317" s="220">
        <v>9.0084030975190701E-2</v>
      </c>
      <c r="K3317" s="220">
        <v>8.1418175241407195E-2</v>
      </c>
      <c r="L3317" s="220">
        <v>8.2075924706385972E-2</v>
      </c>
      <c r="M3317" s="220">
        <v>8.5505581296930852E-2</v>
      </c>
      <c r="N3317" s="220">
        <v>8.4054376892191585E-2</v>
      </c>
      <c r="O3317" s="220">
        <v>7.8156304082923553E-2</v>
      </c>
      <c r="P3317" s="164">
        <f>SUM(D3317:O3317)</f>
        <v>0.99999999999999989</v>
      </c>
      <c r="Q3317" s="484"/>
      <c r="R3317" s="234"/>
      <c r="S3317" s="234"/>
      <c r="T3317" s="75"/>
      <c r="U3317" s="79">
        <v>2</v>
      </c>
    </row>
    <row r="3318" spans="1:256" s="57" customFormat="1" ht="15.75" hidden="1" customHeight="1" thickBot="1">
      <c r="A3318" s="57" t="s">
        <v>76</v>
      </c>
      <c r="B3318" s="69"/>
      <c r="C3318" s="233" t="s">
        <v>358</v>
      </c>
      <c r="D3318" s="235">
        <v>8.2396176003286997E-2</v>
      </c>
      <c r="E3318" s="235">
        <v>8.2935478804207319E-2</v>
      </c>
      <c r="F3318" s="235">
        <v>7.9400314774538586E-2</v>
      </c>
      <c r="G3318" s="235">
        <v>7.6453601414673014E-2</v>
      </c>
      <c r="H3318" s="235">
        <v>7.8706497413280813E-2</v>
      </c>
      <c r="I3318" s="235">
        <v>8.173827724499716E-2</v>
      </c>
      <c r="J3318" s="235">
        <v>9.2547715643894232E-2</v>
      </c>
      <c r="K3318" s="235">
        <v>7.9495007979453913E-2</v>
      </c>
      <c r="L3318" s="235">
        <v>8.4097449300558735E-2</v>
      </c>
      <c r="M3318" s="235">
        <v>9.5116108823890697E-2</v>
      </c>
      <c r="N3318" s="235">
        <v>8.5652443932449016E-2</v>
      </c>
      <c r="O3318" s="235">
        <v>8.1460928664769505E-2</v>
      </c>
      <c r="P3318" s="167">
        <f>SUM(D3318:O3318)</f>
        <v>0.99999999999999978</v>
      </c>
      <c r="Q3318" s="484"/>
      <c r="R3318" s="234"/>
      <c r="S3318" s="234"/>
      <c r="T3318" s="75"/>
      <c r="U3318" s="79">
        <v>2</v>
      </c>
    </row>
    <row r="3319" spans="1:256" s="57" customFormat="1" ht="15.75" hidden="1" customHeight="1" thickBot="1">
      <c r="A3319" s="57" t="s">
        <v>76</v>
      </c>
      <c r="B3319" s="69"/>
      <c r="C3319" s="233" t="s">
        <v>359</v>
      </c>
      <c r="D3319" s="168">
        <f t="shared" ref="D3319:D3326" si="2199">D3338/$P3338</f>
        <v>8.2152718558127377E-2</v>
      </c>
      <c r="E3319" s="169">
        <f t="shared" ref="E3319:O3319" si="2200">E3338/$P3338</f>
        <v>7.9630559692645528E-2</v>
      </c>
      <c r="F3319" s="169">
        <f t="shared" si="2200"/>
        <v>7.5347583548613609E-2</v>
      </c>
      <c r="G3319" s="169">
        <f t="shared" si="2200"/>
        <v>7.8630792811765396E-2</v>
      </c>
      <c r="H3319" s="169">
        <f t="shared" si="2200"/>
        <v>7.7964620013536462E-2</v>
      </c>
      <c r="I3319" s="169">
        <f t="shared" si="2200"/>
        <v>8.219915135933345E-2</v>
      </c>
      <c r="J3319" s="169">
        <f t="shared" si="2200"/>
        <v>9.4123726366617338E-2</v>
      </c>
      <c r="K3319" s="169">
        <f t="shared" si="2200"/>
        <v>8.0575234813865984E-2</v>
      </c>
      <c r="L3319" s="169">
        <f t="shared" si="2200"/>
        <v>8.5366546113013822E-2</v>
      </c>
      <c r="M3319" s="169">
        <f t="shared" si="2200"/>
        <v>9.5179728658903423E-2</v>
      </c>
      <c r="N3319" s="169">
        <f t="shared" si="2200"/>
        <v>8.7127202584309782E-2</v>
      </c>
      <c r="O3319" s="169">
        <f t="shared" si="2200"/>
        <v>8.1702135479267801E-2</v>
      </c>
      <c r="P3319" s="171">
        <f>SUM(D3319:O3319)</f>
        <v>1</v>
      </c>
      <c r="Q3319" s="484"/>
      <c r="R3319" s="234"/>
      <c r="S3319" s="234"/>
      <c r="T3319" s="75"/>
      <c r="U3319" s="79">
        <v>2</v>
      </c>
    </row>
    <row r="3320" spans="1:256" s="57" customFormat="1" ht="15.75" hidden="1" customHeight="1" thickBot="1">
      <c r="A3320" s="57" t="s">
        <v>76</v>
      </c>
      <c r="B3320" s="69"/>
      <c r="C3320" s="236" t="s">
        <v>360</v>
      </c>
      <c r="D3320" s="168">
        <f t="shared" si="2199"/>
        <v>8.1422056939657025E-2</v>
      </c>
      <c r="E3320" s="169">
        <f t="shared" ref="E3320:O3321" si="2201">E3339/$P3339</f>
        <v>7.8822802154083257E-2</v>
      </c>
      <c r="F3320" s="169">
        <f t="shared" si="2201"/>
        <v>7.6304382709363433E-2</v>
      </c>
      <c r="G3320" s="169">
        <f t="shared" si="2201"/>
        <v>7.717347842425111E-2</v>
      </c>
      <c r="H3320" s="169">
        <f t="shared" si="2201"/>
        <v>7.8019532556955554E-2</v>
      </c>
      <c r="I3320" s="169">
        <f t="shared" si="2201"/>
        <v>8.3032558972695888E-2</v>
      </c>
      <c r="J3320" s="169">
        <f t="shared" si="2201"/>
        <v>9.4772855808259601E-2</v>
      </c>
      <c r="K3320" s="169">
        <f t="shared" si="2201"/>
        <v>8.1410205935791222E-2</v>
      </c>
      <c r="L3320" s="169">
        <f t="shared" si="2201"/>
        <v>8.3107604244964828E-2</v>
      </c>
      <c r="M3320" s="169">
        <f t="shared" si="2201"/>
        <v>9.8028468301656221E-2</v>
      </c>
      <c r="N3320" s="169">
        <f t="shared" si="2201"/>
        <v>8.5568130858218516E-2</v>
      </c>
      <c r="O3320" s="169">
        <f t="shared" si="2201"/>
        <v>8.2337923094103316E-2</v>
      </c>
      <c r="P3320" s="171">
        <f>SUM(D3320:O3320)</f>
        <v>0.99999999999999978</v>
      </c>
      <c r="Q3320" s="496">
        <f>(P3339/P3338-1)</f>
        <v>4.6004298737616134E-2</v>
      </c>
      <c r="R3320" s="234"/>
      <c r="S3320" s="234"/>
      <c r="T3320" s="75"/>
      <c r="U3320" s="79">
        <v>2</v>
      </c>
    </row>
    <row r="3321" spans="1:256" s="57" customFormat="1" ht="15.75" hidden="1" customHeight="1" thickBot="1">
      <c r="A3321" s="57" t="s">
        <v>76</v>
      </c>
      <c r="B3321" s="69"/>
      <c r="C3321" s="233" t="s">
        <v>499</v>
      </c>
      <c r="D3321" s="168">
        <f t="shared" si="2199"/>
        <v>8.0876655892465302E-2</v>
      </c>
      <c r="E3321" s="169">
        <f t="shared" si="2201"/>
        <v>7.7707856755157068E-2</v>
      </c>
      <c r="F3321" s="169">
        <f t="shared" si="2201"/>
        <v>7.6076157271047051E-2</v>
      </c>
      <c r="G3321" s="169">
        <f t="shared" si="2201"/>
        <v>7.6323793450250699E-2</v>
      </c>
      <c r="H3321" s="169">
        <f t="shared" si="2201"/>
        <v>7.7037742736219231E-2</v>
      </c>
      <c r="I3321" s="169">
        <f t="shared" si="2201"/>
        <v>8.3268576387932211E-2</v>
      </c>
      <c r="J3321" s="169">
        <f t="shared" si="2201"/>
        <v>9.3704697568715134E-2</v>
      </c>
      <c r="K3321" s="169">
        <f t="shared" si="2201"/>
        <v>8.4535250800803152E-2</v>
      </c>
      <c r="L3321" s="169">
        <f t="shared" si="2201"/>
        <v>8.4229395685230857E-2</v>
      </c>
      <c r="M3321" s="169">
        <f t="shared" si="2201"/>
        <v>9.6347396334029389E-2</v>
      </c>
      <c r="N3321" s="169">
        <f t="shared" si="2201"/>
        <v>8.639929521371055E-2</v>
      </c>
      <c r="O3321" s="169">
        <f t="shared" si="2201"/>
        <v>8.3493181904439426E-2</v>
      </c>
      <c r="P3321" s="171">
        <f t="shared" ref="P3321:P3326" si="2202">SUM(D3321:O3321)</f>
        <v>1</v>
      </c>
      <c r="Q3321" s="496">
        <f t="shared" ref="Q3321:Q3326" si="2203">(P3340/P3339-1)</f>
        <v>5.5863049930334974E-2</v>
      </c>
      <c r="R3321" s="234"/>
      <c r="S3321" s="234"/>
      <c r="T3321" s="75"/>
      <c r="U3321" s="79">
        <v>2</v>
      </c>
    </row>
    <row r="3322" spans="1:256" s="57" customFormat="1" ht="15.75" hidden="1" customHeight="1" thickBot="1">
      <c r="A3322" s="57" t="s">
        <v>76</v>
      </c>
      <c r="B3322" s="69"/>
      <c r="C3322" s="233" t="s">
        <v>1189</v>
      </c>
      <c r="D3322" s="168">
        <f t="shared" si="2199"/>
        <v>8.0067388696373212E-2</v>
      </c>
      <c r="E3322" s="169">
        <f t="shared" ref="E3322:O3322" si="2204">E3341/$P3341</f>
        <v>7.8326494519727854E-2</v>
      </c>
      <c r="F3322" s="169">
        <f t="shared" si="2204"/>
        <v>7.736285221844813E-2</v>
      </c>
      <c r="G3322" s="169">
        <f t="shared" si="2204"/>
        <v>7.5047624531423274E-2</v>
      </c>
      <c r="H3322" s="169">
        <f t="shared" si="2204"/>
        <v>7.896865110594746E-2</v>
      </c>
      <c r="I3322" s="169">
        <f t="shared" si="2204"/>
        <v>8.2293548463254887E-2</v>
      </c>
      <c r="J3322" s="169">
        <f t="shared" si="2204"/>
        <v>9.5000898877035625E-2</v>
      </c>
      <c r="K3322" s="169">
        <f t="shared" si="2204"/>
        <v>8.1568871360847339E-2</v>
      </c>
      <c r="L3322" s="169">
        <f t="shared" si="2204"/>
        <v>8.5264645320340726E-2</v>
      </c>
      <c r="M3322" s="169">
        <f t="shared" si="2204"/>
        <v>9.4469014808198054E-2</v>
      </c>
      <c r="N3322" s="169">
        <f t="shared" si="2204"/>
        <v>8.7497266055479139E-2</v>
      </c>
      <c r="O3322" s="169">
        <f t="shared" si="2204"/>
        <v>8.4132744042924215E-2</v>
      </c>
      <c r="P3322" s="171">
        <f t="shared" si="2202"/>
        <v>0.99999999999999989</v>
      </c>
      <c r="Q3322" s="497">
        <f t="shared" si="2203"/>
        <v>6.6790392028936996E-2</v>
      </c>
      <c r="R3322" s="234"/>
      <c r="S3322" s="234"/>
      <c r="T3322" s="75"/>
      <c r="U3322" s="79">
        <v>2</v>
      </c>
    </row>
    <row r="3323" spans="1:256" s="57" customFormat="1" ht="15.75" hidden="1" customHeight="1" thickBot="1">
      <c r="A3323" s="57" t="s">
        <v>76</v>
      </c>
      <c r="B3323" s="69"/>
      <c r="C3323" s="233" t="s">
        <v>1190</v>
      </c>
      <c r="D3323" s="168">
        <f t="shared" si="2199"/>
        <v>7.9854851015682723E-2</v>
      </c>
      <c r="E3323" s="169">
        <f t="shared" ref="E3323:O3323" si="2205">E3342/$P3342</f>
        <v>7.8235865040165067E-2</v>
      </c>
      <c r="F3323" s="169">
        <f t="shared" si="2205"/>
        <v>7.6489179544969421E-2</v>
      </c>
      <c r="G3323" s="169">
        <f t="shared" si="2205"/>
        <v>7.6142885125108042E-2</v>
      </c>
      <c r="H3323" s="169">
        <f t="shared" si="2205"/>
        <v>7.9585916947563326E-2</v>
      </c>
      <c r="I3323" s="169">
        <f t="shared" si="2205"/>
        <v>8.1806579555465705E-2</v>
      </c>
      <c r="J3323" s="169">
        <f t="shared" si="2205"/>
        <v>9.5504517035596079E-2</v>
      </c>
      <c r="K3323" s="169">
        <f t="shared" si="2205"/>
        <v>8.1346836109201223E-2</v>
      </c>
      <c r="L3323" s="169">
        <f t="shared" si="2205"/>
        <v>8.4826562145126419E-2</v>
      </c>
      <c r="M3323" s="169">
        <f t="shared" si="2205"/>
        <v>9.5490578317987171E-2</v>
      </c>
      <c r="N3323" s="169">
        <f t="shared" si="2205"/>
        <v>8.6876148373793038E-2</v>
      </c>
      <c r="O3323" s="169">
        <f t="shared" si="2205"/>
        <v>8.3840080789341992E-2</v>
      </c>
      <c r="P3323" s="171">
        <f t="shared" si="2202"/>
        <v>1.0000000000000002</v>
      </c>
      <c r="Q3323" s="497">
        <f t="shared" si="2203"/>
        <v>6.3856647182026771E-2</v>
      </c>
      <c r="R3323" s="234"/>
      <c r="S3323" s="234"/>
      <c r="T3323" s="477"/>
      <c r="U3323" s="79">
        <v>2</v>
      </c>
    </row>
    <row r="3324" spans="1:256" s="57" customFormat="1" ht="15.75" hidden="1" customHeight="1" thickBot="1">
      <c r="A3324" s="57" t="s">
        <v>76</v>
      </c>
      <c r="B3324" s="516"/>
      <c r="C3324" s="244" t="s">
        <v>1191</v>
      </c>
      <c r="D3324" s="173">
        <f t="shared" si="2199"/>
        <v>7.4148217645166659E-2</v>
      </c>
      <c r="E3324" s="218">
        <f t="shared" ref="E3324:O3324" si="2206">E3343/$P3343</f>
        <v>8.773754663094635E-2</v>
      </c>
      <c r="F3324" s="218">
        <f t="shared" si="2206"/>
        <v>7.5068145942365119E-2</v>
      </c>
      <c r="G3324" s="218">
        <f t="shared" si="2206"/>
        <v>7.7584254191962229E-2</v>
      </c>
      <c r="H3324" s="218">
        <f t="shared" si="2206"/>
        <v>7.9606421188413559E-2</v>
      </c>
      <c r="I3324" s="218">
        <f t="shared" si="2206"/>
        <v>8.2214277190861829E-2</v>
      </c>
      <c r="J3324" s="218">
        <f t="shared" si="2206"/>
        <v>9.5895050211523086E-2</v>
      </c>
      <c r="K3324" s="218">
        <f t="shared" si="2206"/>
        <v>8.055284794261687E-2</v>
      </c>
      <c r="L3324" s="218">
        <f t="shared" si="2206"/>
        <v>8.4528405677422633E-2</v>
      </c>
      <c r="M3324" s="218">
        <f t="shared" si="2206"/>
        <v>9.5293807199899258E-2</v>
      </c>
      <c r="N3324" s="218">
        <f t="shared" si="2206"/>
        <v>8.5006601823626585E-2</v>
      </c>
      <c r="O3324" s="218">
        <f t="shared" si="2206"/>
        <v>8.2364424355195837E-2</v>
      </c>
      <c r="P3324" s="514">
        <f t="shared" si="2202"/>
        <v>1</v>
      </c>
      <c r="Q3324" s="550">
        <f t="shared" si="2203"/>
        <v>5.383938779632591E-2</v>
      </c>
      <c r="R3324" s="234"/>
      <c r="S3324" s="234"/>
      <c r="T3324" s="75"/>
      <c r="U3324" s="79">
        <v>2</v>
      </c>
    </row>
    <row r="3325" spans="1:256" s="57" customFormat="1" ht="15.75" hidden="1" customHeight="1" thickBot="1">
      <c r="A3325" s="57" t="s">
        <v>76</v>
      </c>
      <c r="B3325" s="516"/>
      <c r="C3325" s="244" t="s">
        <v>1192</v>
      </c>
      <c r="D3325" s="219">
        <f t="shared" si="2199"/>
        <v>8.1481681282404919E-2</v>
      </c>
      <c r="E3325" s="220">
        <f t="shared" ref="E3325:O3326" si="2207">E3344/$P3344</f>
        <v>8.0167397425954856E-2</v>
      </c>
      <c r="F3325" s="220">
        <f t="shared" si="2207"/>
        <v>7.7228739621454531E-2</v>
      </c>
      <c r="G3325" s="220">
        <f t="shared" si="2207"/>
        <v>7.7260066763702881E-2</v>
      </c>
      <c r="H3325" s="220">
        <f t="shared" si="2207"/>
        <v>7.7234219279326249E-2</v>
      </c>
      <c r="I3325" s="220">
        <f t="shared" si="2207"/>
        <v>8.2530059536526451E-2</v>
      </c>
      <c r="J3325" s="220">
        <f t="shared" si="2207"/>
        <v>9.4939002155908891E-2</v>
      </c>
      <c r="K3325" s="220">
        <f t="shared" si="2207"/>
        <v>8.1275677510703762E-2</v>
      </c>
      <c r="L3325" s="220">
        <f t="shared" si="2207"/>
        <v>8.2681312745006064E-2</v>
      </c>
      <c r="M3325" s="220">
        <f t="shared" si="2207"/>
        <v>9.4642138581450264E-2</v>
      </c>
      <c r="N3325" s="220">
        <f t="shared" si="2207"/>
        <v>8.6228840996343967E-2</v>
      </c>
      <c r="O3325" s="220">
        <f t="shared" si="2207"/>
        <v>8.4330864101217207E-2</v>
      </c>
      <c r="P3325" s="460">
        <f t="shared" si="2202"/>
        <v>1</v>
      </c>
      <c r="Q3325" s="551">
        <f t="shared" si="2203"/>
        <v>3.5273701158848425E-2</v>
      </c>
      <c r="R3325" s="234"/>
      <c r="S3325" s="234"/>
      <c r="T3325" s="75"/>
      <c r="U3325" s="79">
        <v>2</v>
      </c>
    </row>
    <row r="3326" spans="1:256" s="57" customFormat="1" ht="15.6" hidden="1" customHeight="1" thickBot="1">
      <c r="A3326" s="57" t="s">
        <v>76</v>
      </c>
      <c r="B3326" s="516"/>
      <c r="C3326" s="244" t="s">
        <v>1193</v>
      </c>
      <c r="D3326" s="219">
        <f t="shared" si="2199"/>
        <v>7.9615722257615068E-2</v>
      </c>
      <c r="E3326" s="220">
        <f t="shared" si="2207"/>
        <v>7.9097393215306983E-2</v>
      </c>
      <c r="F3326" s="220">
        <f t="shared" si="2207"/>
        <v>7.4956081713712638E-2</v>
      </c>
      <c r="G3326" s="220">
        <f t="shared" si="2207"/>
        <v>7.1091341252381854E-2</v>
      </c>
      <c r="H3326" s="220">
        <f t="shared" si="2207"/>
        <v>8.2521176501580695E-2</v>
      </c>
      <c r="I3326" s="220">
        <f t="shared" si="2207"/>
        <v>8.4724812197675317E-2</v>
      </c>
      <c r="J3326" s="220">
        <f t="shared" si="2207"/>
        <v>9.6435197432140241E-2</v>
      </c>
      <c r="K3326" s="220">
        <f t="shared" si="2207"/>
        <v>8.2395098435457739E-2</v>
      </c>
      <c r="L3326" s="220">
        <f t="shared" si="2207"/>
        <v>8.3962953483297437E-2</v>
      </c>
      <c r="M3326" s="220">
        <f t="shared" si="2207"/>
        <v>9.6057394324531808E-2</v>
      </c>
      <c r="N3326" s="220">
        <f t="shared" si="2207"/>
        <v>8.5813496087807195E-2</v>
      </c>
      <c r="O3326" s="220">
        <f t="shared" si="2207"/>
        <v>8.3329333098492969E-2</v>
      </c>
      <c r="P3326" s="460">
        <f t="shared" si="2202"/>
        <v>1</v>
      </c>
      <c r="Q3326" s="551">
        <f t="shared" si="2203"/>
        <v>4.8489063629857387E-2</v>
      </c>
      <c r="R3326" s="234"/>
      <c r="S3326" s="234"/>
      <c r="T3326" s="75"/>
      <c r="U3326" s="79">
        <v>2</v>
      </c>
    </row>
    <row r="3327" spans="1:256" s="57" customFormat="1" ht="15.6" hidden="1" customHeight="1" thickBot="1">
      <c r="A3327" s="57" t="s">
        <v>76</v>
      </c>
      <c r="B3327" s="516"/>
      <c r="C3327" s="244" t="s">
        <v>1194</v>
      </c>
      <c r="D3327" s="219">
        <f t="shared" ref="D3327:O3327" si="2208">D3347/$P3347</f>
        <v>8.2479001474874455E-2</v>
      </c>
      <c r="E3327" s="220">
        <f t="shared" si="2208"/>
        <v>7.9791134856957033E-2</v>
      </c>
      <c r="F3327" s="220">
        <f t="shared" si="2208"/>
        <v>7.5871576286261649E-2</v>
      </c>
      <c r="G3327" s="220">
        <f t="shared" si="2208"/>
        <v>7.6976906860064087E-2</v>
      </c>
      <c r="H3327" s="220">
        <f t="shared" si="2208"/>
        <v>8.0021386313967269E-2</v>
      </c>
      <c r="I3327" s="220">
        <f t="shared" si="2208"/>
        <v>8.242521672443251E-2</v>
      </c>
      <c r="J3327" s="220">
        <f t="shared" si="2208"/>
        <v>9.4667515339456831E-2</v>
      </c>
      <c r="K3327" s="220">
        <f t="shared" si="2208"/>
        <v>8.1878479439755111E-2</v>
      </c>
      <c r="L3327" s="220">
        <f t="shared" si="2208"/>
        <v>8.0945063272577708E-2</v>
      </c>
      <c r="M3327" s="220">
        <f t="shared" si="2208"/>
        <v>9.4219289050855526E-2</v>
      </c>
      <c r="N3327" s="220">
        <f t="shared" si="2208"/>
        <v>8.6042068368629709E-2</v>
      </c>
      <c r="O3327" s="220">
        <f t="shared" si="2208"/>
        <v>8.4682362012168083E-2</v>
      </c>
      <c r="P3327" s="460">
        <f>SUM(D3327:O3327)</f>
        <v>0.99999999999999989</v>
      </c>
      <c r="Q3327" s="551">
        <f>(P3347/P3345-1)</f>
        <v>4.6014746439036358E-2</v>
      </c>
      <c r="R3327" s="234"/>
      <c r="S3327" s="234"/>
      <c r="T3327" s="75"/>
      <c r="U3327" s="79">
        <v>2</v>
      </c>
    </row>
    <row r="3328" spans="1:256" s="57" customFormat="1" ht="15.6" customHeight="1" thickBot="1">
      <c r="A3328" s="57" t="s">
        <v>76</v>
      </c>
      <c r="B3328" s="516">
        <f>+B3310+1</f>
        <v>649</v>
      </c>
      <c r="C3328" s="244" t="s">
        <v>2055</v>
      </c>
      <c r="D3328" s="219">
        <f t="shared" ref="D3328:D3334" si="2209">D3348/$P3348</f>
        <v>8.8253293454032197E-2</v>
      </c>
      <c r="E3328" s="220">
        <f t="shared" ref="E3328:O3328" si="2210">E3348/$P3348</f>
        <v>8.5603069574925306E-2</v>
      </c>
      <c r="F3328" s="220">
        <f t="shared" si="2210"/>
        <v>8.259514219883668E-2</v>
      </c>
      <c r="G3328" s="220">
        <f t="shared" si="2210"/>
        <v>8.1401713427606187E-2</v>
      </c>
      <c r="H3328" s="220">
        <f t="shared" si="2210"/>
        <v>8.7520657760751977E-2</v>
      </c>
      <c r="I3328" s="220">
        <f t="shared" si="2210"/>
        <v>8.9045752073501544E-2</v>
      </c>
      <c r="J3328" s="220">
        <f t="shared" si="2210"/>
        <v>0.10189493371250015</v>
      </c>
      <c r="K3328" s="220">
        <f t="shared" si="2210"/>
        <v>9.0111850964486262E-2</v>
      </c>
      <c r="L3328" s="220">
        <f t="shared" si="2210"/>
        <v>8.7912690351366507E-2</v>
      </c>
      <c r="M3328" s="220">
        <f t="shared" si="2210"/>
        <v>7.5115266784826412E-2</v>
      </c>
      <c r="N3328" s="220">
        <f t="shared" si="2210"/>
        <v>5.8098846044425799E-2</v>
      </c>
      <c r="O3328" s="220">
        <f t="shared" si="2210"/>
        <v>7.244678365274114E-2</v>
      </c>
      <c r="P3328" s="460">
        <f t="shared" ref="P3328:P3337" si="2211">SUM(D3328:O3328)</f>
        <v>1.0000000000000002</v>
      </c>
      <c r="Q3328" s="551">
        <f>(P3348/P3347-1)</f>
        <v>-5.0828174191936637E-2</v>
      </c>
      <c r="R3328" s="234"/>
      <c r="S3328" s="234"/>
      <c r="T3328" s="75"/>
      <c r="U3328" s="79">
        <v>1</v>
      </c>
    </row>
    <row r="3329" spans="1:21" s="57" customFormat="1" ht="15.6" customHeight="1" thickBot="1">
      <c r="A3329" s="57" t="s">
        <v>76</v>
      </c>
      <c r="B3329" s="516">
        <f>+B3328+1</f>
        <v>650</v>
      </c>
      <c r="C3329" s="244" t="s">
        <v>2056</v>
      </c>
      <c r="D3329" s="347">
        <f t="shared" si="2209"/>
        <v>7.4592389363029254E-2</v>
      </c>
      <c r="E3329" s="264">
        <f t="shared" ref="E3329:O3329" si="2212">E3349/$P3349</f>
        <v>7.2864201998414604E-2</v>
      </c>
      <c r="F3329" s="264">
        <f t="shared" si="2212"/>
        <v>6.9365835545364241E-2</v>
      </c>
      <c r="G3329" s="264">
        <f t="shared" si="2212"/>
        <v>7.6338196442421555E-2</v>
      </c>
      <c r="H3329" s="264">
        <f t="shared" si="2212"/>
        <v>7.8071578673476125E-2</v>
      </c>
      <c r="I3329" s="264">
        <f t="shared" si="2212"/>
        <v>7.6982070099638325E-2</v>
      </c>
      <c r="J3329" s="264">
        <f t="shared" si="2212"/>
        <v>9.1023425931982802E-2</v>
      </c>
      <c r="K3329" s="264">
        <f t="shared" si="2212"/>
        <v>8.0001011807685651E-2</v>
      </c>
      <c r="L3329" s="264">
        <f t="shared" si="2212"/>
        <v>8.1028352417789426E-2</v>
      </c>
      <c r="M3329" s="264">
        <f t="shared" si="2212"/>
        <v>0.10479502929206483</v>
      </c>
      <c r="N3329" s="264">
        <f t="shared" si="2212"/>
        <v>9.7479209184289858E-2</v>
      </c>
      <c r="O3329" s="264">
        <f t="shared" si="2212"/>
        <v>9.7458699243843289E-2</v>
      </c>
      <c r="P3329" s="552">
        <f t="shared" si="2211"/>
        <v>0.99999999999999989</v>
      </c>
      <c r="Q3329" s="553">
        <f t="shared" ref="Q3329:Q3337" si="2213">(P3349/P3348-1)</f>
        <v>8.9913870135414298E-2</v>
      </c>
      <c r="R3329" s="234"/>
      <c r="S3329" s="234"/>
      <c r="T3329" s="75"/>
      <c r="U3329" s="79">
        <v>1</v>
      </c>
    </row>
    <row r="3330" spans="1:21" s="57" customFormat="1" ht="15.6" customHeight="1" thickBot="1">
      <c r="A3330" s="57" t="s">
        <v>76</v>
      </c>
      <c r="B3330" s="516">
        <f>+B3329+1</f>
        <v>651</v>
      </c>
      <c r="C3330" s="233" t="s">
        <v>2057</v>
      </c>
      <c r="D3330" s="175">
        <f t="shared" si="2209"/>
        <v>8.0544185262186166E-2</v>
      </c>
      <c r="E3330" s="176">
        <f t="shared" ref="E3330:O3330" si="2214">E3350/$P3350</f>
        <v>7.9072237597766992E-2</v>
      </c>
      <c r="F3330" s="176">
        <f t="shared" si="2214"/>
        <v>7.1568550256430497E-2</v>
      </c>
      <c r="G3330" s="176">
        <f t="shared" si="2214"/>
        <v>7.4298500151891128E-2</v>
      </c>
      <c r="H3330" s="176">
        <f t="shared" si="2214"/>
        <v>7.8551512340711976E-2</v>
      </c>
      <c r="I3330" s="176">
        <f t="shared" si="2214"/>
        <v>8.0839722872356717E-2</v>
      </c>
      <c r="J3330" s="176">
        <f t="shared" si="2214"/>
        <v>9.572035581388208E-2</v>
      </c>
      <c r="K3330" s="176">
        <f t="shared" si="2214"/>
        <v>7.9406580351586473E-2</v>
      </c>
      <c r="L3330" s="176">
        <f t="shared" si="2214"/>
        <v>8.4168137945054608E-2</v>
      </c>
      <c r="M3330" s="176">
        <f t="shared" si="2214"/>
        <v>9.72747389518554E-2</v>
      </c>
      <c r="N3330" s="176">
        <f t="shared" si="2214"/>
        <v>9.1660453431378214E-2</v>
      </c>
      <c r="O3330" s="176">
        <f t="shared" si="2214"/>
        <v>8.689502502489968E-2</v>
      </c>
      <c r="P3330" s="229">
        <f t="shared" si="2211"/>
        <v>0.99999999999999989</v>
      </c>
      <c r="Q3330" s="498">
        <f t="shared" si="2213"/>
        <v>0.23351505065339873</v>
      </c>
      <c r="R3330" s="234"/>
      <c r="S3330" s="234"/>
      <c r="T3330" s="75"/>
      <c r="U3330" s="79">
        <v>1</v>
      </c>
    </row>
    <row r="3331" spans="1:21" s="57" customFormat="1" ht="15.6" customHeight="1" thickBot="1">
      <c r="A3331" s="57" t="s">
        <v>76</v>
      </c>
      <c r="B3331" s="516">
        <f>+B3330+1</f>
        <v>652</v>
      </c>
      <c r="C3331" s="233" t="s">
        <v>2058</v>
      </c>
      <c r="D3331" s="175">
        <f t="shared" si="2209"/>
        <v>8.3105969677797209E-2</v>
      </c>
      <c r="E3331" s="176">
        <f t="shared" ref="E3331:O3331" si="2215">E3351/$P3351</f>
        <v>7.9128231575073371E-2</v>
      </c>
      <c r="F3331" s="176">
        <f t="shared" si="2215"/>
        <v>7.7792296212217824E-2</v>
      </c>
      <c r="G3331" s="176">
        <f t="shared" si="2215"/>
        <v>7.4340186546180215E-2</v>
      </c>
      <c r="H3331" s="176">
        <f t="shared" si="2215"/>
        <v>8.1069114207020412E-2</v>
      </c>
      <c r="I3331" s="176">
        <f t="shared" si="2215"/>
        <v>7.995166873516843E-2</v>
      </c>
      <c r="J3331" s="176">
        <f t="shared" si="2215"/>
        <v>9.6443407717144228E-2</v>
      </c>
      <c r="K3331" s="176">
        <f t="shared" si="2215"/>
        <v>8.1696173406930417E-2</v>
      </c>
      <c r="L3331" s="176">
        <f t="shared" si="2215"/>
        <v>8.4216434743191196E-2</v>
      </c>
      <c r="M3331" s="176">
        <f t="shared" si="2215"/>
        <v>9.4261068657865044E-2</v>
      </c>
      <c r="N3331" s="176">
        <f t="shared" si="2215"/>
        <v>8.5123238160836112E-2</v>
      </c>
      <c r="O3331" s="176">
        <f t="shared" si="2215"/>
        <v>8.2872210360575627E-2</v>
      </c>
      <c r="P3331" s="164">
        <f t="shared" si="2211"/>
        <v>1</v>
      </c>
      <c r="Q3331" s="492">
        <f t="shared" si="2213"/>
        <v>6.41345919147569E-2</v>
      </c>
      <c r="R3331" s="234"/>
      <c r="S3331" s="234"/>
      <c r="T3331" s="75"/>
      <c r="U3331" s="79">
        <v>1</v>
      </c>
    </row>
    <row r="3332" spans="1:21" s="57" customFormat="1" ht="15.75" customHeight="1" thickBot="1">
      <c r="A3332" s="57" t="s">
        <v>76</v>
      </c>
      <c r="B3332" s="516">
        <f>+B3331+1</f>
        <v>653</v>
      </c>
      <c r="C3332" s="233" t="s">
        <v>2059</v>
      </c>
      <c r="D3332" s="175">
        <f t="shared" si="2209"/>
        <v>8.5967264004515306E-2</v>
      </c>
      <c r="E3332" s="176">
        <f t="shared" ref="E3332:O3332" si="2216">E3352/$P3352</f>
        <v>7.7289403132496118E-2</v>
      </c>
      <c r="F3332" s="176">
        <f t="shared" si="2216"/>
        <v>7.5455058557922949E-2</v>
      </c>
      <c r="G3332" s="176">
        <f t="shared" si="2216"/>
        <v>7.7889092704952728E-2</v>
      </c>
      <c r="H3332" s="176">
        <f t="shared" si="2216"/>
        <v>8.0428954423592491E-2</v>
      </c>
      <c r="I3332" s="176">
        <f t="shared" si="2216"/>
        <v>8.2333850712572307E-2</v>
      </c>
      <c r="J3332" s="176">
        <f t="shared" si="2216"/>
        <v>9.9019331169747413E-2</v>
      </c>
      <c r="K3332" s="176">
        <f t="shared" si="2216"/>
        <v>7.778326513334273E-2</v>
      </c>
      <c r="L3332" s="176">
        <f t="shared" si="2216"/>
        <v>8.2862988570622256E-2</v>
      </c>
      <c r="M3332" s="176">
        <f t="shared" si="2216"/>
        <v>9.5915055735854363E-2</v>
      </c>
      <c r="N3332" s="176">
        <f t="shared" si="2216"/>
        <v>8.3533229857485541E-2</v>
      </c>
      <c r="O3332" s="176">
        <f t="shared" si="2216"/>
        <v>8.1522505996895686E-2</v>
      </c>
      <c r="P3332" s="164">
        <f t="shared" si="2211"/>
        <v>0.99999999999999989</v>
      </c>
      <c r="Q3332" s="492">
        <f t="shared" si="2213"/>
        <v>-3.3346886346258375E-2</v>
      </c>
      <c r="R3332" s="234"/>
      <c r="S3332" s="234"/>
      <c r="T3332" s="75"/>
      <c r="U3332" s="79">
        <v>1</v>
      </c>
    </row>
    <row r="3333" spans="1:21" s="57" customFormat="1" ht="15.75" customHeight="1" thickBot="1">
      <c r="A3333" s="57" t="s">
        <v>76</v>
      </c>
      <c r="B3333" s="516">
        <f>+B3332+1</f>
        <v>654</v>
      </c>
      <c r="C3333" s="233" t="s">
        <v>2060</v>
      </c>
      <c r="D3333" s="175">
        <f t="shared" si="2209"/>
        <v>8.2530036322995257E-2</v>
      </c>
      <c r="E3333" s="176">
        <f t="shared" ref="E3333:O3333" si="2217">E3353/$P3353</f>
        <v>8.1482257613858633E-2</v>
      </c>
      <c r="F3333" s="176">
        <f t="shared" si="2217"/>
        <v>7.8618329142218502E-2</v>
      </c>
      <c r="G3333" s="176">
        <f t="shared" si="2217"/>
        <v>7.5544844928751062E-2</v>
      </c>
      <c r="H3333" s="176">
        <f t="shared" si="2217"/>
        <v>7.9631181894383909E-2</v>
      </c>
      <c r="I3333" s="176">
        <f t="shared" si="2217"/>
        <v>8.2669740150880133E-2</v>
      </c>
      <c r="J3333" s="176">
        <f t="shared" si="2217"/>
        <v>9.9154791841296455E-2</v>
      </c>
      <c r="K3333" s="176">
        <f t="shared" si="2217"/>
        <v>8.1552109527801064E-2</v>
      </c>
      <c r="L3333" s="176">
        <f t="shared" si="2217"/>
        <v>8.0713886560491763E-2</v>
      </c>
      <c r="M3333" s="176">
        <f t="shared" si="2217"/>
        <v>9.1680637049455158E-2</v>
      </c>
      <c r="N3333" s="176">
        <f t="shared" si="2217"/>
        <v>8.4485889913383627E-2</v>
      </c>
      <c r="O3333" s="176">
        <f t="shared" si="2217"/>
        <v>8.1936295054484465E-2</v>
      </c>
      <c r="P3333" s="164">
        <f t="shared" si="2211"/>
        <v>1</v>
      </c>
      <c r="Q3333" s="492">
        <f t="shared" si="2213"/>
        <v>1.0018343445745703E-2</v>
      </c>
      <c r="R3333" s="234"/>
      <c r="S3333" s="234"/>
      <c r="T3333" s="75"/>
      <c r="U3333" s="79">
        <v>1</v>
      </c>
    </row>
    <row r="3334" spans="1:21" s="57" customFormat="1" ht="15.75" hidden="1" customHeight="1" thickBot="1">
      <c r="A3334" s="57" t="s">
        <v>76</v>
      </c>
      <c r="B3334" s="69"/>
      <c r="C3334" s="233" t="s">
        <v>2061</v>
      </c>
      <c r="D3334" s="175" t="e">
        <f t="shared" si="2209"/>
        <v>#DIV/0!</v>
      </c>
      <c r="E3334" s="176" t="e">
        <f t="shared" ref="E3334:O3334" si="2218">E3354/$P3354</f>
        <v>#DIV/0!</v>
      </c>
      <c r="F3334" s="176" t="e">
        <f t="shared" si="2218"/>
        <v>#DIV/0!</v>
      </c>
      <c r="G3334" s="176" t="e">
        <f t="shared" si="2218"/>
        <v>#DIV/0!</v>
      </c>
      <c r="H3334" s="176" t="e">
        <f t="shared" si="2218"/>
        <v>#DIV/0!</v>
      </c>
      <c r="I3334" s="176" t="e">
        <f t="shared" si="2218"/>
        <v>#DIV/0!</v>
      </c>
      <c r="J3334" s="176" t="e">
        <f t="shared" si="2218"/>
        <v>#DIV/0!</v>
      </c>
      <c r="K3334" s="176" t="e">
        <f t="shared" si="2218"/>
        <v>#DIV/0!</v>
      </c>
      <c r="L3334" s="176" t="e">
        <f t="shared" si="2218"/>
        <v>#DIV/0!</v>
      </c>
      <c r="M3334" s="176" t="e">
        <f t="shared" si="2218"/>
        <v>#DIV/0!</v>
      </c>
      <c r="N3334" s="176" t="e">
        <f t="shared" si="2218"/>
        <v>#DIV/0!</v>
      </c>
      <c r="O3334" s="176" t="e">
        <f t="shared" si="2218"/>
        <v>#DIV/0!</v>
      </c>
      <c r="P3334" s="164" t="e">
        <f t="shared" si="2211"/>
        <v>#DIV/0!</v>
      </c>
      <c r="Q3334" s="492">
        <f t="shared" si="2213"/>
        <v>-1</v>
      </c>
      <c r="R3334" s="234"/>
      <c r="S3334" s="234"/>
      <c r="T3334" s="75"/>
      <c r="U3334" s="79">
        <v>2</v>
      </c>
    </row>
    <row r="3335" spans="1:21" s="57" customFormat="1" ht="15.75" hidden="1" customHeight="1" thickBot="1">
      <c r="A3335" s="57" t="s">
        <v>76</v>
      </c>
      <c r="B3335" s="69"/>
      <c r="C3335" s="233" t="s">
        <v>2062</v>
      </c>
      <c r="D3335" s="175" t="e">
        <f t="shared" ref="D3335:O3337" si="2219">D3355/$P3355</f>
        <v>#DIV/0!</v>
      </c>
      <c r="E3335" s="176" t="e">
        <f t="shared" si="2219"/>
        <v>#DIV/0!</v>
      </c>
      <c r="F3335" s="176" t="e">
        <f t="shared" si="2219"/>
        <v>#DIV/0!</v>
      </c>
      <c r="G3335" s="176" t="e">
        <f t="shared" si="2219"/>
        <v>#DIV/0!</v>
      </c>
      <c r="H3335" s="176" t="e">
        <f t="shared" si="2219"/>
        <v>#DIV/0!</v>
      </c>
      <c r="I3335" s="176" t="e">
        <f t="shared" si="2219"/>
        <v>#DIV/0!</v>
      </c>
      <c r="J3335" s="176" t="e">
        <f t="shared" si="2219"/>
        <v>#DIV/0!</v>
      </c>
      <c r="K3335" s="176" t="e">
        <f t="shared" si="2219"/>
        <v>#DIV/0!</v>
      </c>
      <c r="L3335" s="176" t="e">
        <f t="shared" si="2219"/>
        <v>#DIV/0!</v>
      </c>
      <c r="M3335" s="176" t="e">
        <f t="shared" si="2219"/>
        <v>#DIV/0!</v>
      </c>
      <c r="N3335" s="176" t="e">
        <f t="shared" si="2219"/>
        <v>#DIV/0!</v>
      </c>
      <c r="O3335" s="176" t="e">
        <f t="shared" si="2219"/>
        <v>#DIV/0!</v>
      </c>
      <c r="P3335" s="164" t="e">
        <f t="shared" si="2211"/>
        <v>#DIV/0!</v>
      </c>
      <c r="Q3335" s="492" t="e">
        <f t="shared" si="2213"/>
        <v>#DIV/0!</v>
      </c>
      <c r="R3335" s="234"/>
      <c r="S3335" s="234"/>
      <c r="T3335" s="75"/>
      <c r="U3335" s="79">
        <v>2</v>
      </c>
    </row>
    <row r="3336" spans="1:21" s="57" customFormat="1" ht="15.75" hidden="1" customHeight="1" thickBot="1">
      <c r="A3336" s="57" t="s">
        <v>76</v>
      </c>
      <c r="B3336" s="69"/>
      <c r="C3336" s="233" t="s">
        <v>2063</v>
      </c>
      <c r="D3336" s="175" t="e">
        <f t="shared" si="2219"/>
        <v>#DIV/0!</v>
      </c>
      <c r="E3336" s="176" t="e">
        <f t="shared" si="2219"/>
        <v>#DIV/0!</v>
      </c>
      <c r="F3336" s="176" t="e">
        <f t="shared" si="2219"/>
        <v>#DIV/0!</v>
      </c>
      <c r="G3336" s="176" t="e">
        <f t="shared" si="2219"/>
        <v>#DIV/0!</v>
      </c>
      <c r="H3336" s="176" t="e">
        <f t="shared" si="2219"/>
        <v>#DIV/0!</v>
      </c>
      <c r="I3336" s="176" t="e">
        <f t="shared" si="2219"/>
        <v>#DIV/0!</v>
      </c>
      <c r="J3336" s="176" t="e">
        <f t="shared" si="2219"/>
        <v>#DIV/0!</v>
      </c>
      <c r="K3336" s="176" t="e">
        <f t="shared" si="2219"/>
        <v>#DIV/0!</v>
      </c>
      <c r="L3336" s="176" t="e">
        <f t="shared" si="2219"/>
        <v>#DIV/0!</v>
      </c>
      <c r="M3336" s="176" t="e">
        <f t="shared" si="2219"/>
        <v>#DIV/0!</v>
      </c>
      <c r="N3336" s="176" t="e">
        <f t="shared" si="2219"/>
        <v>#DIV/0!</v>
      </c>
      <c r="O3336" s="176" t="e">
        <f t="shared" si="2219"/>
        <v>#DIV/0!</v>
      </c>
      <c r="P3336" s="164" t="e">
        <f t="shared" si="2211"/>
        <v>#DIV/0!</v>
      </c>
      <c r="Q3336" s="492" t="e">
        <f t="shared" si="2213"/>
        <v>#DIV/0!</v>
      </c>
      <c r="R3336" s="234"/>
      <c r="S3336" s="234"/>
      <c r="T3336" s="75"/>
      <c r="U3336" s="79">
        <v>2</v>
      </c>
    </row>
    <row r="3337" spans="1:21" s="57" customFormat="1" ht="15.75" hidden="1" customHeight="1" thickBot="1">
      <c r="A3337" s="57" t="s">
        <v>76</v>
      </c>
      <c r="B3337" s="69"/>
      <c r="C3337" s="233" t="s">
        <v>2064</v>
      </c>
      <c r="D3337" s="175" t="e">
        <f t="shared" si="2219"/>
        <v>#DIV/0!</v>
      </c>
      <c r="E3337" s="176" t="e">
        <f t="shared" si="2219"/>
        <v>#DIV/0!</v>
      </c>
      <c r="F3337" s="176" t="e">
        <f t="shared" si="2219"/>
        <v>#DIV/0!</v>
      </c>
      <c r="G3337" s="176" t="e">
        <f t="shared" si="2219"/>
        <v>#DIV/0!</v>
      </c>
      <c r="H3337" s="176" t="e">
        <f t="shared" si="2219"/>
        <v>#DIV/0!</v>
      </c>
      <c r="I3337" s="176" t="e">
        <f t="shared" si="2219"/>
        <v>#DIV/0!</v>
      </c>
      <c r="J3337" s="176" t="e">
        <f t="shared" si="2219"/>
        <v>#DIV/0!</v>
      </c>
      <c r="K3337" s="176" t="e">
        <f t="shared" si="2219"/>
        <v>#DIV/0!</v>
      </c>
      <c r="L3337" s="176" t="e">
        <f t="shared" si="2219"/>
        <v>#DIV/0!</v>
      </c>
      <c r="M3337" s="176" t="e">
        <f t="shared" si="2219"/>
        <v>#DIV/0!</v>
      </c>
      <c r="N3337" s="176" t="e">
        <f t="shared" si="2219"/>
        <v>#DIV/0!</v>
      </c>
      <c r="O3337" s="176" t="e">
        <f t="shared" si="2219"/>
        <v>#DIV/0!</v>
      </c>
      <c r="P3337" s="164" t="e">
        <f t="shared" si="2211"/>
        <v>#DIV/0!</v>
      </c>
      <c r="Q3337" s="492" t="e">
        <f t="shared" si="2213"/>
        <v>#DIV/0!</v>
      </c>
      <c r="R3337" s="234"/>
      <c r="S3337" s="234"/>
      <c r="T3337" s="75"/>
      <c r="U3337" s="79">
        <v>2</v>
      </c>
    </row>
    <row r="3338" spans="1:21" s="57" customFormat="1" ht="15.75" hidden="1" customHeight="1" thickBot="1">
      <c r="A3338" s="57" t="s">
        <v>76</v>
      </c>
      <c r="B3338" s="69"/>
      <c r="C3338" s="236" t="s">
        <v>1195</v>
      </c>
      <c r="D3338" s="245">
        <v>118.29355639000001</v>
      </c>
      <c r="E3338" s="246">
        <v>114.66184283</v>
      </c>
      <c r="F3338" s="246">
        <v>108.49468867</v>
      </c>
      <c r="G3338" s="246">
        <v>113.22225590000001</v>
      </c>
      <c r="H3338" s="246">
        <v>112.26301862999999</v>
      </c>
      <c r="I3338" s="246">
        <v>118.36041603</v>
      </c>
      <c r="J3338" s="246">
        <v>135.53088112</v>
      </c>
      <c r="K3338" s="246">
        <v>116.02210189</v>
      </c>
      <c r="L3338" s="246">
        <v>122.92121933</v>
      </c>
      <c r="M3338" s="246">
        <v>137.05144268999999</v>
      </c>
      <c r="N3338" s="246">
        <v>125.45642837999999</v>
      </c>
      <c r="O3338" s="197">
        <v>117.64475163</v>
      </c>
      <c r="P3338" s="181">
        <f>SUM(D3338:O3338)</f>
        <v>1439.92260349</v>
      </c>
      <c r="Q3338" s="198"/>
      <c r="R3338" s="234"/>
      <c r="S3338" s="234"/>
      <c r="T3338" s="75"/>
      <c r="U3338" s="79">
        <v>2</v>
      </c>
    </row>
    <row r="3339" spans="1:21" s="57" customFormat="1" ht="15.75" hidden="1" customHeight="1" thickBot="1">
      <c r="A3339" s="57" t="s">
        <v>76</v>
      </c>
      <c r="B3339" s="69"/>
      <c r="C3339" s="233" t="s">
        <v>1196</v>
      </c>
      <c r="D3339" s="182">
        <v>122.63507137000001</v>
      </c>
      <c r="E3339" s="183">
        <v>118.72016418</v>
      </c>
      <c r="F3339" s="183">
        <v>114.92700837</v>
      </c>
      <c r="G3339" s="183">
        <v>116.23601012</v>
      </c>
      <c r="H3339" s="183">
        <v>117.51030744000001</v>
      </c>
      <c r="I3339" s="183">
        <v>125.06075353999999</v>
      </c>
      <c r="J3339" s="183">
        <v>142.74358046</v>
      </c>
      <c r="K3339" s="183">
        <v>122.6172218</v>
      </c>
      <c r="L3339" s="183">
        <v>125.17378411999999</v>
      </c>
      <c r="M3339" s="183">
        <v>147.64707081</v>
      </c>
      <c r="N3339" s="183">
        <v>128.87974376</v>
      </c>
      <c r="O3339" s="184">
        <v>124.01451713</v>
      </c>
      <c r="P3339" s="185">
        <f>SUM(D3339:O3339)</f>
        <v>1506.1652331</v>
      </c>
      <c r="Q3339" s="502"/>
      <c r="R3339" s="186"/>
      <c r="S3339" s="186"/>
      <c r="T3339" s="103"/>
      <c r="U3339" s="79">
        <v>2</v>
      </c>
    </row>
    <row r="3340" spans="1:21" s="57" customFormat="1" ht="15.75" hidden="1" customHeight="1" thickBot="1">
      <c r="A3340" s="57" t="s">
        <v>76</v>
      </c>
      <c r="B3340" s="69"/>
      <c r="C3340" s="233" t="s">
        <v>1197</v>
      </c>
      <c r="D3340" s="182">
        <v>128.61848689999999</v>
      </c>
      <c r="E3340" s="183">
        <v>123.57913227</v>
      </c>
      <c r="F3340" s="183">
        <v>120.9842337</v>
      </c>
      <c r="G3340" s="183">
        <v>121.37805056000001</v>
      </c>
      <c r="H3340" s="183">
        <v>122.51344712</v>
      </c>
      <c r="I3340" s="183">
        <v>132.42236815000001</v>
      </c>
      <c r="J3340" s="183">
        <v>149.01897567</v>
      </c>
      <c r="K3340" s="183">
        <v>134.43676581</v>
      </c>
      <c r="L3340" s="183">
        <v>133.95036313</v>
      </c>
      <c r="M3340" s="183">
        <v>153.22167066</v>
      </c>
      <c r="N3340" s="183">
        <v>137.4011635</v>
      </c>
      <c r="O3340" s="184">
        <v>132.77955925000001</v>
      </c>
      <c r="P3340" s="185">
        <f t="shared" ref="P3340:P3345" si="2220">SUM(D3340:O3340)</f>
        <v>1590.3042167199999</v>
      </c>
      <c r="Q3340" s="503"/>
      <c r="R3340" s="187"/>
      <c r="S3340" s="187"/>
      <c r="T3340" s="105">
        <f t="shared" ref="T3340:T3345" si="2221">R3340-S3340</f>
        <v>0</v>
      </c>
      <c r="U3340" s="79">
        <v>2</v>
      </c>
    </row>
    <row r="3341" spans="1:21" s="57" customFormat="1" ht="15.75" hidden="1" customHeight="1" thickBot="1">
      <c r="A3341" s="57" t="s">
        <v>76</v>
      </c>
      <c r="B3341" s="69"/>
      <c r="C3341" s="233" t="s">
        <v>1189</v>
      </c>
      <c r="D3341" s="182">
        <v>135.83602705999999</v>
      </c>
      <c r="E3341" s="183">
        <v>132.88256308000001</v>
      </c>
      <c r="F3341" s="183">
        <v>131.24772343000001</v>
      </c>
      <c r="G3341" s="183">
        <v>127.31989043999999</v>
      </c>
      <c r="H3341" s="183">
        <v>133.97199538000001</v>
      </c>
      <c r="I3341" s="183">
        <v>139.61275443</v>
      </c>
      <c r="J3341" s="183">
        <v>161.17104455</v>
      </c>
      <c r="K3341" s="183">
        <v>138.38332432000001</v>
      </c>
      <c r="L3341" s="183">
        <v>144.65328341</v>
      </c>
      <c r="M3341" s="183">
        <v>160.26869192000001</v>
      </c>
      <c r="N3341" s="183">
        <v>148.44097195000001</v>
      </c>
      <c r="O3341" s="184">
        <v>142.73298883000001</v>
      </c>
      <c r="P3341" s="185">
        <f t="shared" si="2220"/>
        <v>1696.5212588000002</v>
      </c>
      <c r="Q3341" s="503"/>
      <c r="R3341" s="187"/>
      <c r="S3341" s="187"/>
      <c r="T3341" s="105">
        <f t="shared" si="2221"/>
        <v>0</v>
      </c>
      <c r="U3341" s="79">
        <v>2</v>
      </c>
    </row>
    <row r="3342" spans="1:21" s="57" customFormat="1" ht="15.75" hidden="1" customHeight="1" thickBot="1">
      <c r="A3342" s="57" t="s">
        <v>76</v>
      </c>
      <c r="B3342" s="69"/>
      <c r="C3342" s="233" t="s">
        <v>1190</v>
      </c>
      <c r="D3342" s="182">
        <v>144.12646053</v>
      </c>
      <c r="E3342" s="183">
        <v>141.20442492000001</v>
      </c>
      <c r="F3342" s="183">
        <v>138.05191013999999</v>
      </c>
      <c r="G3342" s="183">
        <v>137.42689877999999</v>
      </c>
      <c r="H3342" s="183">
        <v>143.64107342</v>
      </c>
      <c r="I3342" s="183">
        <v>147.64904835999999</v>
      </c>
      <c r="J3342" s="183">
        <v>172.37184504000001</v>
      </c>
      <c r="K3342" s="183">
        <v>146.81927791000001</v>
      </c>
      <c r="L3342" s="183">
        <v>153.09968029999999</v>
      </c>
      <c r="M3342" s="183">
        <v>172.34668766999999</v>
      </c>
      <c r="N3342" s="183">
        <v>156.79888711000001</v>
      </c>
      <c r="O3342" s="184">
        <v>151.31922408</v>
      </c>
      <c r="P3342" s="185">
        <f t="shared" si="2220"/>
        <v>1804.8554182599996</v>
      </c>
      <c r="Q3342" s="503"/>
      <c r="R3342" s="187"/>
      <c r="S3342" s="187"/>
      <c r="T3342" s="105">
        <f t="shared" si="2221"/>
        <v>0</v>
      </c>
      <c r="U3342" s="79">
        <v>2</v>
      </c>
    </row>
    <row r="3343" spans="1:21" s="57" customFormat="1" ht="15.75" hidden="1" customHeight="1" thickBot="1">
      <c r="A3343" s="57" t="s">
        <v>76</v>
      </c>
      <c r="B3343" s="69"/>
      <c r="C3343" s="233" t="s">
        <v>1191</v>
      </c>
      <c r="D3343" s="189">
        <v>141.03196602</v>
      </c>
      <c r="E3343" s="190">
        <v>166.87924656999999</v>
      </c>
      <c r="F3343" s="190">
        <v>142.78169515000002</v>
      </c>
      <c r="G3343" s="190">
        <v>147.56740281</v>
      </c>
      <c r="H3343" s="190">
        <v>151.41362050999999</v>
      </c>
      <c r="I3343" s="190">
        <v>156.37383493999999</v>
      </c>
      <c r="J3343" s="190">
        <v>182.39504458000002</v>
      </c>
      <c r="K3343" s="190">
        <v>153.21375043999998</v>
      </c>
      <c r="L3343" s="190">
        <v>160.77537149</v>
      </c>
      <c r="M3343" s="190">
        <v>181.25146369999999</v>
      </c>
      <c r="N3343" s="190">
        <v>161.68491381999999</v>
      </c>
      <c r="O3343" s="184">
        <v>156.65941900999999</v>
      </c>
      <c r="P3343" s="185">
        <f t="shared" si="2220"/>
        <v>1902.0277290399999</v>
      </c>
      <c r="Q3343" s="503"/>
      <c r="R3343" s="187"/>
      <c r="S3343" s="187"/>
      <c r="T3343" s="105">
        <f t="shared" si="2221"/>
        <v>0</v>
      </c>
      <c r="U3343" s="79">
        <v>2</v>
      </c>
    </row>
    <row r="3344" spans="1:21" s="57" customFormat="1" ht="15.75" hidden="1" customHeight="1" thickBot="1">
      <c r="A3344" s="57" t="s">
        <v>76</v>
      </c>
      <c r="B3344" s="69"/>
      <c r="C3344" s="233" t="s">
        <v>1192</v>
      </c>
      <c r="D3344" s="422">
        <v>160.44715012999998</v>
      </c>
      <c r="E3344" s="423">
        <v>157.85916843999999</v>
      </c>
      <c r="F3344" s="423">
        <v>152.07260067999999</v>
      </c>
      <c r="G3344" s="423">
        <v>152.13428755999999</v>
      </c>
      <c r="H3344" s="423">
        <v>152.08339078</v>
      </c>
      <c r="I3344" s="423">
        <v>162.51153196999999</v>
      </c>
      <c r="J3344" s="423">
        <v>186.94622021000001</v>
      </c>
      <c r="K3344" s="423">
        <v>160.04150412999999</v>
      </c>
      <c r="L3344" s="423">
        <v>162.80936758000001</v>
      </c>
      <c r="M3344" s="423">
        <v>186.36166041999999</v>
      </c>
      <c r="N3344" s="423">
        <v>169.79487387999998</v>
      </c>
      <c r="O3344" s="424">
        <v>166.05753096999999</v>
      </c>
      <c r="P3344" s="425">
        <f t="shared" si="2220"/>
        <v>1969.1192867499999</v>
      </c>
      <c r="Q3344" s="503"/>
      <c r="R3344" s="182"/>
      <c r="S3344" s="191"/>
      <c r="T3344" s="192">
        <f>S3344-R3344</f>
        <v>0</v>
      </c>
      <c r="U3344" s="79">
        <v>2</v>
      </c>
    </row>
    <row r="3345" spans="1:21" s="57" customFormat="1" ht="15.75" hidden="1" customHeight="1" thickBot="1">
      <c r="A3345" s="57" t="s">
        <v>76</v>
      </c>
      <c r="B3345" s="69"/>
      <c r="C3345" s="233" t="s">
        <v>1193</v>
      </c>
      <c r="D3345" s="182">
        <v>164.37462313</v>
      </c>
      <c r="E3345" s="183">
        <v>163.30448096999999</v>
      </c>
      <c r="F3345" s="183">
        <v>154.75432909</v>
      </c>
      <c r="G3345" s="183">
        <v>146.77518578999999</v>
      </c>
      <c r="H3345" s="183">
        <v>170.37322406999999</v>
      </c>
      <c r="I3345" s="183">
        <v>174.92285041</v>
      </c>
      <c r="J3345" s="183">
        <v>199.10011219999998</v>
      </c>
      <c r="K3345" s="183">
        <v>170.11292329</v>
      </c>
      <c r="L3345" s="183">
        <v>173.34991687999999</v>
      </c>
      <c r="M3345" s="183">
        <v>198.32009988999999</v>
      </c>
      <c r="N3345" s="183">
        <v>177.17054721</v>
      </c>
      <c r="O3345" s="184">
        <v>172.04174421000002</v>
      </c>
      <c r="P3345" s="185">
        <f t="shared" si="2220"/>
        <v>2064.60003714</v>
      </c>
      <c r="Q3345" s="503"/>
      <c r="R3345" s="459">
        <v>2071.5</v>
      </c>
      <c r="S3345" s="459">
        <v>2071.5</v>
      </c>
      <c r="T3345" s="592">
        <f t="shared" si="2221"/>
        <v>0</v>
      </c>
      <c r="U3345" s="79">
        <v>2</v>
      </c>
    </row>
    <row r="3346" spans="1:21" s="57" customFormat="1" ht="15.6" customHeight="1" thickBot="1">
      <c r="A3346" s="57" t="s">
        <v>76</v>
      </c>
      <c r="B3346" s="516">
        <f>+B3333+1</f>
        <v>655</v>
      </c>
      <c r="C3346" s="233" t="s">
        <v>2538</v>
      </c>
      <c r="D3346" s="182">
        <v>223.9</v>
      </c>
      <c r="E3346" s="183">
        <v>218.4</v>
      </c>
      <c r="F3346" s="183">
        <v>199.9</v>
      </c>
      <c r="G3346" s="183">
        <v>216.8</v>
      </c>
      <c r="H3346" s="183">
        <v>221.1</v>
      </c>
      <c r="I3346" s="183">
        <v>230.7</v>
      </c>
      <c r="J3346" s="183">
        <v>276.60000000000002</v>
      </c>
      <c r="K3346" s="183">
        <v>223.3</v>
      </c>
      <c r="L3346" s="183">
        <v>212.3</v>
      </c>
      <c r="M3346" s="183">
        <v>255.7</v>
      </c>
      <c r="N3346" s="183">
        <v>236.2</v>
      </c>
      <c r="O3346" s="184">
        <f>(R3346)-SUM(D3346:N3346)</f>
        <v>219.20000000000027</v>
      </c>
      <c r="P3346" s="185">
        <f>SUM(D3346:O3346)</f>
        <v>2734.1</v>
      </c>
      <c r="Q3346" s="584"/>
      <c r="R3346" s="182">
        <v>2734.1</v>
      </c>
      <c r="S3346" s="646">
        <v>2734.1</v>
      </c>
      <c r="T3346" s="644">
        <f>R3346-S3346</f>
        <v>0</v>
      </c>
      <c r="U3346" s="79">
        <v>1</v>
      </c>
    </row>
    <row r="3347" spans="1:21" s="57" customFormat="1" ht="15.75" hidden="1" customHeight="1" thickBot="1">
      <c r="A3347" s="57" t="s">
        <v>76</v>
      </c>
      <c r="B3347" s="69"/>
      <c r="C3347" s="233" t="s">
        <v>1194</v>
      </c>
      <c r="D3347" s="182">
        <v>178.1218235</v>
      </c>
      <c r="E3347" s="183">
        <v>172.31710114949877</v>
      </c>
      <c r="F3347" s="183">
        <v>163.85241429050478</v>
      </c>
      <c r="G3347" s="183">
        <v>166.23948850158101</v>
      </c>
      <c r="H3347" s="183">
        <v>172.81435267598201</v>
      </c>
      <c r="I3347" s="183">
        <v>178.00566984083949</v>
      </c>
      <c r="J3347" s="183">
        <v>204.44416344704467</v>
      </c>
      <c r="K3347" s="183">
        <v>176.82493486125995</v>
      </c>
      <c r="L3347" s="183">
        <v>174.80912736106043</v>
      </c>
      <c r="M3347" s="183">
        <v>203.47617301992219</v>
      </c>
      <c r="N3347" s="183">
        <v>185.81663019042173</v>
      </c>
      <c r="O3347" s="184">
        <v>182.8802055089073</v>
      </c>
      <c r="P3347" s="185">
        <f>SUM(D3347:O3347)</f>
        <v>2159.6020843470224</v>
      </c>
      <c r="Q3347" s="351"/>
      <c r="R3347" s="595">
        <v>2160.1</v>
      </c>
      <c r="S3347" s="596">
        <v>2160.1</v>
      </c>
      <c r="T3347" s="597">
        <f>R3347-S3347</f>
        <v>0</v>
      </c>
      <c r="U3347" s="79">
        <v>2</v>
      </c>
    </row>
    <row r="3348" spans="1:21" s="57" customFormat="1" ht="15.75" hidden="1" customHeight="1" thickBot="1">
      <c r="A3348" s="57" t="s">
        <v>76</v>
      </c>
      <c r="B3348" s="516"/>
      <c r="C3348" s="233" t="s">
        <v>2055</v>
      </c>
      <c r="D3348" s="182">
        <v>180.90455329644061</v>
      </c>
      <c r="E3348" s="183">
        <v>175.47203572999859</v>
      </c>
      <c r="F3348" s="183">
        <v>169.30628556903864</v>
      </c>
      <c r="G3348" s="183">
        <v>166.85995534949816</v>
      </c>
      <c r="H3348" s="183">
        <v>179.40277214318633</v>
      </c>
      <c r="I3348" s="183">
        <v>182.52896148507878</v>
      </c>
      <c r="J3348" s="183">
        <v>208.86764385774967</v>
      </c>
      <c r="K3348" s="183">
        <v>184.7142866564717</v>
      </c>
      <c r="L3348" s="183">
        <v>180.20637366225833</v>
      </c>
      <c r="M3348" s="183">
        <v>153.97378671799737</v>
      </c>
      <c r="N3348" s="183">
        <v>119.09295822687872</v>
      </c>
      <c r="O3348" s="184">
        <v>148.50384072396582</v>
      </c>
      <c r="P3348" s="185">
        <f t="shared" ref="P3348:P3357" si="2222">SUM(D3348:O3348)</f>
        <v>2049.8334534185624</v>
      </c>
      <c r="Q3348" s="351"/>
      <c r="R3348" s="182">
        <v>2218.3000000000002</v>
      </c>
      <c r="S3348" s="187">
        <v>2218.3000000000002</v>
      </c>
      <c r="T3348" s="481">
        <f t="shared" ref="T3348:T3357" si="2223">R3348-S3348</f>
        <v>0</v>
      </c>
      <c r="U3348" s="79">
        <v>2</v>
      </c>
    </row>
    <row r="3349" spans="1:21" s="57" customFormat="1" ht="15.75" hidden="1" customHeight="1" thickBot="1">
      <c r="A3349" s="57" t="s">
        <v>76</v>
      </c>
      <c r="B3349" s="516"/>
      <c r="C3349" s="233" t="s">
        <v>2056</v>
      </c>
      <c r="D3349" s="583">
        <v>166.64998341815962</v>
      </c>
      <c r="E3349" s="301">
        <v>162.78896759448298</v>
      </c>
      <c r="F3349" s="301">
        <v>154.97312047696934</v>
      </c>
      <c r="G3349" s="301">
        <v>170.55036418510463</v>
      </c>
      <c r="H3349" s="301">
        <v>174.42298607762373</v>
      </c>
      <c r="I3349" s="301">
        <v>171.98886930894972</v>
      </c>
      <c r="J3349" s="301">
        <v>203.35925088018911</v>
      </c>
      <c r="K3349" s="301">
        <v>178.73361350983512</v>
      </c>
      <c r="L3349" s="301">
        <v>181.02883822512561</v>
      </c>
      <c r="M3349" s="301">
        <v>234.12696714718734</v>
      </c>
      <c r="N3349" s="301">
        <v>217.78238682120559</v>
      </c>
      <c r="O3349" s="332">
        <v>217.73656470363414</v>
      </c>
      <c r="P3349" s="333">
        <f t="shared" si="2222"/>
        <v>2234.141912348467</v>
      </c>
      <c r="Q3349" s="557"/>
      <c r="R3349" s="422">
        <v>2124.1999999999998</v>
      </c>
      <c r="S3349" s="459">
        <v>2124.1999999999998</v>
      </c>
      <c r="T3349" s="592">
        <f t="shared" si="2223"/>
        <v>0</v>
      </c>
      <c r="U3349" s="79">
        <v>2</v>
      </c>
    </row>
    <row r="3350" spans="1:21" s="57" customFormat="1" ht="15.6" hidden="1" customHeight="1" thickBot="1">
      <c r="A3350" s="57" t="s">
        <v>76</v>
      </c>
      <c r="B3350" s="516"/>
      <c r="C3350" s="233" t="s">
        <v>2057</v>
      </c>
      <c r="D3350" s="182">
        <v>221.96750562330936</v>
      </c>
      <c r="E3350" s="183">
        <v>217.91104207580895</v>
      </c>
      <c r="F3350" s="183">
        <v>197.23202276843236</v>
      </c>
      <c r="G3350" s="183">
        <v>204.75534883845839</v>
      </c>
      <c r="H3350" s="183">
        <v>216.47600258726845</v>
      </c>
      <c r="I3350" s="183">
        <v>222.78196225892984</v>
      </c>
      <c r="J3350" s="183">
        <v>263.79071994112013</v>
      </c>
      <c r="K3350" s="183">
        <v>218.83243977630042</v>
      </c>
      <c r="L3350" s="183">
        <v>231.95456719572132</v>
      </c>
      <c r="M3350" s="183">
        <v>268.07436309668446</v>
      </c>
      <c r="N3350" s="183">
        <v>252.60224740290957</v>
      </c>
      <c r="O3350" s="184">
        <v>239.46945261245676</v>
      </c>
      <c r="P3350" s="185">
        <f t="shared" si="2222"/>
        <v>2755.8476741774002</v>
      </c>
      <c r="Q3350" s="584"/>
      <c r="R3350" s="182">
        <v>2544.1999999999998</v>
      </c>
      <c r="S3350" s="187">
        <v>2544.1999999999998</v>
      </c>
      <c r="T3350" s="105">
        <f t="shared" si="2223"/>
        <v>0</v>
      </c>
      <c r="U3350" s="79">
        <v>2</v>
      </c>
    </row>
    <row r="3351" spans="1:21" s="57" customFormat="1" ht="15.6" hidden="1" customHeight="1" thickBot="1">
      <c r="A3351" s="57" t="s">
        <v>76</v>
      </c>
      <c r="B3351" s="516"/>
      <c r="C3351" s="233" t="s">
        <v>2058</v>
      </c>
      <c r="D3351" s="182">
        <v>243.71597165</v>
      </c>
      <c r="E3351" s="183">
        <v>232.05088537</v>
      </c>
      <c r="F3351" s="183">
        <v>228.13313088999999</v>
      </c>
      <c r="G3351" s="183">
        <v>218.00949880000002</v>
      </c>
      <c r="H3351" s="183">
        <v>237.74270387999999</v>
      </c>
      <c r="I3351" s="183">
        <v>234.46569129</v>
      </c>
      <c r="J3351" s="183">
        <v>282.82924694999997</v>
      </c>
      <c r="K3351" s="183">
        <v>239.58161319999999</v>
      </c>
      <c r="L3351" s="183">
        <v>246.97251355</v>
      </c>
      <c r="M3351" s="183">
        <v>276.42933504999996</v>
      </c>
      <c r="N3351" s="183">
        <v>249.63179875999998</v>
      </c>
      <c r="O3351" s="184">
        <v>243.03045075</v>
      </c>
      <c r="P3351" s="185">
        <f t="shared" si="2222"/>
        <v>2932.5928401399997</v>
      </c>
      <c r="Q3351" s="542"/>
      <c r="R3351" s="419">
        <v>2884.7</v>
      </c>
      <c r="S3351" s="187">
        <v>2884.7</v>
      </c>
      <c r="T3351" s="105">
        <f t="shared" si="2223"/>
        <v>0</v>
      </c>
      <c r="U3351" s="79">
        <v>2</v>
      </c>
    </row>
    <row r="3352" spans="1:21" s="57" customFormat="1" ht="15.75" customHeight="1" thickBot="1">
      <c r="A3352" s="57" t="s">
        <v>76</v>
      </c>
      <c r="B3352" s="516">
        <f>+B3346+1</f>
        <v>656</v>
      </c>
      <c r="C3352" s="233" t="s">
        <v>2059</v>
      </c>
      <c r="D3352" s="612">
        <v>243.7</v>
      </c>
      <c r="E3352" s="611">
        <v>219.1</v>
      </c>
      <c r="F3352" s="611">
        <v>213.9</v>
      </c>
      <c r="G3352" s="611">
        <v>220.8</v>
      </c>
      <c r="H3352" s="611">
        <v>228</v>
      </c>
      <c r="I3352" s="611">
        <v>233.4</v>
      </c>
      <c r="J3352" s="611">
        <v>280.7</v>
      </c>
      <c r="K3352" s="611">
        <v>220.5</v>
      </c>
      <c r="L3352" s="611">
        <v>234.9</v>
      </c>
      <c r="M3352" s="611">
        <v>271.89999999999998</v>
      </c>
      <c r="N3352" s="611">
        <v>236.8</v>
      </c>
      <c r="O3352" s="184">
        <f t="shared" ref="O3352:O3357" si="2224">(R3352)-SUM(D3352:N3352)</f>
        <v>231.09999999999991</v>
      </c>
      <c r="P3352" s="185">
        <f t="shared" si="2222"/>
        <v>2834.8</v>
      </c>
      <c r="Q3352" s="557"/>
      <c r="R3352" s="194">
        <v>2834.8</v>
      </c>
      <c r="S3352" s="187">
        <v>2834.8</v>
      </c>
      <c r="T3352" s="105">
        <f t="shared" si="2223"/>
        <v>0</v>
      </c>
      <c r="U3352" s="79">
        <v>1</v>
      </c>
    </row>
    <row r="3353" spans="1:21" s="57" customFormat="1" ht="15.75" customHeight="1" thickBot="1">
      <c r="A3353" s="57" t="s">
        <v>76</v>
      </c>
      <c r="B3353" s="516">
        <f>+B3352+1</f>
        <v>657</v>
      </c>
      <c r="C3353" s="233" t="s">
        <v>2060</v>
      </c>
      <c r="D3353" s="195">
        <v>236.3</v>
      </c>
      <c r="E3353" s="193">
        <v>233.3</v>
      </c>
      <c r="F3353" s="193">
        <v>225.1</v>
      </c>
      <c r="G3353" s="193">
        <v>216.3</v>
      </c>
      <c r="H3353" s="193">
        <v>228</v>
      </c>
      <c r="I3353" s="193">
        <v>236.7</v>
      </c>
      <c r="J3353" s="193">
        <v>283.89999999999998</v>
      </c>
      <c r="K3353" s="193">
        <v>233.5</v>
      </c>
      <c r="L3353" s="193">
        <v>231.1</v>
      </c>
      <c r="M3353" s="193">
        <v>262.5</v>
      </c>
      <c r="N3353" s="193">
        <v>241.9</v>
      </c>
      <c r="O3353" s="184">
        <f t="shared" si="2224"/>
        <v>234.59999999999991</v>
      </c>
      <c r="P3353" s="185">
        <f t="shared" si="2222"/>
        <v>2863.2</v>
      </c>
      <c r="Q3353" s="542"/>
      <c r="R3353" s="199">
        <v>2863.2</v>
      </c>
      <c r="S3353" s="187">
        <v>2863.2</v>
      </c>
      <c r="T3353" s="105">
        <f t="shared" si="2223"/>
        <v>0</v>
      </c>
      <c r="U3353" s="79">
        <v>1</v>
      </c>
    </row>
    <row r="3354" spans="1:21" s="57" customFormat="1" ht="15.75" hidden="1" customHeight="1" thickBot="1">
      <c r="A3354" s="57" t="s">
        <v>76</v>
      </c>
      <c r="B3354" s="69"/>
      <c r="C3354" s="233" t="s">
        <v>2061</v>
      </c>
      <c r="D3354" s="195"/>
      <c r="E3354" s="193"/>
      <c r="F3354" s="193"/>
      <c r="G3354" s="193"/>
      <c r="H3354" s="193"/>
      <c r="I3354" s="193"/>
      <c r="J3354" s="193"/>
      <c r="K3354" s="193"/>
      <c r="L3354" s="193"/>
      <c r="M3354" s="193"/>
      <c r="N3354" s="193"/>
      <c r="O3354" s="184">
        <f t="shared" si="2224"/>
        <v>0</v>
      </c>
      <c r="P3354" s="185">
        <f t="shared" si="2222"/>
        <v>0</v>
      </c>
      <c r="Q3354" s="503"/>
      <c r="R3354" s="199"/>
      <c r="S3354" s="187"/>
      <c r="T3354" s="105">
        <f t="shared" si="2223"/>
        <v>0</v>
      </c>
      <c r="U3354" s="79">
        <v>2</v>
      </c>
    </row>
    <row r="3355" spans="1:21" s="57" customFormat="1" ht="15.75" hidden="1" customHeight="1" thickBot="1">
      <c r="A3355" s="57" t="s">
        <v>76</v>
      </c>
      <c r="B3355" s="69"/>
      <c r="C3355" s="233" t="s">
        <v>2062</v>
      </c>
      <c r="D3355" s="195"/>
      <c r="E3355" s="193"/>
      <c r="F3355" s="193"/>
      <c r="G3355" s="193"/>
      <c r="H3355" s="193"/>
      <c r="I3355" s="193"/>
      <c r="J3355" s="193"/>
      <c r="K3355" s="193"/>
      <c r="L3355" s="193"/>
      <c r="M3355" s="193"/>
      <c r="N3355" s="193"/>
      <c r="O3355" s="184">
        <f t="shared" si="2224"/>
        <v>0</v>
      </c>
      <c r="P3355" s="185">
        <f t="shared" si="2222"/>
        <v>0</v>
      </c>
      <c r="Q3355" s="503"/>
      <c r="R3355" s="199"/>
      <c r="S3355" s="187"/>
      <c r="T3355" s="105">
        <f t="shared" si="2223"/>
        <v>0</v>
      </c>
      <c r="U3355" s="79">
        <v>2</v>
      </c>
    </row>
    <row r="3356" spans="1:21" s="57" customFormat="1" ht="15.75" hidden="1" customHeight="1" thickBot="1">
      <c r="A3356" s="57" t="s">
        <v>76</v>
      </c>
      <c r="B3356" s="69"/>
      <c r="C3356" s="233" t="s">
        <v>2063</v>
      </c>
      <c r="D3356" s="195"/>
      <c r="E3356" s="193"/>
      <c r="F3356" s="193"/>
      <c r="G3356" s="193"/>
      <c r="H3356" s="193"/>
      <c r="I3356" s="193"/>
      <c r="J3356" s="193"/>
      <c r="K3356" s="193"/>
      <c r="L3356" s="193"/>
      <c r="M3356" s="193"/>
      <c r="N3356" s="193"/>
      <c r="O3356" s="184">
        <f t="shared" si="2224"/>
        <v>0</v>
      </c>
      <c r="P3356" s="185">
        <f t="shared" si="2222"/>
        <v>0</v>
      </c>
      <c r="Q3356" s="503"/>
      <c r="R3356" s="199"/>
      <c r="S3356" s="187"/>
      <c r="T3356" s="105">
        <f t="shared" si="2223"/>
        <v>0</v>
      </c>
      <c r="U3356" s="79">
        <v>2</v>
      </c>
    </row>
    <row r="3357" spans="1:21" s="57" customFormat="1" ht="15.75" hidden="1" customHeight="1" thickBot="1">
      <c r="A3357" s="57" t="s">
        <v>76</v>
      </c>
      <c r="B3357" s="69"/>
      <c r="C3357" s="233" t="s">
        <v>2064</v>
      </c>
      <c r="D3357" s="195"/>
      <c r="E3357" s="193"/>
      <c r="F3357" s="193"/>
      <c r="G3357" s="193"/>
      <c r="H3357" s="193"/>
      <c r="I3357" s="193"/>
      <c r="J3357" s="193"/>
      <c r="K3357" s="193"/>
      <c r="L3357" s="193"/>
      <c r="M3357" s="193"/>
      <c r="N3357" s="193"/>
      <c r="O3357" s="184">
        <f t="shared" si="2224"/>
        <v>0</v>
      </c>
      <c r="P3357" s="185">
        <f t="shared" si="2222"/>
        <v>0</v>
      </c>
      <c r="Q3357" s="503"/>
      <c r="R3357" s="199"/>
      <c r="S3357" s="187"/>
      <c r="T3357" s="105">
        <f t="shared" si="2223"/>
        <v>0</v>
      </c>
      <c r="U3357" s="79">
        <v>2</v>
      </c>
    </row>
    <row r="3358" spans="1:21" s="196" customFormat="1" ht="15.6" customHeight="1" thickBot="1">
      <c r="B3358" s="549"/>
      <c r="C3358" s="468"/>
      <c r="D3358" s="161"/>
      <c r="E3358" s="161"/>
      <c r="F3358" s="161"/>
      <c r="G3358" s="161"/>
      <c r="H3358" s="161"/>
      <c r="I3358" s="161"/>
      <c r="J3358" s="161"/>
      <c r="K3358" s="161"/>
      <c r="L3358" s="161"/>
      <c r="M3358" s="161"/>
      <c r="N3358" s="161"/>
      <c r="O3358" s="197"/>
      <c r="P3358" s="198"/>
      <c r="Q3358" s="198"/>
      <c r="R3358" s="161"/>
      <c r="S3358" s="161"/>
      <c r="T3358" s="75"/>
      <c r="U3358" s="79">
        <v>1</v>
      </c>
    </row>
    <row r="3359" spans="1:21" s="57" customFormat="1" ht="15.75" hidden="1" customHeight="1" thickBot="1">
      <c r="A3359" s="57" t="s">
        <v>77</v>
      </c>
      <c r="B3359" s="69"/>
      <c r="C3359" s="233" t="s">
        <v>361</v>
      </c>
      <c r="D3359" s="218">
        <v>8.6185062663862666E-2</v>
      </c>
      <c r="E3359" s="218">
        <v>8.254377516700559E-2</v>
      </c>
      <c r="F3359" s="218">
        <v>7.9421993494240561E-2</v>
      </c>
      <c r="G3359" s="218">
        <v>7.8855622859619223E-2</v>
      </c>
      <c r="H3359" s="218">
        <v>8.0914065536887264E-2</v>
      </c>
      <c r="I3359" s="218">
        <v>8.477485722006034E-2</v>
      </c>
      <c r="J3359" s="218">
        <v>9.1831453356943149E-2</v>
      </c>
      <c r="K3359" s="218">
        <v>8.036857746774774E-2</v>
      </c>
      <c r="L3359" s="218">
        <v>8.3592801517652957E-2</v>
      </c>
      <c r="M3359" s="218">
        <v>8.9882246786004094E-2</v>
      </c>
      <c r="N3359" s="218">
        <v>8.1556496603724743E-2</v>
      </c>
      <c r="O3359" s="218">
        <v>8.0073047326251784E-2</v>
      </c>
      <c r="P3359" s="160">
        <f>SUM(D3359:O3359)</f>
        <v>1.0000000000000002</v>
      </c>
      <c r="Q3359" s="484"/>
      <c r="R3359" s="234"/>
      <c r="S3359" s="234"/>
      <c r="T3359" s="75"/>
      <c r="U3359" s="79">
        <v>2</v>
      </c>
    </row>
    <row r="3360" spans="1:21" s="57" customFormat="1" ht="15.75" hidden="1" customHeight="1" thickBot="1">
      <c r="A3360" s="57" t="s">
        <v>77</v>
      </c>
      <c r="B3360" s="69"/>
      <c r="C3360" s="233" t="s">
        <v>362</v>
      </c>
      <c r="D3360" s="220">
        <v>8.9969213706346141E-2</v>
      </c>
      <c r="E3360" s="220">
        <v>8.5258392032138364E-2</v>
      </c>
      <c r="F3360" s="220">
        <v>8.2296442043857887E-2</v>
      </c>
      <c r="G3360" s="220">
        <v>8.0798052922474023E-2</v>
      </c>
      <c r="H3360" s="220">
        <v>7.9354393915284399E-2</v>
      </c>
      <c r="I3360" s="220">
        <v>8.330366056632503E-2</v>
      </c>
      <c r="J3360" s="220">
        <v>9.0594663860069133E-2</v>
      </c>
      <c r="K3360" s="220">
        <v>8.0647312952659908E-2</v>
      </c>
      <c r="L3360" s="220">
        <v>8.1205125456654412E-2</v>
      </c>
      <c r="M3360" s="220">
        <v>8.7441075384777064E-2</v>
      </c>
      <c r="N3360" s="220">
        <v>8.1406071028156363E-2</v>
      </c>
      <c r="O3360" s="220">
        <v>7.7725596131257291E-2</v>
      </c>
      <c r="P3360" s="164">
        <f>SUM(D3360:O3360)</f>
        <v>0.99999999999999989</v>
      </c>
      <c r="Q3360" s="484"/>
      <c r="R3360" s="234"/>
      <c r="S3360" s="234"/>
      <c r="T3360" s="75"/>
      <c r="U3360" s="79">
        <v>2</v>
      </c>
    </row>
    <row r="3361" spans="1:21" s="57" customFormat="1" ht="15.75" hidden="1" customHeight="1" thickBot="1">
      <c r="A3361" s="57" t="s">
        <v>77</v>
      </c>
      <c r="B3361" s="69"/>
      <c r="C3361" s="233" t="s">
        <v>363</v>
      </c>
      <c r="D3361" s="235">
        <v>8.4066306872126295E-2</v>
      </c>
      <c r="E3361" s="235">
        <v>8.1967086950689841E-2</v>
      </c>
      <c r="F3361" s="235">
        <v>7.8744275544370843E-2</v>
      </c>
      <c r="G3361" s="235">
        <v>7.6936230488578894E-2</v>
      </c>
      <c r="H3361" s="235">
        <v>7.9205373292739495E-2</v>
      </c>
      <c r="I3361" s="235">
        <v>8.135555089301838E-2</v>
      </c>
      <c r="J3361" s="235">
        <v>9.2484978177206842E-2</v>
      </c>
      <c r="K3361" s="235">
        <v>7.9537529805893195E-2</v>
      </c>
      <c r="L3361" s="235">
        <v>8.373017399813916E-2</v>
      </c>
      <c r="M3361" s="235">
        <v>9.4269442724182737E-2</v>
      </c>
      <c r="N3361" s="235">
        <v>8.600372079419126E-2</v>
      </c>
      <c r="O3361" s="235">
        <v>8.1699330458863115E-2</v>
      </c>
      <c r="P3361" s="167">
        <f>SUM(D3361:O3361)</f>
        <v>1</v>
      </c>
      <c r="Q3361" s="484"/>
      <c r="R3361" s="234"/>
      <c r="S3361" s="234"/>
      <c r="T3361" s="75"/>
      <c r="U3361" s="79">
        <v>2</v>
      </c>
    </row>
    <row r="3362" spans="1:21" s="57" customFormat="1" ht="15.75" hidden="1" customHeight="1" thickBot="1">
      <c r="A3362" s="57" t="s">
        <v>77</v>
      </c>
      <c r="B3362" s="69"/>
      <c r="C3362" s="233" t="s">
        <v>364</v>
      </c>
      <c r="D3362" s="168">
        <f t="shared" ref="D3362:D3369" si="2225">D3381/$P3381</f>
        <v>8.1501290269549609E-2</v>
      </c>
      <c r="E3362" s="169">
        <f t="shared" ref="E3362:O3362" si="2226">E3381/$P3381</f>
        <v>7.9334924572043913E-2</v>
      </c>
      <c r="F3362" s="169">
        <f t="shared" si="2226"/>
        <v>7.6242677037323708E-2</v>
      </c>
      <c r="G3362" s="169">
        <f t="shared" si="2226"/>
        <v>7.8907649111563588E-2</v>
      </c>
      <c r="H3362" s="169">
        <f t="shared" si="2226"/>
        <v>7.8378183283353081E-2</v>
      </c>
      <c r="I3362" s="169">
        <f t="shared" si="2226"/>
        <v>8.3359428757428702E-2</v>
      </c>
      <c r="J3362" s="169">
        <f t="shared" si="2226"/>
        <v>9.336291626150392E-2</v>
      </c>
      <c r="K3362" s="169">
        <f t="shared" si="2226"/>
        <v>8.0040310807579937E-2</v>
      </c>
      <c r="L3362" s="169">
        <f t="shared" si="2226"/>
        <v>8.4951124228324792E-2</v>
      </c>
      <c r="M3362" s="169">
        <f t="shared" si="2226"/>
        <v>9.4925380580808794E-2</v>
      </c>
      <c r="N3362" s="169">
        <f t="shared" si="2226"/>
        <v>8.6632837910979102E-2</v>
      </c>
      <c r="O3362" s="169">
        <f t="shared" si="2226"/>
        <v>8.2363277179540784E-2</v>
      </c>
      <c r="P3362" s="171">
        <f>SUM(D3362:O3362)</f>
        <v>1</v>
      </c>
      <c r="Q3362" s="484"/>
      <c r="R3362" s="234"/>
      <c r="S3362" s="234"/>
      <c r="T3362" s="75"/>
      <c r="U3362" s="79">
        <v>2</v>
      </c>
    </row>
    <row r="3363" spans="1:21" s="57" customFormat="1" ht="15.75" hidden="1" customHeight="1" thickBot="1">
      <c r="A3363" s="57" t="s">
        <v>77</v>
      </c>
      <c r="B3363" s="69"/>
      <c r="C3363" s="236" t="s">
        <v>365</v>
      </c>
      <c r="D3363" s="168">
        <f t="shared" si="2225"/>
        <v>8.1156248220121338E-2</v>
      </c>
      <c r="E3363" s="169">
        <f t="shared" ref="E3363:O3364" si="2227">E3382/$P3382</f>
        <v>7.8456449809697279E-2</v>
      </c>
      <c r="F3363" s="169">
        <f t="shared" si="2227"/>
        <v>7.6050087192515867E-2</v>
      </c>
      <c r="G3363" s="169">
        <f t="shared" si="2227"/>
        <v>7.6992771464547818E-2</v>
      </c>
      <c r="H3363" s="169">
        <f t="shared" si="2227"/>
        <v>7.8150775430180813E-2</v>
      </c>
      <c r="I3363" s="169">
        <f t="shared" si="2227"/>
        <v>8.3240214630809925E-2</v>
      </c>
      <c r="J3363" s="169">
        <f t="shared" si="2227"/>
        <v>9.5677949680560911E-2</v>
      </c>
      <c r="K3363" s="169">
        <f t="shared" si="2227"/>
        <v>8.1170296407615472E-2</v>
      </c>
      <c r="L3363" s="169">
        <f t="shared" si="2227"/>
        <v>8.6625354109004682E-2</v>
      </c>
      <c r="M3363" s="169">
        <f t="shared" si="2227"/>
        <v>9.4457066704606116E-2</v>
      </c>
      <c r="N3363" s="169">
        <f t="shared" si="2227"/>
        <v>8.5373853050968521E-2</v>
      </c>
      <c r="O3363" s="169">
        <f t="shared" si="2227"/>
        <v>8.2648933299371299E-2</v>
      </c>
      <c r="P3363" s="171">
        <f>SUM(D3363:O3363)</f>
        <v>1</v>
      </c>
      <c r="Q3363" s="496">
        <f>(P3382/P3381-1)</f>
        <v>4.7040320746158493E-2</v>
      </c>
      <c r="R3363" s="234"/>
      <c r="S3363" s="234"/>
      <c r="T3363" s="75"/>
      <c r="U3363" s="79">
        <v>2</v>
      </c>
    </row>
    <row r="3364" spans="1:21" s="57" customFormat="1" ht="15.75" hidden="1" customHeight="1" thickBot="1">
      <c r="A3364" s="57" t="s">
        <v>77</v>
      </c>
      <c r="B3364" s="69"/>
      <c r="C3364" s="233" t="s">
        <v>500</v>
      </c>
      <c r="D3364" s="168">
        <f t="shared" si="2225"/>
        <v>8.0321649139758783E-2</v>
      </c>
      <c r="E3364" s="169">
        <f t="shared" si="2227"/>
        <v>7.8441817382914822E-2</v>
      </c>
      <c r="F3364" s="169">
        <f t="shared" si="2227"/>
        <v>7.6280229241633482E-2</v>
      </c>
      <c r="G3364" s="169">
        <f t="shared" si="2227"/>
        <v>7.6589545827220509E-2</v>
      </c>
      <c r="H3364" s="169">
        <f t="shared" si="2227"/>
        <v>7.7993066187361654E-2</v>
      </c>
      <c r="I3364" s="169">
        <f t="shared" si="2227"/>
        <v>8.3187235919860741E-2</v>
      </c>
      <c r="J3364" s="169">
        <f t="shared" si="2227"/>
        <v>9.4405603022512996E-2</v>
      </c>
      <c r="K3364" s="169">
        <f t="shared" si="2227"/>
        <v>8.374604666829194E-2</v>
      </c>
      <c r="L3364" s="169">
        <f t="shared" si="2227"/>
        <v>8.3901782239457406E-2</v>
      </c>
      <c r="M3364" s="169">
        <f t="shared" si="2227"/>
        <v>9.5860654416201591E-2</v>
      </c>
      <c r="N3364" s="169">
        <f t="shared" si="2227"/>
        <v>8.6040191793765083E-2</v>
      </c>
      <c r="O3364" s="169">
        <f t="shared" si="2227"/>
        <v>8.3232178161020978E-2</v>
      </c>
      <c r="P3364" s="171">
        <f t="shared" ref="P3364:P3369" si="2228">SUM(D3364:O3364)</f>
        <v>1</v>
      </c>
      <c r="Q3364" s="496">
        <f t="shared" ref="Q3364:Q3369" si="2229">(P3383/P3382-1)</f>
        <v>5.6318329507581089E-2</v>
      </c>
      <c r="R3364" s="234"/>
      <c r="S3364" s="234"/>
      <c r="T3364" s="75"/>
      <c r="U3364" s="79">
        <v>2</v>
      </c>
    </row>
    <row r="3365" spans="1:21" s="57" customFormat="1" ht="15.75" hidden="1" customHeight="1" thickBot="1">
      <c r="A3365" s="57" t="s">
        <v>77</v>
      </c>
      <c r="B3365" s="69"/>
      <c r="C3365" s="233" t="s">
        <v>622</v>
      </c>
      <c r="D3365" s="168">
        <f t="shared" si="2225"/>
        <v>8.0211305889926782E-2</v>
      </c>
      <c r="E3365" s="169">
        <f t="shared" ref="E3365:O3365" si="2230">E3384/$P3384</f>
        <v>7.7817757421327294E-2</v>
      </c>
      <c r="F3365" s="169">
        <f t="shared" si="2230"/>
        <v>7.697350589003836E-2</v>
      </c>
      <c r="G3365" s="169">
        <f t="shared" si="2230"/>
        <v>7.594256424348024E-2</v>
      </c>
      <c r="H3365" s="169">
        <f t="shared" si="2230"/>
        <v>7.9385177810590027E-2</v>
      </c>
      <c r="I3365" s="169">
        <f t="shared" si="2230"/>
        <v>8.258431753967406E-2</v>
      </c>
      <c r="J3365" s="169">
        <f t="shared" si="2230"/>
        <v>9.5471803233760755E-2</v>
      </c>
      <c r="K3365" s="169">
        <f t="shared" si="2230"/>
        <v>8.1445628695937522E-2</v>
      </c>
      <c r="L3365" s="169">
        <f t="shared" si="2230"/>
        <v>8.5243744144944539E-2</v>
      </c>
      <c r="M3365" s="169">
        <f t="shared" si="2230"/>
        <v>9.3817604262873458E-2</v>
      </c>
      <c r="N3365" s="169">
        <f t="shared" si="2230"/>
        <v>8.6954917899075862E-2</v>
      </c>
      <c r="O3365" s="169">
        <f t="shared" si="2230"/>
        <v>8.4151672968371061E-2</v>
      </c>
      <c r="P3365" s="171">
        <f t="shared" si="2228"/>
        <v>0.99999999999999978</v>
      </c>
      <c r="Q3365" s="497">
        <f t="shared" si="2229"/>
        <v>7.10693884436151E-2</v>
      </c>
      <c r="R3365" s="234"/>
      <c r="S3365" s="234"/>
      <c r="T3365" s="75"/>
      <c r="U3365" s="79">
        <v>2</v>
      </c>
    </row>
    <row r="3366" spans="1:21" s="57" customFormat="1" ht="15.75" hidden="1" customHeight="1" thickBot="1">
      <c r="A3366" s="57" t="s">
        <v>77</v>
      </c>
      <c r="B3366" s="69"/>
      <c r="C3366" s="233" t="s">
        <v>719</v>
      </c>
      <c r="D3366" s="168">
        <f t="shared" si="2225"/>
        <v>8.0176912404523917E-2</v>
      </c>
      <c r="E3366" s="169">
        <f t="shared" ref="E3366:O3366" si="2231">E3385/$P3385</f>
        <v>7.7038911364721352E-2</v>
      </c>
      <c r="F3366" s="169">
        <f t="shared" si="2231"/>
        <v>7.6486958843240693E-2</v>
      </c>
      <c r="G3366" s="169">
        <f t="shared" si="2231"/>
        <v>7.6924096179431509E-2</v>
      </c>
      <c r="H3366" s="169">
        <f t="shared" si="2231"/>
        <v>7.9790993032831437E-2</v>
      </c>
      <c r="I3366" s="169">
        <f t="shared" si="2231"/>
        <v>8.2794925658485341E-2</v>
      </c>
      <c r="J3366" s="169">
        <f t="shared" si="2231"/>
        <v>9.6564065623254758E-2</v>
      </c>
      <c r="K3366" s="169">
        <f t="shared" si="2231"/>
        <v>8.2388306012932053E-2</v>
      </c>
      <c r="L3366" s="169">
        <f t="shared" si="2231"/>
        <v>8.2740395365237793E-2</v>
      </c>
      <c r="M3366" s="169">
        <f t="shared" si="2231"/>
        <v>9.5982356585300785E-2</v>
      </c>
      <c r="N3366" s="169">
        <f t="shared" si="2231"/>
        <v>8.4635272810971926E-2</v>
      </c>
      <c r="O3366" s="169">
        <f t="shared" si="2231"/>
        <v>8.4476806119068534E-2</v>
      </c>
      <c r="P3366" s="171">
        <f t="shared" si="2228"/>
        <v>1</v>
      </c>
      <c r="Q3366" s="497">
        <f t="shared" si="2229"/>
        <v>7.287812761691792E-2</v>
      </c>
      <c r="R3366" s="234"/>
      <c r="S3366" s="234"/>
      <c r="T3366" s="477"/>
      <c r="U3366" s="79">
        <v>2</v>
      </c>
    </row>
    <row r="3367" spans="1:21" s="57" customFormat="1" ht="15.75" hidden="1" customHeight="1" thickBot="1">
      <c r="A3367" s="57" t="s">
        <v>77</v>
      </c>
      <c r="B3367" s="516"/>
      <c r="C3367" s="244" t="s">
        <v>826</v>
      </c>
      <c r="D3367" s="173">
        <f t="shared" si="2225"/>
        <v>8.1570936831587199E-2</v>
      </c>
      <c r="E3367" s="218">
        <f t="shared" ref="E3367:O3367" si="2232">E3386/$P3386</f>
        <v>7.8504007628224098E-2</v>
      </c>
      <c r="F3367" s="218">
        <f t="shared" si="2232"/>
        <v>7.4521648954874828E-2</v>
      </c>
      <c r="G3367" s="218">
        <f t="shared" si="2232"/>
        <v>7.8202620559794198E-2</v>
      </c>
      <c r="H3367" s="218">
        <f t="shared" si="2232"/>
        <v>7.9803178921671519E-2</v>
      </c>
      <c r="I3367" s="218">
        <f t="shared" si="2232"/>
        <v>8.2723633688047415E-2</v>
      </c>
      <c r="J3367" s="218">
        <f t="shared" si="2232"/>
        <v>9.7424650770548391E-2</v>
      </c>
      <c r="K3367" s="218">
        <f t="shared" si="2232"/>
        <v>8.0656894943691548E-2</v>
      </c>
      <c r="L3367" s="218">
        <f t="shared" si="2232"/>
        <v>8.4558361097076137E-2</v>
      </c>
      <c r="M3367" s="218">
        <f t="shared" si="2232"/>
        <v>9.5208258817321381E-2</v>
      </c>
      <c r="N3367" s="218">
        <f t="shared" si="2232"/>
        <v>8.4851745366472192E-2</v>
      </c>
      <c r="O3367" s="218">
        <f t="shared" si="2232"/>
        <v>8.1974062420690996E-2</v>
      </c>
      <c r="P3367" s="514">
        <f t="shared" si="2228"/>
        <v>1</v>
      </c>
      <c r="Q3367" s="550">
        <f t="shared" si="2229"/>
        <v>5.6420981182540464E-2</v>
      </c>
      <c r="R3367" s="234"/>
      <c r="S3367" s="234"/>
      <c r="T3367" s="75"/>
      <c r="U3367" s="79">
        <v>2</v>
      </c>
    </row>
    <row r="3368" spans="1:21" s="57" customFormat="1" ht="15.75" hidden="1" customHeight="1" thickBot="1">
      <c r="A3368" s="57" t="s">
        <v>77</v>
      </c>
      <c r="B3368" s="516"/>
      <c r="C3368" s="244" t="s">
        <v>908</v>
      </c>
      <c r="D3368" s="219">
        <f t="shared" si="2225"/>
        <v>8.1853986963341341E-2</v>
      </c>
      <c r="E3368" s="220">
        <f t="shared" ref="E3368:O3369" si="2233">E3387/$P3387</f>
        <v>7.8707619031158249E-2</v>
      </c>
      <c r="F3368" s="220">
        <f t="shared" si="2233"/>
        <v>7.6683434403423914E-2</v>
      </c>
      <c r="G3368" s="220">
        <f t="shared" si="2233"/>
        <v>7.8722242533205256E-2</v>
      </c>
      <c r="H3368" s="220">
        <f t="shared" si="2233"/>
        <v>7.6994825504899306E-2</v>
      </c>
      <c r="I3368" s="220">
        <f t="shared" si="2233"/>
        <v>8.2678331621438728E-2</v>
      </c>
      <c r="J3368" s="220">
        <f t="shared" si="2233"/>
        <v>9.7385774608076819E-2</v>
      </c>
      <c r="K3368" s="220">
        <f t="shared" si="2233"/>
        <v>8.0740275672327472E-2</v>
      </c>
      <c r="L3368" s="220">
        <f t="shared" si="2233"/>
        <v>8.2565761961783654E-2</v>
      </c>
      <c r="M3368" s="220">
        <f t="shared" si="2233"/>
        <v>9.4052458501555025E-2</v>
      </c>
      <c r="N3368" s="220">
        <f t="shared" si="2233"/>
        <v>8.5715900919701909E-2</v>
      </c>
      <c r="O3368" s="220">
        <f t="shared" si="2233"/>
        <v>8.3899388279088327E-2</v>
      </c>
      <c r="P3368" s="460">
        <f t="shared" si="2228"/>
        <v>1</v>
      </c>
      <c r="Q3368" s="551">
        <f t="shared" si="2229"/>
        <v>4.4614715520951531E-2</v>
      </c>
      <c r="R3368" s="234"/>
      <c r="S3368" s="234"/>
      <c r="T3368" s="75"/>
      <c r="U3368" s="79">
        <v>2</v>
      </c>
    </row>
    <row r="3369" spans="1:21" s="57" customFormat="1" ht="15.6" hidden="1" customHeight="1" thickBot="1">
      <c r="A3369" s="57" t="s">
        <v>77</v>
      </c>
      <c r="B3369" s="516"/>
      <c r="C3369" s="244" t="s">
        <v>1009</v>
      </c>
      <c r="D3369" s="219">
        <f t="shared" si="2225"/>
        <v>8.0313225928760612E-2</v>
      </c>
      <c r="E3369" s="220">
        <f t="shared" si="2233"/>
        <v>7.9062028720788768E-2</v>
      </c>
      <c r="F3369" s="220">
        <f t="shared" si="2233"/>
        <v>7.5247480293936492E-2</v>
      </c>
      <c r="G3369" s="220">
        <f t="shared" si="2233"/>
        <v>7.2070664137167714E-2</v>
      </c>
      <c r="H3369" s="220">
        <f t="shared" si="2233"/>
        <v>7.8289690057076908E-2</v>
      </c>
      <c r="I3369" s="220">
        <f t="shared" si="2233"/>
        <v>8.5673850257320078E-2</v>
      </c>
      <c r="J3369" s="220">
        <f t="shared" si="2233"/>
        <v>9.7129698956656588E-2</v>
      </c>
      <c r="K3369" s="220">
        <f t="shared" si="2233"/>
        <v>8.3080178845736236E-2</v>
      </c>
      <c r="L3369" s="220">
        <f t="shared" si="2233"/>
        <v>8.3814683830670866E-2</v>
      </c>
      <c r="M3369" s="220">
        <f t="shared" si="2233"/>
        <v>9.6110689284149439E-2</v>
      </c>
      <c r="N3369" s="220">
        <f t="shared" si="2233"/>
        <v>8.5758038444099655E-2</v>
      </c>
      <c r="O3369" s="220">
        <f t="shared" si="2233"/>
        <v>8.3449771243636353E-2</v>
      </c>
      <c r="P3369" s="460">
        <f t="shared" si="2228"/>
        <v>0.99999999999999978</v>
      </c>
      <c r="Q3369" s="551">
        <f t="shared" si="2229"/>
        <v>4.7677561562676551E-2</v>
      </c>
      <c r="R3369" s="234"/>
      <c r="S3369" s="234"/>
      <c r="T3369" s="75"/>
      <c r="U3369" s="79">
        <v>2</v>
      </c>
    </row>
    <row r="3370" spans="1:21" s="57" customFormat="1" ht="15.6" hidden="1" customHeight="1" thickBot="1">
      <c r="A3370" s="57" t="s">
        <v>77</v>
      </c>
      <c r="B3370" s="516"/>
      <c r="C3370" s="244" t="s">
        <v>1154</v>
      </c>
      <c r="D3370" s="219">
        <f t="shared" ref="D3370:O3370" si="2234">D3390/$P3390</f>
        <v>8.2081897211262966E-2</v>
      </c>
      <c r="E3370" s="220">
        <f t="shared" si="2234"/>
        <v>7.8081432402472839E-2</v>
      </c>
      <c r="F3370" s="220">
        <f t="shared" si="2234"/>
        <v>7.6436714454570731E-2</v>
      </c>
      <c r="G3370" s="220">
        <f t="shared" si="2234"/>
        <v>7.7248072284307009E-2</v>
      </c>
      <c r="H3370" s="220">
        <f t="shared" si="2234"/>
        <v>8.002006448396537E-2</v>
      </c>
      <c r="I3370" s="220">
        <f t="shared" si="2234"/>
        <v>8.3433816946353004E-2</v>
      </c>
      <c r="J3370" s="220">
        <f t="shared" si="2234"/>
        <v>9.679387761389531E-2</v>
      </c>
      <c r="K3370" s="220">
        <f t="shared" si="2234"/>
        <v>8.0450368240498615E-2</v>
      </c>
      <c r="L3370" s="220">
        <f t="shared" si="2234"/>
        <v>8.1521922878906083E-2</v>
      </c>
      <c r="M3370" s="220">
        <f t="shared" si="2234"/>
        <v>9.4239714695416019E-2</v>
      </c>
      <c r="N3370" s="220">
        <f t="shared" si="2234"/>
        <v>8.576084896747517E-2</v>
      </c>
      <c r="O3370" s="220">
        <f t="shared" si="2234"/>
        <v>8.3931269820877008E-2</v>
      </c>
      <c r="P3370" s="460">
        <f>SUM(D3370:O3370)</f>
        <v>1.0000000000000002</v>
      </c>
      <c r="Q3370" s="551">
        <f>(P3390/P3388-1)</f>
        <v>5.7595477637950587E-2</v>
      </c>
      <c r="R3370" s="234"/>
      <c r="S3370" s="234"/>
      <c r="T3370" s="75"/>
      <c r="U3370" s="79">
        <v>2</v>
      </c>
    </row>
    <row r="3371" spans="1:21" s="57" customFormat="1" ht="15.6" customHeight="1" thickBot="1">
      <c r="A3371" s="57" t="s">
        <v>77</v>
      </c>
      <c r="B3371" s="516">
        <f>+B3353+1</f>
        <v>658</v>
      </c>
      <c r="C3371" s="244" t="s">
        <v>2065</v>
      </c>
      <c r="D3371" s="219">
        <f t="shared" ref="D3371:D3377" si="2235">D3391/$P3391</f>
        <v>8.7131685043321611E-2</v>
      </c>
      <c r="E3371" s="220">
        <f t="shared" ref="E3371:O3371" si="2236">E3391/$P3391</f>
        <v>8.4726923448946306E-2</v>
      </c>
      <c r="F3371" s="220">
        <f t="shared" si="2236"/>
        <v>8.1080426257360186E-2</v>
      </c>
      <c r="G3371" s="220">
        <f t="shared" si="2236"/>
        <v>8.1269528114972789E-2</v>
      </c>
      <c r="H3371" s="220">
        <f t="shared" si="2236"/>
        <v>8.6019259052167493E-2</v>
      </c>
      <c r="I3371" s="220">
        <f t="shared" si="2236"/>
        <v>8.937387556759667E-2</v>
      </c>
      <c r="J3371" s="220">
        <f t="shared" si="2236"/>
        <v>0.10347739204807582</v>
      </c>
      <c r="K3371" s="220">
        <f t="shared" si="2236"/>
        <v>8.8527197024770535E-2</v>
      </c>
      <c r="L3371" s="220">
        <f t="shared" si="2236"/>
        <v>8.6536724480572702E-2</v>
      </c>
      <c r="M3371" s="220">
        <f t="shared" si="2236"/>
        <v>7.6941586569344009E-2</v>
      </c>
      <c r="N3371" s="220">
        <f t="shared" si="2236"/>
        <v>6.0729298150868305E-2</v>
      </c>
      <c r="O3371" s="220">
        <f t="shared" si="2236"/>
        <v>7.4186104242003642E-2</v>
      </c>
      <c r="P3371" s="460">
        <f t="shared" ref="P3371:P3380" si="2237">SUM(D3371:O3371)</f>
        <v>1</v>
      </c>
      <c r="Q3371" s="551">
        <f>(P3391/P3390-1)</f>
        <v>-3.0209689809820417E-2</v>
      </c>
      <c r="R3371" s="234"/>
      <c r="S3371" s="234"/>
      <c r="T3371" s="75"/>
      <c r="U3371" s="79">
        <v>1</v>
      </c>
    </row>
    <row r="3372" spans="1:21" s="57" customFormat="1" ht="15.6" customHeight="1" thickBot="1">
      <c r="A3372" s="57" t="s">
        <v>77</v>
      </c>
      <c r="B3372" s="516">
        <f>+B3371+1</f>
        <v>659</v>
      </c>
      <c r="C3372" s="244" t="s">
        <v>2066</v>
      </c>
      <c r="D3372" s="347">
        <f t="shared" si="2235"/>
        <v>7.6633021097975734E-2</v>
      </c>
      <c r="E3372" s="264">
        <f t="shared" ref="E3372:O3372" si="2238">E3392/$P3392</f>
        <v>7.2825427910876012E-2</v>
      </c>
      <c r="F3372" s="264">
        <f t="shared" si="2238"/>
        <v>7.0975824458340497E-2</v>
      </c>
      <c r="G3372" s="264">
        <f t="shared" si="2238"/>
        <v>7.6177538929375205E-2</v>
      </c>
      <c r="H3372" s="264">
        <f t="shared" si="2238"/>
        <v>7.6545678697976002E-2</v>
      </c>
      <c r="I3372" s="264">
        <f t="shared" si="2238"/>
        <v>7.8422900759843886E-2</v>
      </c>
      <c r="J3372" s="264">
        <f t="shared" si="2238"/>
        <v>9.4384438835657058E-2</v>
      </c>
      <c r="K3372" s="264">
        <f t="shared" si="2238"/>
        <v>8.008297365805199E-2</v>
      </c>
      <c r="L3372" s="264">
        <f t="shared" si="2238"/>
        <v>8.0155197268392125E-2</v>
      </c>
      <c r="M3372" s="264">
        <f t="shared" si="2238"/>
        <v>0.10307591097399231</v>
      </c>
      <c r="N3372" s="264">
        <f t="shared" si="2238"/>
        <v>9.5596817621090444E-2</v>
      </c>
      <c r="O3372" s="264">
        <f t="shared" si="2238"/>
        <v>9.5124269788428598E-2</v>
      </c>
      <c r="P3372" s="552">
        <f t="shared" si="2237"/>
        <v>0.99999999999999978</v>
      </c>
      <c r="Q3372" s="553">
        <f t="shared" ref="Q3372:Q3380" si="2239">(P3392/P3391-1)</f>
        <v>0.10359234069065382</v>
      </c>
      <c r="R3372" s="234"/>
      <c r="S3372" s="234"/>
      <c r="T3372" s="75"/>
      <c r="U3372" s="79">
        <v>1</v>
      </c>
    </row>
    <row r="3373" spans="1:21" s="57" customFormat="1" ht="15.6" customHeight="1" thickBot="1">
      <c r="A3373" s="57" t="s">
        <v>77</v>
      </c>
      <c r="B3373" s="516">
        <f>+B3372+1</f>
        <v>660</v>
      </c>
      <c r="C3373" s="233" t="s">
        <v>2067</v>
      </c>
      <c r="D3373" s="175">
        <f t="shared" si="2235"/>
        <v>7.8744036073856119E-2</v>
      </c>
      <c r="E3373" s="176">
        <f t="shared" ref="E3373:O3373" si="2240">E3393/$P3393</f>
        <v>7.6350531280693662E-2</v>
      </c>
      <c r="F3373" s="176">
        <f t="shared" si="2240"/>
        <v>7.1398206029271383E-2</v>
      </c>
      <c r="G3373" s="176">
        <f t="shared" si="2240"/>
        <v>7.6201764832455887E-2</v>
      </c>
      <c r="H3373" s="176">
        <f t="shared" si="2240"/>
        <v>7.7303354257978837E-2</v>
      </c>
      <c r="I3373" s="176">
        <f t="shared" si="2240"/>
        <v>8.4615107532916067E-2</v>
      </c>
      <c r="J3373" s="176">
        <f t="shared" si="2240"/>
        <v>0.10012360981052175</v>
      </c>
      <c r="K3373" s="176">
        <f t="shared" si="2240"/>
        <v>7.930409909652858E-2</v>
      </c>
      <c r="L3373" s="176">
        <f t="shared" si="2240"/>
        <v>8.2725823341976187E-2</v>
      </c>
      <c r="M3373" s="176">
        <f t="shared" si="2240"/>
        <v>9.7936094037409369E-2</v>
      </c>
      <c r="N3373" s="176">
        <f t="shared" si="2240"/>
        <v>8.9952774103572039E-2</v>
      </c>
      <c r="O3373" s="176">
        <f t="shared" si="2240"/>
        <v>8.5344599602820051E-2</v>
      </c>
      <c r="P3373" s="229">
        <f t="shared" si="2237"/>
        <v>0.99999999999999989</v>
      </c>
      <c r="Q3373" s="498">
        <f t="shared" si="2239"/>
        <v>0.27274718986059221</v>
      </c>
      <c r="R3373" s="234"/>
      <c r="S3373" s="234"/>
      <c r="T3373" s="75"/>
      <c r="U3373" s="79">
        <v>1</v>
      </c>
    </row>
    <row r="3374" spans="1:21" s="57" customFormat="1" ht="15.6" customHeight="1" thickBot="1">
      <c r="A3374" s="57" t="s">
        <v>77</v>
      </c>
      <c r="B3374" s="516">
        <f>+B3373+1</f>
        <v>661</v>
      </c>
      <c r="C3374" s="233" t="s">
        <v>2068</v>
      </c>
      <c r="D3374" s="175">
        <f t="shared" si="2235"/>
        <v>8.3748197252917725E-2</v>
      </c>
      <c r="E3374" s="176">
        <f t="shared" ref="E3374:O3374" si="2241">E3394/$P3394</f>
        <v>7.7766664770842764E-2</v>
      </c>
      <c r="F3374" s="176">
        <f t="shared" si="2241"/>
        <v>7.7123386374065933E-2</v>
      </c>
      <c r="G3374" s="176">
        <f t="shared" si="2241"/>
        <v>7.5866521511435539E-2</v>
      </c>
      <c r="H3374" s="176">
        <f t="shared" si="2241"/>
        <v>8.1227449252659886E-2</v>
      </c>
      <c r="I3374" s="176">
        <f t="shared" si="2241"/>
        <v>8.117397914946213E-2</v>
      </c>
      <c r="J3374" s="176">
        <f t="shared" si="2241"/>
        <v>0.10034137527610561</v>
      </c>
      <c r="K3374" s="176">
        <f t="shared" si="2241"/>
        <v>8.1418771701670084E-2</v>
      </c>
      <c r="L3374" s="176">
        <f t="shared" si="2241"/>
        <v>8.2317103742122671E-2</v>
      </c>
      <c r="M3374" s="176">
        <f t="shared" si="2241"/>
        <v>9.3593853404150412E-2</v>
      </c>
      <c r="N3374" s="176">
        <f t="shared" si="2241"/>
        <v>8.3648450291570781E-2</v>
      </c>
      <c r="O3374" s="176">
        <f t="shared" si="2241"/>
        <v>8.1774247272996384E-2</v>
      </c>
      <c r="P3374" s="164">
        <f t="shared" si="2237"/>
        <v>0.99999999999999989</v>
      </c>
      <c r="Q3374" s="492">
        <f t="shared" si="2239"/>
        <v>6.6745663150043377E-2</v>
      </c>
      <c r="R3374" s="234"/>
      <c r="S3374" s="234"/>
      <c r="T3374" s="75"/>
      <c r="U3374" s="79">
        <v>1</v>
      </c>
    </row>
    <row r="3375" spans="1:21" s="57" customFormat="1" ht="15.75" customHeight="1" thickBot="1">
      <c r="A3375" s="57" t="s">
        <v>77</v>
      </c>
      <c r="B3375" s="516">
        <f>+B3374+1</f>
        <v>662</v>
      </c>
      <c r="C3375" s="233" t="s">
        <v>2069</v>
      </c>
      <c r="D3375" s="175">
        <f t="shared" si="2235"/>
        <v>8.5798816568047345E-2</v>
      </c>
      <c r="E3375" s="176">
        <f t="shared" ref="E3375:O3375" si="2242">E3395/$P3395</f>
        <v>7.6923076923076927E-2</v>
      </c>
      <c r="F3375" s="176">
        <f t="shared" si="2242"/>
        <v>7.6923076923076927E-2</v>
      </c>
      <c r="G3375" s="176">
        <f t="shared" si="2242"/>
        <v>7.6923076923076927E-2</v>
      </c>
      <c r="H3375" s="176">
        <f t="shared" si="2242"/>
        <v>7.9881656804733733E-2</v>
      </c>
      <c r="I3375" s="176">
        <f t="shared" si="2242"/>
        <v>8.2840236686390539E-2</v>
      </c>
      <c r="J3375" s="176">
        <f t="shared" si="2242"/>
        <v>0.10059171597633136</v>
      </c>
      <c r="K3375" s="176">
        <f t="shared" si="2242"/>
        <v>7.6923076923076927E-2</v>
      </c>
      <c r="L3375" s="176">
        <f t="shared" si="2242"/>
        <v>8.2840236686390539E-2</v>
      </c>
      <c r="M3375" s="176">
        <f t="shared" si="2242"/>
        <v>9.4674556213017763E-2</v>
      </c>
      <c r="N3375" s="176">
        <f t="shared" si="2242"/>
        <v>8.2840236686390539E-2</v>
      </c>
      <c r="O3375" s="176">
        <f t="shared" si="2242"/>
        <v>8.2840236686390456E-2</v>
      </c>
      <c r="P3375" s="164">
        <f t="shared" si="2237"/>
        <v>1</v>
      </c>
      <c r="Q3375" s="492">
        <f t="shared" si="2239"/>
        <v>-3.2080565939033967E-2</v>
      </c>
      <c r="R3375" s="234"/>
      <c r="S3375" s="234"/>
      <c r="T3375" s="75"/>
      <c r="U3375" s="79">
        <v>1</v>
      </c>
    </row>
    <row r="3376" spans="1:21" s="57" customFormat="1" ht="15.75" customHeight="1" thickBot="1">
      <c r="A3376" s="57" t="s">
        <v>77</v>
      </c>
      <c r="B3376" s="516">
        <f>+B3375+1</f>
        <v>663</v>
      </c>
      <c r="C3376" s="233" t="s">
        <v>2070</v>
      </c>
      <c r="D3376" s="175">
        <f t="shared" si="2235"/>
        <v>8.1871345029239748E-2</v>
      </c>
      <c r="E3376" s="176">
        <f t="shared" ref="E3376:O3376" si="2243">E3396/$P3396</f>
        <v>8.1871345029239748E-2</v>
      </c>
      <c r="F3376" s="176">
        <f t="shared" si="2243"/>
        <v>7.8947368421052627E-2</v>
      </c>
      <c r="G3376" s="176">
        <f t="shared" si="2243"/>
        <v>7.6023391812865493E-2</v>
      </c>
      <c r="H3376" s="176">
        <f t="shared" si="2243"/>
        <v>7.8947368421052627E-2</v>
      </c>
      <c r="I3376" s="176">
        <f t="shared" si="2243"/>
        <v>8.1871345029239748E-2</v>
      </c>
      <c r="J3376" s="176">
        <f t="shared" si="2243"/>
        <v>9.9415204678362568E-2</v>
      </c>
      <c r="K3376" s="176">
        <f t="shared" si="2243"/>
        <v>8.1871345029239748E-2</v>
      </c>
      <c r="L3376" s="176">
        <f t="shared" si="2243"/>
        <v>8.1871345029239748E-2</v>
      </c>
      <c r="M3376" s="176">
        <f t="shared" si="2243"/>
        <v>9.0643274853801165E-2</v>
      </c>
      <c r="N3376" s="176">
        <f t="shared" si="2243"/>
        <v>8.4795321637426896E-2</v>
      </c>
      <c r="O3376" s="176">
        <f t="shared" si="2243"/>
        <v>8.1871345029239775E-2</v>
      </c>
      <c r="P3376" s="164">
        <f t="shared" si="2237"/>
        <v>1</v>
      </c>
      <c r="Q3376" s="492">
        <f t="shared" si="2239"/>
        <v>1.1834319526627279E-2</v>
      </c>
      <c r="R3376" s="234"/>
      <c r="S3376" s="234"/>
      <c r="T3376" s="75"/>
      <c r="U3376" s="79">
        <v>1</v>
      </c>
    </row>
    <row r="3377" spans="1:21" s="57" customFormat="1" ht="15.75" hidden="1" customHeight="1" thickBot="1">
      <c r="A3377" s="57" t="s">
        <v>77</v>
      </c>
      <c r="B3377" s="69"/>
      <c r="C3377" s="233" t="s">
        <v>2071</v>
      </c>
      <c r="D3377" s="175" t="e">
        <f t="shared" si="2235"/>
        <v>#DIV/0!</v>
      </c>
      <c r="E3377" s="176" t="e">
        <f t="shared" ref="E3377:O3377" si="2244">E3397/$P3397</f>
        <v>#DIV/0!</v>
      </c>
      <c r="F3377" s="176" t="e">
        <f t="shared" si="2244"/>
        <v>#DIV/0!</v>
      </c>
      <c r="G3377" s="176" t="e">
        <f t="shared" si="2244"/>
        <v>#DIV/0!</v>
      </c>
      <c r="H3377" s="176" t="e">
        <f t="shared" si="2244"/>
        <v>#DIV/0!</v>
      </c>
      <c r="I3377" s="176" t="e">
        <f t="shared" si="2244"/>
        <v>#DIV/0!</v>
      </c>
      <c r="J3377" s="176" t="e">
        <f t="shared" si="2244"/>
        <v>#DIV/0!</v>
      </c>
      <c r="K3377" s="176" t="e">
        <f t="shared" si="2244"/>
        <v>#DIV/0!</v>
      </c>
      <c r="L3377" s="176" t="e">
        <f t="shared" si="2244"/>
        <v>#DIV/0!</v>
      </c>
      <c r="M3377" s="176" t="e">
        <f t="shared" si="2244"/>
        <v>#DIV/0!</v>
      </c>
      <c r="N3377" s="176" t="e">
        <f t="shared" si="2244"/>
        <v>#DIV/0!</v>
      </c>
      <c r="O3377" s="176" t="e">
        <f t="shared" si="2244"/>
        <v>#DIV/0!</v>
      </c>
      <c r="P3377" s="164" t="e">
        <f t="shared" si="2237"/>
        <v>#DIV/0!</v>
      </c>
      <c r="Q3377" s="492">
        <f t="shared" si="2239"/>
        <v>-1</v>
      </c>
      <c r="R3377" s="234"/>
      <c r="S3377" s="234"/>
      <c r="T3377" s="75"/>
      <c r="U3377" s="79">
        <v>2</v>
      </c>
    </row>
    <row r="3378" spans="1:21" s="57" customFormat="1" ht="15.75" hidden="1" customHeight="1" thickBot="1">
      <c r="A3378" s="57" t="s">
        <v>77</v>
      </c>
      <c r="B3378" s="69"/>
      <c r="C3378" s="233" t="s">
        <v>2072</v>
      </c>
      <c r="D3378" s="175" t="e">
        <f t="shared" ref="D3378:O3380" si="2245">D3398/$P3398</f>
        <v>#DIV/0!</v>
      </c>
      <c r="E3378" s="176" t="e">
        <f t="shared" si="2245"/>
        <v>#DIV/0!</v>
      </c>
      <c r="F3378" s="176" t="e">
        <f t="shared" si="2245"/>
        <v>#DIV/0!</v>
      </c>
      <c r="G3378" s="176" t="e">
        <f t="shared" si="2245"/>
        <v>#DIV/0!</v>
      </c>
      <c r="H3378" s="176" t="e">
        <f t="shared" si="2245"/>
        <v>#DIV/0!</v>
      </c>
      <c r="I3378" s="176" t="e">
        <f t="shared" si="2245"/>
        <v>#DIV/0!</v>
      </c>
      <c r="J3378" s="176" t="e">
        <f t="shared" si="2245"/>
        <v>#DIV/0!</v>
      </c>
      <c r="K3378" s="176" t="e">
        <f t="shared" si="2245"/>
        <v>#DIV/0!</v>
      </c>
      <c r="L3378" s="176" t="e">
        <f t="shared" si="2245"/>
        <v>#DIV/0!</v>
      </c>
      <c r="M3378" s="176" t="e">
        <f t="shared" si="2245"/>
        <v>#DIV/0!</v>
      </c>
      <c r="N3378" s="176" t="e">
        <f t="shared" si="2245"/>
        <v>#DIV/0!</v>
      </c>
      <c r="O3378" s="176" t="e">
        <f t="shared" si="2245"/>
        <v>#DIV/0!</v>
      </c>
      <c r="P3378" s="164" t="e">
        <f t="shared" si="2237"/>
        <v>#DIV/0!</v>
      </c>
      <c r="Q3378" s="492" t="e">
        <f t="shared" si="2239"/>
        <v>#DIV/0!</v>
      </c>
      <c r="R3378" s="234"/>
      <c r="S3378" s="234"/>
      <c r="T3378" s="75"/>
      <c r="U3378" s="79">
        <v>2</v>
      </c>
    </row>
    <row r="3379" spans="1:21" s="57" customFormat="1" ht="15.75" hidden="1" customHeight="1" thickBot="1">
      <c r="A3379" s="57" t="s">
        <v>77</v>
      </c>
      <c r="B3379" s="69"/>
      <c r="C3379" s="233" t="s">
        <v>2073</v>
      </c>
      <c r="D3379" s="175" t="e">
        <f t="shared" si="2245"/>
        <v>#DIV/0!</v>
      </c>
      <c r="E3379" s="176" t="e">
        <f t="shared" si="2245"/>
        <v>#DIV/0!</v>
      </c>
      <c r="F3379" s="176" t="e">
        <f t="shared" si="2245"/>
        <v>#DIV/0!</v>
      </c>
      <c r="G3379" s="176" t="e">
        <f t="shared" si="2245"/>
        <v>#DIV/0!</v>
      </c>
      <c r="H3379" s="176" t="e">
        <f t="shared" si="2245"/>
        <v>#DIV/0!</v>
      </c>
      <c r="I3379" s="176" t="e">
        <f t="shared" si="2245"/>
        <v>#DIV/0!</v>
      </c>
      <c r="J3379" s="176" t="e">
        <f t="shared" si="2245"/>
        <v>#DIV/0!</v>
      </c>
      <c r="K3379" s="176" t="e">
        <f t="shared" si="2245"/>
        <v>#DIV/0!</v>
      </c>
      <c r="L3379" s="176" t="e">
        <f t="shared" si="2245"/>
        <v>#DIV/0!</v>
      </c>
      <c r="M3379" s="176" t="e">
        <f t="shared" si="2245"/>
        <v>#DIV/0!</v>
      </c>
      <c r="N3379" s="176" t="e">
        <f t="shared" si="2245"/>
        <v>#DIV/0!</v>
      </c>
      <c r="O3379" s="176" t="e">
        <f t="shared" si="2245"/>
        <v>#DIV/0!</v>
      </c>
      <c r="P3379" s="164" t="e">
        <f t="shared" si="2237"/>
        <v>#DIV/0!</v>
      </c>
      <c r="Q3379" s="492" t="e">
        <f t="shared" si="2239"/>
        <v>#DIV/0!</v>
      </c>
      <c r="R3379" s="234"/>
      <c r="S3379" s="234"/>
      <c r="T3379" s="75"/>
      <c r="U3379" s="79">
        <v>2</v>
      </c>
    </row>
    <row r="3380" spans="1:21" s="57" customFormat="1" ht="15.75" hidden="1" customHeight="1" thickBot="1">
      <c r="A3380" s="57" t="s">
        <v>77</v>
      </c>
      <c r="B3380" s="69"/>
      <c r="C3380" s="233" t="s">
        <v>2074</v>
      </c>
      <c r="D3380" s="175" t="e">
        <f t="shared" si="2245"/>
        <v>#DIV/0!</v>
      </c>
      <c r="E3380" s="176" t="e">
        <f t="shared" si="2245"/>
        <v>#DIV/0!</v>
      </c>
      <c r="F3380" s="176" t="e">
        <f t="shared" si="2245"/>
        <v>#DIV/0!</v>
      </c>
      <c r="G3380" s="176" t="e">
        <f t="shared" si="2245"/>
        <v>#DIV/0!</v>
      </c>
      <c r="H3380" s="176" t="e">
        <f t="shared" si="2245"/>
        <v>#DIV/0!</v>
      </c>
      <c r="I3380" s="176" t="e">
        <f t="shared" si="2245"/>
        <v>#DIV/0!</v>
      </c>
      <c r="J3380" s="176" t="e">
        <f t="shared" si="2245"/>
        <v>#DIV/0!</v>
      </c>
      <c r="K3380" s="176" t="e">
        <f t="shared" si="2245"/>
        <v>#DIV/0!</v>
      </c>
      <c r="L3380" s="176" t="e">
        <f t="shared" si="2245"/>
        <v>#DIV/0!</v>
      </c>
      <c r="M3380" s="176" t="e">
        <f t="shared" si="2245"/>
        <v>#DIV/0!</v>
      </c>
      <c r="N3380" s="176" t="e">
        <f t="shared" si="2245"/>
        <v>#DIV/0!</v>
      </c>
      <c r="O3380" s="176" t="e">
        <f t="shared" si="2245"/>
        <v>#DIV/0!</v>
      </c>
      <c r="P3380" s="164" t="e">
        <f t="shared" si="2237"/>
        <v>#DIV/0!</v>
      </c>
      <c r="Q3380" s="492" t="e">
        <f t="shared" si="2239"/>
        <v>#DIV/0!</v>
      </c>
      <c r="R3380" s="234"/>
      <c r="S3380" s="234"/>
      <c r="T3380" s="75"/>
      <c r="U3380" s="79">
        <v>2</v>
      </c>
    </row>
    <row r="3381" spans="1:21" s="57" customFormat="1" ht="15.75" hidden="1" customHeight="1" thickBot="1">
      <c r="A3381" s="57" t="s">
        <v>77</v>
      </c>
      <c r="B3381" s="69"/>
      <c r="C3381" s="236" t="s">
        <v>364</v>
      </c>
      <c r="D3381" s="245">
        <v>1.26033448</v>
      </c>
      <c r="E3381" s="246">
        <v>1.2268338400000001</v>
      </c>
      <c r="F3381" s="246">
        <v>1.1790153799999998</v>
      </c>
      <c r="G3381" s="246">
        <v>1.2202264599999999</v>
      </c>
      <c r="H3381" s="246">
        <v>1.2120388100000001</v>
      </c>
      <c r="I3381" s="246">
        <v>1.2890686999999998</v>
      </c>
      <c r="J3381" s="246">
        <v>1.4437624499999999</v>
      </c>
      <c r="K3381" s="246">
        <v>1.2377419199999999</v>
      </c>
      <c r="L3381" s="246">
        <v>1.3136826499999998</v>
      </c>
      <c r="M3381" s="246">
        <v>1.4679243700000002</v>
      </c>
      <c r="N3381" s="246">
        <v>1.3396886399999999</v>
      </c>
      <c r="O3381" s="197">
        <v>1.2736642300000001</v>
      </c>
      <c r="P3381" s="181">
        <f>SUM(D3381:O3381)</f>
        <v>15.463981930000001</v>
      </c>
      <c r="Q3381" s="198"/>
      <c r="R3381" s="234"/>
      <c r="S3381" s="234"/>
      <c r="T3381" s="75"/>
      <c r="U3381" s="79">
        <v>2</v>
      </c>
    </row>
    <row r="3382" spans="1:21" s="57" customFormat="1" ht="15.75" hidden="1" customHeight="1" thickBot="1">
      <c r="A3382" s="216" t="s">
        <v>77</v>
      </c>
      <c r="B3382" s="69"/>
      <c r="C3382" s="233" t="s">
        <v>365</v>
      </c>
      <c r="D3382" s="182">
        <v>1.3140343000000001</v>
      </c>
      <c r="E3382" s="183">
        <v>1.27032075</v>
      </c>
      <c r="F3382" s="183">
        <v>1.2313583400000001</v>
      </c>
      <c r="G3382" s="183">
        <v>1.24662173</v>
      </c>
      <c r="H3382" s="183">
        <v>1.26537145</v>
      </c>
      <c r="I3382" s="183">
        <v>1.3477766600000001</v>
      </c>
      <c r="J3382" s="183">
        <v>1.5491611599999999</v>
      </c>
      <c r="K3382" s="183">
        <v>1.3142617599999999</v>
      </c>
      <c r="L3382" s="183">
        <v>1.4025868500000001</v>
      </c>
      <c r="M3382" s="183">
        <v>1.5293933399999999</v>
      </c>
      <c r="N3382" s="183">
        <v>1.38232328</v>
      </c>
      <c r="O3382" s="184">
        <v>1.3382029799999999</v>
      </c>
      <c r="P3382" s="185">
        <f>SUM(D3382:O3382)</f>
        <v>16.1914126</v>
      </c>
      <c r="Q3382" s="502"/>
      <c r="R3382" s="186"/>
      <c r="S3382" s="186"/>
      <c r="T3382" s="103"/>
      <c r="U3382" s="79">
        <v>2</v>
      </c>
    </row>
    <row r="3383" spans="1:21" s="57" customFormat="1" ht="15.75" hidden="1" customHeight="1" thickBot="1">
      <c r="A3383" s="216" t="s">
        <v>77</v>
      </c>
      <c r="B3383" s="69"/>
      <c r="C3383" s="233" t="s">
        <v>500</v>
      </c>
      <c r="D3383" s="182">
        <v>1.3737641300000001</v>
      </c>
      <c r="E3383" s="183">
        <v>1.3416128300000001</v>
      </c>
      <c r="F3383" s="183">
        <v>1.3046425699999999</v>
      </c>
      <c r="G3383" s="183">
        <v>1.3099329</v>
      </c>
      <c r="H3383" s="183">
        <v>1.3339377100000001</v>
      </c>
      <c r="I3383" s="183">
        <v>1.4227750800000001</v>
      </c>
      <c r="J3383" s="183">
        <v>1.6146460199999999</v>
      </c>
      <c r="K3383" s="183">
        <v>1.43233258</v>
      </c>
      <c r="L3383" s="183">
        <v>1.43499617</v>
      </c>
      <c r="M3383" s="183">
        <v>1.63953218</v>
      </c>
      <c r="N3383" s="183">
        <v>1.47157</v>
      </c>
      <c r="O3383" s="184">
        <v>1.4235437399999999</v>
      </c>
      <c r="P3383" s="185">
        <f t="shared" ref="P3383:P3388" si="2246">SUM(D3383:O3383)</f>
        <v>17.10328591</v>
      </c>
      <c r="Q3383" s="503"/>
      <c r="R3383" s="187"/>
      <c r="S3383" s="187"/>
      <c r="T3383" s="105">
        <f t="shared" ref="T3383:T3388" si="2247">R3383-S3383</f>
        <v>0</v>
      </c>
      <c r="U3383" s="79">
        <v>2</v>
      </c>
    </row>
    <row r="3384" spans="1:21" s="57" customFormat="1" ht="15.75" hidden="1" customHeight="1" thickBot="1">
      <c r="A3384" s="216" t="s">
        <v>77</v>
      </c>
      <c r="B3384" s="69"/>
      <c r="C3384" s="233" t="s">
        <v>622</v>
      </c>
      <c r="D3384" s="182">
        <v>1.46937535</v>
      </c>
      <c r="E3384" s="183">
        <v>1.4255283999999999</v>
      </c>
      <c r="F3384" s="183">
        <v>1.41006272</v>
      </c>
      <c r="G3384" s="183">
        <v>1.3911770999999999</v>
      </c>
      <c r="H3384" s="183">
        <v>1.45424167</v>
      </c>
      <c r="I3384" s="183">
        <v>1.51284609</v>
      </c>
      <c r="J3384" s="183">
        <v>1.7489294399999999</v>
      </c>
      <c r="K3384" s="183">
        <v>1.49198667</v>
      </c>
      <c r="L3384" s="183">
        <v>1.5615636100000001</v>
      </c>
      <c r="M3384" s="183">
        <v>1.7186264899999999</v>
      </c>
      <c r="N3384" s="183">
        <v>1.59291027</v>
      </c>
      <c r="O3384" s="184">
        <v>1.5415581700000001</v>
      </c>
      <c r="P3384" s="185">
        <f t="shared" si="2246"/>
        <v>18.31880598</v>
      </c>
      <c r="Q3384" s="503"/>
      <c r="R3384" s="187"/>
      <c r="S3384" s="187"/>
      <c r="T3384" s="105">
        <f t="shared" si="2247"/>
        <v>0</v>
      </c>
      <c r="U3384" s="79">
        <v>2</v>
      </c>
    </row>
    <row r="3385" spans="1:21" s="57" customFormat="1" ht="15.75" hidden="1" customHeight="1" thickBot="1">
      <c r="A3385" s="216" t="s">
        <v>77</v>
      </c>
      <c r="B3385" s="69"/>
      <c r="C3385" s="233" t="s">
        <v>719</v>
      </c>
      <c r="D3385" s="182">
        <v>1.57578471</v>
      </c>
      <c r="E3385" s="183">
        <v>1.51411092</v>
      </c>
      <c r="F3385" s="183">
        <v>1.50326293</v>
      </c>
      <c r="G3385" s="183">
        <v>1.5118543600000001</v>
      </c>
      <c r="H3385" s="183">
        <v>1.5681999099999999</v>
      </c>
      <c r="I3385" s="183">
        <v>1.6272387399999999</v>
      </c>
      <c r="J3385" s="183">
        <v>1.8978553</v>
      </c>
      <c r="K3385" s="183">
        <v>1.6192470999999999</v>
      </c>
      <c r="L3385" s="183">
        <v>1.6261670100000001</v>
      </c>
      <c r="M3385" s="183">
        <v>1.88642248</v>
      </c>
      <c r="N3385" s="183">
        <v>1.6634086400000001</v>
      </c>
      <c r="O3385" s="184">
        <v>1.6602941600000001</v>
      </c>
      <c r="P3385" s="185">
        <f t="shared" si="2246"/>
        <v>19.653846259999998</v>
      </c>
      <c r="Q3385" s="503"/>
      <c r="R3385" s="187"/>
      <c r="S3385" s="187"/>
      <c r="T3385" s="105">
        <f t="shared" si="2247"/>
        <v>0</v>
      </c>
      <c r="U3385" s="79">
        <v>2</v>
      </c>
    </row>
    <row r="3386" spans="1:21" s="57" customFormat="1" ht="15.75" hidden="1" customHeight="1" thickBot="1">
      <c r="A3386" s="216" t="s">
        <v>77</v>
      </c>
      <c r="B3386" s="69"/>
      <c r="C3386" s="233" t="s">
        <v>826</v>
      </c>
      <c r="D3386" s="189">
        <v>1.6936357900000001</v>
      </c>
      <c r="E3386" s="190">
        <v>1.6299579499999999</v>
      </c>
      <c r="F3386" s="190">
        <v>1.5472732900000001</v>
      </c>
      <c r="G3386" s="190">
        <v>1.6237003300000001</v>
      </c>
      <c r="H3386" s="190">
        <v>1.6569323</v>
      </c>
      <c r="I3386" s="190">
        <v>1.7175689299999999</v>
      </c>
      <c r="J3386" s="190">
        <v>2.0228022600000002</v>
      </c>
      <c r="K3386" s="190">
        <v>1.67465778</v>
      </c>
      <c r="L3386" s="190">
        <v>1.75566289</v>
      </c>
      <c r="M3386" s="190">
        <v>1.9767838999999998</v>
      </c>
      <c r="N3386" s="190">
        <v>1.7617543500000001</v>
      </c>
      <c r="O3386" s="184">
        <v>1.7020057800000001</v>
      </c>
      <c r="P3386" s="185">
        <f t="shared" si="2246"/>
        <v>20.762735550000002</v>
      </c>
      <c r="Q3386" s="503"/>
      <c r="R3386" s="187"/>
      <c r="S3386" s="187"/>
      <c r="T3386" s="105">
        <f t="shared" si="2247"/>
        <v>0</v>
      </c>
      <c r="U3386" s="79">
        <v>2</v>
      </c>
    </row>
    <row r="3387" spans="1:21" s="57" customFormat="1" ht="15.75" hidden="1" customHeight="1" thickBot="1">
      <c r="A3387" s="216" t="s">
        <v>77</v>
      </c>
      <c r="B3387" s="69"/>
      <c r="C3387" s="233" t="s">
        <v>908</v>
      </c>
      <c r="D3387" s="422">
        <v>1.77533596</v>
      </c>
      <c r="E3387" s="423">
        <v>1.7070942</v>
      </c>
      <c r="F3387" s="423">
        <v>1.6631915400000001</v>
      </c>
      <c r="G3387" s="423">
        <v>1.7074113700000002</v>
      </c>
      <c r="H3387" s="423">
        <v>1.6699453200000001</v>
      </c>
      <c r="I3387" s="423">
        <v>1.79321522</v>
      </c>
      <c r="J3387" s="423">
        <v>2.1122058199999998</v>
      </c>
      <c r="K3387" s="423">
        <v>1.75118061</v>
      </c>
      <c r="L3387" s="423">
        <v>1.79077369</v>
      </c>
      <c r="M3387" s="423">
        <v>2.03990933</v>
      </c>
      <c r="N3387" s="423">
        <v>1.8590972400000001</v>
      </c>
      <c r="O3387" s="424">
        <v>1.8196987900000001</v>
      </c>
      <c r="P3387" s="425">
        <f t="shared" si="2246"/>
        <v>21.689059090000001</v>
      </c>
      <c r="Q3387" s="503"/>
      <c r="R3387" s="182"/>
      <c r="S3387" s="191"/>
      <c r="T3387" s="192">
        <f>S3387-R3387</f>
        <v>0</v>
      </c>
      <c r="U3387" s="79">
        <v>2</v>
      </c>
    </row>
    <row r="3388" spans="1:21" s="57" customFormat="1" ht="15.75" hidden="1" customHeight="1" thickBot="1">
      <c r="A3388" s="216" t="s">
        <v>77</v>
      </c>
      <c r="B3388" s="69"/>
      <c r="C3388" s="233" t="s">
        <v>1009</v>
      </c>
      <c r="D3388" s="182">
        <v>1.82496872</v>
      </c>
      <c r="E3388" s="183">
        <v>1.79653759</v>
      </c>
      <c r="F3388" s="183">
        <v>1.70985907</v>
      </c>
      <c r="G3388" s="183">
        <v>1.6376718300000002</v>
      </c>
      <c r="H3388" s="183">
        <v>1.7789876299999998</v>
      </c>
      <c r="I3388" s="183">
        <v>1.94677894</v>
      </c>
      <c r="J3388" s="183">
        <v>2.2070917999999997</v>
      </c>
      <c r="K3388" s="183">
        <v>1.88784258</v>
      </c>
      <c r="L3388" s="183">
        <v>1.9045328400000001</v>
      </c>
      <c r="M3388" s="183">
        <v>2.1839367000000003</v>
      </c>
      <c r="N3388" s="183">
        <v>1.9486919599999999</v>
      </c>
      <c r="O3388" s="184">
        <v>1.8962408799999999</v>
      </c>
      <c r="P3388" s="185">
        <f t="shared" si="2246"/>
        <v>22.723140540000006</v>
      </c>
      <c r="Q3388" s="503"/>
      <c r="R3388" s="459">
        <v>22.9</v>
      </c>
      <c r="S3388" s="459">
        <v>22.9</v>
      </c>
      <c r="T3388" s="592">
        <f t="shared" si="2247"/>
        <v>0</v>
      </c>
      <c r="U3388" s="79">
        <v>2</v>
      </c>
    </row>
    <row r="3389" spans="1:21" s="57" customFormat="1" ht="15.6" customHeight="1" thickBot="1">
      <c r="A3389" s="216" t="s">
        <v>77</v>
      </c>
      <c r="B3389" s="516">
        <f>+B3376+1</f>
        <v>664</v>
      </c>
      <c r="C3389" s="233" t="s">
        <v>2538</v>
      </c>
      <c r="D3389" s="182">
        <v>2.8</v>
      </c>
      <c r="E3389" s="183">
        <v>2.8</v>
      </c>
      <c r="F3389" s="183">
        <v>2.6</v>
      </c>
      <c r="G3389" s="183">
        <v>2.7</v>
      </c>
      <c r="H3389" s="183">
        <v>2.7</v>
      </c>
      <c r="I3389" s="183">
        <v>2.8</v>
      </c>
      <c r="J3389" s="183">
        <v>3.4</v>
      </c>
      <c r="K3389" s="183">
        <v>2.8</v>
      </c>
      <c r="L3389" s="183">
        <v>2.6</v>
      </c>
      <c r="M3389" s="183">
        <v>3.1</v>
      </c>
      <c r="N3389" s="183">
        <v>2.9</v>
      </c>
      <c r="O3389" s="184">
        <f>(R3389)-SUM(D3389:N3389)</f>
        <v>2.5999999999999979</v>
      </c>
      <c r="P3389" s="185">
        <f>SUM(D3389:O3389)</f>
        <v>33.799999999999997</v>
      </c>
      <c r="Q3389" s="584"/>
      <c r="R3389" s="182">
        <v>33.799999999999997</v>
      </c>
      <c r="S3389" s="187">
        <v>33.799999999999997</v>
      </c>
      <c r="T3389" s="105">
        <f>R3389-S3389</f>
        <v>0</v>
      </c>
      <c r="U3389" s="79">
        <v>1</v>
      </c>
    </row>
    <row r="3390" spans="1:21" s="57" customFormat="1" ht="15.75" hidden="1" customHeight="1" thickBot="1">
      <c r="A3390" s="216" t="s">
        <v>77</v>
      </c>
      <c r="B3390" s="69"/>
      <c r="C3390" s="233" t="s">
        <v>1154</v>
      </c>
      <c r="D3390" s="182">
        <v>1.97258318</v>
      </c>
      <c r="E3390" s="183">
        <v>1.8764444470746293</v>
      </c>
      <c r="F3390" s="183">
        <v>1.8369187651629955</v>
      </c>
      <c r="G3390" s="183">
        <v>1.8564172278237667</v>
      </c>
      <c r="H3390" s="183">
        <v>1.9230334413119095</v>
      </c>
      <c r="I3390" s="183">
        <v>2.0050723672721324</v>
      </c>
      <c r="J3390" s="183">
        <v>2.3261398846169601</v>
      </c>
      <c r="K3390" s="183">
        <v>1.9333744541450268</v>
      </c>
      <c r="L3390" s="183">
        <v>1.9591259380652053</v>
      </c>
      <c r="M3390" s="183">
        <v>2.2647585205994551</v>
      </c>
      <c r="N3390" s="183">
        <v>2.0609953463959281</v>
      </c>
      <c r="O3390" s="184">
        <v>2.017027100367581</v>
      </c>
      <c r="P3390" s="185">
        <f>SUM(D3390:O3390)</f>
        <v>24.031890672835587</v>
      </c>
      <c r="Q3390" s="351"/>
      <c r="R3390" s="595">
        <v>24</v>
      </c>
      <c r="S3390" s="596">
        <v>24</v>
      </c>
      <c r="T3390" s="597">
        <f>R3390-S3390</f>
        <v>0</v>
      </c>
      <c r="U3390" s="79">
        <v>2</v>
      </c>
    </row>
    <row r="3391" spans="1:21" s="57" customFormat="1" ht="15.75" hidden="1" customHeight="1" thickBot="1">
      <c r="A3391" s="216" t="s">
        <v>77</v>
      </c>
      <c r="B3391" s="516"/>
      <c r="C3391" s="233" t="s">
        <v>2065</v>
      </c>
      <c r="D3391" s="182">
        <v>2.0306818775302604</v>
      </c>
      <c r="E3391" s="183">
        <v>1.9746367570089398</v>
      </c>
      <c r="F3391" s="183">
        <v>1.8896518774012834</v>
      </c>
      <c r="G3391" s="183">
        <v>1.8940590653842806</v>
      </c>
      <c r="H3391" s="183">
        <v>2.0047557945076822</v>
      </c>
      <c r="I3391" s="183">
        <v>2.0829381338089221</v>
      </c>
      <c r="J3391" s="183">
        <v>2.4116332039446458</v>
      </c>
      <c r="K3391" s="183">
        <v>2.0632055328365442</v>
      </c>
      <c r="L3391" s="183">
        <v>2.0168157892981928</v>
      </c>
      <c r="M3391" s="183">
        <v>1.7931925154105373</v>
      </c>
      <c r="N3391" s="183">
        <v>1.4153506285203248</v>
      </c>
      <c r="O3391" s="184">
        <v>1.7289735344140957</v>
      </c>
      <c r="P3391" s="185">
        <f t="shared" ref="P3391:P3400" si="2248">SUM(D3391:O3391)</f>
        <v>23.305894710065708</v>
      </c>
      <c r="Q3391" s="351"/>
      <c r="R3391" s="182">
        <v>24.9</v>
      </c>
      <c r="S3391" s="187">
        <v>24.9</v>
      </c>
      <c r="T3391" s="481">
        <f t="shared" ref="T3391:T3400" si="2249">R3391-S3391</f>
        <v>0</v>
      </c>
      <c r="U3391" s="79">
        <v>2</v>
      </c>
    </row>
    <row r="3392" spans="1:21" s="57" customFormat="1" ht="15.75" hidden="1" customHeight="1" thickBot="1">
      <c r="A3392" s="216" t="s">
        <v>77</v>
      </c>
      <c r="B3392" s="516"/>
      <c r="C3392" s="233" t="s">
        <v>2066</v>
      </c>
      <c r="D3392" s="583">
        <v>1.9710171576266398</v>
      </c>
      <c r="E3392" s="301">
        <v>1.8730850730825515</v>
      </c>
      <c r="F3392" s="301">
        <v>1.8255128896096846</v>
      </c>
      <c r="G3392" s="301">
        <v>1.959302062013264</v>
      </c>
      <c r="H3392" s="301">
        <v>1.9687706930279434</v>
      </c>
      <c r="I3392" s="301">
        <v>2.0170532328469899</v>
      </c>
      <c r="J3392" s="301">
        <v>2.4275872945188675</v>
      </c>
      <c r="K3392" s="301">
        <v>2.0597506512496371</v>
      </c>
      <c r="L3392" s="301">
        <v>2.061608257450287</v>
      </c>
      <c r="M3392" s="301">
        <v>2.6511337561387291</v>
      </c>
      <c r="N3392" s="301">
        <v>2.4587699277152884</v>
      </c>
      <c r="O3392" s="332">
        <v>2.4466158996914551</v>
      </c>
      <c r="P3392" s="333">
        <f t="shared" si="2248"/>
        <v>25.720206894971341</v>
      </c>
      <c r="Q3392" s="557"/>
      <c r="R3392" s="642">
        <v>24.6</v>
      </c>
      <c r="S3392" s="459">
        <v>24.6</v>
      </c>
      <c r="T3392" s="592">
        <f t="shared" si="2249"/>
        <v>0</v>
      </c>
      <c r="U3392" s="79">
        <v>2</v>
      </c>
    </row>
    <row r="3393" spans="1:21" s="57" customFormat="1" ht="15.6" hidden="1" customHeight="1" thickBot="1">
      <c r="A3393" s="216" t="s">
        <v>77</v>
      </c>
      <c r="B3393" s="516"/>
      <c r="C3393" s="233" t="s">
        <v>2067</v>
      </c>
      <c r="D3393" s="182">
        <v>2.5777113015093365</v>
      </c>
      <c r="E3393" s="183">
        <v>2.4993591536747393</v>
      </c>
      <c r="F3393" s="183">
        <v>2.3372431966342848</v>
      </c>
      <c r="G3393" s="183">
        <v>2.494489236230474</v>
      </c>
      <c r="H3393" s="183">
        <v>2.5305501197382787</v>
      </c>
      <c r="I3393" s="183">
        <v>2.7699027106186338</v>
      </c>
      <c r="J3393" s="183">
        <v>3.2775785116529179</v>
      </c>
      <c r="K3393" s="183">
        <v>2.5960451443637491</v>
      </c>
      <c r="L3393" s="183">
        <v>2.7080563860769131</v>
      </c>
      <c r="M3393" s="183">
        <v>3.2059694805220653</v>
      </c>
      <c r="N3393" s="183">
        <v>2.9446329394573434</v>
      </c>
      <c r="O3393" s="184">
        <v>2.7937828677290621</v>
      </c>
      <c r="P3393" s="185">
        <f t="shared" si="2248"/>
        <v>32.735321048207801</v>
      </c>
      <c r="Q3393" s="584"/>
      <c r="R3393" s="182">
        <v>30.3</v>
      </c>
      <c r="S3393" s="187">
        <v>30.3</v>
      </c>
      <c r="T3393" s="105">
        <f t="shared" si="2249"/>
        <v>0</v>
      </c>
      <c r="U3393" s="79">
        <v>2</v>
      </c>
    </row>
    <row r="3394" spans="1:21" s="57" customFormat="1" ht="15.6" hidden="1" customHeight="1" thickBot="1">
      <c r="A3394" s="216" t="s">
        <v>77</v>
      </c>
      <c r="B3394" s="516"/>
      <c r="C3394" s="233" t="s">
        <v>2068</v>
      </c>
      <c r="D3394" s="182">
        <v>2.9245089700000002</v>
      </c>
      <c r="E3394" s="183">
        <v>2.7156322899999998</v>
      </c>
      <c r="F3394" s="183">
        <v>2.6931688399999998</v>
      </c>
      <c r="G3394" s="183">
        <v>2.6492787899999999</v>
      </c>
      <c r="H3394" s="183">
        <v>2.8364837899999999</v>
      </c>
      <c r="I3394" s="183">
        <v>2.8346165999999999</v>
      </c>
      <c r="J3394" s="183">
        <v>3.5039470900000005</v>
      </c>
      <c r="K3394" s="183">
        <v>2.8431648200000001</v>
      </c>
      <c r="L3394" s="183">
        <v>2.8745348099999997</v>
      </c>
      <c r="M3394" s="183">
        <v>3.2683218599999999</v>
      </c>
      <c r="N3394" s="183">
        <v>2.9210257800000003</v>
      </c>
      <c r="O3394" s="184">
        <v>2.8555781200000001</v>
      </c>
      <c r="P3394" s="185">
        <f t="shared" si="2248"/>
        <v>34.920261760000002</v>
      </c>
      <c r="Q3394" s="638"/>
      <c r="R3394" s="182">
        <v>34.6</v>
      </c>
      <c r="S3394" s="187">
        <v>34.6</v>
      </c>
      <c r="T3394" s="105">
        <f t="shared" si="2249"/>
        <v>0</v>
      </c>
      <c r="U3394" s="79">
        <v>2</v>
      </c>
    </row>
    <row r="3395" spans="1:21" s="57" customFormat="1" ht="15.75" customHeight="1" thickBot="1">
      <c r="A3395" s="216" t="s">
        <v>77</v>
      </c>
      <c r="B3395" s="516">
        <f>+B3389+1</f>
        <v>665</v>
      </c>
      <c r="C3395" s="233" t="s">
        <v>2069</v>
      </c>
      <c r="D3395" s="612">
        <v>2.9</v>
      </c>
      <c r="E3395" s="611">
        <v>2.6</v>
      </c>
      <c r="F3395" s="611">
        <v>2.6</v>
      </c>
      <c r="G3395" s="611">
        <v>2.6</v>
      </c>
      <c r="H3395" s="611">
        <v>2.7</v>
      </c>
      <c r="I3395" s="611">
        <v>2.8</v>
      </c>
      <c r="J3395" s="611">
        <v>3.4</v>
      </c>
      <c r="K3395" s="611">
        <v>2.6</v>
      </c>
      <c r="L3395" s="611">
        <v>2.8</v>
      </c>
      <c r="M3395" s="611">
        <v>3.2</v>
      </c>
      <c r="N3395" s="611">
        <v>2.8</v>
      </c>
      <c r="O3395" s="184">
        <f t="shared" ref="O3395:O3400" si="2250">(R3395)-SUM(D3395:N3395)</f>
        <v>2.7999999999999972</v>
      </c>
      <c r="P3395" s="185">
        <f t="shared" si="2248"/>
        <v>33.799999999999997</v>
      </c>
      <c r="Q3395" s="557"/>
      <c r="R3395" s="194">
        <v>33.799999999999997</v>
      </c>
      <c r="S3395" s="187">
        <v>33.799999999999997</v>
      </c>
      <c r="T3395" s="105">
        <f t="shared" si="2249"/>
        <v>0</v>
      </c>
      <c r="U3395" s="79">
        <v>1</v>
      </c>
    </row>
    <row r="3396" spans="1:21" s="57" customFormat="1" ht="15.75" customHeight="1" thickBot="1">
      <c r="A3396" s="216" t="s">
        <v>77</v>
      </c>
      <c r="B3396" s="516">
        <f>+B3395+1</f>
        <v>666</v>
      </c>
      <c r="C3396" s="233" t="s">
        <v>2070</v>
      </c>
      <c r="D3396" s="195">
        <v>2.8</v>
      </c>
      <c r="E3396" s="193">
        <v>2.8</v>
      </c>
      <c r="F3396" s="193">
        <v>2.7</v>
      </c>
      <c r="G3396" s="193">
        <v>2.6</v>
      </c>
      <c r="H3396" s="193">
        <v>2.7</v>
      </c>
      <c r="I3396" s="193">
        <v>2.8</v>
      </c>
      <c r="J3396" s="193">
        <v>3.4</v>
      </c>
      <c r="K3396" s="193">
        <v>2.8</v>
      </c>
      <c r="L3396" s="193">
        <v>2.8</v>
      </c>
      <c r="M3396" s="193">
        <v>3.1</v>
      </c>
      <c r="N3396" s="193">
        <v>2.9</v>
      </c>
      <c r="O3396" s="184">
        <f t="shared" si="2250"/>
        <v>2.8000000000000007</v>
      </c>
      <c r="P3396" s="185">
        <f t="shared" si="2248"/>
        <v>34.200000000000003</v>
      </c>
      <c r="Q3396" s="542"/>
      <c r="R3396" s="199">
        <v>34.200000000000003</v>
      </c>
      <c r="S3396" s="187">
        <v>34.200000000000003</v>
      </c>
      <c r="T3396" s="105">
        <f t="shared" si="2249"/>
        <v>0</v>
      </c>
      <c r="U3396" s="79">
        <v>1</v>
      </c>
    </row>
    <row r="3397" spans="1:21" s="57" customFormat="1" ht="15.75" hidden="1" customHeight="1" thickBot="1">
      <c r="A3397" s="216" t="s">
        <v>77</v>
      </c>
      <c r="B3397" s="69"/>
      <c r="C3397" s="233" t="s">
        <v>2071</v>
      </c>
      <c r="D3397" s="195"/>
      <c r="E3397" s="193"/>
      <c r="F3397" s="193"/>
      <c r="G3397" s="193"/>
      <c r="H3397" s="193"/>
      <c r="I3397" s="193"/>
      <c r="J3397" s="193"/>
      <c r="K3397" s="193"/>
      <c r="L3397" s="193"/>
      <c r="M3397" s="193"/>
      <c r="N3397" s="193"/>
      <c r="O3397" s="184">
        <f t="shared" si="2250"/>
        <v>0</v>
      </c>
      <c r="P3397" s="185">
        <f t="shared" si="2248"/>
        <v>0</v>
      </c>
      <c r="Q3397" s="503"/>
      <c r="R3397" s="199"/>
      <c r="S3397" s="187"/>
      <c r="T3397" s="105">
        <f t="shared" si="2249"/>
        <v>0</v>
      </c>
      <c r="U3397" s="79">
        <v>2</v>
      </c>
    </row>
    <row r="3398" spans="1:21" s="57" customFormat="1" ht="15.75" hidden="1" customHeight="1" thickBot="1">
      <c r="A3398" s="216" t="s">
        <v>77</v>
      </c>
      <c r="B3398" s="69"/>
      <c r="C3398" s="233" t="s">
        <v>2072</v>
      </c>
      <c r="D3398" s="195"/>
      <c r="E3398" s="193"/>
      <c r="F3398" s="193"/>
      <c r="G3398" s="193"/>
      <c r="H3398" s="193"/>
      <c r="I3398" s="193"/>
      <c r="J3398" s="193"/>
      <c r="K3398" s="193"/>
      <c r="L3398" s="193"/>
      <c r="M3398" s="193"/>
      <c r="N3398" s="193"/>
      <c r="O3398" s="184">
        <f t="shared" si="2250"/>
        <v>0</v>
      </c>
      <c r="P3398" s="185">
        <f t="shared" si="2248"/>
        <v>0</v>
      </c>
      <c r="Q3398" s="503"/>
      <c r="R3398" s="199"/>
      <c r="S3398" s="187"/>
      <c r="T3398" s="105">
        <f t="shared" si="2249"/>
        <v>0</v>
      </c>
      <c r="U3398" s="79">
        <v>2</v>
      </c>
    </row>
    <row r="3399" spans="1:21" s="57" customFormat="1" ht="15.75" hidden="1" customHeight="1" thickBot="1">
      <c r="A3399" s="216" t="s">
        <v>77</v>
      </c>
      <c r="B3399" s="69"/>
      <c r="C3399" s="233" t="s">
        <v>2073</v>
      </c>
      <c r="D3399" s="195"/>
      <c r="E3399" s="193"/>
      <c r="F3399" s="193"/>
      <c r="G3399" s="193"/>
      <c r="H3399" s="193"/>
      <c r="I3399" s="193"/>
      <c r="J3399" s="193"/>
      <c r="K3399" s="193"/>
      <c r="L3399" s="193"/>
      <c r="M3399" s="193"/>
      <c r="N3399" s="193"/>
      <c r="O3399" s="184">
        <f t="shared" si="2250"/>
        <v>0</v>
      </c>
      <c r="P3399" s="185">
        <f t="shared" si="2248"/>
        <v>0</v>
      </c>
      <c r="Q3399" s="503"/>
      <c r="R3399" s="199"/>
      <c r="S3399" s="187"/>
      <c r="T3399" s="105">
        <f t="shared" si="2249"/>
        <v>0</v>
      </c>
      <c r="U3399" s="79">
        <v>2</v>
      </c>
    </row>
    <row r="3400" spans="1:21" s="57" customFormat="1" ht="15.75" hidden="1" customHeight="1" thickBot="1">
      <c r="A3400" s="216" t="s">
        <v>77</v>
      </c>
      <c r="B3400" s="69"/>
      <c r="C3400" s="233" t="s">
        <v>2074</v>
      </c>
      <c r="D3400" s="195"/>
      <c r="E3400" s="193"/>
      <c r="F3400" s="193"/>
      <c r="G3400" s="193"/>
      <c r="H3400" s="193"/>
      <c r="I3400" s="193"/>
      <c r="J3400" s="193"/>
      <c r="K3400" s="193"/>
      <c r="L3400" s="193"/>
      <c r="M3400" s="193"/>
      <c r="N3400" s="193"/>
      <c r="O3400" s="184">
        <f t="shared" si="2250"/>
        <v>0</v>
      </c>
      <c r="P3400" s="185">
        <f t="shared" si="2248"/>
        <v>0</v>
      </c>
      <c r="Q3400" s="503"/>
      <c r="R3400" s="199"/>
      <c r="S3400" s="187"/>
      <c r="T3400" s="105">
        <f t="shared" si="2249"/>
        <v>0</v>
      </c>
      <c r="U3400" s="79">
        <v>2</v>
      </c>
    </row>
    <row r="3401" spans="1:21" s="196" customFormat="1" ht="15.6" customHeight="1" thickBot="1">
      <c r="B3401" s="549"/>
      <c r="C3401" s="468"/>
      <c r="D3401" s="161"/>
      <c r="E3401" s="161"/>
      <c r="F3401" s="161"/>
      <c r="G3401" s="161"/>
      <c r="H3401" s="161"/>
      <c r="I3401" s="161"/>
      <c r="J3401" s="161"/>
      <c r="K3401" s="161"/>
      <c r="L3401" s="161"/>
      <c r="M3401" s="161"/>
      <c r="N3401" s="161"/>
      <c r="O3401" s="197"/>
      <c r="P3401" s="198"/>
      <c r="Q3401" s="198"/>
      <c r="R3401" s="161"/>
      <c r="S3401" s="161"/>
      <c r="T3401" s="75"/>
      <c r="U3401" s="79">
        <v>1</v>
      </c>
    </row>
    <row r="3402" spans="1:21" s="80" customFormat="1" ht="15.75" hidden="1" customHeight="1" thickBot="1">
      <c r="A3402" s="208" t="s">
        <v>78</v>
      </c>
      <c r="B3402" s="69"/>
      <c r="C3402" s="367" t="s">
        <v>376</v>
      </c>
      <c r="D3402" s="145">
        <v>8.2146725068162119E-2</v>
      </c>
      <c r="E3402" s="145">
        <v>7.8664249885220236E-2</v>
      </c>
      <c r="F3402" s="145">
        <v>7.5678622851856309E-2</v>
      </c>
      <c r="G3402" s="145">
        <v>7.5136953443224547E-2</v>
      </c>
      <c r="H3402" s="145">
        <v>7.7105618404481879E-2</v>
      </c>
      <c r="I3402" s="145">
        <v>8.0798024998296844E-2</v>
      </c>
      <c r="J3402" s="145">
        <v>9.9288736574076067E-2</v>
      </c>
      <c r="K3402" s="145">
        <v>8.832580612442234E-2</v>
      </c>
      <c r="L3402" s="145">
        <v>9.1409407466187476E-2</v>
      </c>
      <c r="M3402" s="145">
        <v>9.7424543237132719E-2</v>
      </c>
      <c r="N3402" s="145">
        <v>7.7720030433218623E-2</v>
      </c>
      <c r="O3402" s="145">
        <v>7.6301281513720898E-2</v>
      </c>
      <c r="P3402" s="89">
        <f>SUM(D3402:O3402)</f>
        <v>1</v>
      </c>
      <c r="Q3402" s="483"/>
      <c r="R3402" s="85"/>
      <c r="S3402" s="85"/>
      <c r="T3402" s="143"/>
      <c r="U3402" s="79">
        <v>2</v>
      </c>
    </row>
    <row r="3403" spans="1:21" s="80" customFormat="1" ht="15.75" hidden="1" customHeight="1" thickBot="1">
      <c r="A3403" s="351" t="s">
        <v>78</v>
      </c>
      <c r="B3403" s="69"/>
      <c r="C3403" s="367" t="s">
        <v>377</v>
      </c>
      <c r="D3403" s="148">
        <v>8.5305099890995301E-2</v>
      </c>
      <c r="E3403" s="148">
        <v>8.0822257996613828E-2</v>
      </c>
      <c r="F3403" s="148">
        <v>7.8003651385438952E-2</v>
      </c>
      <c r="G3403" s="148">
        <v>7.657777666740874E-2</v>
      </c>
      <c r="H3403" s="148">
        <v>7.5203982971382269E-2</v>
      </c>
      <c r="I3403" s="148">
        <v>7.8962125375122774E-2</v>
      </c>
      <c r="J3403" s="148">
        <v>9.892919471480939E-2</v>
      </c>
      <c r="K3403" s="148">
        <v>8.9463244749243692E-2</v>
      </c>
      <c r="L3403" s="148">
        <v>8.9994062314344536E-2</v>
      </c>
      <c r="M3403" s="148">
        <v>9.5928223745657903E-2</v>
      </c>
      <c r="N3403" s="148">
        <v>7.7156369247635789E-2</v>
      </c>
      <c r="O3403" s="148">
        <v>7.3654010941346673E-2</v>
      </c>
      <c r="P3403" s="94">
        <f>SUM(D3403:O3403)</f>
        <v>1</v>
      </c>
      <c r="Q3403" s="483"/>
      <c r="R3403" s="85"/>
      <c r="S3403" s="85"/>
      <c r="T3403" s="143"/>
      <c r="U3403" s="79">
        <v>2</v>
      </c>
    </row>
    <row r="3404" spans="1:21" s="80" customFormat="1" ht="15.75" hidden="1" customHeight="1" thickBot="1">
      <c r="A3404" s="351" t="s">
        <v>78</v>
      </c>
      <c r="B3404" s="69"/>
      <c r="C3404" s="367" t="s">
        <v>378</v>
      </c>
      <c r="D3404" s="151">
        <v>7.9535342982115995E-2</v>
      </c>
      <c r="E3404" s="151">
        <v>7.754125344503586E-2</v>
      </c>
      <c r="F3404" s="151">
        <v>7.4479842449036049E-2</v>
      </c>
      <c r="G3404" s="151">
        <v>7.276234561998661E-2</v>
      </c>
      <c r="H3404" s="151">
        <v>7.4917848525703767E-2</v>
      </c>
      <c r="I3404" s="151">
        <v>7.6960343883322679E-2</v>
      </c>
      <c r="J3404" s="151">
        <v>0.10101516940521114</v>
      </c>
      <c r="K3404" s="151">
        <v>8.8716138320637544E-2</v>
      </c>
      <c r="L3404" s="151">
        <v>9.2698811830220509E-2</v>
      </c>
      <c r="M3404" s="151">
        <v>0.10271026659996925</v>
      </c>
      <c r="N3404" s="151">
        <v>8.1375730362644186E-2</v>
      </c>
      <c r="O3404" s="151">
        <v>7.7286906576116518E-2</v>
      </c>
      <c r="P3404" s="84">
        <f>SUM(D3404:O3404)</f>
        <v>1.0000000000000002</v>
      </c>
      <c r="Q3404" s="483"/>
      <c r="R3404" s="85"/>
      <c r="S3404" s="85"/>
      <c r="T3404" s="143"/>
      <c r="U3404" s="79">
        <v>2</v>
      </c>
    </row>
    <row r="3405" spans="1:21" s="80" customFormat="1" ht="15.75" hidden="1" customHeight="1" thickBot="1">
      <c r="A3405" s="351" t="s">
        <v>78</v>
      </c>
      <c r="B3405" s="69"/>
      <c r="C3405" s="367" t="s">
        <v>379</v>
      </c>
      <c r="D3405" s="126">
        <f t="shared" ref="D3405:D3412" si="2251">D3424/$P3424</f>
        <v>7.6128767621684273E-2</v>
      </c>
      <c r="E3405" s="128">
        <f t="shared" ref="E3405:O3405" si="2252">E3424/$P3424</f>
        <v>7.409714812691709E-2</v>
      </c>
      <c r="F3405" s="128">
        <f t="shared" si="2252"/>
        <v>7.1197235742950685E-2</v>
      </c>
      <c r="G3405" s="128">
        <f t="shared" si="2252"/>
        <v>7.3696449132098094E-2</v>
      </c>
      <c r="H3405" s="128">
        <f t="shared" si="2252"/>
        <v>7.319991529997473E-2</v>
      </c>
      <c r="I3405" s="128">
        <f t="shared" si="2252"/>
        <v>7.7871332012220087E-2</v>
      </c>
      <c r="J3405" s="128">
        <f t="shared" si="2252"/>
        <v>9.9993983468064138E-2</v>
      </c>
      <c r="K3405" s="128">
        <f t="shared" si="2252"/>
        <v>8.7500030971044016E-2</v>
      </c>
      <c r="L3405" s="128">
        <f t="shared" si="2252"/>
        <v>9.2105396583575874E-2</v>
      </c>
      <c r="M3405" s="128">
        <f t="shared" si="2252"/>
        <v>0.10145926397434808</v>
      </c>
      <c r="N3405" s="128">
        <f t="shared" si="2252"/>
        <v>8.0941138296837925E-2</v>
      </c>
      <c r="O3405" s="128">
        <f t="shared" si="2252"/>
        <v>9.1809338770285215E-2</v>
      </c>
      <c r="P3405" s="130">
        <f>SUM(D3405:O3405)</f>
        <v>1.0000000000000002</v>
      </c>
      <c r="Q3405" s="483"/>
      <c r="R3405" s="85"/>
      <c r="S3405" s="85"/>
      <c r="T3405" s="143"/>
      <c r="U3405" s="79">
        <v>2</v>
      </c>
    </row>
    <row r="3406" spans="1:21" s="80" customFormat="1" ht="15.75" hidden="1" customHeight="1" thickBot="1">
      <c r="A3406" s="351" t="s">
        <v>78</v>
      </c>
      <c r="B3406" s="69"/>
      <c r="C3406" s="368" t="s">
        <v>380</v>
      </c>
      <c r="D3406" s="126">
        <f t="shared" si="2251"/>
        <v>7.7129898791211515E-2</v>
      </c>
      <c r="E3406" s="128">
        <f t="shared" ref="E3406:O3407" si="2253">E3425/$P3425</f>
        <v>7.4554242592900111E-2</v>
      </c>
      <c r="F3406" s="128">
        <f t="shared" si="2253"/>
        <v>7.2258530343601426E-2</v>
      </c>
      <c r="G3406" s="128">
        <f t="shared" si="2253"/>
        <v>7.3157867518560293E-2</v>
      </c>
      <c r="H3406" s="128">
        <f t="shared" si="2253"/>
        <v>7.4262624019123966E-2</v>
      </c>
      <c r="I3406" s="128">
        <f t="shared" si="2253"/>
        <v>7.9118039778615257E-2</v>
      </c>
      <c r="J3406" s="128">
        <f t="shared" si="2253"/>
        <v>0.10336323038127673</v>
      </c>
      <c r="K3406" s="128">
        <f t="shared" si="2253"/>
        <v>8.9522671624559888E-2</v>
      </c>
      <c r="L3406" s="128">
        <f t="shared" si="2253"/>
        <v>9.4726892817240727E-2</v>
      </c>
      <c r="M3406" s="128">
        <f t="shared" si="2253"/>
        <v>0.10219848647925087</v>
      </c>
      <c r="N3406" s="128">
        <f t="shared" si="2253"/>
        <v>8.1153568856674574E-2</v>
      </c>
      <c r="O3406" s="128">
        <f t="shared" si="2253"/>
        <v>7.8553946796984658E-2</v>
      </c>
      <c r="P3406" s="130">
        <f>SUM(D3406:O3406)</f>
        <v>1</v>
      </c>
      <c r="Q3406" s="499">
        <f>(P3425/P3424-1)</f>
        <v>2.9242259410360072E-2</v>
      </c>
      <c r="R3406" s="85"/>
      <c r="S3406" s="85"/>
      <c r="T3406" s="143"/>
      <c r="U3406" s="79">
        <v>2</v>
      </c>
    </row>
    <row r="3407" spans="1:21" s="80" customFormat="1" ht="15.75" hidden="1" customHeight="1" thickBot="1">
      <c r="A3407" s="351" t="s">
        <v>78</v>
      </c>
      <c r="B3407" s="69"/>
      <c r="C3407" s="367" t="s">
        <v>501</v>
      </c>
      <c r="D3407" s="86">
        <f t="shared" si="2251"/>
        <v>7.653701966128619E-2</v>
      </c>
      <c r="E3407" s="145">
        <f t="shared" si="2253"/>
        <v>7.4739219203830698E-2</v>
      </c>
      <c r="F3407" s="145">
        <f t="shared" si="2253"/>
        <v>7.2671957341017099E-2</v>
      </c>
      <c r="G3407" s="145">
        <f t="shared" si="2253"/>
        <v>7.2967776292677866E-2</v>
      </c>
      <c r="H3407" s="145">
        <f t="shared" si="2253"/>
        <v>7.4310050691822574E-2</v>
      </c>
      <c r="I3407" s="145">
        <f t="shared" si="2253"/>
        <v>7.9277558874980419E-2</v>
      </c>
      <c r="J3407" s="145">
        <f t="shared" si="2253"/>
        <v>0.10175453982200737</v>
      </c>
      <c r="K3407" s="145">
        <f t="shared" si="2253"/>
        <v>9.1560141144773635E-2</v>
      </c>
      <c r="L3407" s="145">
        <f t="shared" si="2253"/>
        <v>9.1709081236619555E-2</v>
      </c>
      <c r="M3407" s="145">
        <f t="shared" si="2253"/>
        <v>0.10314609670219942</v>
      </c>
      <c r="N3407" s="145">
        <f t="shared" si="2253"/>
        <v>8.2006018962343746E-2</v>
      </c>
      <c r="O3407" s="145">
        <f t="shared" si="2253"/>
        <v>7.9320540066441528E-2</v>
      </c>
      <c r="P3407" s="89">
        <f t="shared" ref="P3407:P3412" si="2254">SUM(D3407:O3407)</f>
        <v>1</v>
      </c>
      <c r="Q3407" s="499">
        <f t="shared" ref="Q3407:Q3412" si="2255">(P3426/P3425-1)</f>
        <v>5.3728690347137675E-2</v>
      </c>
      <c r="R3407" s="85"/>
      <c r="S3407" s="85"/>
      <c r="T3407" s="143"/>
      <c r="U3407" s="79">
        <v>2</v>
      </c>
    </row>
    <row r="3408" spans="1:21" s="80" customFormat="1" ht="15.75" hidden="1" customHeight="1" thickBot="1">
      <c r="A3408" s="351" t="s">
        <v>78</v>
      </c>
      <c r="B3408" s="69"/>
      <c r="C3408" s="367" t="s">
        <v>623</v>
      </c>
      <c r="D3408" s="452">
        <f t="shared" si="2251"/>
        <v>7.6672048024299888E-2</v>
      </c>
      <c r="E3408" s="151">
        <f t="shared" ref="E3408:O3408" si="2256">E3427/$P3427</f>
        <v>7.4376300946896706E-2</v>
      </c>
      <c r="F3408" s="151">
        <f t="shared" si="2256"/>
        <v>7.3566545896095389E-2</v>
      </c>
      <c r="G3408" s="151">
        <f t="shared" si="2256"/>
        <v>7.2577729215954664E-2</v>
      </c>
      <c r="H3408" s="151">
        <f t="shared" si="2256"/>
        <v>7.5879675471794902E-2</v>
      </c>
      <c r="I3408" s="151">
        <f t="shared" si="2256"/>
        <v>7.8948097287422359E-2</v>
      </c>
      <c r="J3408" s="151">
        <f t="shared" si="2256"/>
        <v>0.10230947061129607</v>
      </c>
      <c r="K3408" s="151">
        <f t="shared" si="2256"/>
        <v>8.88564115048769E-2</v>
      </c>
      <c r="L3408" s="151">
        <f t="shared" si="2256"/>
        <v>9.2499334331467731E-2</v>
      </c>
      <c r="M3408" s="151">
        <f t="shared" si="2256"/>
        <v>0.10072286333687243</v>
      </c>
      <c r="N3408" s="151">
        <f t="shared" si="2256"/>
        <v>8.3140113513875513E-2</v>
      </c>
      <c r="O3408" s="151">
        <f t="shared" si="2256"/>
        <v>8.0451409859147477E-2</v>
      </c>
      <c r="P3408" s="84">
        <f t="shared" si="2254"/>
        <v>1</v>
      </c>
      <c r="Q3408" s="500">
        <f t="shared" si="2255"/>
        <v>6.7968089936641718E-2</v>
      </c>
      <c r="R3408" s="85"/>
      <c r="S3408" s="85"/>
      <c r="T3408" s="143"/>
      <c r="U3408" s="79">
        <v>2</v>
      </c>
    </row>
    <row r="3409" spans="1:21" s="80" customFormat="1" ht="15.75" hidden="1" customHeight="1" thickBot="1">
      <c r="A3409" s="351" t="s">
        <v>78</v>
      </c>
      <c r="B3409" s="69"/>
      <c r="C3409" s="473" t="s">
        <v>720</v>
      </c>
      <c r="D3409" s="126">
        <f t="shared" si="2251"/>
        <v>7.6756889036439249E-2</v>
      </c>
      <c r="E3409" s="335">
        <f t="shared" ref="E3409:O3409" si="2257">E3428/$P3428</f>
        <v>7.3866605748481376E-2</v>
      </c>
      <c r="F3409" s="335">
        <f t="shared" si="2257"/>
        <v>7.3335628206871187E-2</v>
      </c>
      <c r="G3409" s="335">
        <f t="shared" si="2257"/>
        <v>7.3756153638294145E-2</v>
      </c>
      <c r="H3409" s="335">
        <f t="shared" si="2257"/>
        <v>7.6514105127520618E-2</v>
      </c>
      <c r="I3409" s="335">
        <f t="shared" si="2257"/>
        <v>7.9403885028303769E-2</v>
      </c>
      <c r="J3409" s="335">
        <f t="shared" si="2257"/>
        <v>0.10291640161456972</v>
      </c>
      <c r="K3409" s="335">
        <f t="shared" si="2257"/>
        <v>8.9279338122525059E-2</v>
      </c>
      <c r="L3409" s="335">
        <f t="shared" si="2257"/>
        <v>8.9618047118071045E-2</v>
      </c>
      <c r="M3409" s="335">
        <f t="shared" si="2257"/>
        <v>0.10235679803534953</v>
      </c>
      <c r="N3409" s="335">
        <f t="shared" si="2257"/>
        <v>8.1174296376509289E-2</v>
      </c>
      <c r="O3409" s="335">
        <f t="shared" si="2257"/>
        <v>8.1021851947065085E-2</v>
      </c>
      <c r="P3409" s="130">
        <f t="shared" si="2254"/>
        <v>1</v>
      </c>
      <c r="Q3409" s="500">
        <f t="shared" si="2255"/>
        <v>7.1479720377160882E-2</v>
      </c>
      <c r="R3409" s="85"/>
      <c r="S3409" s="85"/>
      <c r="T3409" s="480"/>
      <c r="U3409" s="79">
        <v>2</v>
      </c>
    </row>
    <row r="3410" spans="1:21" s="80" customFormat="1" ht="15.75" hidden="1" customHeight="1" thickBot="1">
      <c r="A3410" s="351" t="s">
        <v>78</v>
      </c>
      <c r="B3410" s="516"/>
      <c r="C3410" s="473" t="s">
        <v>827</v>
      </c>
      <c r="D3410" s="86">
        <f t="shared" si="2251"/>
        <v>7.8417647898978066E-2</v>
      </c>
      <c r="E3410" s="145">
        <f t="shared" ref="E3410:O3410" si="2258">E3429/$P3429</f>
        <v>7.5429360318028341E-2</v>
      </c>
      <c r="F3410" s="145">
        <f t="shared" si="2258"/>
        <v>7.1591198656058841E-2</v>
      </c>
      <c r="G3410" s="145">
        <f t="shared" si="2258"/>
        <v>7.5138885951701304E-2</v>
      </c>
      <c r="H3410" s="145">
        <f t="shared" si="2258"/>
        <v>7.6681490153625659E-2</v>
      </c>
      <c r="I3410" s="145">
        <f t="shared" si="2258"/>
        <v>7.9496197964696438E-2</v>
      </c>
      <c r="J3410" s="145">
        <f t="shared" si="2258"/>
        <v>0.10340534096794354</v>
      </c>
      <c r="K3410" s="145">
        <f t="shared" si="2258"/>
        <v>8.7244728890549614E-2</v>
      </c>
      <c r="L3410" s="145">
        <f t="shared" si="2258"/>
        <v>9.1004926685831475E-2</v>
      </c>
      <c r="M3410" s="145">
        <f t="shared" si="2258"/>
        <v>0.10126920229286074</v>
      </c>
      <c r="N3410" s="145">
        <f t="shared" si="2258"/>
        <v>8.1547252512061061E-2</v>
      </c>
      <c r="O3410" s="145">
        <f t="shared" si="2258"/>
        <v>7.8773767707664991E-2</v>
      </c>
      <c r="P3410" s="534">
        <f t="shared" si="2254"/>
        <v>1</v>
      </c>
      <c r="Q3410" s="535">
        <f t="shared" si="2255"/>
        <v>5.4020751692468227E-2</v>
      </c>
      <c r="R3410" s="85"/>
      <c r="S3410" s="85"/>
      <c r="T3410" s="143"/>
      <c r="U3410" s="79">
        <v>2</v>
      </c>
    </row>
    <row r="3411" spans="1:21" s="80" customFormat="1" ht="15.75" hidden="1" customHeight="1" thickBot="1">
      <c r="A3411" s="351" t="s">
        <v>78</v>
      </c>
      <c r="B3411" s="516"/>
      <c r="C3411" s="473" t="s">
        <v>909</v>
      </c>
      <c r="D3411" s="369">
        <f t="shared" si="2251"/>
        <v>7.8792246541621327E-2</v>
      </c>
      <c r="E3411" s="148">
        <f t="shared" ref="E3411:O3412" si="2259">E3430/$P3430</f>
        <v>7.5755013879328356E-2</v>
      </c>
      <c r="F3411" s="148">
        <f t="shared" si="2259"/>
        <v>7.3801040792737443E-2</v>
      </c>
      <c r="G3411" s="148">
        <f t="shared" si="2259"/>
        <v>7.5769130495638548E-2</v>
      </c>
      <c r="H3411" s="148">
        <f t="shared" si="2259"/>
        <v>7.410163080250716E-2</v>
      </c>
      <c r="I3411" s="148">
        <f t="shared" si="2259"/>
        <v>7.9587997631873256E-2</v>
      </c>
      <c r="J3411" s="148">
        <f t="shared" si="2259"/>
        <v>0.10312445562149793</v>
      </c>
      <c r="K3411" s="148">
        <f t="shared" si="2259"/>
        <v>8.7056326115078422E-2</v>
      </c>
      <c r="L3411" s="148">
        <f t="shared" si="2259"/>
        <v>8.8818493125634487E-2</v>
      </c>
      <c r="M3411" s="148">
        <f t="shared" si="2259"/>
        <v>9.9906759726169594E-2</v>
      </c>
      <c r="N3411" s="148">
        <f t="shared" si="2259"/>
        <v>8.2520204901563254E-2</v>
      </c>
      <c r="O3411" s="148">
        <f t="shared" si="2259"/>
        <v>8.0766700366350322E-2</v>
      </c>
      <c r="P3411" s="533">
        <f t="shared" si="2254"/>
        <v>1.0000000000000002</v>
      </c>
      <c r="Q3411" s="536">
        <f t="shared" si="2255"/>
        <v>4.2966852654704679E-2</v>
      </c>
      <c r="R3411" s="85"/>
      <c r="S3411" s="85"/>
      <c r="T3411" s="143"/>
      <c r="U3411" s="79">
        <v>2</v>
      </c>
    </row>
    <row r="3412" spans="1:21" s="80" customFormat="1" ht="15.6" hidden="1" customHeight="1" thickBot="1">
      <c r="A3412" s="351" t="s">
        <v>78</v>
      </c>
      <c r="B3412" s="516"/>
      <c r="C3412" s="473" t="s">
        <v>1010</v>
      </c>
      <c r="D3412" s="369">
        <f t="shared" si="2251"/>
        <v>7.7437290101032522E-2</v>
      </c>
      <c r="E3412" s="148">
        <f t="shared" si="2259"/>
        <v>7.6227582468971627E-2</v>
      </c>
      <c r="F3412" s="148">
        <f t="shared" si="2259"/>
        <v>7.2539525163361263E-2</v>
      </c>
      <c r="G3412" s="148">
        <f t="shared" si="2259"/>
        <v>6.946805238758047E-2</v>
      </c>
      <c r="H3412" s="148">
        <f t="shared" si="2259"/>
        <v>7.5480854716124215E-2</v>
      </c>
      <c r="I3412" s="148">
        <f t="shared" si="2259"/>
        <v>8.2620155781283927E-2</v>
      </c>
      <c r="J3412" s="148">
        <f t="shared" si="2259"/>
        <v>0.10262437613311064</v>
      </c>
      <c r="K3412" s="148">
        <f t="shared" si="2259"/>
        <v>8.904073902596335E-2</v>
      </c>
      <c r="L3412" s="148">
        <f t="shared" si="2259"/>
        <v>8.9750887828856193E-2</v>
      </c>
      <c r="M3412" s="148">
        <f t="shared" si="2259"/>
        <v>0.1016391567872527</v>
      </c>
      <c r="N3412" s="148">
        <f t="shared" si="2259"/>
        <v>8.2701552232262471E-2</v>
      </c>
      <c r="O3412" s="148">
        <f t="shared" si="2259"/>
        <v>8.0469827374200623E-2</v>
      </c>
      <c r="P3412" s="533">
        <f t="shared" si="2254"/>
        <v>0.99999999999999989</v>
      </c>
      <c r="Q3412" s="536">
        <f t="shared" si="2255"/>
        <v>4.6023806347408991E-2</v>
      </c>
      <c r="R3412" s="85"/>
      <c r="S3412" s="85"/>
      <c r="T3412" s="143"/>
      <c r="U3412" s="79">
        <v>2</v>
      </c>
    </row>
    <row r="3413" spans="1:21" s="80" customFormat="1" ht="15.6" hidden="1" customHeight="1" thickBot="1">
      <c r="A3413" s="351" t="s">
        <v>78</v>
      </c>
      <c r="B3413" s="516"/>
      <c r="C3413" s="473" t="s">
        <v>1155</v>
      </c>
      <c r="D3413" s="369">
        <f t="shared" ref="D3413:O3413" si="2260">D3433/$P3433</f>
        <v>7.9302106144573073E-2</v>
      </c>
      <c r="E3413" s="148">
        <f t="shared" si="2260"/>
        <v>7.5427299950787272E-2</v>
      </c>
      <c r="F3413" s="148">
        <f t="shared" si="2260"/>
        <v>7.3834244132342575E-2</v>
      </c>
      <c r="G3413" s="148">
        <f t="shared" si="2260"/>
        <v>7.4620116453582019E-2</v>
      </c>
      <c r="H3413" s="148">
        <f t="shared" si="2260"/>
        <v>7.7305037784915279E-2</v>
      </c>
      <c r="I3413" s="148">
        <f t="shared" si="2260"/>
        <v>8.0611561088727454E-2</v>
      </c>
      <c r="J3413" s="148">
        <f t="shared" si="2260"/>
        <v>0.10200926853989656</v>
      </c>
      <c r="K3413" s="148">
        <f t="shared" si="2260"/>
        <v>8.6179124086068037E-2</v>
      </c>
      <c r="L3413" s="148">
        <f t="shared" si="2260"/>
        <v>8.7217020190791528E-2</v>
      </c>
      <c r="M3413" s="148">
        <f t="shared" si="2260"/>
        <v>9.9535334268230635E-2</v>
      </c>
      <c r="N3413" s="148">
        <f t="shared" si="2260"/>
        <v>8.2865498857014275E-2</v>
      </c>
      <c r="O3413" s="148">
        <f t="shared" si="2260"/>
        <v>8.1093388503071268E-2</v>
      </c>
      <c r="P3413" s="533">
        <f>SUM(D3413:O3413)</f>
        <v>1.0000000000000002</v>
      </c>
      <c r="Q3413" s="536">
        <f>(P3433/P3431-1)</f>
        <v>5.5685607896537093E-2</v>
      </c>
      <c r="R3413" s="85"/>
      <c r="S3413" s="85"/>
      <c r="T3413" s="143"/>
      <c r="U3413" s="79">
        <v>2</v>
      </c>
    </row>
    <row r="3414" spans="1:21" s="80" customFormat="1" ht="15.6" customHeight="1" thickBot="1">
      <c r="A3414" s="351" t="s">
        <v>78</v>
      </c>
      <c r="B3414" s="516">
        <f>+B3396+1</f>
        <v>667</v>
      </c>
      <c r="C3414" s="473" t="s">
        <v>2075</v>
      </c>
      <c r="D3414" s="369">
        <f t="shared" ref="D3414:D3420" si="2261">D3434/$P3434</f>
        <v>8.4104703850096385E-2</v>
      </c>
      <c r="E3414" s="148">
        <f t="shared" ref="E3414:O3414" si="2262">E3434/$P3434</f>
        <v>8.1777754926884633E-2</v>
      </c>
      <c r="F3414" s="148">
        <f t="shared" si="2262"/>
        <v>7.8249250174769996E-2</v>
      </c>
      <c r="G3414" s="148">
        <f t="shared" si="2262"/>
        <v>7.8432233122010267E-2</v>
      </c>
      <c r="H3414" s="148">
        <f t="shared" si="2262"/>
        <v>8.3028273459523211E-2</v>
      </c>
      <c r="I3414" s="148">
        <f t="shared" si="2262"/>
        <v>8.6274342137027227E-2</v>
      </c>
      <c r="J3414" s="148">
        <f t="shared" si="2262"/>
        <v>0.10863372582682401</v>
      </c>
      <c r="K3414" s="148">
        <f t="shared" si="2262"/>
        <v>9.4167285455913449E-2</v>
      </c>
      <c r="L3414" s="148">
        <f t="shared" si="2262"/>
        <v>9.2241220121937209E-2</v>
      </c>
      <c r="M3414" s="148">
        <f t="shared" si="2262"/>
        <v>8.2956559271221114E-2</v>
      </c>
      <c r="N3414" s="148">
        <f t="shared" si="2262"/>
        <v>5.8556638755695875E-2</v>
      </c>
      <c r="O3414" s="148">
        <f t="shared" si="2262"/>
        <v>7.1578012898096594E-2</v>
      </c>
      <c r="P3414" s="533">
        <f t="shared" ref="P3414:P3423" si="2263">SUM(D3414:O3414)</f>
        <v>1</v>
      </c>
      <c r="Q3414" s="536">
        <f>(P3434/P3433-1)</f>
        <v>-2.92607749175261E-2</v>
      </c>
      <c r="R3414" s="85"/>
      <c r="S3414" s="85"/>
      <c r="T3414" s="143"/>
      <c r="U3414" s="79">
        <v>1</v>
      </c>
    </row>
    <row r="3415" spans="1:21" s="80" customFormat="1" ht="15.6" customHeight="1" thickBot="1">
      <c r="A3415" s="351" t="s">
        <v>78</v>
      </c>
      <c r="B3415" s="516">
        <f>+B3414+1</f>
        <v>668</v>
      </c>
      <c r="C3415" s="473" t="s">
        <v>2076</v>
      </c>
      <c r="D3415" s="370">
        <f t="shared" si="2261"/>
        <v>7.419058374907754E-2</v>
      </c>
      <c r="E3415" s="253">
        <f t="shared" ref="E3415:O3415" si="2264">E3435/$P3435</f>
        <v>7.0494970772402937E-2</v>
      </c>
      <c r="F3415" s="253">
        <f t="shared" si="2264"/>
        <v>6.869976362053308E-2</v>
      </c>
      <c r="G3415" s="253">
        <f t="shared" si="2264"/>
        <v>7.3748497178845435E-2</v>
      </c>
      <c r="H3415" s="253">
        <f t="shared" si="2264"/>
        <v>7.4105810063709435E-2</v>
      </c>
      <c r="I3415" s="253">
        <f t="shared" si="2264"/>
        <v>7.5927823569627892E-2</v>
      </c>
      <c r="J3415" s="253">
        <f t="shared" si="2264"/>
        <v>9.933841220433294E-2</v>
      </c>
      <c r="K3415" s="253">
        <f t="shared" si="2264"/>
        <v>8.5457548966399816E-2</v>
      </c>
      <c r="L3415" s="253">
        <f t="shared" si="2264"/>
        <v>8.5527648501323758E-2</v>
      </c>
      <c r="M3415" s="253">
        <f t="shared" si="2264"/>
        <v>0.10777427066990176</v>
      </c>
      <c r="N3415" s="253">
        <f t="shared" si="2264"/>
        <v>9.2596660520956151E-2</v>
      </c>
      <c r="O3415" s="253">
        <f t="shared" si="2264"/>
        <v>9.213801018288921E-2</v>
      </c>
      <c r="P3415" s="537">
        <f t="shared" si="2263"/>
        <v>1</v>
      </c>
      <c r="Q3415" s="538">
        <f t="shared" ref="Q3415:Q3423" si="2265">(P3435/P3434-1)</f>
        <v>0.10024032577155428</v>
      </c>
      <c r="R3415" s="85"/>
      <c r="S3415" s="85"/>
      <c r="T3415" s="143"/>
      <c r="U3415" s="79">
        <v>1</v>
      </c>
    </row>
    <row r="3416" spans="1:21" s="80" customFormat="1" ht="15.6" customHeight="1" thickBot="1">
      <c r="A3416" s="351" t="s">
        <v>78</v>
      </c>
      <c r="B3416" s="516">
        <f>+B3415+1</f>
        <v>669</v>
      </c>
      <c r="C3416" s="367" t="s">
        <v>2077</v>
      </c>
      <c r="D3416" s="250">
        <f t="shared" si="2261"/>
        <v>7.6763747747543035E-2</v>
      </c>
      <c r="E3416" s="455">
        <f t="shared" ref="E3416:O3416" si="2266">E3436/$P3436</f>
        <v>7.4425901092022587E-2</v>
      </c>
      <c r="F3416" s="455">
        <f t="shared" si="2266"/>
        <v>6.958873633715712E-2</v>
      </c>
      <c r="G3416" s="455">
        <f t="shared" si="2266"/>
        <v>7.4280594032492195E-2</v>
      </c>
      <c r="H3416" s="455">
        <f t="shared" si="2266"/>
        <v>7.5356567292112361E-2</v>
      </c>
      <c r="I3416" s="455">
        <f t="shared" si="2266"/>
        <v>8.249829434803238E-2</v>
      </c>
      <c r="J3416" s="455">
        <f t="shared" si="2266"/>
        <v>0.10390718575551249</v>
      </c>
      <c r="K3416" s="455">
        <f t="shared" si="2266"/>
        <v>8.3571808265847633E-2</v>
      </c>
      <c r="L3416" s="455">
        <f t="shared" si="2266"/>
        <v>8.6913964340147157E-2</v>
      </c>
      <c r="M3416" s="455">
        <f t="shared" si="2266"/>
        <v>0.10177053808775832</v>
      </c>
      <c r="N3416" s="455">
        <f t="shared" si="2266"/>
        <v>8.7711839763165517E-2</v>
      </c>
      <c r="O3416" s="455">
        <f t="shared" si="2266"/>
        <v>8.3210822938209278E-2</v>
      </c>
      <c r="P3416" s="461">
        <f t="shared" si="2263"/>
        <v>1.0000000000000002</v>
      </c>
      <c r="Q3416" s="501">
        <f t="shared" si="2265"/>
        <v>0.26472577417550025</v>
      </c>
      <c r="R3416" s="85"/>
      <c r="S3416" s="85"/>
      <c r="T3416" s="143"/>
      <c r="U3416" s="79">
        <v>1</v>
      </c>
    </row>
    <row r="3417" spans="1:21" s="80" customFormat="1" ht="15.6" customHeight="1" thickBot="1">
      <c r="A3417" s="351" t="s">
        <v>78</v>
      </c>
      <c r="B3417" s="516">
        <f>+B3416+1</f>
        <v>670</v>
      </c>
      <c r="C3417" s="367" t="s">
        <v>2078</v>
      </c>
      <c r="D3417" s="370">
        <f t="shared" si="2261"/>
        <v>8.1779865597773352E-2</v>
      </c>
      <c r="E3417" s="253">
        <f t="shared" ref="E3417:O3417" si="2267">E3437/$P3437</f>
        <v>7.5928913413636584E-2</v>
      </c>
      <c r="F3417" s="253">
        <f t="shared" si="2267"/>
        <v>7.5299678310378079E-2</v>
      </c>
      <c r="G3417" s="253">
        <f t="shared" si="2267"/>
        <v>7.4070251487865946E-2</v>
      </c>
      <c r="H3417" s="253">
        <f t="shared" si="2267"/>
        <v>7.9314146917544973E-2</v>
      </c>
      <c r="I3417" s="253">
        <f t="shared" si="2267"/>
        <v>7.9261844272509596E-2</v>
      </c>
      <c r="J3417" s="253">
        <f t="shared" si="2267"/>
        <v>0.1038886291981857</v>
      </c>
      <c r="K3417" s="253">
        <f t="shared" si="2267"/>
        <v>8.5379117624753254E-2</v>
      </c>
      <c r="L3417" s="253">
        <f t="shared" si="2267"/>
        <v>8.6257838617800342E-2</v>
      </c>
      <c r="M3417" s="253">
        <f t="shared" si="2267"/>
        <v>9.7288410039806872E-2</v>
      </c>
      <c r="N3417" s="253">
        <f t="shared" si="2267"/>
        <v>8.1682296242003904E-2</v>
      </c>
      <c r="O3417" s="253">
        <f t="shared" si="2267"/>
        <v>7.9849008277741315E-2</v>
      </c>
      <c r="P3417" s="254">
        <f t="shared" si="2263"/>
        <v>0.99999999999999989</v>
      </c>
      <c r="Q3417" s="494">
        <f t="shared" si="2265"/>
        <v>6.519357060087394E-2</v>
      </c>
      <c r="R3417" s="85"/>
      <c r="S3417" s="85"/>
      <c r="T3417" s="143"/>
      <c r="U3417" s="79">
        <v>1</v>
      </c>
    </row>
    <row r="3418" spans="1:21" s="80" customFormat="1" ht="15.75" customHeight="1" thickBot="1">
      <c r="A3418" s="351" t="s">
        <v>78</v>
      </c>
      <c r="B3418" s="516">
        <f>+B3417+1</f>
        <v>671</v>
      </c>
      <c r="C3418" s="367" t="s">
        <v>2079</v>
      </c>
      <c r="D3418" s="370">
        <f t="shared" si="2261"/>
        <v>8.3859990277102586E-2</v>
      </c>
      <c r="E3418" s="253">
        <f t="shared" ref="E3418:O3418" si="2268">E3438/$P3438</f>
        <v>7.5433479176794688E-2</v>
      </c>
      <c r="F3418" s="253">
        <f t="shared" si="2268"/>
        <v>7.3569923837303527E-2</v>
      </c>
      <c r="G3418" s="253">
        <f t="shared" si="2268"/>
        <v>7.6000648193161588E-2</v>
      </c>
      <c r="H3418" s="253">
        <f t="shared" si="2268"/>
        <v>7.8512396694214892E-2</v>
      </c>
      <c r="I3418" s="253">
        <f t="shared" si="2268"/>
        <v>8.0375952033706052E-2</v>
      </c>
      <c r="J3418" s="253">
        <f t="shared" si="2268"/>
        <v>0.10281964025279534</v>
      </c>
      <c r="K3418" s="253">
        <f t="shared" si="2268"/>
        <v>8.1996434937611426E-2</v>
      </c>
      <c r="L3418" s="253">
        <f t="shared" si="2268"/>
        <v>8.6938907794522777E-2</v>
      </c>
      <c r="M3418" s="253">
        <f t="shared" si="2268"/>
        <v>9.9659698590179882E-2</v>
      </c>
      <c r="N3418" s="253">
        <f t="shared" si="2268"/>
        <v>8.142926592124454E-2</v>
      </c>
      <c r="O3418" s="253">
        <f t="shared" si="2268"/>
        <v>7.9403662291362878E-2</v>
      </c>
      <c r="P3418" s="254">
        <f t="shared" si="2263"/>
        <v>1.0000000000000002</v>
      </c>
      <c r="Q3418" s="494">
        <f t="shared" si="2265"/>
        <v>-3.0013033911894582E-2</v>
      </c>
      <c r="R3418" s="85"/>
      <c r="S3418" s="85"/>
      <c r="T3418" s="143"/>
      <c r="U3418" s="79">
        <v>1</v>
      </c>
    </row>
    <row r="3419" spans="1:21" s="80" customFormat="1" ht="15.75" customHeight="1" thickBot="1">
      <c r="A3419" s="351" t="s">
        <v>78</v>
      </c>
      <c r="B3419" s="516">
        <f>+B3418+1</f>
        <v>672</v>
      </c>
      <c r="C3419" s="367" t="s">
        <v>2080</v>
      </c>
      <c r="D3419" s="370">
        <f t="shared" si="2261"/>
        <v>8.0571382714067871E-2</v>
      </c>
      <c r="E3419" s="253">
        <f t="shared" ref="E3419:O3419" si="2269">E3439/$P3439</f>
        <v>7.952812775860682E-2</v>
      </c>
      <c r="F3419" s="253">
        <f t="shared" si="2269"/>
        <v>7.6719364416980948E-2</v>
      </c>
      <c r="G3419" s="253">
        <f t="shared" si="2269"/>
        <v>7.3750100312976463E-2</v>
      </c>
      <c r="H3419" s="253">
        <f t="shared" si="2269"/>
        <v>7.7682368991252679E-2</v>
      </c>
      <c r="I3419" s="253">
        <f t="shared" si="2269"/>
        <v>8.0651633095257177E-2</v>
      </c>
      <c r="J3419" s="253">
        <f t="shared" si="2269"/>
        <v>0.10288098868469621</v>
      </c>
      <c r="K3419" s="253">
        <f t="shared" si="2269"/>
        <v>8.562715672899443E-2</v>
      </c>
      <c r="L3419" s="253">
        <f t="shared" si="2269"/>
        <v>8.4824652917101326E-2</v>
      </c>
      <c r="M3419" s="253">
        <f t="shared" si="2269"/>
        <v>9.5417703234090337E-2</v>
      </c>
      <c r="N3419" s="253">
        <f t="shared" si="2269"/>
        <v>8.2417141481422013E-2</v>
      </c>
      <c r="O3419" s="253">
        <f t="shared" si="2269"/>
        <v>7.9929379664553449E-2</v>
      </c>
      <c r="P3419" s="254">
        <f t="shared" si="2263"/>
        <v>0.99999999999999978</v>
      </c>
      <c r="Q3419" s="494">
        <f t="shared" si="2265"/>
        <v>9.6418732782372896E-3</v>
      </c>
      <c r="R3419" s="85"/>
      <c r="S3419" s="85"/>
      <c r="T3419" s="143"/>
      <c r="U3419" s="79">
        <v>1</v>
      </c>
    </row>
    <row r="3420" spans="1:21" s="80" customFormat="1" ht="15.75" hidden="1" customHeight="1" thickBot="1">
      <c r="A3420" s="351" t="s">
        <v>78</v>
      </c>
      <c r="B3420" s="69"/>
      <c r="C3420" s="367" t="s">
        <v>2081</v>
      </c>
      <c r="D3420" s="370" t="e">
        <f t="shared" si="2261"/>
        <v>#DIV/0!</v>
      </c>
      <c r="E3420" s="253" t="e">
        <f t="shared" ref="E3420:O3420" si="2270">E3440/$P3440</f>
        <v>#DIV/0!</v>
      </c>
      <c r="F3420" s="253" t="e">
        <f t="shared" si="2270"/>
        <v>#DIV/0!</v>
      </c>
      <c r="G3420" s="253" t="e">
        <f t="shared" si="2270"/>
        <v>#DIV/0!</v>
      </c>
      <c r="H3420" s="253" t="e">
        <f t="shared" si="2270"/>
        <v>#DIV/0!</v>
      </c>
      <c r="I3420" s="253" t="e">
        <f t="shared" si="2270"/>
        <v>#DIV/0!</v>
      </c>
      <c r="J3420" s="253" t="e">
        <f t="shared" si="2270"/>
        <v>#DIV/0!</v>
      </c>
      <c r="K3420" s="253" t="e">
        <f t="shared" si="2270"/>
        <v>#DIV/0!</v>
      </c>
      <c r="L3420" s="253" t="e">
        <f t="shared" si="2270"/>
        <v>#DIV/0!</v>
      </c>
      <c r="M3420" s="253" t="e">
        <f t="shared" si="2270"/>
        <v>#DIV/0!</v>
      </c>
      <c r="N3420" s="253" t="e">
        <f t="shared" si="2270"/>
        <v>#DIV/0!</v>
      </c>
      <c r="O3420" s="253" t="e">
        <f t="shared" si="2270"/>
        <v>#DIV/0!</v>
      </c>
      <c r="P3420" s="254" t="e">
        <f t="shared" si="2263"/>
        <v>#DIV/0!</v>
      </c>
      <c r="Q3420" s="494">
        <f t="shared" si="2265"/>
        <v>-1</v>
      </c>
      <c r="R3420" s="85"/>
      <c r="S3420" s="85"/>
      <c r="T3420" s="143"/>
      <c r="U3420" s="79">
        <v>2</v>
      </c>
    </row>
    <row r="3421" spans="1:21" s="80" customFormat="1" ht="15.75" hidden="1" customHeight="1" thickBot="1">
      <c r="A3421" s="351" t="s">
        <v>78</v>
      </c>
      <c r="B3421" s="69"/>
      <c r="C3421" s="367" t="s">
        <v>2082</v>
      </c>
      <c r="D3421" s="370" t="e">
        <f t="shared" ref="D3421:O3423" si="2271">D3441/$P3441</f>
        <v>#DIV/0!</v>
      </c>
      <c r="E3421" s="253" t="e">
        <f t="shared" si="2271"/>
        <v>#DIV/0!</v>
      </c>
      <c r="F3421" s="253" t="e">
        <f t="shared" si="2271"/>
        <v>#DIV/0!</v>
      </c>
      <c r="G3421" s="253" t="e">
        <f t="shared" si="2271"/>
        <v>#DIV/0!</v>
      </c>
      <c r="H3421" s="253" t="e">
        <f t="shared" si="2271"/>
        <v>#DIV/0!</v>
      </c>
      <c r="I3421" s="253" t="e">
        <f t="shared" si="2271"/>
        <v>#DIV/0!</v>
      </c>
      <c r="J3421" s="253" t="e">
        <f t="shared" si="2271"/>
        <v>#DIV/0!</v>
      </c>
      <c r="K3421" s="253" t="e">
        <f t="shared" si="2271"/>
        <v>#DIV/0!</v>
      </c>
      <c r="L3421" s="253" t="e">
        <f t="shared" si="2271"/>
        <v>#DIV/0!</v>
      </c>
      <c r="M3421" s="253" t="e">
        <f t="shared" si="2271"/>
        <v>#DIV/0!</v>
      </c>
      <c r="N3421" s="253" t="e">
        <f t="shared" si="2271"/>
        <v>#DIV/0!</v>
      </c>
      <c r="O3421" s="253" t="e">
        <f t="shared" si="2271"/>
        <v>#DIV/0!</v>
      </c>
      <c r="P3421" s="254" t="e">
        <f t="shared" si="2263"/>
        <v>#DIV/0!</v>
      </c>
      <c r="Q3421" s="494" t="e">
        <f t="shared" si="2265"/>
        <v>#DIV/0!</v>
      </c>
      <c r="R3421" s="85"/>
      <c r="S3421" s="85"/>
      <c r="T3421" s="143"/>
      <c r="U3421" s="79">
        <v>2</v>
      </c>
    </row>
    <row r="3422" spans="1:21" s="80" customFormat="1" ht="15.75" hidden="1" customHeight="1" thickBot="1">
      <c r="A3422" s="351" t="s">
        <v>78</v>
      </c>
      <c r="B3422" s="69"/>
      <c r="C3422" s="367" t="s">
        <v>2083</v>
      </c>
      <c r="D3422" s="370" t="e">
        <f t="shared" si="2271"/>
        <v>#DIV/0!</v>
      </c>
      <c r="E3422" s="253" t="e">
        <f t="shared" si="2271"/>
        <v>#DIV/0!</v>
      </c>
      <c r="F3422" s="253" t="e">
        <f t="shared" si="2271"/>
        <v>#DIV/0!</v>
      </c>
      <c r="G3422" s="253" t="e">
        <f t="shared" si="2271"/>
        <v>#DIV/0!</v>
      </c>
      <c r="H3422" s="253" t="e">
        <f t="shared" si="2271"/>
        <v>#DIV/0!</v>
      </c>
      <c r="I3422" s="253" t="e">
        <f t="shared" si="2271"/>
        <v>#DIV/0!</v>
      </c>
      <c r="J3422" s="253" t="e">
        <f t="shared" si="2271"/>
        <v>#DIV/0!</v>
      </c>
      <c r="K3422" s="253" t="e">
        <f t="shared" si="2271"/>
        <v>#DIV/0!</v>
      </c>
      <c r="L3422" s="253" t="e">
        <f t="shared" si="2271"/>
        <v>#DIV/0!</v>
      </c>
      <c r="M3422" s="253" t="e">
        <f t="shared" si="2271"/>
        <v>#DIV/0!</v>
      </c>
      <c r="N3422" s="253" t="e">
        <f t="shared" si="2271"/>
        <v>#DIV/0!</v>
      </c>
      <c r="O3422" s="253" t="e">
        <f t="shared" si="2271"/>
        <v>#DIV/0!</v>
      </c>
      <c r="P3422" s="254" t="e">
        <f t="shared" si="2263"/>
        <v>#DIV/0!</v>
      </c>
      <c r="Q3422" s="494" t="e">
        <f t="shared" si="2265"/>
        <v>#DIV/0!</v>
      </c>
      <c r="R3422" s="85"/>
      <c r="S3422" s="85"/>
      <c r="T3422" s="143"/>
      <c r="U3422" s="79">
        <v>2</v>
      </c>
    </row>
    <row r="3423" spans="1:21" s="80" customFormat="1" ht="15.75" hidden="1" customHeight="1" thickBot="1">
      <c r="A3423" s="351" t="s">
        <v>78</v>
      </c>
      <c r="B3423" s="69"/>
      <c r="C3423" s="367" t="s">
        <v>2084</v>
      </c>
      <c r="D3423" s="370" t="e">
        <f t="shared" si="2271"/>
        <v>#DIV/0!</v>
      </c>
      <c r="E3423" s="253" t="e">
        <f t="shared" si="2271"/>
        <v>#DIV/0!</v>
      </c>
      <c r="F3423" s="253" t="e">
        <f t="shared" si="2271"/>
        <v>#DIV/0!</v>
      </c>
      <c r="G3423" s="253" t="e">
        <f t="shared" si="2271"/>
        <v>#DIV/0!</v>
      </c>
      <c r="H3423" s="253" t="e">
        <f t="shared" si="2271"/>
        <v>#DIV/0!</v>
      </c>
      <c r="I3423" s="253" t="e">
        <f t="shared" si="2271"/>
        <v>#DIV/0!</v>
      </c>
      <c r="J3423" s="253" t="e">
        <f t="shared" si="2271"/>
        <v>#DIV/0!</v>
      </c>
      <c r="K3423" s="253" t="e">
        <f t="shared" si="2271"/>
        <v>#DIV/0!</v>
      </c>
      <c r="L3423" s="253" t="e">
        <f t="shared" si="2271"/>
        <v>#DIV/0!</v>
      </c>
      <c r="M3423" s="253" t="e">
        <f t="shared" si="2271"/>
        <v>#DIV/0!</v>
      </c>
      <c r="N3423" s="253" t="e">
        <f t="shared" si="2271"/>
        <v>#DIV/0!</v>
      </c>
      <c r="O3423" s="253" t="e">
        <f t="shared" si="2271"/>
        <v>#DIV/0!</v>
      </c>
      <c r="P3423" s="254" t="e">
        <f t="shared" si="2263"/>
        <v>#DIV/0!</v>
      </c>
      <c r="Q3423" s="494" t="e">
        <f t="shared" si="2265"/>
        <v>#DIV/0!</v>
      </c>
      <c r="R3423" s="85"/>
      <c r="S3423" s="85"/>
      <c r="T3423" s="143"/>
      <c r="U3423" s="79">
        <v>2</v>
      </c>
    </row>
    <row r="3424" spans="1:21" s="80" customFormat="1" ht="15.75" hidden="1" customHeight="1" thickBot="1">
      <c r="A3424" s="351" t="s">
        <v>78</v>
      </c>
      <c r="B3424" s="69"/>
      <c r="C3424" s="368" t="s">
        <v>379</v>
      </c>
      <c r="D3424" s="255">
        <f t="shared" ref="D3424:P3424" si="2272">D3639+D3682+D3725</f>
        <v>44.6857361</v>
      </c>
      <c r="E3424" s="256">
        <f t="shared" si="2272"/>
        <v>43.493224839999996</v>
      </c>
      <c r="F3424" s="256">
        <f t="shared" si="2272"/>
        <v>41.79104676</v>
      </c>
      <c r="G3424" s="256">
        <f t="shared" si="2272"/>
        <v>43.258024270000007</v>
      </c>
      <c r="H3424" s="256">
        <f t="shared" si="2272"/>
        <v>42.96657098</v>
      </c>
      <c r="I3424" s="256">
        <f t="shared" si="2272"/>
        <v>45.708579040000004</v>
      </c>
      <c r="J3424" s="256">
        <f t="shared" si="2272"/>
        <v>58.694037700000003</v>
      </c>
      <c r="K3424" s="256">
        <f t="shared" si="2272"/>
        <v>51.360391280000002</v>
      </c>
      <c r="L3424" s="256">
        <f t="shared" si="2272"/>
        <v>54.063628950000002</v>
      </c>
      <c r="M3424" s="256">
        <f t="shared" si="2272"/>
        <v>59.554121739999999</v>
      </c>
      <c r="N3424" s="256">
        <f t="shared" si="2272"/>
        <v>47.510480709999996</v>
      </c>
      <c r="O3424" s="256">
        <f t="shared" si="2272"/>
        <v>53.889850209999999</v>
      </c>
      <c r="P3424" s="257">
        <f t="shared" si="2272"/>
        <v>586.97569257999987</v>
      </c>
      <c r="Q3424" s="117"/>
      <c r="R3424" s="85"/>
      <c r="S3424" s="85"/>
      <c r="T3424" s="143"/>
      <c r="U3424" s="79">
        <v>2</v>
      </c>
    </row>
    <row r="3425" spans="1:21" s="80" customFormat="1" ht="15.75" hidden="1" customHeight="1" thickBot="1">
      <c r="A3425" s="351" t="s">
        <v>78</v>
      </c>
      <c r="B3425" s="69"/>
      <c r="C3425" s="367" t="s">
        <v>380</v>
      </c>
      <c r="D3425" s="258">
        <f t="shared" ref="D3425:O3425" si="2273">D3640+D3683+D3726</f>
        <v>46.597271559999996</v>
      </c>
      <c r="E3425" s="259">
        <f t="shared" si="2273"/>
        <v>45.041214139999994</v>
      </c>
      <c r="F3425" s="259">
        <f t="shared" si="2273"/>
        <v>43.654282109999997</v>
      </c>
      <c r="G3425" s="259">
        <f t="shared" si="2273"/>
        <v>44.197607840000003</v>
      </c>
      <c r="H3425" s="259">
        <f t="shared" si="2273"/>
        <v>44.865035640000002</v>
      </c>
      <c r="I3425" s="259">
        <f t="shared" si="2273"/>
        <v>47.798387429999998</v>
      </c>
      <c r="J3425" s="259">
        <f t="shared" si="2273"/>
        <v>62.445881440000001</v>
      </c>
      <c r="K3425" s="259">
        <f t="shared" si="2273"/>
        <v>54.084243670000006</v>
      </c>
      <c r="L3425" s="259">
        <f t="shared" si="2273"/>
        <v>57.228322840000004</v>
      </c>
      <c r="M3425" s="259">
        <f t="shared" si="2273"/>
        <v>61.742212840000001</v>
      </c>
      <c r="N3425" s="259">
        <f t="shared" si="2273"/>
        <v>49.02813235</v>
      </c>
      <c r="O3425" s="259">
        <f t="shared" si="2273"/>
        <v>47.457596190000004</v>
      </c>
      <c r="P3425" s="101">
        <f t="shared" ref="P3425:P3430" si="2274">SUM(D3425:O3425)</f>
        <v>604.14018805000001</v>
      </c>
      <c r="Q3425" s="507"/>
      <c r="R3425" s="260"/>
      <c r="S3425" s="260"/>
      <c r="T3425" s="156"/>
      <c r="U3425" s="79">
        <v>2</v>
      </c>
    </row>
    <row r="3426" spans="1:21" s="80" customFormat="1" ht="15.75" hidden="1" customHeight="1" thickBot="1">
      <c r="A3426" s="352" t="s">
        <v>78</v>
      </c>
      <c r="B3426" s="69"/>
      <c r="C3426" s="367" t="s">
        <v>501</v>
      </c>
      <c r="D3426" s="258">
        <f t="shared" ref="D3426:O3426" si="2275">D3641+D3684+D3727</f>
        <v>48.723455170000001</v>
      </c>
      <c r="E3426" s="259">
        <f t="shared" si="2275"/>
        <v>47.578975670000005</v>
      </c>
      <c r="F3426" s="259">
        <f t="shared" si="2275"/>
        <v>46.26295708</v>
      </c>
      <c r="G3426" s="259">
        <f t="shared" si="2275"/>
        <v>46.451275379999998</v>
      </c>
      <c r="H3426" s="259">
        <f t="shared" si="2275"/>
        <v>47.305767060000001</v>
      </c>
      <c r="I3426" s="259">
        <f t="shared" si="2275"/>
        <v>50.468082019999997</v>
      </c>
      <c r="J3426" s="259">
        <f t="shared" si="2275"/>
        <v>64.776924700000009</v>
      </c>
      <c r="K3426" s="259">
        <f t="shared" si="2275"/>
        <v>58.287172040000002</v>
      </c>
      <c r="L3426" s="259">
        <f t="shared" si="2275"/>
        <v>58.381987280000004</v>
      </c>
      <c r="M3426" s="259">
        <f t="shared" si="2275"/>
        <v>65.662789599999996</v>
      </c>
      <c r="N3426" s="259">
        <f t="shared" si="2275"/>
        <v>52.205019300000004</v>
      </c>
      <c r="O3426" s="259">
        <f t="shared" si="2275"/>
        <v>50.49544384</v>
      </c>
      <c r="P3426" s="101">
        <f t="shared" si="2274"/>
        <v>636.59984913999995</v>
      </c>
      <c r="Q3426" s="508"/>
      <c r="R3426" s="259">
        <f t="shared" ref="R3426:S3434" si="2276">R3641+R3684+R3727</f>
        <v>0</v>
      </c>
      <c r="S3426" s="259">
        <f t="shared" si="2276"/>
        <v>0</v>
      </c>
      <c r="T3426" s="142">
        <f t="shared" ref="T3426:T3431" si="2277">R3426-S3426</f>
        <v>0</v>
      </c>
      <c r="U3426" s="79">
        <v>2</v>
      </c>
    </row>
    <row r="3427" spans="1:21" s="80" customFormat="1" ht="15.75" hidden="1" customHeight="1" thickBot="1">
      <c r="A3427" s="352" t="s">
        <v>78</v>
      </c>
      <c r="B3427" s="69"/>
      <c r="C3427" s="367" t="s">
        <v>623</v>
      </c>
      <c r="D3427" s="258">
        <f t="shared" ref="D3427:O3427" si="2278">D3642+D3685+D3728</f>
        <v>52.126896860000002</v>
      </c>
      <c r="E3427" s="259">
        <f t="shared" si="2278"/>
        <v>50.566091139999997</v>
      </c>
      <c r="F3427" s="259">
        <f t="shared" si="2278"/>
        <v>50.015564330000004</v>
      </c>
      <c r="G3427" s="259">
        <f t="shared" si="2278"/>
        <v>49.343299189999996</v>
      </c>
      <c r="H3427" s="259">
        <f t="shared" si="2278"/>
        <v>51.588187860000005</v>
      </c>
      <c r="I3427" s="259">
        <f t="shared" si="2278"/>
        <v>53.674310659999996</v>
      </c>
      <c r="J3427" s="259">
        <f t="shared" si="2278"/>
        <v>69.55696841000001</v>
      </c>
      <c r="K3427" s="259">
        <f t="shared" si="2278"/>
        <v>60.410659649999999</v>
      </c>
      <c r="L3427" s="259">
        <f t="shared" si="2278"/>
        <v>62.887367490000003</v>
      </c>
      <c r="M3427" s="259">
        <f t="shared" si="2278"/>
        <v>68.478284379999991</v>
      </c>
      <c r="N3427" s="259">
        <f t="shared" si="2278"/>
        <v>56.524329709999996</v>
      </c>
      <c r="O3427" s="259">
        <f t="shared" si="2278"/>
        <v>54.696365259999993</v>
      </c>
      <c r="P3427" s="101">
        <f t="shared" si="2274"/>
        <v>679.86832493999998</v>
      </c>
      <c r="Q3427" s="508"/>
      <c r="R3427" s="259">
        <f t="shared" si="2276"/>
        <v>0</v>
      </c>
      <c r="S3427" s="259">
        <f t="shared" si="2276"/>
        <v>0</v>
      </c>
      <c r="T3427" s="142">
        <f t="shared" si="2277"/>
        <v>0</v>
      </c>
      <c r="U3427" s="79">
        <v>2</v>
      </c>
    </row>
    <row r="3428" spans="1:21" s="80" customFormat="1" ht="15.75" hidden="1" customHeight="1" thickBot="1">
      <c r="A3428" s="352" t="s">
        <v>78</v>
      </c>
      <c r="B3428" s="69"/>
      <c r="C3428" s="367" t="s">
        <v>720</v>
      </c>
      <c r="D3428" s="258">
        <f t="shared" ref="D3428:O3428" si="2279">D3643+D3686+D3729</f>
        <v>55.914716589999998</v>
      </c>
      <c r="E3428" s="259">
        <f t="shared" si="2279"/>
        <v>53.809246020000003</v>
      </c>
      <c r="F3428" s="259">
        <f t="shared" si="2279"/>
        <v>53.422447399999996</v>
      </c>
      <c r="G3428" s="259">
        <f t="shared" si="2279"/>
        <v>53.728785509999994</v>
      </c>
      <c r="H3428" s="259">
        <f t="shared" si="2279"/>
        <v>55.737856980000004</v>
      </c>
      <c r="I3428" s="259">
        <f t="shared" si="2279"/>
        <v>57.842960849999997</v>
      </c>
      <c r="J3428" s="259">
        <f t="shared" si="2279"/>
        <v>74.971009129999999</v>
      </c>
      <c r="K3428" s="259">
        <f t="shared" si="2279"/>
        <v>65.036884000000001</v>
      </c>
      <c r="L3428" s="259">
        <f t="shared" si="2279"/>
        <v>65.283621690000004</v>
      </c>
      <c r="M3428" s="259">
        <f t="shared" si="2279"/>
        <v>74.563357440000004</v>
      </c>
      <c r="N3428" s="259">
        <f t="shared" si="2279"/>
        <v>59.132643770000001</v>
      </c>
      <c r="O3428" s="259">
        <f t="shared" si="2279"/>
        <v>59.021593319999994</v>
      </c>
      <c r="P3428" s="101">
        <f t="shared" si="2274"/>
        <v>728.46512269999994</v>
      </c>
      <c r="Q3428" s="508"/>
      <c r="R3428" s="259">
        <f t="shared" si="2276"/>
        <v>0</v>
      </c>
      <c r="S3428" s="259">
        <f t="shared" si="2276"/>
        <v>0</v>
      </c>
      <c r="T3428" s="142">
        <f t="shared" si="2277"/>
        <v>0</v>
      </c>
      <c r="U3428" s="79">
        <v>2</v>
      </c>
    </row>
    <row r="3429" spans="1:21" s="80" customFormat="1" ht="15.75" hidden="1" customHeight="1" thickBot="1">
      <c r="A3429" s="352" t="s">
        <v>78</v>
      </c>
      <c r="B3429" s="69"/>
      <c r="C3429" s="367" t="s">
        <v>827</v>
      </c>
      <c r="D3429" s="258">
        <f t="shared" ref="D3429:O3429" si="2280">D3644+D3687+D3730</f>
        <v>60.210431089999993</v>
      </c>
      <c r="E3429" s="259">
        <f t="shared" si="2280"/>
        <v>57.915972020000005</v>
      </c>
      <c r="F3429" s="259">
        <f t="shared" si="2280"/>
        <v>54.968964880000001</v>
      </c>
      <c r="G3429" s="259">
        <f t="shared" si="2280"/>
        <v>57.692940760000006</v>
      </c>
      <c r="H3429" s="259">
        <f t="shared" si="2280"/>
        <v>58.877379039999994</v>
      </c>
      <c r="I3429" s="259">
        <f t="shared" si="2280"/>
        <v>61.03856055</v>
      </c>
      <c r="J3429" s="259">
        <f t="shared" si="2280"/>
        <v>79.396415520000005</v>
      </c>
      <c r="K3429" s="259">
        <f t="shared" si="2280"/>
        <v>66.988017080000006</v>
      </c>
      <c r="L3429" s="259">
        <f t="shared" si="2280"/>
        <v>69.875162209999999</v>
      </c>
      <c r="M3429" s="259">
        <f t="shared" si="2280"/>
        <v>77.756251169999999</v>
      </c>
      <c r="N3429" s="259">
        <f t="shared" si="2280"/>
        <v>62.613395830000002</v>
      </c>
      <c r="O3429" s="259">
        <f t="shared" si="2280"/>
        <v>60.483866059999997</v>
      </c>
      <c r="P3429" s="101">
        <f t="shared" si="2274"/>
        <v>767.81735620999996</v>
      </c>
      <c r="Q3429" s="508"/>
      <c r="R3429" s="259">
        <f t="shared" si="2276"/>
        <v>0</v>
      </c>
      <c r="S3429" s="259">
        <f t="shared" si="2276"/>
        <v>0</v>
      </c>
      <c r="T3429" s="142">
        <f t="shared" si="2277"/>
        <v>0</v>
      </c>
      <c r="U3429" s="79">
        <v>2</v>
      </c>
    </row>
    <row r="3430" spans="1:21" s="80" customFormat="1" ht="15.75" hidden="1" customHeight="1" thickBot="1">
      <c r="A3430" s="352" t="s">
        <v>78</v>
      </c>
      <c r="B3430" s="69"/>
      <c r="C3430" s="367" t="s">
        <v>909</v>
      </c>
      <c r="D3430" s="362">
        <f t="shared" ref="D3430:O3430" si="2281">D3645+D3688+D3731</f>
        <v>63.097465420000006</v>
      </c>
      <c r="E3430" s="438">
        <f t="shared" si="2281"/>
        <v>60.665225049999997</v>
      </c>
      <c r="F3430" s="438">
        <f t="shared" si="2281"/>
        <v>59.10046767</v>
      </c>
      <c r="G3430" s="438">
        <f t="shared" si="2281"/>
        <v>60.67652975</v>
      </c>
      <c r="H3430" s="438">
        <f t="shared" si="2281"/>
        <v>59.341182570000008</v>
      </c>
      <c r="I3430" s="438">
        <f t="shared" si="2281"/>
        <v>63.734709299999999</v>
      </c>
      <c r="J3430" s="438">
        <f t="shared" si="2281"/>
        <v>82.582894360000012</v>
      </c>
      <c r="K3430" s="438">
        <f t="shared" si="2281"/>
        <v>69.715406880000003</v>
      </c>
      <c r="L3430" s="438">
        <f t="shared" si="2281"/>
        <v>71.126564410000015</v>
      </c>
      <c r="M3430" s="438">
        <f t="shared" si="2281"/>
        <v>80.006137580000001</v>
      </c>
      <c r="N3430" s="438">
        <f t="shared" si="2281"/>
        <v>66.082844489999999</v>
      </c>
      <c r="O3430" s="438">
        <f t="shared" si="2281"/>
        <v>64.678623939999994</v>
      </c>
      <c r="P3430" s="107">
        <f t="shared" si="2274"/>
        <v>800.80805141999997</v>
      </c>
      <c r="Q3430" s="508"/>
      <c r="R3430" s="258">
        <f t="shared" si="2276"/>
        <v>0</v>
      </c>
      <c r="S3430" s="259">
        <f t="shared" si="2276"/>
        <v>0</v>
      </c>
      <c r="T3430" s="111">
        <f>S3430-R3430</f>
        <v>0</v>
      </c>
      <c r="U3430" s="79">
        <v>2</v>
      </c>
    </row>
    <row r="3431" spans="1:21" s="80" customFormat="1" ht="15.75" hidden="1" customHeight="1" thickBot="1">
      <c r="A3431" s="352" t="s">
        <v>78</v>
      </c>
      <c r="B3431" s="69"/>
      <c r="C3431" s="473" t="s">
        <v>1010</v>
      </c>
      <c r="D3431" s="258">
        <f t="shared" ref="D3431:O3431" si="2282">D3646+D3689+D3732</f>
        <v>64.866452330000001</v>
      </c>
      <c r="E3431" s="259">
        <f t="shared" si="2282"/>
        <v>63.853123449999998</v>
      </c>
      <c r="F3431" s="259">
        <f t="shared" si="2282"/>
        <v>60.76376956</v>
      </c>
      <c r="G3431" s="259">
        <f t="shared" si="2282"/>
        <v>58.190906509999998</v>
      </c>
      <c r="H3431" s="259">
        <f t="shared" si="2282"/>
        <v>63.227616280000007</v>
      </c>
      <c r="I3431" s="259">
        <f t="shared" si="2282"/>
        <v>69.207953809999992</v>
      </c>
      <c r="J3431" s="259">
        <f t="shared" si="2282"/>
        <v>85.964774770000005</v>
      </c>
      <c r="K3431" s="259">
        <f t="shared" si="2282"/>
        <v>74.586247090000001</v>
      </c>
      <c r="L3431" s="259">
        <f t="shared" si="2282"/>
        <v>75.181113379999999</v>
      </c>
      <c r="M3431" s="259">
        <f t="shared" si="2282"/>
        <v>85.139491710000001</v>
      </c>
      <c r="N3431" s="259">
        <f t="shared" si="2282"/>
        <v>69.276136710000003</v>
      </c>
      <c r="O3431" s="259">
        <f t="shared" si="2282"/>
        <v>67.406700499999999</v>
      </c>
      <c r="P3431" s="101">
        <f>SUM(D3431:O3431)</f>
        <v>837.66428610000003</v>
      </c>
      <c r="Q3431" s="508"/>
      <c r="R3431" s="438">
        <f t="shared" si="2276"/>
        <v>843.19999999999993</v>
      </c>
      <c r="S3431" s="438">
        <f t="shared" si="2276"/>
        <v>843.19999999999993</v>
      </c>
      <c r="T3431" s="591">
        <f t="shared" si="2277"/>
        <v>0</v>
      </c>
      <c r="U3431" s="79">
        <v>2</v>
      </c>
    </row>
    <row r="3432" spans="1:21" s="80" customFormat="1" ht="15.6" customHeight="1" thickBot="1">
      <c r="A3432" s="352" t="s">
        <v>78</v>
      </c>
      <c r="B3432" s="516">
        <f>+B3419+1</f>
        <v>673</v>
      </c>
      <c r="C3432" s="473" t="s">
        <v>2538</v>
      </c>
      <c r="D3432" s="258">
        <f t="shared" ref="D3432:O3432" si="2283">D3647+D3690+D3733</f>
        <v>96.2</v>
      </c>
      <c r="E3432" s="259">
        <f t="shared" si="2283"/>
        <v>94.1</v>
      </c>
      <c r="F3432" s="259">
        <f t="shared" si="2283"/>
        <v>86.2</v>
      </c>
      <c r="G3432" s="259">
        <f t="shared" si="2283"/>
        <v>93.1</v>
      </c>
      <c r="H3432" s="259">
        <f t="shared" si="2283"/>
        <v>94.5</v>
      </c>
      <c r="I3432" s="259">
        <f t="shared" si="2283"/>
        <v>98.7</v>
      </c>
      <c r="J3432" s="259">
        <f t="shared" si="2283"/>
        <v>126</v>
      </c>
      <c r="K3432" s="259">
        <f t="shared" si="2283"/>
        <v>103.6</v>
      </c>
      <c r="L3432" s="259">
        <f t="shared" si="2283"/>
        <v>98.5</v>
      </c>
      <c r="M3432" s="259">
        <f t="shared" si="2283"/>
        <v>117</v>
      </c>
      <c r="N3432" s="259">
        <f t="shared" si="2283"/>
        <v>101.2</v>
      </c>
      <c r="O3432" s="259">
        <f t="shared" si="2283"/>
        <v>94.099999999999909</v>
      </c>
      <c r="P3432" s="101">
        <f>SUM(D3432:O3432)</f>
        <v>1203.2</v>
      </c>
      <c r="Q3432" s="351"/>
      <c r="R3432" s="258">
        <f t="shared" si="2276"/>
        <v>1203.2</v>
      </c>
      <c r="S3432" s="259">
        <f t="shared" si="2276"/>
        <v>1203.2</v>
      </c>
      <c r="T3432" s="142">
        <f>R3432-S3432</f>
        <v>0</v>
      </c>
      <c r="U3432" s="79">
        <v>1</v>
      </c>
    </row>
    <row r="3433" spans="1:21" s="80" customFormat="1" ht="15.75" hidden="1" customHeight="1" thickBot="1">
      <c r="A3433" s="352" t="s">
        <v>78</v>
      </c>
      <c r="B3433" s="69"/>
      <c r="C3433" s="473" t="s">
        <v>1155</v>
      </c>
      <c r="D3433" s="258">
        <f t="shared" ref="D3433:O3433" si="2284">D3648+D3691+D3734</f>
        <v>70.127655879999992</v>
      </c>
      <c r="E3433" s="259">
        <f t="shared" si="2284"/>
        <v>66.701125506845472</v>
      </c>
      <c r="F3433" s="259">
        <f t="shared" si="2284"/>
        <v>65.292370107211411</v>
      </c>
      <c r="G3433" s="259">
        <f t="shared" si="2284"/>
        <v>65.987324962622495</v>
      </c>
      <c r="H3433" s="259">
        <f t="shared" si="2284"/>
        <v>68.361628097085912</v>
      </c>
      <c r="I3433" s="259">
        <f t="shared" si="2284"/>
        <v>71.285620153314667</v>
      </c>
      <c r="J3433" s="259">
        <f t="shared" si="2284"/>
        <v>90.207829634370015</v>
      </c>
      <c r="K3433" s="259">
        <f t="shared" si="2284"/>
        <v>76.209072517315221</v>
      </c>
      <c r="L3433" s="259">
        <f t="shared" si="2284"/>
        <v>77.126894557735554</v>
      </c>
      <c r="M3433" s="259">
        <f t="shared" si="2284"/>
        <v>88.020104494298195</v>
      </c>
      <c r="N3433" s="259">
        <f t="shared" si="2284"/>
        <v>73.278800156645133</v>
      </c>
      <c r="O3433" s="259">
        <f t="shared" si="2284"/>
        <v>71.711705017253237</v>
      </c>
      <c r="P3433" s="101">
        <f>SUM(D3433:O3433)</f>
        <v>884.31013108469733</v>
      </c>
      <c r="Q3433" s="351"/>
      <c r="R3433" s="256">
        <f t="shared" si="2276"/>
        <v>884.41549999999995</v>
      </c>
      <c r="S3433" s="256">
        <f t="shared" si="2276"/>
        <v>884.41549999999995</v>
      </c>
      <c r="T3433" s="593">
        <f>R3433-S3433</f>
        <v>0</v>
      </c>
      <c r="U3433" s="79">
        <v>2</v>
      </c>
    </row>
    <row r="3434" spans="1:21" s="80" customFormat="1" ht="15.75" hidden="1" customHeight="1" thickBot="1">
      <c r="A3434" s="352" t="s">
        <v>78</v>
      </c>
      <c r="B3434" s="516"/>
      <c r="C3434" s="473" t="s">
        <v>2075</v>
      </c>
      <c r="D3434" s="258">
        <f t="shared" ref="D3434:O3435" si="2285">D3649+D3692+D3735</f>
        <v>72.198382036557518</v>
      </c>
      <c r="E3434" s="259">
        <f t="shared" si="2285"/>
        <v>70.200848728110998</v>
      </c>
      <c r="F3434" s="259">
        <f t="shared" si="2285"/>
        <v>67.171858404751219</v>
      </c>
      <c r="G3434" s="259">
        <f t="shared" si="2285"/>
        <v>67.328937285316272</v>
      </c>
      <c r="H3434" s="259">
        <f t="shared" si="2285"/>
        <v>71.274337018660773</v>
      </c>
      <c r="I3434" s="259">
        <f t="shared" si="2285"/>
        <v>74.060874462666874</v>
      </c>
      <c r="J3434" s="259">
        <f t="shared" si="2285"/>
        <v>93.254941522402106</v>
      </c>
      <c r="K3434" s="259">
        <f t="shared" si="2285"/>
        <v>80.836449561837611</v>
      </c>
      <c r="L3434" s="259">
        <f t="shared" si="2285"/>
        <v>79.183048569455096</v>
      </c>
      <c r="M3434" s="259">
        <f t="shared" si="2285"/>
        <v>71.212775083032241</v>
      </c>
      <c r="N3434" s="259">
        <f t="shared" si="2285"/>
        <v>50.267040749535624</v>
      </c>
      <c r="O3434" s="259">
        <f t="shared" si="2285"/>
        <v>61.445037959413696</v>
      </c>
      <c r="P3434" s="101">
        <f>SUM(D3434:O3434)</f>
        <v>858.43453138174004</v>
      </c>
      <c r="Q3434" s="351"/>
      <c r="R3434" s="258">
        <f t="shared" si="2276"/>
        <v>914.9</v>
      </c>
      <c r="S3434" s="259">
        <f t="shared" si="2276"/>
        <v>914.9</v>
      </c>
      <c r="T3434" s="479">
        <f t="shared" ref="T3434:T3443" si="2286">R3434-S3434</f>
        <v>0</v>
      </c>
      <c r="U3434" s="79">
        <v>2</v>
      </c>
    </row>
    <row r="3435" spans="1:21" s="80" customFormat="1" ht="15.75" hidden="1" customHeight="1" thickBot="1">
      <c r="A3435" s="352" t="s">
        <v>78</v>
      </c>
      <c r="B3435" s="516"/>
      <c r="C3435" s="367" t="s">
        <v>2076</v>
      </c>
      <c r="D3435" s="258">
        <f t="shared" si="2285"/>
        <v>70.071840702753533</v>
      </c>
      <c r="E3435" s="258">
        <f t="shared" ref="E3435:O3435" si="2287">E3650+E3693+E3736</f>
        <v>66.581392310051783</v>
      </c>
      <c r="F3435" s="258">
        <f t="shared" si="2287"/>
        <v>64.885847360577898</v>
      </c>
      <c r="G3435" s="258">
        <f t="shared" si="2287"/>
        <v>69.654296883029701</v>
      </c>
      <c r="H3435" s="258">
        <f t="shared" si="2287"/>
        <v>69.991773288848421</v>
      </c>
      <c r="I3435" s="258">
        <f t="shared" si="2287"/>
        <v>71.712636418552137</v>
      </c>
      <c r="J3435" s="258">
        <f t="shared" si="2287"/>
        <v>93.823569567654644</v>
      </c>
      <c r="K3435" s="258">
        <f t="shared" si="2287"/>
        <v>80.713312329150966</v>
      </c>
      <c r="L3435" s="258">
        <f t="shared" si="2287"/>
        <v>80.779520238515047</v>
      </c>
      <c r="M3435" s="258">
        <f t="shared" si="2287"/>
        <v>101.7911053480651</v>
      </c>
      <c r="N3435" s="258">
        <f t="shared" si="2287"/>
        <v>87.456091025999783</v>
      </c>
      <c r="O3435" s="258">
        <f t="shared" si="2287"/>
        <v>87.022902987798233</v>
      </c>
      <c r="P3435" s="101">
        <f t="shared" ref="P3435:P3443" si="2288">SUM(D3435:O3435)</f>
        <v>944.48428846099728</v>
      </c>
      <c r="Q3435" s="580"/>
      <c r="R3435" s="362">
        <f>+R3650+R3693+R3736</f>
        <v>903</v>
      </c>
      <c r="S3435" s="438">
        <f>+S3650+S3693+S3736</f>
        <v>903</v>
      </c>
      <c r="T3435" s="591">
        <f t="shared" si="2286"/>
        <v>0</v>
      </c>
      <c r="U3435" s="79">
        <v>2</v>
      </c>
    </row>
    <row r="3436" spans="1:21" s="80" customFormat="1" ht="15.6" hidden="1" customHeight="1" thickBot="1">
      <c r="A3436" s="352" t="s">
        <v>78</v>
      </c>
      <c r="B3436" s="516"/>
      <c r="C3436" s="367" t="s">
        <v>2077</v>
      </c>
      <c r="D3436" s="258">
        <f t="shared" ref="D3436:O3436" si="2289">D3651+D3694+D3737</f>
        <v>91.695342430867726</v>
      </c>
      <c r="E3436" s="258">
        <f t="shared" si="2289"/>
        <v>88.902752752549588</v>
      </c>
      <c r="F3436" s="258">
        <f t="shared" si="2289"/>
        <v>83.124693556552216</v>
      </c>
      <c r="G3436" s="258">
        <f>G3651+G3694+G3737</f>
        <v>88.729181490434016</v>
      </c>
      <c r="H3436" s="258">
        <f t="shared" si="2289"/>
        <v>90.014446206948421</v>
      </c>
      <c r="I3436" s="258">
        <f t="shared" si="2289"/>
        <v>98.545336466424303</v>
      </c>
      <c r="J3436" s="258">
        <f t="shared" si="2289"/>
        <v>124.11854890428346</v>
      </c>
      <c r="K3436" s="258">
        <f t="shared" si="2289"/>
        <v>99.827663465649309</v>
      </c>
      <c r="L3436" s="258">
        <f t="shared" si="2289"/>
        <v>103.81991442632635</v>
      </c>
      <c r="M3436" s="258">
        <f t="shared" si="2289"/>
        <v>121.56629415776993</v>
      </c>
      <c r="N3436" s="258">
        <f t="shared" si="2289"/>
        <v>104.77298748851518</v>
      </c>
      <c r="O3436" s="258">
        <f t="shared" si="2289"/>
        <v>99.396461574110901</v>
      </c>
      <c r="P3436" s="101">
        <f t="shared" si="2288"/>
        <v>1194.5136229204313</v>
      </c>
      <c r="Q3436" s="580"/>
      <c r="R3436" s="258">
        <f>+R3651+R3694+R3737</f>
        <v>1108.2</v>
      </c>
      <c r="S3436" s="259">
        <f>+S3651+S3694+S3737</f>
        <v>1108.2</v>
      </c>
      <c r="T3436" s="142">
        <f t="shared" si="2286"/>
        <v>0</v>
      </c>
      <c r="U3436" s="79">
        <v>2</v>
      </c>
    </row>
    <row r="3437" spans="1:21" s="80" customFormat="1" ht="15.6" hidden="1" customHeight="1" thickBot="1">
      <c r="A3437" s="352" t="s">
        <v>78</v>
      </c>
      <c r="B3437" s="516"/>
      <c r="C3437" s="367" t="s">
        <v>2078</v>
      </c>
      <c r="D3437" s="258">
        <f t="shared" ref="D3437:O3437" si="2290">D3652+D3695+D3738</f>
        <v>104.05573852999999</v>
      </c>
      <c r="E3437" s="258">
        <f t="shared" si="2290"/>
        <v>96.611055829999998</v>
      </c>
      <c r="F3437" s="258">
        <f t="shared" si="2290"/>
        <v>95.810424490000003</v>
      </c>
      <c r="G3437" s="258">
        <f t="shared" si="2290"/>
        <v>94.246116270000002</v>
      </c>
      <c r="H3437" s="258">
        <f t="shared" si="2290"/>
        <v>100.9183871</v>
      </c>
      <c r="I3437" s="258">
        <f t="shared" si="2290"/>
        <v>100.85183783000001</v>
      </c>
      <c r="J3437" s="258">
        <f t="shared" si="2290"/>
        <v>132.18666913999999</v>
      </c>
      <c r="K3437" s="258">
        <f t="shared" si="2290"/>
        <v>108.63538445000002</v>
      </c>
      <c r="L3437" s="258">
        <f t="shared" si="2290"/>
        <v>109.7534587</v>
      </c>
      <c r="M3437" s="258">
        <f t="shared" si="2290"/>
        <v>123.78862796000001</v>
      </c>
      <c r="N3437" s="258">
        <f t="shared" si="2290"/>
        <v>103.93159243000001</v>
      </c>
      <c r="O3437" s="258">
        <f t="shared" si="2290"/>
        <v>101.59893840000001</v>
      </c>
      <c r="P3437" s="101">
        <f t="shared" si="2288"/>
        <v>1272.3882311300001</v>
      </c>
      <c r="Q3437" s="542"/>
      <c r="R3437" s="364">
        <f t="shared" ref="R3437:S3439" si="2291">R3652+R3695+R3738</f>
        <v>1260.1000000000001</v>
      </c>
      <c r="S3437" s="448">
        <f t="shared" si="2291"/>
        <v>1260.1000000000001</v>
      </c>
      <c r="T3437" s="594">
        <f t="shared" si="2286"/>
        <v>0</v>
      </c>
      <c r="U3437" s="79">
        <v>2</v>
      </c>
    </row>
    <row r="3438" spans="1:21" s="80" customFormat="1" ht="15.75" customHeight="1" thickBot="1">
      <c r="A3438" s="352" t="s">
        <v>78</v>
      </c>
      <c r="B3438" s="516">
        <f>+B3432+1</f>
        <v>674</v>
      </c>
      <c r="C3438" s="367" t="s">
        <v>2079</v>
      </c>
      <c r="D3438" s="258">
        <f t="shared" ref="D3438:O3438" si="2292">D3653+D3696+D3739</f>
        <v>103.5</v>
      </c>
      <c r="E3438" s="258">
        <f t="shared" si="2292"/>
        <v>93.1</v>
      </c>
      <c r="F3438" s="258">
        <f t="shared" si="2292"/>
        <v>90.8</v>
      </c>
      <c r="G3438" s="258">
        <f t="shared" si="2292"/>
        <v>93.800000000000011</v>
      </c>
      <c r="H3438" s="258">
        <f t="shared" si="2292"/>
        <v>96.9</v>
      </c>
      <c r="I3438" s="258">
        <f t="shared" si="2292"/>
        <v>99.199999999999989</v>
      </c>
      <c r="J3438" s="258">
        <f t="shared" si="2292"/>
        <v>126.89999999999999</v>
      </c>
      <c r="K3438" s="258">
        <f t="shared" si="2292"/>
        <v>101.2</v>
      </c>
      <c r="L3438" s="258">
        <f t="shared" si="2292"/>
        <v>107.3</v>
      </c>
      <c r="M3438" s="258">
        <f t="shared" si="2292"/>
        <v>123</v>
      </c>
      <c r="N3438" s="258">
        <f t="shared" si="2292"/>
        <v>100.5</v>
      </c>
      <c r="O3438" s="258">
        <f t="shared" si="2292"/>
        <v>98.000000000000057</v>
      </c>
      <c r="P3438" s="101">
        <f t="shared" si="2288"/>
        <v>1234.1999999999998</v>
      </c>
      <c r="Q3438" s="580"/>
      <c r="R3438" s="259">
        <f t="shared" si="2291"/>
        <v>1234.2000000000003</v>
      </c>
      <c r="S3438" s="259">
        <f t="shared" si="2291"/>
        <v>1234.2000000000003</v>
      </c>
      <c r="T3438" s="142">
        <f t="shared" si="2286"/>
        <v>0</v>
      </c>
      <c r="U3438" s="79">
        <v>1</v>
      </c>
    </row>
    <row r="3439" spans="1:21" s="80" customFormat="1" ht="15.75" customHeight="1" thickBot="1">
      <c r="A3439" s="352" t="s">
        <v>78</v>
      </c>
      <c r="B3439" s="516">
        <f>+B3438+1</f>
        <v>675</v>
      </c>
      <c r="C3439" s="367" t="s">
        <v>2080</v>
      </c>
      <c r="D3439" s="258">
        <f t="shared" ref="D3439:O3439" si="2293">D3654+D3697+D3740</f>
        <v>100.4</v>
      </c>
      <c r="E3439" s="258">
        <f t="shared" si="2293"/>
        <v>99.1</v>
      </c>
      <c r="F3439" s="258">
        <f t="shared" si="2293"/>
        <v>95.6</v>
      </c>
      <c r="G3439" s="258">
        <f t="shared" si="2293"/>
        <v>91.9</v>
      </c>
      <c r="H3439" s="258">
        <f t="shared" si="2293"/>
        <v>96.8</v>
      </c>
      <c r="I3439" s="258">
        <f t="shared" si="2293"/>
        <v>100.5</v>
      </c>
      <c r="J3439" s="258">
        <f t="shared" si="2293"/>
        <v>128.19999999999999</v>
      </c>
      <c r="K3439" s="258">
        <f t="shared" si="2293"/>
        <v>106.69999999999999</v>
      </c>
      <c r="L3439" s="258">
        <f t="shared" si="2293"/>
        <v>105.69999999999999</v>
      </c>
      <c r="M3439" s="258">
        <f t="shared" si="2293"/>
        <v>118.9</v>
      </c>
      <c r="N3439" s="258">
        <f t="shared" si="2293"/>
        <v>102.7</v>
      </c>
      <c r="O3439" s="258">
        <f t="shared" si="2293"/>
        <v>99.60000000000008</v>
      </c>
      <c r="P3439" s="101">
        <f t="shared" si="2288"/>
        <v>1246.1000000000004</v>
      </c>
      <c r="Q3439" s="542"/>
      <c r="R3439" s="259">
        <f t="shared" si="2291"/>
        <v>1246.1000000000001</v>
      </c>
      <c r="S3439" s="259">
        <f t="shared" si="2291"/>
        <v>1246.1000000000001</v>
      </c>
      <c r="T3439" s="142">
        <f t="shared" si="2286"/>
        <v>0</v>
      </c>
      <c r="U3439" s="79">
        <v>1</v>
      </c>
    </row>
    <row r="3440" spans="1:21" s="80" customFormat="1" ht="15.75" hidden="1" customHeight="1" thickBot="1">
      <c r="A3440" s="352" t="s">
        <v>78</v>
      </c>
      <c r="B3440" s="69"/>
      <c r="C3440" s="367" t="s">
        <v>2081</v>
      </c>
      <c r="D3440" s="258">
        <f t="shared" ref="D3440:O3440" si="2294">D3655+D3698+D3741</f>
        <v>0</v>
      </c>
      <c r="E3440" s="258">
        <f t="shared" si="2294"/>
        <v>0</v>
      </c>
      <c r="F3440" s="258">
        <f t="shared" si="2294"/>
        <v>0</v>
      </c>
      <c r="G3440" s="258">
        <f t="shared" si="2294"/>
        <v>0</v>
      </c>
      <c r="H3440" s="258">
        <f t="shared" si="2294"/>
        <v>0</v>
      </c>
      <c r="I3440" s="258">
        <f t="shared" si="2294"/>
        <v>0</v>
      </c>
      <c r="J3440" s="258">
        <f t="shared" si="2294"/>
        <v>0</v>
      </c>
      <c r="K3440" s="258">
        <f t="shared" si="2294"/>
        <v>0</v>
      </c>
      <c r="L3440" s="258">
        <f t="shared" si="2294"/>
        <v>0</v>
      </c>
      <c r="M3440" s="258">
        <f t="shared" si="2294"/>
        <v>0</v>
      </c>
      <c r="N3440" s="258">
        <f t="shared" si="2294"/>
        <v>0</v>
      </c>
      <c r="O3440" s="258">
        <f t="shared" si="2294"/>
        <v>0</v>
      </c>
      <c r="P3440" s="101">
        <f t="shared" si="2288"/>
        <v>0</v>
      </c>
      <c r="Q3440" s="508"/>
      <c r="R3440" s="259">
        <f t="shared" ref="R3440:S3443" si="2295">R3665+R3708+R3751</f>
        <v>0</v>
      </c>
      <c r="S3440" s="259">
        <f t="shared" si="2295"/>
        <v>0</v>
      </c>
      <c r="T3440" s="142">
        <f t="shared" si="2286"/>
        <v>0</v>
      </c>
      <c r="U3440" s="79">
        <v>2</v>
      </c>
    </row>
    <row r="3441" spans="1:256" s="80" customFormat="1" ht="15.75" hidden="1" customHeight="1" thickBot="1">
      <c r="A3441" s="352" t="s">
        <v>78</v>
      </c>
      <c r="B3441" s="69"/>
      <c r="C3441" s="367" t="s">
        <v>2082</v>
      </c>
      <c r="D3441" s="258">
        <f t="shared" ref="D3441:O3441" si="2296">D3656+D3699+D3742</f>
        <v>0</v>
      </c>
      <c r="E3441" s="258">
        <f t="shared" si="2296"/>
        <v>0</v>
      </c>
      <c r="F3441" s="258">
        <f t="shared" si="2296"/>
        <v>0</v>
      </c>
      <c r="G3441" s="258">
        <f t="shared" si="2296"/>
        <v>0</v>
      </c>
      <c r="H3441" s="258">
        <f t="shared" si="2296"/>
        <v>0</v>
      </c>
      <c r="I3441" s="258">
        <f t="shared" si="2296"/>
        <v>0</v>
      </c>
      <c r="J3441" s="258">
        <f t="shared" si="2296"/>
        <v>0</v>
      </c>
      <c r="K3441" s="258">
        <f t="shared" si="2296"/>
        <v>0</v>
      </c>
      <c r="L3441" s="258">
        <f t="shared" si="2296"/>
        <v>0</v>
      </c>
      <c r="M3441" s="258">
        <f t="shared" si="2296"/>
        <v>0</v>
      </c>
      <c r="N3441" s="258">
        <f t="shared" si="2296"/>
        <v>0</v>
      </c>
      <c r="O3441" s="258">
        <f t="shared" si="2296"/>
        <v>0</v>
      </c>
      <c r="P3441" s="101">
        <f t="shared" si="2288"/>
        <v>0</v>
      </c>
      <c r="Q3441" s="508"/>
      <c r="R3441" s="259">
        <f t="shared" si="2295"/>
        <v>0</v>
      </c>
      <c r="S3441" s="259">
        <f t="shared" si="2295"/>
        <v>0</v>
      </c>
      <c r="T3441" s="142">
        <f t="shared" si="2286"/>
        <v>0</v>
      </c>
      <c r="U3441" s="79">
        <v>2</v>
      </c>
    </row>
    <row r="3442" spans="1:256" s="80" customFormat="1" ht="15.75" hidden="1" customHeight="1" thickBot="1">
      <c r="A3442" s="352" t="s">
        <v>78</v>
      </c>
      <c r="B3442" s="69"/>
      <c r="C3442" s="367" t="s">
        <v>2083</v>
      </c>
      <c r="D3442" s="258">
        <f t="shared" ref="D3442:O3442" si="2297">D3657+D3700+D3743</f>
        <v>0</v>
      </c>
      <c r="E3442" s="258">
        <f t="shared" si="2297"/>
        <v>0</v>
      </c>
      <c r="F3442" s="258">
        <f t="shared" si="2297"/>
        <v>0</v>
      </c>
      <c r="G3442" s="258">
        <f t="shared" si="2297"/>
        <v>0</v>
      </c>
      <c r="H3442" s="258">
        <f t="shared" si="2297"/>
        <v>0</v>
      </c>
      <c r="I3442" s="258">
        <f t="shared" si="2297"/>
        <v>0</v>
      </c>
      <c r="J3442" s="258">
        <f t="shared" si="2297"/>
        <v>0</v>
      </c>
      <c r="K3442" s="258">
        <f t="shared" si="2297"/>
        <v>0</v>
      </c>
      <c r="L3442" s="258">
        <f t="shared" si="2297"/>
        <v>0</v>
      </c>
      <c r="M3442" s="258">
        <f t="shared" si="2297"/>
        <v>0</v>
      </c>
      <c r="N3442" s="258">
        <f t="shared" si="2297"/>
        <v>0</v>
      </c>
      <c r="O3442" s="258">
        <f t="shared" si="2297"/>
        <v>0</v>
      </c>
      <c r="P3442" s="101">
        <f t="shared" si="2288"/>
        <v>0</v>
      </c>
      <c r="Q3442" s="508"/>
      <c r="R3442" s="259">
        <f t="shared" si="2295"/>
        <v>0</v>
      </c>
      <c r="S3442" s="259">
        <f t="shared" si="2295"/>
        <v>0</v>
      </c>
      <c r="T3442" s="142">
        <f t="shared" si="2286"/>
        <v>0</v>
      </c>
      <c r="U3442" s="79">
        <v>2</v>
      </c>
    </row>
    <row r="3443" spans="1:256" s="80" customFormat="1" ht="15.75" hidden="1" customHeight="1" thickBot="1">
      <c r="A3443" s="352" t="s">
        <v>78</v>
      </c>
      <c r="B3443" s="69"/>
      <c r="C3443" s="367" t="s">
        <v>2084</v>
      </c>
      <c r="D3443" s="258">
        <f t="shared" ref="D3443:O3443" si="2298">D3658+D3701+D3744</f>
        <v>0</v>
      </c>
      <c r="E3443" s="258">
        <f t="shared" si="2298"/>
        <v>0</v>
      </c>
      <c r="F3443" s="258">
        <f t="shared" si="2298"/>
        <v>0</v>
      </c>
      <c r="G3443" s="258">
        <f t="shared" si="2298"/>
        <v>0</v>
      </c>
      <c r="H3443" s="258">
        <f t="shared" si="2298"/>
        <v>0</v>
      </c>
      <c r="I3443" s="258">
        <f t="shared" si="2298"/>
        <v>0</v>
      </c>
      <c r="J3443" s="258">
        <f t="shared" si="2298"/>
        <v>0</v>
      </c>
      <c r="K3443" s="258">
        <f t="shared" si="2298"/>
        <v>0</v>
      </c>
      <c r="L3443" s="258">
        <f t="shared" si="2298"/>
        <v>0</v>
      </c>
      <c r="M3443" s="258">
        <f t="shared" si="2298"/>
        <v>0</v>
      </c>
      <c r="N3443" s="258">
        <f t="shared" si="2298"/>
        <v>0</v>
      </c>
      <c r="O3443" s="258">
        <f t="shared" si="2298"/>
        <v>0</v>
      </c>
      <c r="P3443" s="101">
        <f t="shared" si="2288"/>
        <v>0</v>
      </c>
      <c r="Q3443" s="508"/>
      <c r="R3443" s="259">
        <f t="shared" si="2295"/>
        <v>0</v>
      </c>
      <c r="S3443" s="259">
        <f t="shared" si="2295"/>
        <v>0</v>
      </c>
      <c r="T3443" s="142">
        <f t="shared" si="2286"/>
        <v>0</v>
      </c>
      <c r="U3443" s="79">
        <v>2</v>
      </c>
    </row>
    <row r="3444" spans="1:256" s="116" customFormat="1" ht="15.6" customHeight="1" thickBot="1">
      <c r="B3444" s="549"/>
      <c r="C3444" s="468"/>
      <c r="D3444" s="161"/>
      <c r="E3444" s="161"/>
      <c r="F3444" s="161"/>
      <c r="G3444" s="161"/>
      <c r="H3444" s="161"/>
      <c r="I3444" s="161"/>
      <c r="J3444" s="161"/>
      <c r="K3444" s="161"/>
      <c r="L3444" s="161"/>
      <c r="M3444" s="161"/>
      <c r="N3444" s="161"/>
      <c r="O3444" s="197"/>
      <c r="P3444" s="198"/>
      <c r="Q3444" s="198"/>
      <c r="R3444" s="161"/>
      <c r="S3444" s="161"/>
      <c r="T3444" s="75"/>
      <c r="U3444" s="79">
        <v>1</v>
      </c>
      <c r="V3444" s="196"/>
      <c r="W3444" s="196"/>
      <c r="X3444" s="196"/>
      <c r="Y3444" s="196"/>
      <c r="Z3444" s="196"/>
      <c r="AA3444" s="196"/>
      <c r="AB3444" s="196"/>
      <c r="AC3444" s="196"/>
      <c r="AD3444" s="196"/>
      <c r="AE3444" s="196"/>
      <c r="AF3444" s="196"/>
      <c r="AG3444" s="196"/>
      <c r="AH3444" s="196"/>
      <c r="AI3444" s="196"/>
      <c r="AJ3444" s="196"/>
      <c r="AK3444" s="196"/>
      <c r="AL3444" s="196"/>
      <c r="AM3444" s="196"/>
      <c r="AN3444" s="196"/>
      <c r="AO3444" s="196"/>
      <c r="AP3444" s="196"/>
      <c r="AQ3444" s="196"/>
      <c r="AR3444" s="196"/>
      <c r="AS3444" s="196"/>
      <c r="AT3444" s="196"/>
      <c r="AU3444" s="196"/>
      <c r="AV3444" s="196"/>
      <c r="AW3444" s="196"/>
      <c r="AX3444" s="196"/>
      <c r="AY3444" s="196"/>
      <c r="AZ3444" s="196"/>
      <c r="BA3444" s="196"/>
      <c r="BB3444" s="196"/>
      <c r="BC3444" s="196"/>
      <c r="BD3444" s="196"/>
      <c r="BE3444" s="196"/>
      <c r="BF3444" s="196"/>
      <c r="BG3444" s="196"/>
      <c r="BH3444" s="196"/>
      <c r="BI3444" s="196"/>
      <c r="BJ3444" s="196"/>
      <c r="BK3444" s="196"/>
      <c r="BL3444" s="196"/>
      <c r="BM3444" s="196"/>
      <c r="BN3444" s="196"/>
      <c r="BO3444" s="196"/>
      <c r="BP3444" s="196"/>
      <c r="BQ3444" s="196"/>
      <c r="BR3444" s="196"/>
      <c r="BS3444" s="196"/>
      <c r="BT3444" s="196"/>
      <c r="BU3444" s="196"/>
      <c r="BV3444" s="196"/>
      <c r="BW3444" s="196"/>
      <c r="BX3444" s="196"/>
      <c r="BY3444" s="196"/>
      <c r="BZ3444" s="196"/>
      <c r="CA3444" s="196"/>
      <c r="CB3444" s="196"/>
      <c r="CC3444" s="196"/>
      <c r="CD3444" s="196"/>
      <c r="CE3444" s="196"/>
      <c r="CF3444" s="196"/>
      <c r="CG3444" s="196"/>
      <c r="CH3444" s="196"/>
      <c r="CI3444" s="196"/>
      <c r="CJ3444" s="196"/>
      <c r="CK3444" s="196"/>
      <c r="CL3444" s="196"/>
      <c r="CM3444" s="196"/>
      <c r="CN3444" s="196"/>
      <c r="CO3444" s="196"/>
      <c r="CP3444" s="196"/>
      <c r="CQ3444" s="196"/>
      <c r="CR3444" s="196"/>
      <c r="CS3444" s="196"/>
      <c r="CT3444" s="196"/>
      <c r="CU3444" s="196"/>
      <c r="CV3444" s="196"/>
      <c r="CW3444" s="196"/>
      <c r="CX3444" s="196"/>
      <c r="CY3444" s="196"/>
      <c r="CZ3444" s="196"/>
      <c r="DA3444" s="196"/>
      <c r="DB3444" s="196"/>
      <c r="DC3444" s="196"/>
      <c r="DD3444" s="196"/>
      <c r="DE3444" s="196"/>
      <c r="DF3444" s="196"/>
      <c r="DG3444" s="196"/>
      <c r="DH3444" s="196"/>
      <c r="DI3444" s="196"/>
      <c r="DJ3444" s="196"/>
      <c r="DK3444" s="196"/>
      <c r="DL3444" s="196"/>
      <c r="DM3444" s="196"/>
      <c r="DN3444" s="196"/>
      <c r="DO3444" s="196"/>
      <c r="DP3444" s="196"/>
      <c r="DQ3444" s="196"/>
      <c r="DR3444" s="196"/>
      <c r="DS3444" s="196"/>
      <c r="DT3444" s="196"/>
      <c r="DU3444" s="196"/>
      <c r="DV3444" s="196"/>
      <c r="DW3444" s="196"/>
      <c r="DX3444" s="196"/>
      <c r="DY3444" s="196"/>
      <c r="DZ3444" s="196"/>
      <c r="EA3444" s="196"/>
      <c r="EB3444" s="196"/>
      <c r="EC3444" s="196"/>
      <c r="ED3444" s="196"/>
      <c r="EE3444" s="196"/>
      <c r="EF3444" s="196"/>
      <c r="EG3444" s="196"/>
      <c r="EH3444" s="196"/>
      <c r="EI3444" s="196"/>
      <c r="EJ3444" s="196"/>
      <c r="EK3444" s="196"/>
      <c r="EL3444" s="196"/>
      <c r="EM3444" s="196"/>
      <c r="EN3444" s="196"/>
      <c r="EO3444" s="196"/>
      <c r="EP3444" s="196"/>
      <c r="EQ3444" s="196"/>
      <c r="ER3444" s="196"/>
      <c r="ES3444" s="196"/>
      <c r="ET3444" s="196"/>
      <c r="EU3444" s="196"/>
      <c r="EV3444" s="196"/>
      <c r="EW3444" s="196"/>
      <c r="EX3444" s="196"/>
      <c r="EY3444" s="196"/>
      <c r="EZ3444" s="196"/>
      <c r="FA3444" s="196"/>
      <c r="FB3444" s="196"/>
      <c r="FC3444" s="196"/>
      <c r="FD3444" s="196"/>
      <c r="FE3444" s="196"/>
      <c r="FF3444" s="196"/>
      <c r="FG3444" s="196"/>
      <c r="FH3444" s="196"/>
      <c r="FI3444" s="196"/>
      <c r="FJ3444" s="196"/>
      <c r="FK3444" s="196"/>
      <c r="FL3444" s="196"/>
      <c r="FM3444" s="196"/>
      <c r="FN3444" s="196"/>
      <c r="FO3444" s="196"/>
      <c r="FP3444" s="196"/>
      <c r="FQ3444" s="196"/>
      <c r="FR3444" s="196"/>
      <c r="FS3444" s="196"/>
      <c r="FT3444" s="196"/>
      <c r="FU3444" s="196"/>
      <c r="FV3444" s="196"/>
      <c r="FW3444" s="196"/>
      <c r="FX3444" s="196"/>
      <c r="FY3444" s="196"/>
      <c r="FZ3444" s="196"/>
      <c r="GA3444" s="196"/>
      <c r="GB3444" s="196"/>
      <c r="GC3444" s="196"/>
      <c r="GD3444" s="196"/>
      <c r="GE3444" s="196"/>
      <c r="GF3444" s="196"/>
      <c r="GG3444" s="196"/>
      <c r="GH3444" s="196"/>
      <c r="GI3444" s="196"/>
      <c r="GJ3444" s="196"/>
      <c r="GK3444" s="196"/>
      <c r="GL3444" s="196"/>
      <c r="GM3444" s="196"/>
      <c r="GN3444" s="196"/>
      <c r="GO3444" s="196"/>
      <c r="GP3444" s="196"/>
      <c r="GQ3444" s="196"/>
      <c r="GR3444" s="196"/>
      <c r="GS3444" s="196"/>
      <c r="GT3444" s="196"/>
      <c r="GU3444" s="196"/>
      <c r="GV3444" s="196"/>
      <c r="GW3444" s="196"/>
      <c r="GX3444" s="196"/>
      <c r="GY3444" s="196"/>
      <c r="GZ3444" s="196"/>
      <c r="HA3444" s="196"/>
      <c r="HB3444" s="196"/>
      <c r="HC3444" s="196"/>
      <c r="HD3444" s="196"/>
      <c r="HE3444" s="196"/>
      <c r="HF3444" s="196"/>
      <c r="HG3444" s="196"/>
      <c r="HH3444" s="196"/>
      <c r="HI3444" s="196"/>
      <c r="HJ3444" s="196"/>
      <c r="HK3444" s="196"/>
      <c r="HL3444" s="196"/>
      <c r="HM3444" s="196"/>
      <c r="HN3444" s="196"/>
      <c r="HO3444" s="196"/>
      <c r="HP3444" s="196"/>
      <c r="HQ3444" s="196"/>
      <c r="HR3444" s="196"/>
      <c r="HS3444" s="196"/>
      <c r="HT3444" s="196"/>
      <c r="HU3444" s="196"/>
      <c r="HV3444" s="196"/>
      <c r="HW3444" s="196"/>
      <c r="HX3444" s="196"/>
      <c r="HY3444" s="196"/>
      <c r="HZ3444" s="196"/>
      <c r="IA3444" s="196"/>
      <c r="IB3444" s="196"/>
      <c r="IC3444" s="196"/>
      <c r="ID3444" s="196"/>
      <c r="IE3444" s="196"/>
      <c r="IF3444" s="196"/>
      <c r="IG3444" s="196"/>
      <c r="IH3444" s="196"/>
      <c r="II3444" s="196"/>
      <c r="IJ3444" s="196"/>
      <c r="IK3444" s="196"/>
      <c r="IL3444" s="196"/>
      <c r="IM3444" s="196"/>
      <c r="IN3444" s="196"/>
      <c r="IO3444" s="196"/>
      <c r="IP3444" s="196"/>
      <c r="IQ3444" s="196"/>
      <c r="IR3444" s="196"/>
      <c r="IS3444" s="196"/>
      <c r="IT3444" s="196"/>
      <c r="IU3444" s="196"/>
      <c r="IV3444" s="196"/>
    </row>
    <row r="3445" spans="1:256" s="57" customFormat="1" ht="15.75" hidden="1" customHeight="1" thickBot="1">
      <c r="A3445" s="302" t="s">
        <v>79</v>
      </c>
      <c r="B3445" s="69"/>
      <c r="C3445" s="233" t="s">
        <v>366</v>
      </c>
      <c r="D3445" s="218">
        <v>7.9667188881796427E-2</v>
      </c>
      <c r="E3445" s="218">
        <v>7.9667188881796427E-2</v>
      </c>
      <c r="F3445" s="218">
        <v>7.9667188881796427E-2</v>
      </c>
      <c r="G3445" s="218">
        <v>7.9667188881796427E-2</v>
      </c>
      <c r="H3445" s="218">
        <v>7.9667188881796427E-2</v>
      </c>
      <c r="I3445" s="218">
        <v>7.9667188881796427E-2</v>
      </c>
      <c r="J3445" s="218">
        <v>8.6999477784870272E-2</v>
      </c>
      <c r="K3445" s="218">
        <v>8.6999477784870272E-2</v>
      </c>
      <c r="L3445" s="218">
        <v>8.6999477784870272E-2</v>
      </c>
      <c r="M3445" s="218">
        <v>8.6999477784870272E-2</v>
      </c>
      <c r="N3445" s="218">
        <v>8.6999477784870272E-2</v>
      </c>
      <c r="O3445" s="218">
        <v>8.6999477784870272E-2</v>
      </c>
      <c r="P3445" s="160">
        <f>SUM(D3445:O3445)</f>
        <v>1</v>
      </c>
      <c r="Q3445" s="484"/>
      <c r="R3445" s="234"/>
      <c r="S3445" s="234"/>
      <c r="T3445" s="75"/>
      <c r="U3445" s="79">
        <v>2</v>
      </c>
    </row>
    <row r="3446" spans="1:256" s="57" customFormat="1" ht="15.75" hidden="1" customHeight="1" thickBot="1">
      <c r="A3446" s="304" t="s">
        <v>79</v>
      </c>
      <c r="B3446" s="69"/>
      <c r="C3446" s="233" t="s">
        <v>367</v>
      </c>
      <c r="D3446" s="220">
        <v>8.3333333333333343E-2</v>
      </c>
      <c r="E3446" s="220">
        <v>8.3333333333333343E-2</v>
      </c>
      <c r="F3446" s="220">
        <v>8.3333333333333343E-2</v>
      </c>
      <c r="G3446" s="220">
        <v>8.3333333333333343E-2</v>
      </c>
      <c r="H3446" s="220">
        <v>8.3333333333333343E-2</v>
      </c>
      <c r="I3446" s="220">
        <v>8.3333333333333343E-2</v>
      </c>
      <c r="J3446" s="220">
        <v>8.3333333333333343E-2</v>
      </c>
      <c r="K3446" s="220">
        <v>8.3333333333333343E-2</v>
      </c>
      <c r="L3446" s="220">
        <v>8.3333333333333343E-2</v>
      </c>
      <c r="M3446" s="220">
        <v>8.3333333333333343E-2</v>
      </c>
      <c r="N3446" s="220">
        <v>8.3333333333333343E-2</v>
      </c>
      <c r="O3446" s="220">
        <v>8.3333333333333343E-2</v>
      </c>
      <c r="P3446" s="164">
        <f>SUM(D3446:O3446)</f>
        <v>1.0000000000000002</v>
      </c>
      <c r="Q3446" s="484"/>
      <c r="R3446" s="234"/>
      <c r="S3446" s="234"/>
      <c r="T3446" s="75"/>
      <c r="U3446" s="79">
        <v>2</v>
      </c>
    </row>
    <row r="3447" spans="1:256" s="57" customFormat="1" ht="15.75" hidden="1" customHeight="1" thickBot="1">
      <c r="A3447" s="304" t="s">
        <v>79</v>
      </c>
      <c r="B3447" s="69"/>
      <c r="C3447" s="233" t="s">
        <v>368</v>
      </c>
      <c r="D3447" s="235">
        <v>8.3333333333333343E-2</v>
      </c>
      <c r="E3447" s="235">
        <v>8.3333333333333343E-2</v>
      </c>
      <c r="F3447" s="235">
        <v>8.3333333333333343E-2</v>
      </c>
      <c r="G3447" s="235">
        <v>8.3333333333333343E-2</v>
      </c>
      <c r="H3447" s="235">
        <v>8.3333333333333343E-2</v>
      </c>
      <c r="I3447" s="235">
        <v>8.3333333333333343E-2</v>
      </c>
      <c r="J3447" s="235">
        <v>8.3333333333333343E-2</v>
      </c>
      <c r="K3447" s="235">
        <v>8.3333333333333343E-2</v>
      </c>
      <c r="L3447" s="235">
        <v>8.3333333333333343E-2</v>
      </c>
      <c r="M3447" s="235">
        <v>8.3333333333333343E-2</v>
      </c>
      <c r="N3447" s="235">
        <v>8.3333333333333343E-2</v>
      </c>
      <c r="O3447" s="235">
        <v>8.3333333333333343E-2</v>
      </c>
      <c r="P3447" s="167">
        <f>SUM(D3447:O3447)</f>
        <v>1.0000000000000002</v>
      </c>
      <c r="Q3447" s="484"/>
      <c r="R3447" s="234"/>
      <c r="S3447" s="234"/>
      <c r="T3447" s="75"/>
      <c r="U3447" s="79">
        <v>2</v>
      </c>
    </row>
    <row r="3448" spans="1:256" s="57" customFormat="1" ht="15.75" hidden="1" customHeight="1" thickBot="1">
      <c r="A3448" s="304" t="s">
        <v>79</v>
      </c>
      <c r="B3448" s="69"/>
      <c r="C3448" s="233" t="s">
        <v>369</v>
      </c>
      <c r="D3448" s="168">
        <f t="shared" ref="D3448:D3455" si="2299">D3467/$P3467</f>
        <v>8.3333333333333343E-2</v>
      </c>
      <c r="E3448" s="169">
        <f t="shared" ref="E3448:O3448" si="2300">E3467/$P3467</f>
        <v>8.3333333333333343E-2</v>
      </c>
      <c r="F3448" s="169">
        <f t="shared" si="2300"/>
        <v>8.3333333333333343E-2</v>
      </c>
      <c r="G3448" s="169">
        <f t="shared" si="2300"/>
        <v>8.3333333333333343E-2</v>
      </c>
      <c r="H3448" s="169">
        <f t="shared" si="2300"/>
        <v>8.3333333333333343E-2</v>
      </c>
      <c r="I3448" s="169">
        <f t="shared" si="2300"/>
        <v>8.3333333333333343E-2</v>
      </c>
      <c r="J3448" s="169">
        <f t="shared" si="2300"/>
        <v>8.3333333333333343E-2</v>
      </c>
      <c r="K3448" s="169">
        <f t="shared" si="2300"/>
        <v>8.3333333333333343E-2</v>
      </c>
      <c r="L3448" s="169">
        <f t="shared" si="2300"/>
        <v>8.3333333333333343E-2</v>
      </c>
      <c r="M3448" s="169">
        <f t="shared" si="2300"/>
        <v>8.3333333333333343E-2</v>
      </c>
      <c r="N3448" s="169">
        <f t="shared" si="2300"/>
        <v>8.3333333333333343E-2</v>
      </c>
      <c r="O3448" s="169">
        <f t="shared" si="2300"/>
        <v>8.3333333333333343E-2</v>
      </c>
      <c r="P3448" s="171">
        <f>SUM(D3448:O3448)</f>
        <v>1.0000000000000002</v>
      </c>
      <c r="Q3448" s="484"/>
      <c r="R3448" s="234"/>
      <c r="S3448" s="234"/>
      <c r="T3448" s="75"/>
      <c r="U3448" s="79">
        <v>2</v>
      </c>
    </row>
    <row r="3449" spans="1:256" s="57" customFormat="1" ht="15.75" hidden="1" customHeight="1" thickBot="1">
      <c r="A3449" s="304" t="s">
        <v>79</v>
      </c>
      <c r="B3449" s="69"/>
      <c r="C3449" s="236" t="s">
        <v>370</v>
      </c>
      <c r="D3449" s="168">
        <f t="shared" si="2299"/>
        <v>8.4822681687193799E-2</v>
      </c>
      <c r="E3449" s="169">
        <f t="shared" ref="E3449:O3450" si="2301">E3468/$P3468</f>
        <v>8.4822681687193799E-2</v>
      </c>
      <c r="F3449" s="169">
        <f t="shared" si="2301"/>
        <v>8.3035463662561246E-2</v>
      </c>
      <c r="G3449" s="169">
        <f t="shared" si="2301"/>
        <v>8.3035463662561246E-2</v>
      </c>
      <c r="H3449" s="169">
        <f t="shared" si="2301"/>
        <v>8.3035463662561246E-2</v>
      </c>
      <c r="I3449" s="169">
        <f t="shared" si="2301"/>
        <v>8.3035463662561246E-2</v>
      </c>
      <c r="J3449" s="169">
        <f t="shared" si="2301"/>
        <v>8.3035463662561246E-2</v>
      </c>
      <c r="K3449" s="169">
        <f t="shared" si="2301"/>
        <v>8.3035463662561246E-2</v>
      </c>
      <c r="L3449" s="169">
        <f t="shared" si="2301"/>
        <v>8.3035463662561246E-2</v>
      </c>
      <c r="M3449" s="169">
        <f t="shared" si="2301"/>
        <v>8.3035463662561246E-2</v>
      </c>
      <c r="N3449" s="169">
        <f t="shared" si="2301"/>
        <v>8.3035463662561246E-2</v>
      </c>
      <c r="O3449" s="169">
        <f t="shared" si="2301"/>
        <v>8.3035463662561246E-2</v>
      </c>
      <c r="P3449" s="171">
        <f>SUM(D3449:O3449)</f>
        <v>0.99999999999999978</v>
      </c>
      <c r="Q3449" s="496">
        <f>(P3468/P3467-1)</f>
        <v>-1.7558373824501539E-2</v>
      </c>
      <c r="R3449" s="234"/>
      <c r="S3449" s="234"/>
      <c r="T3449" s="75"/>
      <c r="U3449" s="79">
        <v>2</v>
      </c>
    </row>
    <row r="3450" spans="1:256" s="57" customFormat="1" ht="15.75" hidden="1" customHeight="1" thickBot="1">
      <c r="A3450" s="304" t="s">
        <v>79</v>
      </c>
      <c r="B3450" s="69"/>
      <c r="C3450" s="233" t="s">
        <v>502</v>
      </c>
      <c r="D3450" s="168">
        <f t="shared" si="2299"/>
        <v>8.318413184235332E-2</v>
      </c>
      <c r="E3450" s="169">
        <f t="shared" si="2301"/>
        <v>8.318413184235332E-2</v>
      </c>
      <c r="F3450" s="169">
        <f t="shared" si="2301"/>
        <v>8.318413184235332E-2</v>
      </c>
      <c r="G3450" s="169">
        <f t="shared" si="2301"/>
        <v>8.318413184235332E-2</v>
      </c>
      <c r="H3450" s="169">
        <f t="shared" si="2301"/>
        <v>8.318413184235332E-2</v>
      </c>
      <c r="I3450" s="169">
        <f t="shared" si="2301"/>
        <v>8.318413184235332E-2</v>
      </c>
      <c r="J3450" s="169">
        <f t="shared" si="2301"/>
        <v>8.318413184235332E-2</v>
      </c>
      <c r="K3450" s="169">
        <f t="shared" si="2301"/>
        <v>8.318413184235332E-2</v>
      </c>
      <c r="L3450" s="169">
        <f t="shared" si="2301"/>
        <v>8.318413184235332E-2</v>
      </c>
      <c r="M3450" s="169">
        <f t="shared" si="2301"/>
        <v>8.318413184235332E-2</v>
      </c>
      <c r="N3450" s="169">
        <f t="shared" si="2301"/>
        <v>8.318413184235332E-2</v>
      </c>
      <c r="O3450" s="169">
        <f t="shared" si="2301"/>
        <v>8.4974549734113641E-2</v>
      </c>
      <c r="P3450" s="171">
        <f t="shared" ref="P3450:P3455" si="2302">SUM(D3450:O3450)</f>
        <v>1</v>
      </c>
      <c r="Q3450" s="496">
        <f t="shared" ref="Q3450:Q3455" si="2303">(P3469/P3468-1)</f>
        <v>-1.7872180246325531E-3</v>
      </c>
      <c r="R3450" s="234"/>
      <c r="S3450" s="234"/>
      <c r="T3450" s="75"/>
      <c r="U3450" s="79">
        <v>2</v>
      </c>
    </row>
    <row r="3451" spans="1:256" s="57" customFormat="1" ht="15.75" hidden="1" customHeight="1" thickBot="1">
      <c r="A3451" s="304" t="s">
        <v>79</v>
      </c>
      <c r="B3451" s="69"/>
      <c r="C3451" s="233" t="s">
        <v>624</v>
      </c>
      <c r="D3451" s="168">
        <f t="shared" si="2299"/>
        <v>8.4822663495748171E-2</v>
      </c>
      <c r="E3451" s="169">
        <f t="shared" ref="E3451:O3451" si="2304">E3470/$P3470</f>
        <v>8.4822663495748171E-2</v>
      </c>
      <c r="F3451" s="169">
        <f t="shared" si="2304"/>
        <v>8.4822663495748171E-2</v>
      </c>
      <c r="G3451" s="169">
        <f t="shared" si="2304"/>
        <v>8.4822663495748171E-2</v>
      </c>
      <c r="H3451" s="169">
        <f t="shared" si="2304"/>
        <v>8.4822663495748171E-2</v>
      </c>
      <c r="I3451" s="169">
        <f t="shared" si="2304"/>
        <v>8.4822663495748171E-2</v>
      </c>
      <c r="J3451" s="169">
        <f t="shared" si="2304"/>
        <v>8.4822663495748171E-2</v>
      </c>
      <c r="K3451" s="169">
        <f t="shared" si="2304"/>
        <v>8.1248271105952591E-2</v>
      </c>
      <c r="L3451" s="169">
        <f t="shared" si="2304"/>
        <v>8.1248271105952591E-2</v>
      </c>
      <c r="M3451" s="169">
        <f t="shared" si="2304"/>
        <v>8.1248271105952591E-2</v>
      </c>
      <c r="N3451" s="169">
        <f t="shared" si="2304"/>
        <v>8.1248271105952591E-2</v>
      </c>
      <c r="O3451" s="169">
        <f t="shared" si="2304"/>
        <v>8.1248271105952591E-2</v>
      </c>
      <c r="P3451" s="171">
        <f t="shared" si="2302"/>
        <v>1</v>
      </c>
      <c r="Q3451" s="497">
        <f t="shared" si="2303"/>
        <v>1.7906327401884248E-3</v>
      </c>
      <c r="R3451" s="234"/>
      <c r="S3451" s="234"/>
      <c r="T3451" s="75"/>
      <c r="U3451" s="79">
        <v>2</v>
      </c>
    </row>
    <row r="3452" spans="1:256" s="57" customFormat="1" ht="15.75" hidden="1" customHeight="1" thickBot="1">
      <c r="A3452" s="304" t="s">
        <v>79</v>
      </c>
      <c r="B3452" s="69"/>
      <c r="C3452" s="233" t="s">
        <v>721</v>
      </c>
      <c r="D3452" s="168">
        <f t="shared" si="2299"/>
        <v>8.3333333333333343E-2</v>
      </c>
      <c r="E3452" s="169">
        <f t="shared" ref="E3452:O3452" si="2305">E3471/$P3471</f>
        <v>8.3333333333333343E-2</v>
      </c>
      <c r="F3452" s="169">
        <f t="shared" si="2305"/>
        <v>8.3333333333333343E-2</v>
      </c>
      <c r="G3452" s="169">
        <f t="shared" si="2305"/>
        <v>8.3333333333333343E-2</v>
      </c>
      <c r="H3452" s="169">
        <f t="shared" si="2305"/>
        <v>8.3333333333333343E-2</v>
      </c>
      <c r="I3452" s="169">
        <f t="shared" si="2305"/>
        <v>8.3333333333333343E-2</v>
      </c>
      <c r="J3452" s="169">
        <f t="shared" si="2305"/>
        <v>8.3333333333333343E-2</v>
      </c>
      <c r="K3452" s="169">
        <f t="shared" si="2305"/>
        <v>8.3333333333333343E-2</v>
      </c>
      <c r="L3452" s="169">
        <f t="shared" si="2305"/>
        <v>8.3333333333333343E-2</v>
      </c>
      <c r="M3452" s="169">
        <f t="shared" si="2305"/>
        <v>8.3333333333333343E-2</v>
      </c>
      <c r="N3452" s="169">
        <f t="shared" si="2305"/>
        <v>8.3333333333333343E-2</v>
      </c>
      <c r="O3452" s="169">
        <f t="shared" si="2305"/>
        <v>8.3333333333333343E-2</v>
      </c>
      <c r="P3452" s="171">
        <f t="shared" si="2302"/>
        <v>1.0000000000000002</v>
      </c>
      <c r="Q3452" s="497">
        <f t="shared" si="2303"/>
        <v>-2.502074672856891E-2</v>
      </c>
      <c r="R3452" s="234"/>
      <c r="S3452" s="234"/>
      <c r="T3452" s="477"/>
      <c r="U3452" s="79">
        <v>2</v>
      </c>
    </row>
    <row r="3453" spans="1:256" s="57" customFormat="1" ht="15.75" hidden="1" customHeight="1" thickBot="1">
      <c r="A3453" s="304" t="s">
        <v>79</v>
      </c>
      <c r="B3453" s="516"/>
      <c r="C3453" s="244" t="s">
        <v>825</v>
      </c>
      <c r="D3453" s="173">
        <f t="shared" si="2299"/>
        <v>8.4836617480481324E-2</v>
      </c>
      <c r="E3453" s="218">
        <f t="shared" ref="E3453:O3453" si="2306">E3472/$P3472</f>
        <v>8.4836617480481324E-2</v>
      </c>
      <c r="F3453" s="218">
        <f t="shared" si="2306"/>
        <v>8.4836617480481324E-2</v>
      </c>
      <c r="G3453" s="218">
        <f t="shared" si="2306"/>
        <v>8.4836617480481324E-2</v>
      </c>
      <c r="H3453" s="218">
        <f t="shared" si="2306"/>
        <v>8.4836617480481324E-2</v>
      </c>
      <c r="I3453" s="218">
        <f t="shared" si="2306"/>
        <v>8.4836617480481324E-2</v>
      </c>
      <c r="J3453" s="218">
        <f t="shared" si="2306"/>
        <v>8.4836617480481324E-2</v>
      </c>
      <c r="K3453" s="218">
        <f t="shared" si="2306"/>
        <v>8.1228735527326124E-2</v>
      </c>
      <c r="L3453" s="218">
        <f t="shared" si="2306"/>
        <v>8.1228735527326124E-2</v>
      </c>
      <c r="M3453" s="218">
        <f t="shared" si="2306"/>
        <v>8.1228735527326124E-2</v>
      </c>
      <c r="N3453" s="218">
        <f t="shared" si="2306"/>
        <v>8.1228735527326124E-2</v>
      </c>
      <c r="O3453" s="218">
        <f t="shared" si="2306"/>
        <v>8.1228735527326124E-2</v>
      </c>
      <c r="P3453" s="514">
        <f t="shared" si="2302"/>
        <v>0.99999999999999989</v>
      </c>
      <c r="Q3453" s="550">
        <f t="shared" si="2303"/>
        <v>-1.7719755829419426E-2</v>
      </c>
      <c r="R3453" s="234"/>
      <c r="S3453" s="234"/>
      <c r="T3453" s="75"/>
      <c r="U3453" s="79">
        <v>2</v>
      </c>
    </row>
    <row r="3454" spans="1:256" s="57" customFormat="1" ht="15.75" hidden="1" customHeight="1" thickBot="1">
      <c r="A3454" s="304" t="s">
        <v>79</v>
      </c>
      <c r="B3454" s="516"/>
      <c r="C3454" s="244" t="s">
        <v>910</v>
      </c>
      <c r="D3454" s="219">
        <f t="shared" si="2299"/>
        <v>7.3005909497837446E-2</v>
      </c>
      <c r="E3454" s="220">
        <f t="shared" ref="E3454:O3455" si="2307">E3473/$P3473</f>
        <v>7.3005909497837446E-2</v>
      </c>
      <c r="F3454" s="220">
        <f t="shared" si="2307"/>
        <v>7.9714825699839606E-2</v>
      </c>
      <c r="G3454" s="220">
        <f t="shared" si="2307"/>
        <v>8.3069263674132338E-2</v>
      </c>
      <c r="H3454" s="220">
        <f t="shared" si="2307"/>
        <v>8.3069263674132338E-2</v>
      </c>
      <c r="I3454" s="220">
        <f t="shared" si="2307"/>
        <v>8.6423701648425055E-2</v>
      </c>
      <c r="J3454" s="220">
        <f t="shared" si="2307"/>
        <v>8.6423701648425055E-2</v>
      </c>
      <c r="K3454" s="220">
        <f t="shared" si="2307"/>
        <v>8.6423701648425055E-2</v>
      </c>
      <c r="L3454" s="220">
        <f t="shared" si="2307"/>
        <v>8.5538711765589998E-2</v>
      </c>
      <c r="M3454" s="220">
        <f t="shared" si="2307"/>
        <v>8.5538711765589998E-2</v>
      </c>
      <c r="N3454" s="220">
        <f t="shared" si="2307"/>
        <v>8.8893149739882729E-2</v>
      </c>
      <c r="O3454" s="220">
        <f t="shared" si="2307"/>
        <v>8.8893149739882729E-2</v>
      </c>
      <c r="P3454" s="460">
        <f t="shared" si="2302"/>
        <v>0.99999999999999989</v>
      </c>
      <c r="Q3454" s="551">
        <f t="shared" si="2303"/>
        <v>0.11263233464315991</v>
      </c>
      <c r="R3454" s="234"/>
      <c r="S3454" s="234"/>
      <c r="T3454" s="75"/>
      <c r="U3454" s="79">
        <v>2</v>
      </c>
    </row>
    <row r="3455" spans="1:256" s="57" customFormat="1" ht="15.6" hidden="1" customHeight="1" thickBot="1">
      <c r="A3455" s="304" t="s">
        <v>79</v>
      </c>
      <c r="B3455" s="516"/>
      <c r="C3455" s="244" t="s">
        <v>1011</v>
      </c>
      <c r="D3455" s="219">
        <f t="shared" si="2299"/>
        <v>8.1538472274534923E-2</v>
      </c>
      <c r="E3455" s="220">
        <f t="shared" si="2307"/>
        <v>8.1538472274534923E-2</v>
      </c>
      <c r="F3455" s="220">
        <f t="shared" si="2307"/>
        <v>8.1538472274534923E-2</v>
      </c>
      <c r="G3455" s="220">
        <f t="shared" si="2307"/>
        <v>8.1538472274534923E-2</v>
      </c>
      <c r="H3455" s="220">
        <f t="shared" si="2307"/>
        <v>8.1538472274534923E-2</v>
      </c>
      <c r="I3455" s="220">
        <f t="shared" si="2307"/>
        <v>8.4615376946760745E-2</v>
      </c>
      <c r="J3455" s="220">
        <f t="shared" si="2307"/>
        <v>8.4615376946760745E-2</v>
      </c>
      <c r="K3455" s="220">
        <f t="shared" si="2307"/>
        <v>8.4615376946760745E-2</v>
      </c>
      <c r="L3455" s="220">
        <f t="shared" si="2307"/>
        <v>8.4615376946760745E-2</v>
      </c>
      <c r="M3455" s="220">
        <f t="shared" si="2307"/>
        <v>8.4615376946760745E-2</v>
      </c>
      <c r="N3455" s="220">
        <f t="shared" si="2307"/>
        <v>8.4615376946760745E-2</v>
      </c>
      <c r="O3455" s="220">
        <f t="shared" si="2307"/>
        <v>8.4615376946760745E-2</v>
      </c>
      <c r="P3455" s="460">
        <f t="shared" si="2302"/>
        <v>1</v>
      </c>
      <c r="Q3455" s="551">
        <f t="shared" si="2303"/>
        <v>9.0198862698642079E-2</v>
      </c>
      <c r="R3455" s="234"/>
      <c r="S3455" s="234"/>
      <c r="T3455" s="75"/>
      <c r="U3455" s="79">
        <v>2</v>
      </c>
    </row>
    <row r="3456" spans="1:256" s="57" customFormat="1" ht="15.6" hidden="1" customHeight="1" thickBot="1">
      <c r="A3456" s="304" t="s">
        <v>79</v>
      </c>
      <c r="B3456" s="516"/>
      <c r="C3456" s="244" t="s">
        <v>1156</v>
      </c>
      <c r="D3456" s="219">
        <f t="shared" ref="D3456:O3456" si="2308">D3476/$P3476</f>
        <v>8.0645176615242106E-2</v>
      </c>
      <c r="E3456" s="220">
        <f t="shared" si="2308"/>
        <v>8.0645176615242106E-2</v>
      </c>
      <c r="F3456" s="220">
        <f t="shared" si="2308"/>
        <v>8.0645176615242106E-2</v>
      </c>
      <c r="G3456" s="220">
        <f t="shared" si="2308"/>
        <v>8.944278041990425E-2</v>
      </c>
      <c r="H3456" s="220">
        <f t="shared" si="2308"/>
        <v>8.3577711216796163E-2</v>
      </c>
      <c r="I3456" s="220">
        <f t="shared" si="2308"/>
        <v>8.3577711216796163E-2</v>
      </c>
      <c r="J3456" s="220">
        <f t="shared" si="2308"/>
        <v>8.3577711216796163E-2</v>
      </c>
      <c r="K3456" s="220">
        <f t="shared" si="2308"/>
        <v>8.3577711216796163E-2</v>
      </c>
      <c r="L3456" s="220">
        <f t="shared" si="2308"/>
        <v>8.3577711216796163E-2</v>
      </c>
      <c r="M3456" s="220">
        <f t="shared" si="2308"/>
        <v>8.3577711216796163E-2</v>
      </c>
      <c r="N3456" s="220">
        <f t="shared" si="2308"/>
        <v>8.3577711216796163E-2</v>
      </c>
      <c r="O3456" s="220">
        <f t="shared" si="2308"/>
        <v>8.3577711216796163E-2</v>
      </c>
      <c r="P3456" s="460">
        <f>SUM(D3456:O3456)</f>
        <v>0.99999999999999967</v>
      </c>
      <c r="Q3456" s="551">
        <f>(P3476/P3474-1)</f>
        <v>4.923047475561293E-2</v>
      </c>
      <c r="R3456" s="234"/>
      <c r="S3456" s="234"/>
      <c r="T3456" s="75"/>
      <c r="U3456" s="79">
        <v>2</v>
      </c>
    </row>
    <row r="3457" spans="1:21" s="57" customFormat="1" ht="15.6" customHeight="1" thickBot="1">
      <c r="A3457" s="304" t="s">
        <v>79</v>
      </c>
      <c r="B3457" s="516">
        <f>+B3439+1</f>
        <v>676</v>
      </c>
      <c r="C3457" s="244" t="s">
        <v>2085</v>
      </c>
      <c r="D3457" s="219">
        <f t="shared" ref="D3457:D3463" si="2309">D3477/$P3477</f>
        <v>8.3333333333333329E-2</v>
      </c>
      <c r="E3457" s="220">
        <f t="shared" ref="E3457:O3457" si="2310">E3477/$P3477</f>
        <v>8.3333333333333329E-2</v>
      </c>
      <c r="F3457" s="220">
        <f t="shared" si="2310"/>
        <v>8.3333333333333329E-2</v>
      </c>
      <c r="G3457" s="220">
        <f t="shared" si="2310"/>
        <v>8.3333333333333329E-2</v>
      </c>
      <c r="H3457" s="220">
        <f t="shared" si="2310"/>
        <v>8.3333333333333329E-2</v>
      </c>
      <c r="I3457" s="220">
        <f t="shared" si="2310"/>
        <v>8.3333333333333329E-2</v>
      </c>
      <c r="J3457" s="220">
        <f t="shared" si="2310"/>
        <v>8.3333333333333329E-2</v>
      </c>
      <c r="K3457" s="220">
        <f t="shared" si="2310"/>
        <v>8.3333333333333329E-2</v>
      </c>
      <c r="L3457" s="220">
        <f t="shared" si="2310"/>
        <v>8.3333333333333329E-2</v>
      </c>
      <c r="M3457" s="220">
        <f t="shared" si="2310"/>
        <v>8.3333333333333329E-2</v>
      </c>
      <c r="N3457" s="220">
        <f t="shared" si="2310"/>
        <v>8.3333333333333329E-2</v>
      </c>
      <c r="O3457" s="220">
        <f t="shared" si="2310"/>
        <v>8.3333333333333329E-2</v>
      </c>
      <c r="P3457" s="460">
        <f t="shared" ref="P3457:P3466" si="2311">SUM(D3457:O3457)</f>
        <v>1</v>
      </c>
      <c r="Q3457" s="551">
        <f>(P3477/P3476-1)</f>
        <v>2.932534601554071E-3</v>
      </c>
      <c r="R3457" s="234"/>
      <c r="S3457" s="234"/>
      <c r="T3457" s="75"/>
      <c r="U3457" s="79">
        <v>1</v>
      </c>
    </row>
    <row r="3458" spans="1:21" s="57" customFormat="1" ht="15.6" customHeight="1" thickBot="1">
      <c r="A3458" s="304" t="s">
        <v>79</v>
      </c>
      <c r="B3458" s="516">
        <f>+B3457+1</f>
        <v>677</v>
      </c>
      <c r="C3458" s="244" t="s">
        <v>2086</v>
      </c>
      <c r="D3458" s="347">
        <f t="shared" si="2309"/>
        <v>8.3333333333333329E-2</v>
      </c>
      <c r="E3458" s="264">
        <f t="shared" ref="E3458:O3458" si="2312">E3478/$P3478</f>
        <v>8.3333333333333329E-2</v>
      </c>
      <c r="F3458" s="264">
        <f t="shared" si="2312"/>
        <v>8.3333333333333329E-2</v>
      </c>
      <c r="G3458" s="264">
        <f t="shared" si="2312"/>
        <v>8.3333333333333329E-2</v>
      </c>
      <c r="H3458" s="264">
        <f t="shared" si="2312"/>
        <v>8.3333333333333329E-2</v>
      </c>
      <c r="I3458" s="264">
        <f t="shared" si="2312"/>
        <v>8.3333333333333329E-2</v>
      </c>
      <c r="J3458" s="264">
        <f t="shared" si="2312"/>
        <v>8.3333333333333329E-2</v>
      </c>
      <c r="K3458" s="264">
        <f t="shared" si="2312"/>
        <v>8.3333333333333329E-2</v>
      </c>
      <c r="L3458" s="264">
        <f t="shared" si="2312"/>
        <v>8.3333333333333329E-2</v>
      </c>
      <c r="M3458" s="264">
        <f t="shared" si="2312"/>
        <v>8.3333333333333329E-2</v>
      </c>
      <c r="N3458" s="264">
        <f t="shared" si="2312"/>
        <v>8.3333333333333329E-2</v>
      </c>
      <c r="O3458" s="264">
        <f t="shared" si="2312"/>
        <v>8.3333333333333329E-2</v>
      </c>
      <c r="P3458" s="552">
        <f t="shared" si="2311"/>
        <v>1</v>
      </c>
      <c r="Q3458" s="553">
        <f t="shared" ref="Q3458:Q3466" si="2313">(P3478/P3477-1)</f>
        <v>0</v>
      </c>
      <c r="R3458" s="234"/>
      <c r="S3458" s="234"/>
      <c r="T3458" s="75"/>
      <c r="U3458" s="79">
        <v>1</v>
      </c>
    </row>
    <row r="3459" spans="1:21" s="57" customFormat="1" ht="15.6" customHeight="1" thickBot="1">
      <c r="A3459" s="304" t="s">
        <v>79</v>
      </c>
      <c r="B3459" s="516">
        <f>+B3458+1</f>
        <v>678</v>
      </c>
      <c r="C3459" s="233" t="s">
        <v>2087</v>
      </c>
      <c r="D3459" s="175">
        <f t="shared" si="2309"/>
        <v>8.3333333333333329E-2</v>
      </c>
      <c r="E3459" s="176">
        <f t="shared" ref="E3459:O3459" si="2314">E3479/$P3479</f>
        <v>8.3333333333333329E-2</v>
      </c>
      <c r="F3459" s="176">
        <f t="shared" si="2314"/>
        <v>8.3333333333333329E-2</v>
      </c>
      <c r="G3459" s="176">
        <f t="shared" si="2314"/>
        <v>8.3333333333333329E-2</v>
      </c>
      <c r="H3459" s="176">
        <f t="shared" si="2314"/>
        <v>8.3333333333333329E-2</v>
      </c>
      <c r="I3459" s="176">
        <f t="shared" si="2314"/>
        <v>8.3333333333333329E-2</v>
      </c>
      <c r="J3459" s="176">
        <f t="shared" si="2314"/>
        <v>8.3333333333333329E-2</v>
      </c>
      <c r="K3459" s="176">
        <f t="shared" si="2314"/>
        <v>8.3333333333333329E-2</v>
      </c>
      <c r="L3459" s="176">
        <f t="shared" si="2314"/>
        <v>8.3333333333333329E-2</v>
      </c>
      <c r="M3459" s="176">
        <f t="shared" si="2314"/>
        <v>8.3333333333333329E-2</v>
      </c>
      <c r="N3459" s="176">
        <f t="shared" si="2314"/>
        <v>8.3333333333333329E-2</v>
      </c>
      <c r="O3459" s="176">
        <f t="shared" si="2314"/>
        <v>8.3333333333333329E-2</v>
      </c>
      <c r="P3459" s="229">
        <f t="shared" si="2311"/>
        <v>1</v>
      </c>
      <c r="Q3459" s="498">
        <f t="shared" si="2313"/>
        <v>0</v>
      </c>
      <c r="R3459" s="234"/>
      <c r="S3459" s="234"/>
      <c r="T3459" s="75"/>
      <c r="U3459" s="79">
        <v>1</v>
      </c>
    </row>
    <row r="3460" spans="1:21" s="57" customFormat="1" ht="15.6" customHeight="1" thickBot="1">
      <c r="A3460" s="304" t="s">
        <v>79</v>
      </c>
      <c r="B3460" s="516">
        <f>+B3459+1</f>
        <v>679</v>
      </c>
      <c r="C3460" s="233" t="s">
        <v>2088</v>
      </c>
      <c r="D3460" s="175">
        <f t="shared" si="2309"/>
        <v>8.3455347774539515E-2</v>
      </c>
      <c r="E3460" s="176">
        <f t="shared" ref="E3460:O3460" si="2315">E3480/$P3480</f>
        <v>8.3455347774539515E-2</v>
      </c>
      <c r="F3460" s="176">
        <f t="shared" si="2315"/>
        <v>8.3455347774539515E-2</v>
      </c>
      <c r="G3460" s="176">
        <f t="shared" si="2315"/>
        <v>8.3455347774539515E-2</v>
      </c>
      <c r="H3460" s="176">
        <f t="shared" si="2315"/>
        <v>8.3455347774539515E-2</v>
      </c>
      <c r="I3460" s="176">
        <f t="shared" si="2315"/>
        <v>8.3455347774539515E-2</v>
      </c>
      <c r="J3460" s="176">
        <f t="shared" si="2315"/>
        <v>8.3455347774539515E-2</v>
      </c>
      <c r="K3460" s="176">
        <f t="shared" si="2315"/>
        <v>8.1991209619099892E-2</v>
      </c>
      <c r="L3460" s="176">
        <f t="shared" si="2315"/>
        <v>8.1991209619099892E-2</v>
      </c>
      <c r="M3460" s="176">
        <f t="shared" si="2315"/>
        <v>8.7847727101823786E-2</v>
      </c>
      <c r="N3460" s="176">
        <f t="shared" si="2315"/>
        <v>8.7847727101823786E-2</v>
      </c>
      <c r="O3460" s="176">
        <f t="shared" si="2315"/>
        <v>7.6134692136375984E-2</v>
      </c>
      <c r="P3460" s="164">
        <f t="shared" si="2311"/>
        <v>1</v>
      </c>
      <c r="Q3460" s="492">
        <f t="shared" si="2313"/>
        <v>-1.4620326253486082E-3</v>
      </c>
      <c r="R3460" s="234"/>
      <c r="S3460" s="234"/>
      <c r="T3460" s="75"/>
      <c r="U3460" s="79">
        <v>1</v>
      </c>
    </row>
    <row r="3461" spans="1:21" s="57" customFormat="1" ht="15.75" customHeight="1" thickBot="1">
      <c r="A3461" s="304" t="s">
        <v>79</v>
      </c>
      <c r="B3461" s="516">
        <f>+B3460+1</f>
        <v>680</v>
      </c>
      <c r="C3461" s="233" t="s">
        <v>2089</v>
      </c>
      <c r="D3461" s="175">
        <f t="shared" si="2309"/>
        <v>8.5603112840466941E-2</v>
      </c>
      <c r="E3461" s="176">
        <f t="shared" ref="E3461:O3461" si="2316">E3481/$P3481</f>
        <v>8.5603112840466941E-2</v>
      </c>
      <c r="F3461" s="176">
        <f t="shared" si="2316"/>
        <v>8.5603112840466941E-2</v>
      </c>
      <c r="G3461" s="176">
        <f t="shared" si="2316"/>
        <v>8.5603112840466941E-2</v>
      </c>
      <c r="H3461" s="176">
        <f t="shared" si="2316"/>
        <v>8.5603112840466941E-2</v>
      </c>
      <c r="I3461" s="176">
        <f t="shared" si="2316"/>
        <v>8.5603112840466941E-2</v>
      </c>
      <c r="J3461" s="176">
        <f t="shared" si="2316"/>
        <v>8.5603112840466941E-2</v>
      </c>
      <c r="K3461" s="176">
        <f t="shared" si="2316"/>
        <v>8.5603112840466941E-2</v>
      </c>
      <c r="L3461" s="176">
        <f t="shared" si="2316"/>
        <v>8.5603112840466941E-2</v>
      </c>
      <c r="M3461" s="176">
        <f t="shared" si="2316"/>
        <v>8.5603112840466941E-2</v>
      </c>
      <c r="N3461" s="176">
        <f t="shared" si="2316"/>
        <v>7.7821011673151752E-2</v>
      </c>
      <c r="O3461" s="176">
        <f t="shared" si="2316"/>
        <v>6.61478599221791E-2</v>
      </c>
      <c r="P3461" s="164">
        <f t="shared" si="2311"/>
        <v>1.0000000000000004</v>
      </c>
      <c r="Q3461" s="492">
        <f t="shared" si="2313"/>
        <v>-9.6926810310355105E-2</v>
      </c>
      <c r="R3461" s="234"/>
      <c r="S3461" s="234"/>
      <c r="T3461" s="75"/>
      <c r="U3461" s="79">
        <v>1</v>
      </c>
    </row>
    <row r="3462" spans="1:21" s="57" customFormat="1" ht="15.75" customHeight="1" thickBot="1">
      <c r="A3462" s="304" t="s">
        <v>79</v>
      </c>
      <c r="B3462" s="516">
        <f>+B3461+1</f>
        <v>681</v>
      </c>
      <c r="C3462" s="233" t="s">
        <v>2090</v>
      </c>
      <c r="D3462" s="175">
        <f t="shared" si="2309"/>
        <v>8.4033613445378144E-2</v>
      </c>
      <c r="E3462" s="176">
        <f t="shared" ref="E3462:O3462" si="2317">E3482/$P3482</f>
        <v>8.4033613445378144E-2</v>
      </c>
      <c r="F3462" s="176">
        <f t="shared" si="2317"/>
        <v>8.4033613445378144E-2</v>
      </c>
      <c r="G3462" s="176">
        <f t="shared" si="2317"/>
        <v>8.4033613445378144E-2</v>
      </c>
      <c r="H3462" s="176">
        <f t="shared" si="2317"/>
        <v>8.4033613445378144E-2</v>
      </c>
      <c r="I3462" s="176">
        <f t="shared" si="2317"/>
        <v>8.4033613445378144E-2</v>
      </c>
      <c r="J3462" s="176">
        <f t="shared" si="2317"/>
        <v>8.4033613445378144E-2</v>
      </c>
      <c r="K3462" s="176">
        <f t="shared" si="2317"/>
        <v>8.4033613445378144E-2</v>
      </c>
      <c r="L3462" s="176">
        <f t="shared" si="2317"/>
        <v>8.4033613445378144E-2</v>
      </c>
      <c r="M3462" s="176">
        <f t="shared" si="2317"/>
        <v>8.4033613445378144E-2</v>
      </c>
      <c r="N3462" s="176">
        <f t="shared" si="2317"/>
        <v>8.4033613445378144E-2</v>
      </c>
      <c r="O3462" s="176">
        <f t="shared" si="2317"/>
        <v>7.5630252100840359E-2</v>
      </c>
      <c r="P3462" s="164">
        <f t="shared" si="2311"/>
        <v>1.0000000000000002</v>
      </c>
      <c r="Q3462" s="492">
        <f t="shared" si="2313"/>
        <v>-7.3929961089494123E-2</v>
      </c>
      <c r="R3462" s="234"/>
      <c r="S3462" s="234"/>
      <c r="T3462" s="75"/>
      <c r="U3462" s="79">
        <v>1</v>
      </c>
    </row>
    <row r="3463" spans="1:21" s="57" customFormat="1" ht="15.75" hidden="1" customHeight="1" thickBot="1">
      <c r="A3463" s="304" t="s">
        <v>79</v>
      </c>
      <c r="B3463" s="69"/>
      <c r="C3463" s="233" t="s">
        <v>2091</v>
      </c>
      <c r="D3463" s="175" t="e">
        <f t="shared" si="2309"/>
        <v>#DIV/0!</v>
      </c>
      <c r="E3463" s="176" t="e">
        <f t="shared" ref="E3463:O3463" si="2318">E3483/$P3483</f>
        <v>#DIV/0!</v>
      </c>
      <c r="F3463" s="176" t="e">
        <f t="shared" si="2318"/>
        <v>#DIV/0!</v>
      </c>
      <c r="G3463" s="176" t="e">
        <f t="shared" si="2318"/>
        <v>#DIV/0!</v>
      </c>
      <c r="H3463" s="176" t="e">
        <f t="shared" si="2318"/>
        <v>#DIV/0!</v>
      </c>
      <c r="I3463" s="176" t="e">
        <f t="shared" si="2318"/>
        <v>#DIV/0!</v>
      </c>
      <c r="J3463" s="176" t="e">
        <f t="shared" si="2318"/>
        <v>#DIV/0!</v>
      </c>
      <c r="K3463" s="176" t="e">
        <f t="shared" si="2318"/>
        <v>#DIV/0!</v>
      </c>
      <c r="L3463" s="176" t="e">
        <f t="shared" si="2318"/>
        <v>#DIV/0!</v>
      </c>
      <c r="M3463" s="176" t="e">
        <f t="shared" si="2318"/>
        <v>#DIV/0!</v>
      </c>
      <c r="N3463" s="176" t="e">
        <f t="shared" si="2318"/>
        <v>#DIV/0!</v>
      </c>
      <c r="O3463" s="176" t="e">
        <f t="shared" si="2318"/>
        <v>#DIV/0!</v>
      </c>
      <c r="P3463" s="164" t="e">
        <f t="shared" si="2311"/>
        <v>#DIV/0!</v>
      </c>
      <c r="Q3463" s="492">
        <f t="shared" si="2313"/>
        <v>-1</v>
      </c>
      <c r="R3463" s="234"/>
      <c r="S3463" s="234"/>
      <c r="T3463" s="75"/>
      <c r="U3463" s="79">
        <v>2</v>
      </c>
    </row>
    <row r="3464" spans="1:21" s="57" customFormat="1" ht="15.75" hidden="1" customHeight="1" thickBot="1">
      <c r="A3464" s="304" t="s">
        <v>79</v>
      </c>
      <c r="B3464" s="69"/>
      <c r="C3464" s="233" t="s">
        <v>2092</v>
      </c>
      <c r="D3464" s="175" t="e">
        <f t="shared" ref="D3464:O3466" si="2319">D3484/$P3484</f>
        <v>#DIV/0!</v>
      </c>
      <c r="E3464" s="176" t="e">
        <f t="shared" si="2319"/>
        <v>#DIV/0!</v>
      </c>
      <c r="F3464" s="176" t="e">
        <f t="shared" si="2319"/>
        <v>#DIV/0!</v>
      </c>
      <c r="G3464" s="176" t="e">
        <f t="shared" si="2319"/>
        <v>#DIV/0!</v>
      </c>
      <c r="H3464" s="176" t="e">
        <f t="shared" si="2319"/>
        <v>#DIV/0!</v>
      </c>
      <c r="I3464" s="176" t="e">
        <f t="shared" si="2319"/>
        <v>#DIV/0!</v>
      </c>
      <c r="J3464" s="176" t="e">
        <f t="shared" si="2319"/>
        <v>#DIV/0!</v>
      </c>
      <c r="K3464" s="176" t="e">
        <f t="shared" si="2319"/>
        <v>#DIV/0!</v>
      </c>
      <c r="L3464" s="176" t="e">
        <f t="shared" si="2319"/>
        <v>#DIV/0!</v>
      </c>
      <c r="M3464" s="176" t="e">
        <f t="shared" si="2319"/>
        <v>#DIV/0!</v>
      </c>
      <c r="N3464" s="176" t="e">
        <f t="shared" si="2319"/>
        <v>#DIV/0!</v>
      </c>
      <c r="O3464" s="176" t="e">
        <f t="shared" si="2319"/>
        <v>#DIV/0!</v>
      </c>
      <c r="P3464" s="164" t="e">
        <f t="shared" si="2311"/>
        <v>#DIV/0!</v>
      </c>
      <c r="Q3464" s="492" t="e">
        <f t="shared" si="2313"/>
        <v>#DIV/0!</v>
      </c>
      <c r="R3464" s="234"/>
      <c r="S3464" s="234"/>
      <c r="T3464" s="75"/>
      <c r="U3464" s="79">
        <v>2</v>
      </c>
    </row>
    <row r="3465" spans="1:21" s="57" customFormat="1" ht="15.75" hidden="1" customHeight="1" thickBot="1">
      <c r="A3465" s="304" t="s">
        <v>79</v>
      </c>
      <c r="B3465" s="69"/>
      <c r="C3465" s="233" t="s">
        <v>2093</v>
      </c>
      <c r="D3465" s="175" t="e">
        <f t="shared" si="2319"/>
        <v>#DIV/0!</v>
      </c>
      <c r="E3465" s="176" t="e">
        <f t="shared" si="2319"/>
        <v>#DIV/0!</v>
      </c>
      <c r="F3465" s="176" t="e">
        <f t="shared" si="2319"/>
        <v>#DIV/0!</v>
      </c>
      <c r="G3465" s="176" t="e">
        <f t="shared" si="2319"/>
        <v>#DIV/0!</v>
      </c>
      <c r="H3465" s="176" t="e">
        <f t="shared" si="2319"/>
        <v>#DIV/0!</v>
      </c>
      <c r="I3465" s="176" t="e">
        <f t="shared" si="2319"/>
        <v>#DIV/0!</v>
      </c>
      <c r="J3465" s="176" t="e">
        <f t="shared" si="2319"/>
        <v>#DIV/0!</v>
      </c>
      <c r="K3465" s="176" t="e">
        <f t="shared" si="2319"/>
        <v>#DIV/0!</v>
      </c>
      <c r="L3465" s="176" t="e">
        <f t="shared" si="2319"/>
        <v>#DIV/0!</v>
      </c>
      <c r="M3465" s="176" t="e">
        <f t="shared" si="2319"/>
        <v>#DIV/0!</v>
      </c>
      <c r="N3465" s="176" t="e">
        <f t="shared" si="2319"/>
        <v>#DIV/0!</v>
      </c>
      <c r="O3465" s="176" t="e">
        <f t="shared" si="2319"/>
        <v>#DIV/0!</v>
      </c>
      <c r="P3465" s="164" t="e">
        <f t="shared" si="2311"/>
        <v>#DIV/0!</v>
      </c>
      <c r="Q3465" s="492" t="e">
        <f t="shared" si="2313"/>
        <v>#DIV/0!</v>
      </c>
      <c r="R3465" s="234"/>
      <c r="S3465" s="234"/>
      <c r="T3465" s="75"/>
      <c r="U3465" s="79">
        <v>2</v>
      </c>
    </row>
    <row r="3466" spans="1:21" s="57" customFormat="1" ht="15.75" hidden="1" customHeight="1" thickBot="1">
      <c r="A3466" s="304" t="s">
        <v>79</v>
      </c>
      <c r="B3466" s="69"/>
      <c r="C3466" s="233" t="s">
        <v>2094</v>
      </c>
      <c r="D3466" s="175" t="e">
        <f t="shared" si="2319"/>
        <v>#DIV/0!</v>
      </c>
      <c r="E3466" s="176" t="e">
        <f t="shared" si="2319"/>
        <v>#DIV/0!</v>
      </c>
      <c r="F3466" s="176" t="e">
        <f t="shared" si="2319"/>
        <v>#DIV/0!</v>
      </c>
      <c r="G3466" s="176" t="e">
        <f t="shared" si="2319"/>
        <v>#DIV/0!</v>
      </c>
      <c r="H3466" s="176" t="e">
        <f t="shared" si="2319"/>
        <v>#DIV/0!</v>
      </c>
      <c r="I3466" s="176" t="e">
        <f t="shared" si="2319"/>
        <v>#DIV/0!</v>
      </c>
      <c r="J3466" s="176" t="e">
        <f t="shared" si="2319"/>
        <v>#DIV/0!</v>
      </c>
      <c r="K3466" s="176" t="e">
        <f t="shared" si="2319"/>
        <v>#DIV/0!</v>
      </c>
      <c r="L3466" s="176" t="e">
        <f t="shared" si="2319"/>
        <v>#DIV/0!</v>
      </c>
      <c r="M3466" s="176" t="e">
        <f t="shared" si="2319"/>
        <v>#DIV/0!</v>
      </c>
      <c r="N3466" s="176" t="e">
        <f t="shared" si="2319"/>
        <v>#DIV/0!</v>
      </c>
      <c r="O3466" s="176" t="e">
        <f t="shared" si="2319"/>
        <v>#DIV/0!</v>
      </c>
      <c r="P3466" s="164" t="e">
        <f t="shared" si="2311"/>
        <v>#DIV/0!</v>
      </c>
      <c r="Q3466" s="492" t="e">
        <f t="shared" si="2313"/>
        <v>#DIV/0!</v>
      </c>
      <c r="R3466" s="234"/>
      <c r="S3466" s="234"/>
      <c r="T3466" s="75"/>
      <c r="U3466" s="79">
        <v>2</v>
      </c>
    </row>
    <row r="3467" spans="1:21" s="57" customFormat="1" ht="15.75" hidden="1" customHeight="1" thickBot="1">
      <c r="A3467" s="304" t="s">
        <v>79</v>
      </c>
      <c r="B3467" s="69"/>
      <c r="C3467" s="236" t="s">
        <v>369</v>
      </c>
      <c r="D3467" s="245">
        <v>1.9775464599999999</v>
      </c>
      <c r="E3467" s="246">
        <v>1.9775464599999999</v>
      </c>
      <c r="F3467" s="246">
        <v>1.9775464599999999</v>
      </c>
      <c r="G3467" s="246">
        <v>1.9775464599999999</v>
      </c>
      <c r="H3467" s="246">
        <v>1.9775464599999999</v>
      </c>
      <c r="I3467" s="246">
        <v>1.9775464599999999</v>
      </c>
      <c r="J3467" s="246">
        <v>1.9775464599999999</v>
      </c>
      <c r="K3467" s="246">
        <v>1.9775464599999999</v>
      </c>
      <c r="L3467" s="246">
        <v>1.9775464599999999</v>
      </c>
      <c r="M3467" s="246">
        <v>1.9775464599999999</v>
      </c>
      <c r="N3467" s="246">
        <v>1.9775464599999999</v>
      </c>
      <c r="O3467" s="197">
        <v>1.9775464599999999</v>
      </c>
      <c r="P3467" s="181">
        <f>SUM(D3467:O3467)</f>
        <v>23.730557519999994</v>
      </c>
      <c r="Q3467" s="198"/>
      <c r="R3467" s="234"/>
      <c r="S3467" s="234"/>
      <c r="T3467" s="75"/>
      <c r="U3467" s="79">
        <v>2</v>
      </c>
    </row>
    <row r="3468" spans="1:21" s="57" customFormat="1" ht="15.75" hidden="1" customHeight="1" thickBot="1">
      <c r="A3468" s="216" t="s">
        <v>79</v>
      </c>
      <c r="B3468" s="69"/>
      <c r="C3468" s="233" t="s">
        <v>370</v>
      </c>
      <c r="D3468" s="182">
        <v>1.9775464599999999</v>
      </c>
      <c r="E3468" s="183">
        <v>1.9775464599999999</v>
      </c>
      <c r="F3468" s="183">
        <v>1.93587946</v>
      </c>
      <c r="G3468" s="183">
        <v>1.93587946</v>
      </c>
      <c r="H3468" s="183">
        <v>1.93587946</v>
      </c>
      <c r="I3468" s="183">
        <v>1.93587946</v>
      </c>
      <c r="J3468" s="183">
        <v>1.93587946</v>
      </c>
      <c r="K3468" s="183">
        <v>1.93587946</v>
      </c>
      <c r="L3468" s="183">
        <v>1.93587946</v>
      </c>
      <c r="M3468" s="183">
        <v>1.93587946</v>
      </c>
      <c r="N3468" s="183">
        <v>1.93587946</v>
      </c>
      <c r="O3468" s="184">
        <v>1.93587946</v>
      </c>
      <c r="P3468" s="185">
        <f>SUM(D3468:O3468)</f>
        <v>23.313887519999998</v>
      </c>
      <c r="Q3468" s="502"/>
      <c r="R3468" s="186"/>
      <c r="S3468" s="186"/>
      <c r="T3468" s="103"/>
      <c r="U3468" s="79">
        <v>2</v>
      </c>
    </row>
    <row r="3469" spans="1:21" s="57" customFormat="1" ht="15.75" hidden="1" customHeight="1" thickBot="1">
      <c r="A3469" s="216" t="s">
        <v>79</v>
      </c>
      <c r="B3469" s="69"/>
      <c r="C3469" s="233" t="s">
        <v>502</v>
      </c>
      <c r="D3469" s="182">
        <v>1.93587946</v>
      </c>
      <c r="E3469" s="183">
        <v>1.93587946</v>
      </c>
      <c r="F3469" s="183">
        <v>1.93587946</v>
      </c>
      <c r="G3469" s="183">
        <v>1.93587946</v>
      </c>
      <c r="H3469" s="183">
        <v>1.93587946</v>
      </c>
      <c r="I3469" s="183">
        <v>1.93587946</v>
      </c>
      <c r="J3469" s="183">
        <v>1.93587946</v>
      </c>
      <c r="K3469" s="183">
        <v>1.93587946</v>
      </c>
      <c r="L3469" s="183">
        <v>1.93587946</v>
      </c>
      <c r="M3469" s="183">
        <v>1.93587946</v>
      </c>
      <c r="N3469" s="183">
        <v>1.93587946</v>
      </c>
      <c r="O3469" s="184">
        <v>1.9775464599999999</v>
      </c>
      <c r="P3469" s="185">
        <f t="shared" ref="P3469:P3474" si="2320">SUM(D3469:O3469)</f>
        <v>23.272220519999998</v>
      </c>
      <c r="Q3469" s="503"/>
      <c r="R3469" s="187"/>
      <c r="S3469" s="187"/>
      <c r="T3469" s="105">
        <f t="shared" ref="T3469:T3474" si="2321">R3469-S3469</f>
        <v>0</v>
      </c>
      <c r="U3469" s="79">
        <v>2</v>
      </c>
    </row>
    <row r="3470" spans="1:21" s="57" customFormat="1" ht="15.75" hidden="1" customHeight="1" thickBot="1">
      <c r="A3470" s="216" t="s">
        <v>79</v>
      </c>
      <c r="B3470" s="69"/>
      <c r="C3470" s="233" t="s">
        <v>624</v>
      </c>
      <c r="D3470" s="182">
        <v>1.9775464599999999</v>
      </c>
      <c r="E3470" s="183">
        <v>1.9775464599999999</v>
      </c>
      <c r="F3470" s="183">
        <v>1.9775464599999999</v>
      </c>
      <c r="G3470" s="183">
        <v>1.9775464599999999</v>
      </c>
      <c r="H3470" s="183">
        <v>1.9775464599999999</v>
      </c>
      <c r="I3470" s="183">
        <v>1.9775464599999999</v>
      </c>
      <c r="J3470" s="183">
        <v>1.9775464599999999</v>
      </c>
      <c r="K3470" s="183">
        <v>1.89421346</v>
      </c>
      <c r="L3470" s="183">
        <v>1.89421346</v>
      </c>
      <c r="M3470" s="183">
        <v>1.89421346</v>
      </c>
      <c r="N3470" s="183">
        <v>1.89421346</v>
      </c>
      <c r="O3470" s="184">
        <v>1.89421346</v>
      </c>
      <c r="P3470" s="185">
        <f t="shared" si="2320"/>
        <v>23.313892519999996</v>
      </c>
      <c r="Q3470" s="503"/>
      <c r="R3470" s="187"/>
      <c r="S3470" s="187"/>
      <c r="T3470" s="105">
        <f t="shared" si="2321"/>
        <v>0</v>
      </c>
      <c r="U3470" s="79">
        <v>2</v>
      </c>
    </row>
    <row r="3471" spans="1:21" s="57" customFormat="1" ht="15.75" hidden="1" customHeight="1" thickBot="1">
      <c r="A3471" s="216" t="s">
        <v>79</v>
      </c>
      <c r="B3471" s="69"/>
      <c r="C3471" s="233" t="s">
        <v>721</v>
      </c>
      <c r="D3471" s="182">
        <v>1.89421346</v>
      </c>
      <c r="E3471" s="183">
        <v>1.89421346</v>
      </c>
      <c r="F3471" s="183">
        <v>1.89421346</v>
      </c>
      <c r="G3471" s="183">
        <v>1.89421346</v>
      </c>
      <c r="H3471" s="183">
        <v>1.89421346</v>
      </c>
      <c r="I3471" s="183">
        <v>1.89421346</v>
      </c>
      <c r="J3471" s="183">
        <v>1.89421346</v>
      </c>
      <c r="K3471" s="183">
        <v>1.89421346</v>
      </c>
      <c r="L3471" s="183">
        <v>1.89421346</v>
      </c>
      <c r="M3471" s="183">
        <v>1.89421346</v>
      </c>
      <c r="N3471" s="183">
        <v>1.89421346</v>
      </c>
      <c r="O3471" s="184">
        <v>1.89421346</v>
      </c>
      <c r="P3471" s="185">
        <f t="shared" si="2320"/>
        <v>22.730561519999998</v>
      </c>
      <c r="Q3471" s="503"/>
      <c r="R3471" s="187"/>
      <c r="S3471" s="187"/>
      <c r="T3471" s="105">
        <f t="shared" si="2321"/>
        <v>0</v>
      </c>
      <c r="U3471" s="79">
        <v>2</v>
      </c>
    </row>
    <row r="3472" spans="1:21" s="57" customFormat="1" ht="15.75" hidden="1" customHeight="1" thickBot="1">
      <c r="A3472" s="216" t="s">
        <v>79</v>
      </c>
      <c r="B3472" s="69"/>
      <c r="C3472" s="233" t="s">
        <v>825</v>
      </c>
      <c r="D3472" s="189">
        <v>1.89421346</v>
      </c>
      <c r="E3472" s="190">
        <v>1.89421346</v>
      </c>
      <c r="F3472" s="190">
        <v>1.89421346</v>
      </c>
      <c r="G3472" s="190">
        <v>1.89421346</v>
      </c>
      <c r="H3472" s="190">
        <v>1.89421346</v>
      </c>
      <c r="I3472" s="190">
        <v>1.89421346</v>
      </c>
      <c r="J3472" s="190">
        <v>1.89421346</v>
      </c>
      <c r="K3472" s="190">
        <v>1.8136574599999999</v>
      </c>
      <c r="L3472" s="190">
        <v>1.8136574599999999</v>
      </c>
      <c r="M3472" s="190">
        <v>1.8136574599999999</v>
      </c>
      <c r="N3472" s="190">
        <v>1.8136574599999999</v>
      </c>
      <c r="O3472" s="184">
        <v>1.8136574599999999</v>
      </c>
      <c r="P3472" s="185">
        <f t="shared" si="2320"/>
        <v>22.327781520000002</v>
      </c>
      <c r="Q3472" s="503"/>
      <c r="R3472" s="187"/>
      <c r="S3472" s="187"/>
      <c r="T3472" s="105">
        <f t="shared" si="2321"/>
        <v>0</v>
      </c>
      <c r="U3472" s="79">
        <v>2</v>
      </c>
    </row>
    <row r="3473" spans="1:256" s="57" customFormat="1" ht="15.75" hidden="1" customHeight="1" thickBot="1">
      <c r="A3473" s="216" t="s">
        <v>79</v>
      </c>
      <c r="B3473" s="69"/>
      <c r="C3473" s="233" t="s">
        <v>910</v>
      </c>
      <c r="D3473" s="422">
        <v>1.8136574599999999</v>
      </c>
      <c r="E3473" s="423">
        <v>1.8136574599999999</v>
      </c>
      <c r="F3473" s="423">
        <v>1.9803244600000001</v>
      </c>
      <c r="G3473" s="423">
        <v>2.0636574599999999</v>
      </c>
      <c r="H3473" s="423">
        <v>2.0636574599999999</v>
      </c>
      <c r="I3473" s="423">
        <v>2.14699046</v>
      </c>
      <c r="J3473" s="423">
        <v>2.14699046</v>
      </c>
      <c r="K3473" s="243">
        <v>2.14699046</v>
      </c>
      <c r="L3473" s="243">
        <v>2.1250049999999998</v>
      </c>
      <c r="M3473" s="243">
        <v>2.1250049999999998</v>
      </c>
      <c r="N3473" s="243">
        <v>2.2083379999999999</v>
      </c>
      <c r="O3473" s="424">
        <v>2.2083379999999999</v>
      </c>
      <c r="P3473" s="425">
        <f t="shared" si="2320"/>
        <v>24.842611680000005</v>
      </c>
      <c r="Q3473" s="503"/>
      <c r="R3473" s="182"/>
      <c r="S3473" s="191"/>
      <c r="T3473" s="192">
        <f>S3473-R3473</f>
        <v>0</v>
      </c>
      <c r="U3473" s="79">
        <v>2</v>
      </c>
    </row>
    <row r="3474" spans="1:256" s="57" customFormat="1" ht="15.75" hidden="1" customHeight="1" thickBot="1">
      <c r="A3474" s="216" t="s">
        <v>79</v>
      </c>
      <c r="B3474" s="69"/>
      <c r="C3474" s="233" t="s">
        <v>1011</v>
      </c>
      <c r="D3474" s="182">
        <v>2.2083379999999999</v>
      </c>
      <c r="E3474" s="183">
        <v>2.2083379999999999</v>
      </c>
      <c r="F3474" s="183">
        <v>2.2083379999999999</v>
      </c>
      <c r="G3474" s="183">
        <v>2.2083379999999999</v>
      </c>
      <c r="H3474" s="183">
        <v>2.2083379999999999</v>
      </c>
      <c r="I3474" s="183">
        <v>2.291671</v>
      </c>
      <c r="J3474" s="183">
        <v>2.291671</v>
      </c>
      <c r="K3474" s="183">
        <v>2.291671</v>
      </c>
      <c r="L3474" s="183">
        <v>2.291671</v>
      </c>
      <c r="M3474" s="183">
        <v>2.291671</v>
      </c>
      <c r="N3474" s="183">
        <v>2.291671</v>
      </c>
      <c r="O3474" s="184">
        <v>2.291671</v>
      </c>
      <c r="P3474" s="185">
        <f t="shared" si="2320"/>
        <v>27.083387000000005</v>
      </c>
      <c r="Q3474" s="503"/>
      <c r="R3474" s="459">
        <v>27.1</v>
      </c>
      <c r="S3474" s="459">
        <v>27.1</v>
      </c>
      <c r="T3474" s="592">
        <f t="shared" si="2321"/>
        <v>0</v>
      </c>
      <c r="U3474" s="79">
        <v>2</v>
      </c>
    </row>
    <row r="3475" spans="1:256" s="57" customFormat="1" ht="15.6" customHeight="1" thickBot="1">
      <c r="A3475" s="216" t="s">
        <v>79</v>
      </c>
      <c r="B3475" s="516">
        <f>+B3462+1</f>
        <v>682</v>
      </c>
      <c r="C3475" s="233" t="s">
        <v>2538</v>
      </c>
      <c r="D3475" s="182">
        <v>2</v>
      </c>
      <c r="E3475" s="183">
        <v>2</v>
      </c>
      <c r="F3475" s="183">
        <v>2</v>
      </c>
      <c r="G3475" s="183">
        <v>2</v>
      </c>
      <c r="H3475" s="183">
        <v>2</v>
      </c>
      <c r="I3475" s="183">
        <v>2</v>
      </c>
      <c r="J3475" s="183">
        <v>2</v>
      </c>
      <c r="K3475" s="183">
        <v>2</v>
      </c>
      <c r="L3475" s="183">
        <v>2</v>
      </c>
      <c r="M3475" s="183">
        <v>2</v>
      </c>
      <c r="N3475" s="183">
        <v>2</v>
      </c>
      <c r="O3475" s="184">
        <f>(R3475)-SUM(D3475:N3475)</f>
        <v>1.6999999999999993</v>
      </c>
      <c r="P3475" s="185">
        <f>SUM(D3475:O3475)</f>
        <v>23.7</v>
      </c>
      <c r="Q3475" s="584"/>
      <c r="R3475" s="182">
        <v>23.7</v>
      </c>
      <c r="S3475" s="187">
        <v>23.7</v>
      </c>
      <c r="T3475" s="105">
        <f>R3475-S3475</f>
        <v>0</v>
      </c>
      <c r="U3475" s="79">
        <v>1</v>
      </c>
    </row>
    <row r="3476" spans="1:256" s="57" customFormat="1" ht="15.75" hidden="1" customHeight="1" thickBot="1">
      <c r="A3476" s="216" t="s">
        <v>79</v>
      </c>
      <c r="B3476" s="69"/>
      <c r="C3476" s="233" t="s">
        <v>1156</v>
      </c>
      <c r="D3476" s="182">
        <v>2.291671</v>
      </c>
      <c r="E3476" s="183">
        <v>2.291671</v>
      </c>
      <c r="F3476" s="183">
        <v>2.291671</v>
      </c>
      <c r="G3476" s="183">
        <v>2.5416699999999999</v>
      </c>
      <c r="H3476" s="183">
        <v>2.3750040000000001</v>
      </c>
      <c r="I3476" s="183">
        <v>2.3750040000000001</v>
      </c>
      <c r="J3476" s="183">
        <v>2.3750040000000001</v>
      </c>
      <c r="K3476" s="183">
        <v>2.3750040000000001</v>
      </c>
      <c r="L3476" s="183">
        <v>2.3750040000000001</v>
      </c>
      <c r="M3476" s="183">
        <v>2.3750040000000001</v>
      </c>
      <c r="N3476" s="183">
        <v>2.3750040000000001</v>
      </c>
      <c r="O3476" s="184">
        <v>2.3750040000000001</v>
      </c>
      <c r="P3476" s="185">
        <f>SUM(D3476:O3476)</f>
        <v>28.416715000000003</v>
      </c>
      <c r="Q3476" s="351"/>
      <c r="R3476" s="595">
        <v>28.3</v>
      </c>
      <c r="S3476" s="596">
        <v>28.3</v>
      </c>
      <c r="T3476" s="597">
        <f>R3476-S3476</f>
        <v>0</v>
      </c>
      <c r="U3476" s="79">
        <v>2</v>
      </c>
    </row>
    <row r="3477" spans="1:256" s="57" customFormat="1" ht="15.75" hidden="1" customHeight="1" thickBot="1">
      <c r="A3477" s="216" t="s">
        <v>79</v>
      </c>
      <c r="B3477" s="516"/>
      <c r="C3477" s="233" t="s">
        <v>2085</v>
      </c>
      <c r="D3477" s="182">
        <v>2.3750040000000001</v>
      </c>
      <c r="E3477" s="183">
        <v>2.3750040000000001</v>
      </c>
      <c r="F3477" s="183">
        <v>2.3750040000000001</v>
      </c>
      <c r="G3477" s="183">
        <v>2.3750040000000001</v>
      </c>
      <c r="H3477" s="183">
        <v>2.3750040000000001</v>
      </c>
      <c r="I3477" s="183">
        <v>2.3750040000000001</v>
      </c>
      <c r="J3477" s="183">
        <v>2.3750040000000001</v>
      </c>
      <c r="K3477" s="183">
        <v>2.3750040000000001</v>
      </c>
      <c r="L3477" s="183">
        <v>2.3750040000000001</v>
      </c>
      <c r="M3477" s="183">
        <v>2.3750040000000001</v>
      </c>
      <c r="N3477" s="183">
        <v>2.3750040000000001</v>
      </c>
      <c r="O3477" s="184">
        <v>2.3750040000000001</v>
      </c>
      <c r="P3477" s="185">
        <f t="shared" ref="P3477:P3486" si="2322">SUM(D3477:O3477)</f>
        <v>28.500048000000003</v>
      </c>
      <c r="Q3477" s="351"/>
      <c r="R3477" s="182">
        <v>28.5</v>
      </c>
      <c r="S3477" s="187">
        <v>28.5</v>
      </c>
      <c r="T3477" s="481">
        <f t="shared" ref="T3477:T3486" si="2323">R3477-S3477</f>
        <v>0</v>
      </c>
      <c r="U3477" s="79">
        <v>2</v>
      </c>
    </row>
    <row r="3478" spans="1:256" s="57" customFormat="1" ht="15.75" hidden="1" customHeight="1" thickBot="1">
      <c r="A3478" s="216" t="s">
        <v>79</v>
      </c>
      <c r="B3478" s="516"/>
      <c r="C3478" s="233" t="s">
        <v>2086</v>
      </c>
      <c r="D3478" s="583">
        <v>2.3750040000000001</v>
      </c>
      <c r="E3478" s="301">
        <v>2.3750040000000001</v>
      </c>
      <c r="F3478" s="301">
        <v>2.3750040000000001</v>
      </c>
      <c r="G3478" s="301">
        <v>2.3750040000000001</v>
      </c>
      <c r="H3478" s="301">
        <v>2.3750040000000001</v>
      </c>
      <c r="I3478" s="301">
        <v>2.3750040000000001</v>
      </c>
      <c r="J3478" s="301">
        <v>2.3750040000000001</v>
      </c>
      <c r="K3478" s="301">
        <v>2.3750040000000001</v>
      </c>
      <c r="L3478" s="301">
        <v>2.3750040000000001</v>
      </c>
      <c r="M3478" s="301">
        <v>2.3750040000000001</v>
      </c>
      <c r="N3478" s="301">
        <v>2.3750040000000001</v>
      </c>
      <c r="O3478" s="332">
        <v>2.3750040000000001</v>
      </c>
      <c r="P3478" s="333">
        <f t="shared" si="2322"/>
        <v>28.500048000000003</v>
      </c>
      <c r="Q3478" s="557"/>
      <c r="R3478" s="642">
        <v>28.5</v>
      </c>
      <c r="S3478" s="459">
        <v>28.5</v>
      </c>
      <c r="T3478" s="592">
        <f t="shared" si="2323"/>
        <v>0</v>
      </c>
      <c r="U3478" s="79">
        <v>2</v>
      </c>
    </row>
    <row r="3479" spans="1:256" s="57" customFormat="1" ht="15.6" hidden="1" customHeight="1" thickBot="1">
      <c r="A3479" s="216" t="s">
        <v>79</v>
      </c>
      <c r="B3479" s="516"/>
      <c r="C3479" s="233" t="s">
        <v>2087</v>
      </c>
      <c r="D3479" s="182">
        <v>2.3750040000000001</v>
      </c>
      <c r="E3479" s="183">
        <v>2.3750040000000001</v>
      </c>
      <c r="F3479" s="183">
        <v>2.3750040000000001</v>
      </c>
      <c r="G3479" s="183">
        <v>2.3750040000000001</v>
      </c>
      <c r="H3479" s="183">
        <v>2.3750040000000001</v>
      </c>
      <c r="I3479" s="183">
        <v>2.3750040000000001</v>
      </c>
      <c r="J3479" s="183">
        <v>2.3750040000000001</v>
      </c>
      <c r="K3479" s="183">
        <v>2.3750040000000001</v>
      </c>
      <c r="L3479" s="183">
        <v>2.3750040000000001</v>
      </c>
      <c r="M3479" s="183">
        <v>2.3750040000000001</v>
      </c>
      <c r="N3479" s="183">
        <v>2.3750040000000001</v>
      </c>
      <c r="O3479" s="184">
        <v>2.3750040000000001</v>
      </c>
      <c r="P3479" s="185">
        <f t="shared" si="2322"/>
        <v>28.500048000000003</v>
      </c>
      <c r="Q3479" s="584"/>
      <c r="R3479" s="182">
        <v>28.5</v>
      </c>
      <c r="S3479" s="187">
        <v>28.5</v>
      </c>
      <c r="T3479" s="105">
        <f t="shared" si="2323"/>
        <v>0</v>
      </c>
      <c r="U3479" s="79">
        <v>2</v>
      </c>
    </row>
    <row r="3480" spans="1:256" s="57" customFormat="1" ht="15.6" hidden="1" customHeight="1" thickBot="1">
      <c r="A3480" s="216" t="s">
        <v>79</v>
      </c>
      <c r="B3480" s="516"/>
      <c r="C3480" s="233" t="s">
        <v>2088</v>
      </c>
      <c r="D3480" s="182">
        <v>2.3750040000000001</v>
      </c>
      <c r="E3480" s="183">
        <v>2.3750040000000001</v>
      </c>
      <c r="F3480" s="183">
        <v>2.3750040000000001</v>
      </c>
      <c r="G3480" s="183">
        <v>2.3750040000000001</v>
      </c>
      <c r="H3480" s="183">
        <v>2.3750040000000001</v>
      </c>
      <c r="I3480" s="183">
        <v>2.3750040000000001</v>
      </c>
      <c r="J3480" s="183">
        <v>2.3750040000000001</v>
      </c>
      <c r="K3480" s="183">
        <v>2.3333370000000002</v>
      </c>
      <c r="L3480" s="183">
        <v>2.3333370000000002</v>
      </c>
      <c r="M3480" s="183">
        <v>2.5000040000000001</v>
      </c>
      <c r="N3480" s="183">
        <v>2.5000040000000001</v>
      </c>
      <c r="O3480" s="184">
        <v>2.1666699999999999</v>
      </c>
      <c r="P3480" s="185">
        <f t="shared" si="2322"/>
        <v>28.458380000000002</v>
      </c>
      <c r="Q3480" s="638"/>
      <c r="R3480" s="182">
        <v>28</v>
      </c>
      <c r="S3480" s="187">
        <v>28</v>
      </c>
      <c r="T3480" s="105">
        <f t="shared" si="2323"/>
        <v>0</v>
      </c>
      <c r="U3480" s="79">
        <v>2</v>
      </c>
    </row>
    <row r="3481" spans="1:256" s="57" customFormat="1" ht="15.75" customHeight="1" thickBot="1">
      <c r="A3481" s="216" t="s">
        <v>79</v>
      </c>
      <c r="B3481" s="516">
        <f>+B3475+1</f>
        <v>683</v>
      </c>
      <c r="C3481" s="233" t="s">
        <v>2089</v>
      </c>
      <c r="D3481" s="612">
        <v>2.2000000000000002</v>
      </c>
      <c r="E3481" s="611">
        <v>2.2000000000000002</v>
      </c>
      <c r="F3481" s="611">
        <v>2.2000000000000002</v>
      </c>
      <c r="G3481" s="611">
        <v>2.2000000000000002</v>
      </c>
      <c r="H3481" s="611">
        <v>2.2000000000000002</v>
      </c>
      <c r="I3481" s="611">
        <v>2.2000000000000002</v>
      </c>
      <c r="J3481" s="611">
        <v>2.2000000000000002</v>
      </c>
      <c r="K3481" s="611">
        <v>2.2000000000000002</v>
      </c>
      <c r="L3481" s="611">
        <v>2.2000000000000002</v>
      </c>
      <c r="M3481" s="611">
        <v>2.2000000000000002</v>
      </c>
      <c r="N3481" s="611">
        <v>2</v>
      </c>
      <c r="O3481" s="184">
        <f t="shared" ref="O3481:O3486" si="2324">(R3481)-SUM(D3481:N3481)</f>
        <v>1.7000000000000028</v>
      </c>
      <c r="P3481" s="185">
        <f t="shared" si="2322"/>
        <v>25.7</v>
      </c>
      <c r="Q3481" s="557"/>
      <c r="R3481" s="194">
        <v>25.7</v>
      </c>
      <c r="S3481" s="187">
        <v>25.7</v>
      </c>
      <c r="T3481" s="105">
        <f t="shared" si="2323"/>
        <v>0</v>
      </c>
      <c r="U3481" s="79">
        <v>1</v>
      </c>
    </row>
    <row r="3482" spans="1:256" s="57" customFormat="1" ht="15.75" customHeight="1" thickBot="1">
      <c r="A3482" s="216" t="s">
        <v>79</v>
      </c>
      <c r="B3482" s="516">
        <f>+B3481+1</f>
        <v>684</v>
      </c>
      <c r="C3482" s="233" t="s">
        <v>2090</v>
      </c>
      <c r="D3482" s="195">
        <v>2</v>
      </c>
      <c r="E3482" s="193">
        <v>2</v>
      </c>
      <c r="F3482" s="193">
        <v>2</v>
      </c>
      <c r="G3482" s="193">
        <v>2</v>
      </c>
      <c r="H3482" s="193">
        <v>2</v>
      </c>
      <c r="I3482" s="193">
        <v>2</v>
      </c>
      <c r="J3482" s="193">
        <v>2</v>
      </c>
      <c r="K3482" s="193">
        <v>2</v>
      </c>
      <c r="L3482" s="193">
        <v>2</v>
      </c>
      <c r="M3482" s="193">
        <v>2</v>
      </c>
      <c r="N3482" s="193">
        <v>2</v>
      </c>
      <c r="O3482" s="184">
        <f t="shared" si="2324"/>
        <v>1.8000000000000007</v>
      </c>
      <c r="P3482" s="185">
        <f t="shared" si="2322"/>
        <v>23.8</v>
      </c>
      <c r="Q3482" s="542"/>
      <c r="R3482" s="199">
        <v>23.8</v>
      </c>
      <c r="S3482" s="187">
        <v>23.8</v>
      </c>
      <c r="T3482" s="105">
        <f t="shared" si="2323"/>
        <v>0</v>
      </c>
      <c r="U3482" s="79">
        <v>1</v>
      </c>
    </row>
    <row r="3483" spans="1:256" s="57" customFormat="1" ht="15.75" hidden="1" customHeight="1" thickBot="1">
      <c r="A3483" s="216" t="s">
        <v>79</v>
      </c>
      <c r="B3483" s="69"/>
      <c r="C3483" s="233" t="s">
        <v>2091</v>
      </c>
      <c r="D3483" s="195"/>
      <c r="E3483" s="193"/>
      <c r="F3483" s="193"/>
      <c r="G3483" s="193"/>
      <c r="H3483" s="193"/>
      <c r="I3483" s="193"/>
      <c r="J3483" s="193"/>
      <c r="K3483" s="193"/>
      <c r="L3483" s="193"/>
      <c r="M3483" s="193"/>
      <c r="N3483" s="193"/>
      <c r="O3483" s="184">
        <f t="shared" si="2324"/>
        <v>0</v>
      </c>
      <c r="P3483" s="185">
        <f t="shared" si="2322"/>
        <v>0</v>
      </c>
      <c r="Q3483" s="503"/>
      <c r="R3483" s="199"/>
      <c r="S3483" s="187"/>
      <c r="T3483" s="105">
        <f t="shared" si="2323"/>
        <v>0</v>
      </c>
      <c r="U3483" s="79">
        <v>2</v>
      </c>
    </row>
    <row r="3484" spans="1:256" s="57" customFormat="1" ht="15.75" hidden="1" customHeight="1" thickBot="1">
      <c r="A3484" s="216" t="s">
        <v>79</v>
      </c>
      <c r="B3484" s="69"/>
      <c r="C3484" s="233" t="s">
        <v>2092</v>
      </c>
      <c r="D3484" s="195"/>
      <c r="E3484" s="193"/>
      <c r="F3484" s="193"/>
      <c r="G3484" s="193"/>
      <c r="H3484" s="193"/>
      <c r="I3484" s="193"/>
      <c r="J3484" s="193"/>
      <c r="K3484" s="193"/>
      <c r="L3484" s="193"/>
      <c r="M3484" s="193"/>
      <c r="N3484" s="193"/>
      <c r="O3484" s="184">
        <f t="shared" si="2324"/>
        <v>0</v>
      </c>
      <c r="P3484" s="185">
        <f t="shared" si="2322"/>
        <v>0</v>
      </c>
      <c r="Q3484" s="503"/>
      <c r="R3484" s="199"/>
      <c r="S3484" s="187"/>
      <c r="T3484" s="105">
        <f t="shared" si="2323"/>
        <v>0</v>
      </c>
      <c r="U3484" s="79">
        <v>2</v>
      </c>
    </row>
    <row r="3485" spans="1:256" s="57" customFormat="1" ht="15.75" hidden="1" customHeight="1" thickBot="1">
      <c r="A3485" s="216" t="s">
        <v>79</v>
      </c>
      <c r="B3485" s="69"/>
      <c r="C3485" s="233" t="s">
        <v>2093</v>
      </c>
      <c r="D3485" s="195"/>
      <c r="E3485" s="193"/>
      <c r="F3485" s="193"/>
      <c r="G3485" s="193"/>
      <c r="H3485" s="193"/>
      <c r="I3485" s="193"/>
      <c r="J3485" s="193"/>
      <c r="K3485" s="193"/>
      <c r="L3485" s="193"/>
      <c r="M3485" s="193"/>
      <c r="N3485" s="193"/>
      <c r="O3485" s="184">
        <f t="shared" si="2324"/>
        <v>0</v>
      </c>
      <c r="P3485" s="185">
        <f t="shared" si="2322"/>
        <v>0</v>
      </c>
      <c r="Q3485" s="503"/>
      <c r="R3485" s="199"/>
      <c r="S3485" s="187"/>
      <c r="T3485" s="105">
        <f t="shared" si="2323"/>
        <v>0</v>
      </c>
      <c r="U3485" s="79">
        <v>2</v>
      </c>
    </row>
    <row r="3486" spans="1:256" s="57" customFormat="1" ht="15.75" hidden="1" customHeight="1" thickBot="1">
      <c r="A3486" s="216" t="s">
        <v>79</v>
      </c>
      <c r="B3486" s="69"/>
      <c r="C3486" s="233" t="s">
        <v>2094</v>
      </c>
      <c r="D3486" s="195"/>
      <c r="E3486" s="193"/>
      <c r="F3486" s="193"/>
      <c r="G3486" s="193"/>
      <c r="H3486" s="193"/>
      <c r="I3486" s="193"/>
      <c r="J3486" s="193"/>
      <c r="K3486" s="193"/>
      <c r="L3486" s="193"/>
      <c r="M3486" s="193"/>
      <c r="N3486" s="193"/>
      <c r="O3486" s="184">
        <f t="shared" si="2324"/>
        <v>0</v>
      </c>
      <c r="P3486" s="185">
        <f t="shared" si="2322"/>
        <v>0</v>
      </c>
      <c r="Q3486" s="503"/>
      <c r="R3486" s="199"/>
      <c r="S3486" s="187"/>
      <c r="T3486" s="105">
        <f t="shared" si="2323"/>
        <v>0</v>
      </c>
      <c r="U3486" s="79">
        <v>2</v>
      </c>
    </row>
    <row r="3487" spans="1:256" s="57" customFormat="1" ht="15.6" customHeight="1" thickBot="1">
      <c r="A3487" s="196"/>
      <c r="B3487" s="549"/>
      <c r="C3487" s="468"/>
      <c r="D3487" s="161"/>
      <c r="E3487" s="161"/>
      <c r="F3487" s="161"/>
      <c r="G3487" s="161"/>
      <c r="H3487" s="161"/>
      <c r="I3487" s="161"/>
      <c r="J3487" s="161"/>
      <c r="K3487" s="161"/>
      <c r="L3487" s="161"/>
      <c r="M3487" s="161"/>
      <c r="N3487" s="161"/>
      <c r="O3487" s="197"/>
      <c r="P3487" s="198"/>
      <c r="Q3487" s="198"/>
      <c r="R3487" s="161"/>
      <c r="S3487" s="161"/>
      <c r="T3487" s="75"/>
      <c r="U3487" s="79">
        <v>1</v>
      </c>
      <c r="V3487" s="196"/>
      <c r="W3487" s="196"/>
      <c r="X3487" s="196"/>
      <c r="Y3487" s="196"/>
      <c r="Z3487" s="196"/>
      <c r="AA3487" s="196"/>
      <c r="AB3487" s="196"/>
      <c r="AC3487" s="196"/>
      <c r="AD3487" s="196"/>
      <c r="AE3487" s="196"/>
      <c r="AF3487" s="196"/>
      <c r="AG3487" s="196"/>
      <c r="AH3487" s="196"/>
      <c r="AI3487" s="196"/>
      <c r="AJ3487" s="196"/>
      <c r="AK3487" s="196"/>
      <c r="AL3487" s="196"/>
      <c r="AM3487" s="196"/>
      <c r="AN3487" s="196"/>
      <c r="AO3487" s="196"/>
      <c r="AP3487" s="196"/>
      <c r="AQ3487" s="196"/>
      <c r="AR3487" s="196"/>
      <c r="AS3487" s="196"/>
      <c r="AT3487" s="196"/>
      <c r="AU3487" s="196"/>
      <c r="AV3487" s="196"/>
      <c r="AW3487" s="196"/>
      <c r="AX3487" s="196"/>
      <c r="AY3487" s="196"/>
      <c r="AZ3487" s="196"/>
      <c r="BA3487" s="196"/>
      <c r="BB3487" s="196"/>
      <c r="BC3487" s="196"/>
      <c r="BD3487" s="196"/>
      <c r="BE3487" s="196"/>
      <c r="BF3487" s="196"/>
      <c r="BG3487" s="196"/>
      <c r="BH3487" s="196"/>
      <c r="BI3487" s="196"/>
      <c r="BJ3487" s="196"/>
      <c r="BK3487" s="196"/>
      <c r="BL3487" s="196"/>
      <c r="BM3487" s="196"/>
      <c r="BN3487" s="196"/>
      <c r="BO3487" s="196"/>
      <c r="BP3487" s="196"/>
      <c r="BQ3487" s="196"/>
      <c r="BR3487" s="196"/>
      <c r="BS3487" s="196"/>
      <c r="BT3487" s="196"/>
      <c r="BU3487" s="196"/>
      <c r="BV3487" s="196"/>
      <c r="BW3487" s="196"/>
      <c r="BX3487" s="196"/>
      <c r="BY3487" s="196"/>
      <c r="BZ3487" s="196"/>
      <c r="CA3487" s="196"/>
      <c r="CB3487" s="196"/>
      <c r="CC3487" s="196"/>
      <c r="CD3487" s="196"/>
      <c r="CE3487" s="196"/>
      <c r="CF3487" s="196"/>
      <c r="CG3487" s="196"/>
      <c r="CH3487" s="196"/>
      <c r="CI3487" s="196"/>
      <c r="CJ3487" s="196"/>
      <c r="CK3487" s="196"/>
      <c r="CL3487" s="196"/>
      <c r="CM3487" s="196"/>
      <c r="CN3487" s="196"/>
      <c r="CO3487" s="196"/>
      <c r="CP3487" s="196"/>
      <c r="CQ3487" s="196"/>
      <c r="CR3487" s="196"/>
      <c r="CS3487" s="196"/>
      <c r="CT3487" s="196"/>
      <c r="CU3487" s="196"/>
      <c r="CV3487" s="196"/>
      <c r="CW3487" s="196"/>
      <c r="CX3487" s="196"/>
      <c r="CY3487" s="196"/>
      <c r="CZ3487" s="196"/>
      <c r="DA3487" s="196"/>
      <c r="DB3487" s="196"/>
      <c r="DC3487" s="196"/>
      <c r="DD3487" s="196"/>
      <c r="DE3487" s="196"/>
      <c r="DF3487" s="196"/>
      <c r="DG3487" s="196"/>
      <c r="DH3487" s="196"/>
      <c r="DI3487" s="196"/>
      <c r="DJ3487" s="196"/>
      <c r="DK3487" s="196"/>
      <c r="DL3487" s="196"/>
      <c r="DM3487" s="196"/>
      <c r="DN3487" s="196"/>
      <c r="DO3487" s="196"/>
      <c r="DP3487" s="196"/>
      <c r="DQ3487" s="196"/>
      <c r="DR3487" s="196"/>
      <c r="DS3487" s="196"/>
      <c r="DT3487" s="196"/>
      <c r="DU3487" s="196"/>
      <c r="DV3487" s="196"/>
      <c r="DW3487" s="196"/>
      <c r="DX3487" s="196"/>
      <c r="DY3487" s="196"/>
      <c r="DZ3487" s="196"/>
      <c r="EA3487" s="196"/>
      <c r="EB3487" s="196"/>
      <c r="EC3487" s="196"/>
      <c r="ED3487" s="196"/>
      <c r="EE3487" s="196"/>
      <c r="EF3487" s="196"/>
      <c r="EG3487" s="196"/>
      <c r="EH3487" s="196"/>
      <c r="EI3487" s="196"/>
      <c r="EJ3487" s="196"/>
      <c r="EK3487" s="196"/>
      <c r="EL3487" s="196"/>
      <c r="EM3487" s="196"/>
      <c r="EN3487" s="196"/>
      <c r="EO3487" s="196"/>
      <c r="EP3487" s="196"/>
      <c r="EQ3487" s="196"/>
      <c r="ER3487" s="196"/>
      <c r="ES3487" s="196"/>
      <c r="ET3487" s="196"/>
      <c r="EU3487" s="196"/>
      <c r="EV3487" s="196"/>
      <c r="EW3487" s="196"/>
      <c r="EX3487" s="196"/>
      <c r="EY3487" s="196"/>
      <c r="EZ3487" s="196"/>
      <c r="FA3487" s="196"/>
      <c r="FB3487" s="196"/>
      <c r="FC3487" s="196"/>
      <c r="FD3487" s="196"/>
      <c r="FE3487" s="196"/>
      <c r="FF3487" s="196"/>
      <c r="FG3487" s="196"/>
      <c r="FH3487" s="196"/>
      <c r="FI3487" s="196"/>
      <c r="FJ3487" s="196"/>
      <c r="FK3487" s="196"/>
      <c r="FL3487" s="196"/>
      <c r="FM3487" s="196"/>
      <c r="FN3487" s="196"/>
      <c r="FO3487" s="196"/>
      <c r="FP3487" s="196"/>
      <c r="FQ3487" s="196"/>
      <c r="FR3487" s="196"/>
      <c r="FS3487" s="196"/>
      <c r="FT3487" s="196"/>
      <c r="FU3487" s="196"/>
      <c r="FV3487" s="196"/>
      <c r="FW3487" s="196"/>
      <c r="FX3487" s="196"/>
      <c r="FY3487" s="196"/>
      <c r="FZ3487" s="196"/>
      <c r="GA3487" s="196"/>
      <c r="GB3487" s="196"/>
      <c r="GC3487" s="196"/>
      <c r="GD3487" s="196"/>
      <c r="GE3487" s="196"/>
      <c r="GF3487" s="196"/>
      <c r="GG3487" s="196"/>
      <c r="GH3487" s="196"/>
      <c r="GI3487" s="196"/>
      <c r="GJ3487" s="196"/>
      <c r="GK3487" s="196"/>
      <c r="GL3487" s="196"/>
      <c r="GM3487" s="196"/>
      <c r="GN3487" s="196"/>
      <c r="GO3487" s="196"/>
      <c r="GP3487" s="196"/>
      <c r="GQ3487" s="196"/>
      <c r="GR3487" s="196"/>
      <c r="GS3487" s="196"/>
      <c r="GT3487" s="196"/>
      <c r="GU3487" s="196"/>
      <c r="GV3487" s="196"/>
      <c r="GW3487" s="196"/>
      <c r="GX3487" s="196"/>
      <c r="GY3487" s="196"/>
      <c r="GZ3487" s="196"/>
      <c r="HA3487" s="196"/>
      <c r="HB3487" s="196"/>
      <c r="HC3487" s="196"/>
      <c r="HD3487" s="196"/>
      <c r="HE3487" s="196"/>
      <c r="HF3487" s="196"/>
      <c r="HG3487" s="196"/>
      <c r="HH3487" s="196"/>
      <c r="HI3487" s="196"/>
      <c r="HJ3487" s="196"/>
      <c r="HK3487" s="196"/>
      <c r="HL3487" s="196"/>
      <c r="HM3487" s="196"/>
      <c r="HN3487" s="196"/>
      <c r="HO3487" s="196"/>
      <c r="HP3487" s="196"/>
      <c r="HQ3487" s="196"/>
      <c r="HR3487" s="196"/>
      <c r="HS3487" s="196"/>
      <c r="HT3487" s="196"/>
      <c r="HU3487" s="196"/>
      <c r="HV3487" s="196"/>
      <c r="HW3487" s="196"/>
      <c r="HX3487" s="196"/>
      <c r="HY3487" s="196"/>
      <c r="HZ3487" s="196"/>
      <c r="IA3487" s="196"/>
      <c r="IB3487" s="196"/>
      <c r="IC3487" s="196"/>
      <c r="ID3487" s="196"/>
      <c r="IE3487" s="196"/>
      <c r="IF3487" s="196"/>
      <c r="IG3487" s="196"/>
      <c r="IH3487" s="196"/>
      <c r="II3487" s="196"/>
      <c r="IJ3487" s="196"/>
      <c r="IK3487" s="196"/>
      <c r="IL3487" s="196"/>
      <c r="IM3487" s="196"/>
      <c r="IN3487" s="196"/>
      <c r="IO3487" s="196"/>
      <c r="IP3487" s="196"/>
      <c r="IQ3487" s="196"/>
      <c r="IR3487" s="196"/>
      <c r="IS3487" s="196"/>
      <c r="IT3487" s="196"/>
      <c r="IU3487" s="196"/>
      <c r="IV3487" s="196"/>
    </row>
    <row r="3488" spans="1:256" s="57" customFormat="1" ht="15.75" hidden="1" customHeight="1" thickBot="1">
      <c r="A3488" s="302" t="s">
        <v>2537</v>
      </c>
      <c r="B3488" s="69"/>
      <c r="C3488" s="371" t="s">
        <v>2536</v>
      </c>
      <c r="D3488" s="218">
        <v>0</v>
      </c>
      <c r="E3488" s="218">
        <v>0</v>
      </c>
      <c r="F3488" s="218">
        <v>0</v>
      </c>
      <c r="G3488" s="218">
        <v>0</v>
      </c>
      <c r="H3488" s="218">
        <v>0</v>
      </c>
      <c r="I3488" s="218">
        <v>0</v>
      </c>
      <c r="J3488" s="218">
        <v>0</v>
      </c>
      <c r="K3488" s="218">
        <v>0</v>
      </c>
      <c r="L3488" s="218">
        <v>0</v>
      </c>
      <c r="M3488" s="218">
        <v>0</v>
      </c>
      <c r="N3488" s="218">
        <v>0</v>
      </c>
      <c r="O3488" s="218">
        <v>0</v>
      </c>
      <c r="P3488" s="160">
        <f>SUM(D3488:O3488)</f>
        <v>0</v>
      </c>
      <c r="Q3488" s="484"/>
      <c r="R3488" s="234"/>
      <c r="S3488" s="234"/>
      <c r="T3488" s="75"/>
      <c r="U3488" s="79">
        <v>2</v>
      </c>
    </row>
    <row r="3489" spans="1:21" s="57" customFormat="1" ht="15.75" hidden="1" customHeight="1" thickBot="1">
      <c r="A3489" s="302" t="s">
        <v>2537</v>
      </c>
      <c r="B3489" s="69"/>
      <c r="C3489" s="371" t="s">
        <v>2515</v>
      </c>
      <c r="D3489" s="218">
        <v>0</v>
      </c>
      <c r="E3489" s="218">
        <v>0</v>
      </c>
      <c r="F3489" s="218">
        <v>0</v>
      </c>
      <c r="G3489" s="218">
        <v>0</v>
      </c>
      <c r="H3489" s="218">
        <v>0</v>
      </c>
      <c r="I3489" s="218">
        <v>0</v>
      </c>
      <c r="J3489" s="218">
        <v>0</v>
      </c>
      <c r="K3489" s="218">
        <v>0</v>
      </c>
      <c r="L3489" s="218">
        <v>0</v>
      </c>
      <c r="M3489" s="218">
        <v>0</v>
      </c>
      <c r="N3489" s="218">
        <v>0</v>
      </c>
      <c r="O3489" s="218">
        <v>0</v>
      </c>
      <c r="P3489" s="160">
        <f t="shared" ref="P3489:P3495" si="2325">SUM(D3489:O3489)</f>
        <v>0</v>
      </c>
      <c r="Q3489" s="484"/>
      <c r="R3489" s="234"/>
      <c r="S3489" s="234"/>
      <c r="T3489" s="75"/>
      <c r="U3489" s="79">
        <v>2</v>
      </c>
    </row>
    <row r="3490" spans="1:21" s="57" customFormat="1" ht="15.75" hidden="1" customHeight="1" thickBot="1">
      <c r="A3490" s="302" t="s">
        <v>2537</v>
      </c>
      <c r="B3490" s="69"/>
      <c r="C3490" s="371" t="s">
        <v>2516</v>
      </c>
      <c r="D3490" s="218">
        <v>0</v>
      </c>
      <c r="E3490" s="218">
        <v>0</v>
      </c>
      <c r="F3490" s="218">
        <v>0</v>
      </c>
      <c r="G3490" s="218">
        <v>0</v>
      </c>
      <c r="H3490" s="218">
        <v>0</v>
      </c>
      <c r="I3490" s="218">
        <v>0</v>
      </c>
      <c r="J3490" s="218">
        <v>0</v>
      </c>
      <c r="K3490" s="218">
        <v>0</v>
      </c>
      <c r="L3490" s="218">
        <v>0</v>
      </c>
      <c r="M3490" s="218">
        <v>0</v>
      </c>
      <c r="N3490" s="218">
        <v>0</v>
      </c>
      <c r="O3490" s="218">
        <v>0</v>
      </c>
      <c r="P3490" s="160">
        <f t="shared" si="2325"/>
        <v>0</v>
      </c>
      <c r="Q3490" s="484"/>
      <c r="R3490" s="234"/>
      <c r="S3490" s="234"/>
      <c r="T3490" s="75"/>
      <c r="U3490" s="79">
        <v>2</v>
      </c>
    </row>
    <row r="3491" spans="1:21" s="57" customFormat="1" ht="15.75" hidden="1" customHeight="1" thickBot="1">
      <c r="A3491" s="302" t="s">
        <v>2537</v>
      </c>
      <c r="B3491" s="69"/>
      <c r="C3491" s="371" t="s">
        <v>2517</v>
      </c>
      <c r="D3491" s="217">
        <v>0</v>
      </c>
      <c r="E3491" s="217">
        <v>0</v>
      </c>
      <c r="F3491" s="217">
        <v>0</v>
      </c>
      <c r="G3491" s="217">
        <v>0</v>
      </c>
      <c r="H3491" s="217">
        <v>0</v>
      </c>
      <c r="I3491" s="217">
        <v>0</v>
      </c>
      <c r="J3491" s="217">
        <v>0</v>
      </c>
      <c r="K3491" s="217">
        <v>0</v>
      </c>
      <c r="L3491" s="217">
        <v>0</v>
      </c>
      <c r="M3491" s="217">
        <v>0</v>
      </c>
      <c r="N3491" s="217">
        <v>0</v>
      </c>
      <c r="O3491" s="217">
        <v>0</v>
      </c>
      <c r="P3491" s="171">
        <f t="shared" si="2325"/>
        <v>0</v>
      </c>
      <c r="Q3491" s="484"/>
      <c r="R3491" s="234"/>
      <c r="S3491" s="234"/>
      <c r="T3491" s="75"/>
      <c r="U3491" s="79">
        <v>2</v>
      </c>
    </row>
    <row r="3492" spans="1:21" s="57" customFormat="1" ht="15.75" hidden="1" customHeight="1" thickBot="1">
      <c r="A3492" s="302" t="s">
        <v>2537</v>
      </c>
      <c r="B3492" s="69"/>
      <c r="C3492" s="372" t="s">
        <v>2518</v>
      </c>
      <c r="D3492" s="168">
        <v>0</v>
      </c>
      <c r="E3492" s="217">
        <v>0</v>
      </c>
      <c r="F3492" s="217">
        <v>0</v>
      </c>
      <c r="G3492" s="217">
        <v>0</v>
      </c>
      <c r="H3492" s="217">
        <v>0</v>
      </c>
      <c r="I3492" s="217">
        <v>0</v>
      </c>
      <c r="J3492" s="217">
        <v>0</v>
      </c>
      <c r="K3492" s="217">
        <v>0</v>
      </c>
      <c r="L3492" s="217">
        <v>0</v>
      </c>
      <c r="M3492" s="217">
        <v>0</v>
      </c>
      <c r="N3492" s="217">
        <v>0</v>
      </c>
      <c r="O3492" s="217">
        <v>0</v>
      </c>
      <c r="P3492" s="171">
        <f t="shared" si="2325"/>
        <v>0</v>
      </c>
      <c r="Q3492" s="496" t="e">
        <f>(P3511/P3510-1)</f>
        <v>#DIV/0!</v>
      </c>
      <c r="R3492" s="234"/>
      <c r="S3492" s="234"/>
      <c r="T3492" s="75"/>
      <c r="U3492" s="79">
        <v>2</v>
      </c>
    </row>
    <row r="3493" spans="1:21" s="57" customFormat="1" ht="15.75" hidden="1" customHeight="1" thickBot="1">
      <c r="A3493" s="302" t="s">
        <v>2537</v>
      </c>
      <c r="B3493" s="69"/>
      <c r="C3493" s="373" t="s">
        <v>2519</v>
      </c>
      <c r="D3493" s="168">
        <v>0</v>
      </c>
      <c r="E3493" s="217">
        <v>0</v>
      </c>
      <c r="F3493" s="217">
        <v>0</v>
      </c>
      <c r="G3493" s="217">
        <v>0</v>
      </c>
      <c r="H3493" s="217">
        <v>0</v>
      </c>
      <c r="I3493" s="217">
        <v>0</v>
      </c>
      <c r="J3493" s="217">
        <v>0</v>
      </c>
      <c r="K3493" s="217">
        <v>0</v>
      </c>
      <c r="L3493" s="217">
        <v>0</v>
      </c>
      <c r="M3493" s="217">
        <v>0</v>
      </c>
      <c r="N3493" s="217">
        <v>0</v>
      </c>
      <c r="O3493" s="217">
        <v>0</v>
      </c>
      <c r="P3493" s="171">
        <f t="shared" si="2325"/>
        <v>0</v>
      </c>
      <c r="Q3493" s="496" t="e">
        <f t="shared" ref="Q3493:Q3498" si="2326">(P3512/P3511-1)</f>
        <v>#DIV/0!</v>
      </c>
      <c r="R3493" s="234"/>
      <c r="S3493" s="234"/>
      <c r="T3493" s="75"/>
      <c r="U3493" s="79">
        <v>2</v>
      </c>
    </row>
    <row r="3494" spans="1:21" s="57" customFormat="1" ht="15.75" hidden="1" customHeight="1" thickBot="1">
      <c r="A3494" s="302" t="s">
        <v>2537</v>
      </c>
      <c r="B3494" s="69"/>
      <c r="C3494" s="373" t="s">
        <v>2520</v>
      </c>
      <c r="D3494" s="168">
        <v>0</v>
      </c>
      <c r="E3494" s="217">
        <v>0</v>
      </c>
      <c r="F3494" s="217">
        <v>0</v>
      </c>
      <c r="G3494" s="217">
        <v>0</v>
      </c>
      <c r="H3494" s="217">
        <v>0</v>
      </c>
      <c r="I3494" s="217">
        <v>0</v>
      </c>
      <c r="J3494" s="217">
        <v>0</v>
      </c>
      <c r="K3494" s="217">
        <v>0</v>
      </c>
      <c r="L3494" s="217">
        <v>0</v>
      </c>
      <c r="M3494" s="217">
        <v>0</v>
      </c>
      <c r="N3494" s="217">
        <v>0</v>
      </c>
      <c r="O3494" s="217">
        <v>0</v>
      </c>
      <c r="P3494" s="171">
        <f t="shared" si="2325"/>
        <v>0</v>
      </c>
      <c r="Q3494" s="497" t="e">
        <f t="shared" si="2326"/>
        <v>#DIV/0!</v>
      </c>
      <c r="R3494" s="234"/>
      <c r="S3494" s="234"/>
      <c r="T3494" s="75"/>
      <c r="U3494" s="79">
        <v>2</v>
      </c>
    </row>
    <row r="3495" spans="1:21" s="57" customFormat="1" ht="15.75" hidden="1" customHeight="1" thickBot="1">
      <c r="A3495" s="302" t="s">
        <v>2537</v>
      </c>
      <c r="B3495" s="69"/>
      <c r="C3495" s="373" t="s">
        <v>2521</v>
      </c>
      <c r="D3495" s="168">
        <v>0</v>
      </c>
      <c r="E3495" s="217">
        <v>0</v>
      </c>
      <c r="F3495" s="217">
        <v>0</v>
      </c>
      <c r="G3495" s="217">
        <v>0</v>
      </c>
      <c r="H3495" s="217">
        <v>0</v>
      </c>
      <c r="I3495" s="217">
        <v>0</v>
      </c>
      <c r="J3495" s="217">
        <v>0</v>
      </c>
      <c r="K3495" s="217">
        <v>0</v>
      </c>
      <c r="L3495" s="217">
        <v>0</v>
      </c>
      <c r="M3495" s="217">
        <v>0</v>
      </c>
      <c r="N3495" s="217">
        <v>0</v>
      </c>
      <c r="O3495" s="217">
        <v>0</v>
      </c>
      <c r="P3495" s="171">
        <f t="shared" si="2325"/>
        <v>0</v>
      </c>
      <c r="Q3495" s="497">
        <v>0</v>
      </c>
      <c r="R3495" s="234"/>
      <c r="S3495" s="234"/>
      <c r="T3495" s="477"/>
      <c r="U3495" s="79">
        <v>2</v>
      </c>
    </row>
    <row r="3496" spans="1:21" s="57" customFormat="1" ht="15.75" hidden="1" customHeight="1" thickBot="1">
      <c r="A3496" s="302" t="s">
        <v>2537</v>
      </c>
      <c r="B3496" s="516"/>
      <c r="C3496" s="373" t="s">
        <v>2522</v>
      </c>
      <c r="D3496" s="173">
        <f t="shared" ref="D3496:O3496" si="2327">D3515/$P3515</f>
        <v>0</v>
      </c>
      <c r="E3496" s="218">
        <f t="shared" si="2327"/>
        <v>0</v>
      </c>
      <c r="F3496" s="218">
        <f t="shared" si="2327"/>
        <v>0</v>
      </c>
      <c r="G3496" s="218">
        <f t="shared" si="2327"/>
        <v>0</v>
      </c>
      <c r="H3496" s="218">
        <f t="shared" si="2327"/>
        <v>0.13186846263827226</v>
      </c>
      <c r="I3496" s="218">
        <f t="shared" si="2327"/>
        <v>0.13186846263827226</v>
      </c>
      <c r="J3496" s="218">
        <f t="shared" si="2327"/>
        <v>0.13186846263827226</v>
      </c>
      <c r="K3496" s="218">
        <f t="shared" si="2327"/>
        <v>0.13186846263827226</v>
      </c>
      <c r="L3496" s="218">
        <f t="shared" si="2327"/>
        <v>0.13186846263827226</v>
      </c>
      <c r="M3496" s="218">
        <f t="shared" si="2327"/>
        <v>0.13186846263827226</v>
      </c>
      <c r="N3496" s="218">
        <f t="shared" si="2327"/>
        <v>0.13186846263827226</v>
      </c>
      <c r="O3496" s="218">
        <f t="shared" si="2327"/>
        <v>7.692076153209422E-2</v>
      </c>
      <c r="P3496" s="514">
        <f>SUM(D3496:O3496)</f>
        <v>1</v>
      </c>
      <c r="Q3496" s="550">
        <v>1</v>
      </c>
      <c r="R3496" s="234"/>
      <c r="S3496" s="234"/>
      <c r="T3496" s="75"/>
      <c r="U3496" s="79">
        <v>2</v>
      </c>
    </row>
    <row r="3497" spans="1:21" s="57" customFormat="1" ht="15.75" hidden="1" customHeight="1" thickBot="1">
      <c r="A3497" s="302" t="s">
        <v>2537</v>
      </c>
      <c r="B3497" s="516"/>
      <c r="C3497" s="373" t="s">
        <v>2523</v>
      </c>
      <c r="D3497" s="219">
        <f t="shared" ref="D3497:O3498" si="2328">D3516/$P3516</f>
        <v>8.3333333333333356E-2</v>
      </c>
      <c r="E3497" s="220">
        <f t="shared" si="2328"/>
        <v>8.3333333333333356E-2</v>
      </c>
      <c r="F3497" s="220">
        <f t="shared" si="2328"/>
        <v>8.3333333333333356E-2</v>
      </c>
      <c r="G3497" s="220">
        <f t="shared" si="2328"/>
        <v>8.3333333333333356E-2</v>
      </c>
      <c r="H3497" s="220">
        <f t="shared" si="2328"/>
        <v>8.3333333333333356E-2</v>
      </c>
      <c r="I3497" s="220">
        <f t="shared" si="2328"/>
        <v>8.3333333333333356E-2</v>
      </c>
      <c r="J3497" s="220">
        <f t="shared" si="2328"/>
        <v>8.3333333333333356E-2</v>
      </c>
      <c r="K3497" s="220">
        <f t="shared" si="2328"/>
        <v>8.3333333333333356E-2</v>
      </c>
      <c r="L3497" s="220">
        <f t="shared" si="2328"/>
        <v>8.3333333333333356E-2</v>
      </c>
      <c r="M3497" s="220">
        <f t="shared" si="2328"/>
        <v>8.3333333333333356E-2</v>
      </c>
      <c r="N3497" s="220">
        <f t="shared" si="2328"/>
        <v>8.3333333333333356E-2</v>
      </c>
      <c r="O3497" s="220">
        <f t="shared" si="2328"/>
        <v>8.3333333333333356E-2</v>
      </c>
      <c r="P3497" s="460">
        <f>SUM(D3497:O3497)</f>
        <v>1.0000000000000002</v>
      </c>
      <c r="Q3497" s="551">
        <v>0</v>
      </c>
      <c r="R3497" s="234"/>
      <c r="S3497" s="234"/>
      <c r="T3497" s="75"/>
      <c r="U3497" s="79">
        <v>2</v>
      </c>
    </row>
    <row r="3498" spans="1:21" s="57" customFormat="1" ht="15.6" hidden="1" customHeight="1" thickBot="1">
      <c r="A3498" s="302" t="s">
        <v>2537</v>
      </c>
      <c r="B3498" s="516"/>
      <c r="C3498" s="373" t="s">
        <v>2524</v>
      </c>
      <c r="D3498" s="219">
        <f t="shared" si="2328"/>
        <v>8.3333333333333356E-2</v>
      </c>
      <c r="E3498" s="220">
        <f t="shared" si="2328"/>
        <v>8.3333333333333356E-2</v>
      </c>
      <c r="F3498" s="220">
        <f t="shared" si="2328"/>
        <v>8.3333333333333356E-2</v>
      </c>
      <c r="G3498" s="220">
        <f t="shared" si="2328"/>
        <v>8.3333333333333356E-2</v>
      </c>
      <c r="H3498" s="220">
        <f t="shared" si="2328"/>
        <v>8.3333333333333356E-2</v>
      </c>
      <c r="I3498" s="220">
        <f t="shared" si="2328"/>
        <v>8.3333333333333356E-2</v>
      </c>
      <c r="J3498" s="220">
        <f t="shared" si="2328"/>
        <v>8.3333333333333356E-2</v>
      </c>
      <c r="K3498" s="220">
        <f t="shared" si="2328"/>
        <v>8.3333333333333356E-2</v>
      </c>
      <c r="L3498" s="220">
        <f t="shared" si="2328"/>
        <v>8.3333333333333356E-2</v>
      </c>
      <c r="M3498" s="220">
        <f t="shared" si="2328"/>
        <v>8.3333333333333356E-2</v>
      </c>
      <c r="N3498" s="220">
        <f t="shared" si="2328"/>
        <v>8.3333333333333356E-2</v>
      </c>
      <c r="O3498" s="220">
        <f t="shared" si="2328"/>
        <v>8.3333333333333356E-2</v>
      </c>
      <c r="P3498" s="460">
        <f>SUM(D3498:O3498)</f>
        <v>1.0000000000000002</v>
      </c>
      <c r="Q3498" s="551">
        <f t="shared" si="2326"/>
        <v>0</v>
      </c>
      <c r="R3498" s="234"/>
      <c r="S3498" s="234"/>
      <c r="T3498" s="75"/>
      <c r="U3498" s="79">
        <v>2</v>
      </c>
    </row>
    <row r="3499" spans="1:21" s="57" customFormat="1" ht="15.6" hidden="1" customHeight="1" thickBot="1">
      <c r="A3499" s="302" t="s">
        <v>2537</v>
      </c>
      <c r="B3499" s="516"/>
      <c r="C3499" s="615" t="s">
        <v>2525</v>
      </c>
      <c r="D3499" s="219">
        <f t="shared" ref="D3499:O3499" si="2329">D3519/$P3519</f>
        <v>8.3333333333333356E-2</v>
      </c>
      <c r="E3499" s="220">
        <f t="shared" si="2329"/>
        <v>8.3333333333333356E-2</v>
      </c>
      <c r="F3499" s="220">
        <f t="shared" si="2329"/>
        <v>8.3333333333333356E-2</v>
      </c>
      <c r="G3499" s="220">
        <f t="shared" si="2329"/>
        <v>8.3333333333333356E-2</v>
      </c>
      <c r="H3499" s="220">
        <f t="shared" si="2329"/>
        <v>8.3333333333333356E-2</v>
      </c>
      <c r="I3499" s="220">
        <f t="shared" si="2329"/>
        <v>8.3333333333333356E-2</v>
      </c>
      <c r="J3499" s="220">
        <f t="shared" si="2329"/>
        <v>8.3333333333333356E-2</v>
      </c>
      <c r="K3499" s="220">
        <f t="shared" si="2329"/>
        <v>8.3333333333333356E-2</v>
      </c>
      <c r="L3499" s="220">
        <f t="shared" si="2329"/>
        <v>8.3333333333333356E-2</v>
      </c>
      <c r="M3499" s="220">
        <f t="shared" si="2329"/>
        <v>8.3333333333333356E-2</v>
      </c>
      <c r="N3499" s="220">
        <f t="shared" si="2329"/>
        <v>8.3333333333333356E-2</v>
      </c>
      <c r="O3499" s="220">
        <f t="shared" si="2329"/>
        <v>8.3333333333333356E-2</v>
      </c>
      <c r="P3499" s="460">
        <f>SUM(D3499:O3499)</f>
        <v>1.0000000000000002</v>
      </c>
      <c r="Q3499" s="551">
        <v>0</v>
      </c>
      <c r="R3499" s="234"/>
      <c r="S3499" s="234"/>
      <c r="T3499" s="75"/>
      <c r="U3499" s="79">
        <v>2</v>
      </c>
    </row>
    <row r="3500" spans="1:21" s="57" customFormat="1" ht="15.6" customHeight="1" thickBot="1">
      <c r="A3500" s="302" t="s">
        <v>2537</v>
      </c>
      <c r="B3500" s="516">
        <f>+B3482+1</f>
        <v>685</v>
      </c>
      <c r="C3500" s="615" t="s">
        <v>2526</v>
      </c>
      <c r="D3500" s="219">
        <f t="shared" ref="D3500:O3500" si="2330">D3520/$P3520</f>
        <v>8.3333333333333356E-2</v>
      </c>
      <c r="E3500" s="220">
        <f t="shared" si="2330"/>
        <v>8.3333333333333356E-2</v>
      </c>
      <c r="F3500" s="220">
        <f t="shared" si="2330"/>
        <v>8.3333333333333356E-2</v>
      </c>
      <c r="G3500" s="220">
        <f t="shared" si="2330"/>
        <v>8.3333333333333356E-2</v>
      </c>
      <c r="H3500" s="220">
        <f t="shared" si="2330"/>
        <v>8.3333333333333356E-2</v>
      </c>
      <c r="I3500" s="220">
        <f t="shared" si="2330"/>
        <v>8.3333333333333356E-2</v>
      </c>
      <c r="J3500" s="220">
        <f t="shared" si="2330"/>
        <v>8.3333333333333356E-2</v>
      </c>
      <c r="K3500" s="220">
        <f t="shared" si="2330"/>
        <v>8.3333333333333356E-2</v>
      </c>
      <c r="L3500" s="220">
        <f t="shared" si="2330"/>
        <v>8.3333333333333356E-2</v>
      </c>
      <c r="M3500" s="220">
        <f t="shared" si="2330"/>
        <v>8.3333333333333356E-2</v>
      </c>
      <c r="N3500" s="220">
        <f t="shared" si="2330"/>
        <v>8.3333333333333356E-2</v>
      </c>
      <c r="O3500" s="220">
        <f t="shared" si="2330"/>
        <v>8.3333333333333356E-2</v>
      </c>
      <c r="P3500" s="460">
        <f t="shared" ref="P3500:P3509" si="2331">SUM(D3500:O3500)</f>
        <v>1.0000000000000002</v>
      </c>
      <c r="Q3500" s="551">
        <f>(P3520/P3519-1)</f>
        <v>0</v>
      </c>
      <c r="R3500" s="234"/>
      <c r="S3500" s="234"/>
      <c r="T3500" s="75"/>
      <c r="U3500" s="79">
        <v>1</v>
      </c>
    </row>
    <row r="3501" spans="1:21" s="57" customFormat="1" ht="15.6" customHeight="1" thickBot="1">
      <c r="A3501" s="302" t="s">
        <v>2537</v>
      </c>
      <c r="B3501" s="516">
        <f>+B3500+1</f>
        <v>686</v>
      </c>
      <c r="C3501" s="615" t="s">
        <v>2527</v>
      </c>
      <c r="D3501" s="347">
        <f t="shared" ref="D3501:O3501" si="2332">D3521/$P3521</f>
        <v>8.3333333333333356E-2</v>
      </c>
      <c r="E3501" s="264">
        <f t="shared" si="2332"/>
        <v>8.3333333333333356E-2</v>
      </c>
      <c r="F3501" s="264">
        <f t="shared" si="2332"/>
        <v>8.3333333333333356E-2</v>
      </c>
      <c r="G3501" s="264">
        <f t="shared" si="2332"/>
        <v>8.3333333333333356E-2</v>
      </c>
      <c r="H3501" s="264">
        <f t="shared" si="2332"/>
        <v>8.3333333333333356E-2</v>
      </c>
      <c r="I3501" s="264">
        <f t="shared" si="2332"/>
        <v>8.3333333333333356E-2</v>
      </c>
      <c r="J3501" s="264">
        <f t="shared" si="2332"/>
        <v>8.3333333333333356E-2</v>
      </c>
      <c r="K3501" s="264">
        <f t="shared" si="2332"/>
        <v>8.3333333333333356E-2</v>
      </c>
      <c r="L3501" s="264">
        <f t="shared" si="2332"/>
        <v>8.3333333333333356E-2</v>
      </c>
      <c r="M3501" s="264">
        <f t="shared" si="2332"/>
        <v>8.3333333333333356E-2</v>
      </c>
      <c r="N3501" s="264">
        <f t="shared" si="2332"/>
        <v>8.3333333333333356E-2</v>
      </c>
      <c r="O3501" s="264">
        <f t="shared" si="2332"/>
        <v>8.3333333333333356E-2</v>
      </c>
      <c r="P3501" s="552">
        <f t="shared" si="2331"/>
        <v>1.0000000000000002</v>
      </c>
      <c r="Q3501" s="553">
        <f t="shared" ref="Q3501:Q3509" si="2333">(P3521/P3520-1)</f>
        <v>0</v>
      </c>
      <c r="R3501" s="234"/>
      <c r="S3501" s="234"/>
      <c r="T3501" s="75"/>
      <c r="U3501" s="79">
        <v>1</v>
      </c>
    </row>
    <row r="3502" spans="1:21" s="57" customFormat="1" ht="15.6" customHeight="1" thickBot="1">
      <c r="A3502" s="302" t="s">
        <v>2537</v>
      </c>
      <c r="B3502" s="516">
        <f>+B3501+1</f>
        <v>687</v>
      </c>
      <c r="C3502" s="615" t="s">
        <v>2528</v>
      </c>
      <c r="D3502" s="175">
        <f t="shared" ref="D3502:O3502" si="2334">D3522/$P3522</f>
        <v>8.3333333333333356E-2</v>
      </c>
      <c r="E3502" s="176">
        <f t="shared" si="2334"/>
        <v>8.3333333333333356E-2</v>
      </c>
      <c r="F3502" s="176">
        <f t="shared" si="2334"/>
        <v>8.3333333333333356E-2</v>
      </c>
      <c r="G3502" s="176">
        <f t="shared" si="2334"/>
        <v>8.3333333333333356E-2</v>
      </c>
      <c r="H3502" s="176">
        <f t="shared" si="2334"/>
        <v>8.3333333333333356E-2</v>
      </c>
      <c r="I3502" s="176">
        <f t="shared" si="2334"/>
        <v>8.3333333333333356E-2</v>
      </c>
      <c r="J3502" s="176">
        <f t="shared" si="2334"/>
        <v>8.3333333333333356E-2</v>
      </c>
      <c r="K3502" s="176">
        <f t="shared" si="2334"/>
        <v>8.3333333333333356E-2</v>
      </c>
      <c r="L3502" s="176">
        <f t="shared" si="2334"/>
        <v>8.3333333333333356E-2</v>
      </c>
      <c r="M3502" s="176">
        <f t="shared" si="2334"/>
        <v>8.3333333333333356E-2</v>
      </c>
      <c r="N3502" s="176">
        <f t="shared" si="2334"/>
        <v>8.3333333333333356E-2</v>
      </c>
      <c r="O3502" s="176">
        <f t="shared" si="2334"/>
        <v>8.3333333333333356E-2</v>
      </c>
      <c r="P3502" s="229">
        <f t="shared" si="2331"/>
        <v>1.0000000000000002</v>
      </c>
      <c r="Q3502" s="498">
        <f t="shared" si="2333"/>
        <v>0</v>
      </c>
      <c r="R3502" s="234"/>
      <c r="S3502" s="234"/>
      <c r="T3502" s="75"/>
      <c r="U3502" s="79">
        <v>1</v>
      </c>
    </row>
    <row r="3503" spans="1:21" s="57" customFormat="1" ht="15.6" customHeight="1" thickBot="1">
      <c r="A3503" s="302" t="s">
        <v>2537</v>
      </c>
      <c r="B3503" s="516">
        <f>+B3502+1</f>
        <v>688</v>
      </c>
      <c r="C3503" s="615" t="s">
        <v>2529</v>
      </c>
      <c r="D3503" s="175">
        <f t="shared" ref="D3503:O3503" si="2335">D3523/$P3523</f>
        <v>8.3333333333333356E-2</v>
      </c>
      <c r="E3503" s="176">
        <f t="shared" si="2335"/>
        <v>8.3333333333333356E-2</v>
      </c>
      <c r="F3503" s="176">
        <f t="shared" si="2335"/>
        <v>8.3333333333333356E-2</v>
      </c>
      <c r="G3503" s="176">
        <f t="shared" si="2335"/>
        <v>8.3333333333333356E-2</v>
      </c>
      <c r="H3503" s="176">
        <f t="shared" si="2335"/>
        <v>8.3333333333333356E-2</v>
      </c>
      <c r="I3503" s="176">
        <f t="shared" si="2335"/>
        <v>8.3333333333333356E-2</v>
      </c>
      <c r="J3503" s="176">
        <f t="shared" si="2335"/>
        <v>8.3333333333333356E-2</v>
      </c>
      <c r="K3503" s="176">
        <f t="shared" si="2335"/>
        <v>8.3333333333333356E-2</v>
      </c>
      <c r="L3503" s="176">
        <f t="shared" si="2335"/>
        <v>8.3333333333333356E-2</v>
      </c>
      <c r="M3503" s="176">
        <f t="shared" si="2335"/>
        <v>8.3333333333333356E-2</v>
      </c>
      <c r="N3503" s="176">
        <f t="shared" si="2335"/>
        <v>8.3333333333333356E-2</v>
      </c>
      <c r="O3503" s="176">
        <f t="shared" si="2335"/>
        <v>8.3333333333333356E-2</v>
      </c>
      <c r="P3503" s="164">
        <f t="shared" si="2331"/>
        <v>1.0000000000000002</v>
      </c>
      <c r="Q3503" s="492">
        <f t="shared" si="2333"/>
        <v>0</v>
      </c>
      <c r="R3503" s="234"/>
      <c r="S3503" s="234"/>
      <c r="T3503" s="75"/>
      <c r="U3503" s="79">
        <v>1</v>
      </c>
    </row>
    <row r="3504" spans="1:21" s="57" customFormat="1" ht="15.75" customHeight="1" thickBot="1">
      <c r="A3504" s="302" t="s">
        <v>2537</v>
      </c>
      <c r="B3504" s="516">
        <f>+B3503+1</f>
        <v>689</v>
      </c>
      <c r="C3504" s="615" t="s">
        <v>2530</v>
      </c>
      <c r="D3504" s="175">
        <f t="shared" ref="D3504:O3504" si="2336">D3524/$P3524</f>
        <v>0.99339350180505415</v>
      </c>
      <c r="E3504" s="176">
        <f t="shared" si="2336"/>
        <v>6.1371841155234664E-4</v>
      </c>
      <c r="F3504" s="176">
        <f t="shared" si="2336"/>
        <v>6.1371841155234664E-4</v>
      </c>
      <c r="G3504" s="176">
        <f t="shared" si="2336"/>
        <v>6.1371841155234664E-4</v>
      </c>
      <c r="H3504" s="176">
        <f t="shared" si="2336"/>
        <v>6.1371841155234664E-4</v>
      </c>
      <c r="I3504" s="176">
        <f t="shared" si="2336"/>
        <v>6.1371841155234664E-4</v>
      </c>
      <c r="J3504" s="176">
        <f t="shared" si="2336"/>
        <v>6.1371841155234664E-4</v>
      </c>
      <c r="K3504" s="176">
        <f t="shared" si="2336"/>
        <v>6.1371841155234664E-4</v>
      </c>
      <c r="L3504" s="176">
        <f t="shared" si="2336"/>
        <v>6.1371841155234664E-4</v>
      </c>
      <c r="M3504" s="176">
        <f t="shared" si="2336"/>
        <v>6.1371841155234664E-4</v>
      </c>
      <c r="N3504" s="176">
        <f t="shared" si="2336"/>
        <v>6.1371841155234664E-4</v>
      </c>
      <c r="O3504" s="176">
        <f t="shared" si="2336"/>
        <v>4.6931407942257147E-4</v>
      </c>
      <c r="P3504" s="164">
        <f t="shared" si="2331"/>
        <v>1</v>
      </c>
      <c r="Q3504" s="492">
        <f t="shared" si="2333"/>
        <v>149.54675101632648</v>
      </c>
      <c r="R3504" s="234"/>
      <c r="S3504" s="234"/>
      <c r="T3504" s="75"/>
      <c r="U3504" s="79">
        <v>1</v>
      </c>
    </row>
    <row r="3505" spans="1:21" s="57" customFormat="1" ht="15.75" customHeight="1" thickBot="1">
      <c r="A3505" s="302" t="s">
        <v>2537</v>
      </c>
      <c r="B3505" s="516">
        <f>+B3504+1</f>
        <v>690</v>
      </c>
      <c r="C3505" s="615" t="s">
        <v>2531</v>
      </c>
      <c r="D3505" s="175">
        <f t="shared" ref="D3505:O3505" si="2337">D3525/$P3525</f>
        <v>0.99339350180505415</v>
      </c>
      <c r="E3505" s="176">
        <f t="shared" si="2337"/>
        <v>6.1371841155234664E-4</v>
      </c>
      <c r="F3505" s="176">
        <f t="shared" si="2337"/>
        <v>6.1371841155234664E-4</v>
      </c>
      <c r="G3505" s="176">
        <f t="shared" si="2337"/>
        <v>6.1371841155234664E-4</v>
      </c>
      <c r="H3505" s="176">
        <f t="shared" si="2337"/>
        <v>6.1371841155234664E-4</v>
      </c>
      <c r="I3505" s="176">
        <f t="shared" si="2337"/>
        <v>6.1371841155234664E-4</v>
      </c>
      <c r="J3505" s="176">
        <f t="shared" si="2337"/>
        <v>6.1371841155234664E-4</v>
      </c>
      <c r="K3505" s="176">
        <f t="shared" si="2337"/>
        <v>6.1371841155234664E-4</v>
      </c>
      <c r="L3505" s="176">
        <f t="shared" si="2337"/>
        <v>6.1371841155234664E-4</v>
      </c>
      <c r="M3505" s="176">
        <f t="shared" si="2337"/>
        <v>6.1371841155234664E-4</v>
      </c>
      <c r="N3505" s="176">
        <f t="shared" si="2337"/>
        <v>6.1371841155234664E-4</v>
      </c>
      <c r="O3505" s="176">
        <f t="shared" si="2337"/>
        <v>4.6931407942257147E-4</v>
      </c>
      <c r="P3505" s="164">
        <f t="shared" si="2331"/>
        <v>1</v>
      </c>
      <c r="Q3505" s="492">
        <f t="shared" si="2333"/>
        <v>0</v>
      </c>
      <c r="R3505" s="234"/>
      <c r="S3505" s="234"/>
      <c r="T3505" s="75"/>
      <c r="U3505" s="79">
        <v>1</v>
      </c>
    </row>
    <row r="3506" spans="1:21" s="57" customFormat="1" ht="15.75" hidden="1" customHeight="1" thickBot="1">
      <c r="A3506" s="302" t="s">
        <v>2537</v>
      </c>
      <c r="B3506" s="69"/>
      <c r="C3506" s="373" t="s">
        <v>2532</v>
      </c>
      <c r="D3506" s="175" t="e">
        <f t="shared" ref="D3506:O3506" si="2338">D3526/$P3526</f>
        <v>#DIV/0!</v>
      </c>
      <c r="E3506" s="176" t="e">
        <f t="shared" si="2338"/>
        <v>#DIV/0!</v>
      </c>
      <c r="F3506" s="176" t="e">
        <f t="shared" si="2338"/>
        <v>#DIV/0!</v>
      </c>
      <c r="G3506" s="176" t="e">
        <f t="shared" si="2338"/>
        <v>#DIV/0!</v>
      </c>
      <c r="H3506" s="176" t="e">
        <f t="shared" si="2338"/>
        <v>#DIV/0!</v>
      </c>
      <c r="I3506" s="176" t="e">
        <f t="shared" si="2338"/>
        <v>#DIV/0!</v>
      </c>
      <c r="J3506" s="176" t="e">
        <f t="shared" si="2338"/>
        <v>#DIV/0!</v>
      </c>
      <c r="K3506" s="176" t="e">
        <f t="shared" si="2338"/>
        <v>#DIV/0!</v>
      </c>
      <c r="L3506" s="176" t="e">
        <f t="shared" si="2338"/>
        <v>#DIV/0!</v>
      </c>
      <c r="M3506" s="176" t="e">
        <f t="shared" si="2338"/>
        <v>#DIV/0!</v>
      </c>
      <c r="N3506" s="176" t="e">
        <f t="shared" si="2338"/>
        <v>#DIV/0!</v>
      </c>
      <c r="O3506" s="176" t="e">
        <f t="shared" si="2338"/>
        <v>#DIV/0!</v>
      </c>
      <c r="P3506" s="164" t="e">
        <f t="shared" si="2331"/>
        <v>#DIV/0!</v>
      </c>
      <c r="Q3506" s="492">
        <f t="shared" si="2333"/>
        <v>-1</v>
      </c>
      <c r="R3506" s="234"/>
      <c r="S3506" s="234"/>
      <c r="T3506" s="75"/>
      <c r="U3506" s="79">
        <v>2</v>
      </c>
    </row>
    <row r="3507" spans="1:21" s="57" customFormat="1" ht="15.75" hidden="1" customHeight="1" thickBot="1">
      <c r="A3507" s="302" t="s">
        <v>2537</v>
      </c>
      <c r="B3507" s="69"/>
      <c r="C3507" s="373" t="s">
        <v>2533</v>
      </c>
      <c r="D3507" s="175" t="e">
        <f t="shared" ref="D3507:O3507" si="2339">D3527/$P3527</f>
        <v>#DIV/0!</v>
      </c>
      <c r="E3507" s="176" t="e">
        <f t="shared" si="2339"/>
        <v>#DIV/0!</v>
      </c>
      <c r="F3507" s="176" t="e">
        <f t="shared" si="2339"/>
        <v>#DIV/0!</v>
      </c>
      <c r="G3507" s="176" t="e">
        <f t="shared" si="2339"/>
        <v>#DIV/0!</v>
      </c>
      <c r="H3507" s="176" t="e">
        <f t="shared" si="2339"/>
        <v>#DIV/0!</v>
      </c>
      <c r="I3507" s="176" t="e">
        <f t="shared" si="2339"/>
        <v>#DIV/0!</v>
      </c>
      <c r="J3507" s="176" t="e">
        <f t="shared" si="2339"/>
        <v>#DIV/0!</v>
      </c>
      <c r="K3507" s="176" t="e">
        <f t="shared" si="2339"/>
        <v>#DIV/0!</v>
      </c>
      <c r="L3507" s="176" t="e">
        <f t="shared" si="2339"/>
        <v>#DIV/0!</v>
      </c>
      <c r="M3507" s="176" t="e">
        <f t="shared" si="2339"/>
        <v>#DIV/0!</v>
      </c>
      <c r="N3507" s="176" t="e">
        <f t="shared" si="2339"/>
        <v>#DIV/0!</v>
      </c>
      <c r="O3507" s="176" t="e">
        <f t="shared" si="2339"/>
        <v>#DIV/0!</v>
      </c>
      <c r="P3507" s="164" t="e">
        <f t="shared" si="2331"/>
        <v>#DIV/0!</v>
      </c>
      <c r="Q3507" s="492" t="e">
        <f t="shared" si="2333"/>
        <v>#DIV/0!</v>
      </c>
      <c r="R3507" s="234"/>
      <c r="S3507" s="234"/>
      <c r="T3507" s="75"/>
      <c r="U3507" s="79">
        <v>2</v>
      </c>
    </row>
    <row r="3508" spans="1:21" s="57" customFormat="1" ht="15.75" hidden="1" customHeight="1" thickBot="1">
      <c r="A3508" s="302" t="s">
        <v>2537</v>
      </c>
      <c r="B3508" s="69"/>
      <c r="C3508" s="373" t="s">
        <v>2534</v>
      </c>
      <c r="D3508" s="175" t="e">
        <f t="shared" ref="D3508:O3508" si="2340">D3528/$P3528</f>
        <v>#DIV/0!</v>
      </c>
      <c r="E3508" s="176" t="e">
        <f t="shared" si="2340"/>
        <v>#DIV/0!</v>
      </c>
      <c r="F3508" s="176" t="e">
        <f t="shared" si="2340"/>
        <v>#DIV/0!</v>
      </c>
      <c r="G3508" s="176" t="e">
        <f t="shared" si="2340"/>
        <v>#DIV/0!</v>
      </c>
      <c r="H3508" s="176" t="e">
        <f t="shared" si="2340"/>
        <v>#DIV/0!</v>
      </c>
      <c r="I3508" s="176" t="e">
        <f t="shared" si="2340"/>
        <v>#DIV/0!</v>
      </c>
      <c r="J3508" s="176" t="e">
        <f t="shared" si="2340"/>
        <v>#DIV/0!</v>
      </c>
      <c r="K3508" s="176" t="e">
        <f t="shared" si="2340"/>
        <v>#DIV/0!</v>
      </c>
      <c r="L3508" s="176" t="e">
        <f t="shared" si="2340"/>
        <v>#DIV/0!</v>
      </c>
      <c r="M3508" s="176" t="e">
        <f t="shared" si="2340"/>
        <v>#DIV/0!</v>
      </c>
      <c r="N3508" s="176" t="e">
        <f t="shared" si="2340"/>
        <v>#DIV/0!</v>
      </c>
      <c r="O3508" s="176" t="e">
        <f t="shared" si="2340"/>
        <v>#DIV/0!</v>
      </c>
      <c r="P3508" s="164" t="e">
        <f t="shared" si="2331"/>
        <v>#DIV/0!</v>
      </c>
      <c r="Q3508" s="492" t="e">
        <f t="shared" si="2333"/>
        <v>#DIV/0!</v>
      </c>
      <c r="R3508" s="234"/>
      <c r="S3508" s="234"/>
      <c r="T3508" s="75"/>
      <c r="U3508" s="79">
        <v>2</v>
      </c>
    </row>
    <row r="3509" spans="1:21" s="57" customFormat="1" ht="15.75" hidden="1" customHeight="1" thickBot="1">
      <c r="A3509" s="302" t="s">
        <v>2537</v>
      </c>
      <c r="B3509" s="69"/>
      <c r="C3509" s="373" t="s">
        <v>2535</v>
      </c>
      <c r="D3509" s="175" t="e">
        <f t="shared" ref="D3509:O3509" si="2341">D3529/$P3529</f>
        <v>#DIV/0!</v>
      </c>
      <c r="E3509" s="176" t="e">
        <f t="shared" si="2341"/>
        <v>#DIV/0!</v>
      </c>
      <c r="F3509" s="176" t="e">
        <f t="shared" si="2341"/>
        <v>#DIV/0!</v>
      </c>
      <c r="G3509" s="176" t="e">
        <f t="shared" si="2341"/>
        <v>#DIV/0!</v>
      </c>
      <c r="H3509" s="176" t="e">
        <f t="shared" si="2341"/>
        <v>#DIV/0!</v>
      </c>
      <c r="I3509" s="176" t="e">
        <f t="shared" si="2341"/>
        <v>#DIV/0!</v>
      </c>
      <c r="J3509" s="176" t="e">
        <f t="shared" si="2341"/>
        <v>#DIV/0!</v>
      </c>
      <c r="K3509" s="176" t="e">
        <f t="shared" si="2341"/>
        <v>#DIV/0!</v>
      </c>
      <c r="L3509" s="176" t="e">
        <f t="shared" si="2341"/>
        <v>#DIV/0!</v>
      </c>
      <c r="M3509" s="176" t="e">
        <f t="shared" si="2341"/>
        <v>#DIV/0!</v>
      </c>
      <c r="N3509" s="176" t="e">
        <f t="shared" si="2341"/>
        <v>#DIV/0!</v>
      </c>
      <c r="O3509" s="176" t="e">
        <f t="shared" si="2341"/>
        <v>#DIV/0!</v>
      </c>
      <c r="P3509" s="164" t="e">
        <f t="shared" si="2331"/>
        <v>#DIV/0!</v>
      </c>
      <c r="Q3509" s="492" t="e">
        <f t="shared" si="2333"/>
        <v>#DIV/0!</v>
      </c>
      <c r="R3509" s="234"/>
      <c r="S3509" s="234"/>
      <c r="T3509" s="75"/>
      <c r="U3509" s="79">
        <v>2</v>
      </c>
    </row>
    <row r="3510" spans="1:21" s="57" customFormat="1" ht="15.75" hidden="1" customHeight="1" thickBot="1">
      <c r="A3510" s="302" t="s">
        <v>2537</v>
      </c>
      <c r="B3510" s="69"/>
      <c r="C3510" s="372" t="s">
        <v>2517</v>
      </c>
      <c r="D3510" s="245">
        <v>0</v>
      </c>
      <c r="E3510" s="246">
        <v>0</v>
      </c>
      <c r="F3510" s="246">
        <v>0</v>
      </c>
      <c r="G3510" s="246">
        <v>0</v>
      </c>
      <c r="H3510" s="246">
        <v>0</v>
      </c>
      <c r="I3510" s="246">
        <v>0</v>
      </c>
      <c r="J3510" s="246">
        <v>0</v>
      </c>
      <c r="K3510" s="246">
        <v>0</v>
      </c>
      <c r="L3510" s="246">
        <v>0</v>
      </c>
      <c r="M3510" s="246">
        <v>0</v>
      </c>
      <c r="N3510" s="246">
        <v>0</v>
      </c>
      <c r="O3510" s="197">
        <v>0</v>
      </c>
      <c r="P3510" s="181">
        <f t="shared" ref="P3510:P3519" si="2342">SUM(D3510:O3510)</f>
        <v>0</v>
      </c>
      <c r="Q3510" s="198"/>
      <c r="R3510" s="234"/>
      <c r="S3510" s="234"/>
      <c r="T3510" s="75"/>
      <c r="U3510" s="79">
        <v>2</v>
      </c>
    </row>
    <row r="3511" spans="1:21" s="57" customFormat="1" ht="15.75" hidden="1" customHeight="1" thickBot="1">
      <c r="A3511" s="302" t="s">
        <v>2537</v>
      </c>
      <c r="B3511" s="69"/>
      <c r="C3511" s="373" t="s">
        <v>2518</v>
      </c>
      <c r="D3511" s="245">
        <v>0</v>
      </c>
      <c r="E3511" s="246">
        <v>0</v>
      </c>
      <c r="F3511" s="246">
        <v>0</v>
      </c>
      <c r="G3511" s="246">
        <v>0</v>
      </c>
      <c r="H3511" s="246">
        <v>0</v>
      </c>
      <c r="I3511" s="246">
        <v>0</v>
      </c>
      <c r="J3511" s="246">
        <v>0</v>
      </c>
      <c r="K3511" s="246">
        <v>0</v>
      </c>
      <c r="L3511" s="246">
        <v>0</v>
      </c>
      <c r="M3511" s="246">
        <v>0</v>
      </c>
      <c r="N3511" s="246">
        <v>0</v>
      </c>
      <c r="O3511" s="197">
        <v>0</v>
      </c>
      <c r="P3511" s="181">
        <f t="shared" si="2342"/>
        <v>0</v>
      </c>
      <c r="Q3511" s="502"/>
      <c r="R3511" s="288"/>
      <c r="S3511" s="288"/>
      <c r="T3511" s="103"/>
      <c r="U3511" s="79">
        <v>2</v>
      </c>
    </row>
    <row r="3512" spans="1:21" s="57" customFormat="1" ht="15.75" hidden="1" customHeight="1" thickBot="1">
      <c r="A3512" s="302" t="s">
        <v>2537</v>
      </c>
      <c r="B3512" s="69"/>
      <c r="C3512" s="373" t="s">
        <v>2519</v>
      </c>
      <c r="D3512" s="245">
        <v>0</v>
      </c>
      <c r="E3512" s="246">
        <v>0</v>
      </c>
      <c r="F3512" s="246">
        <v>0</v>
      </c>
      <c r="G3512" s="246">
        <v>0</v>
      </c>
      <c r="H3512" s="246">
        <v>0</v>
      </c>
      <c r="I3512" s="246">
        <v>0</v>
      </c>
      <c r="J3512" s="246">
        <v>0</v>
      </c>
      <c r="K3512" s="246">
        <v>0</v>
      </c>
      <c r="L3512" s="246">
        <v>0</v>
      </c>
      <c r="M3512" s="246">
        <v>0</v>
      </c>
      <c r="N3512" s="246">
        <v>0</v>
      </c>
      <c r="O3512" s="197">
        <v>0</v>
      </c>
      <c r="P3512" s="181">
        <f t="shared" si="2342"/>
        <v>0</v>
      </c>
      <c r="Q3512" s="503"/>
      <c r="R3512" s="183"/>
      <c r="S3512" s="183"/>
      <c r="T3512" s="105">
        <f t="shared" ref="T3512:T3517" si="2343">R3512-S3512</f>
        <v>0</v>
      </c>
      <c r="U3512" s="79">
        <v>2</v>
      </c>
    </row>
    <row r="3513" spans="1:21" s="57" customFormat="1" ht="15.75" hidden="1" customHeight="1" thickBot="1">
      <c r="A3513" s="302" t="s">
        <v>2537</v>
      </c>
      <c r="B3513" s="69"/>
      <c r="C3513" s="373" t="s">
        <v>2520</v>
      </c>
      <c r="D3513" s="245">
        <v>0</v>
      </c>
      <c r="E3513" s="246">
        <v>0</v>
      </c>
      <c r="F3513" s="246">
        <v>0</v>
      </c>
      <c r="G3513" s="246">
        <v>0</v>
      </c>
      <c r="H3513" s="246">
        <v>0</v>
      </c>
      <c r="I3513" s="246">
        <v>0</v>
      </c>
      <c r="J3513" s="246">
        <v>0</v>
      </c>
      <c r="K3513" s="246">
        <v>0</v>
      </c>
      <c r="L3513" s="246">
        <v>0</v>
      </c>
      <c r="M3513" s="246">
        <v>0</v>
      </c>
      <c r="N3513" s="246">
        <v>0</v>
      </c>
      <c r="O3513" s="197">
        <v>0</v>
      </c>
      <c r="P3513" s="181">
        <f t="shared" si="2342"/>
        <v>0</v>
      </c>
      <c r="Q3513" s="503"/>
      <c r="R3513" s="183"/>
      <c r="S3513" s="183"/>
      <c r="T3513" s="105">
        <f t="shared" si="2343"/>
        <v>0</v>
      </c>
      <c r="U3513" s="79">
        <v>2</v>
      </c>
    </row>
    <row r="3514" spans="1:21" s="57" customFormat="1" ht="15.75" hidden="1" customHeight="1" thickBot="1">
      <c r="A3514" s="302" t="s">
        <v>2537</v>
      </c>
      <c r="B3514" s="69"/>
      <c r="C3514" s="373" t="s">
        <v>2521</v>
      </c>
      <c r="D3514" s="245">
        <v>0</v>
      </c>
      <c r="E3514" s="246">
        <v>0</v>
      </c>
      <c r="F3514" s="246">
        <v>0</v>
      </c>
      <c r="G3514" s="246">
        <v>0</v>
      </c>
      <c r="H3514" s="246">
        <v>0</v>
      </c>
      <c r="I3514" s="246">
        <v>0</v>
      </c>
      <c r="J3514" s="246">
        <v>0</v>
      </c>
      <c r="K3514" s="246">
        <v>0</v>
      </c>
      <c r="L3514" s="246">
        <v>0</v>
      </c>
      <c r="M3514" s="246">
        <v>0</v>
      </c>
      <c r="N3514" s="246">
        <v>0</v>
      </c>
      <c r="O3514" s="197">
        <v>0</v>
      </c>
      <c r="P3514" s="181">
        <f t="shared" si="2342"/>
        <v>0</v>
      </c>
      <c r="Q3514" s="503"/>
      <c r="R3514" s="183"/>
      <c r="S3514" s="183"/>
      <c r="T3514" s="105">
        <f t="shared" si="2343"/>
        <v>0</v>
      </c>
      <c r="U3514" s="79">
        <v>2</v>
      </c>
    </row>
    <row r="3515" spans="1:21" s="57" customFormat="1" ht="15.75" hidden="1" customHeight="1" thickBot="1">
      <c r="A3515" s="302" t="s">
        <v>2537</v>
      </c>
      <c r="B3515" s="69"/>
      <c r="C3515" s="371" t="s">
        <v>2522</v>
      </c>
      <c r="D3515" s="189">
        <v>0</v>
      </c>
      <c r="E3515" s="190">
        <v>0</v>
      </c>
      <c r="F3515" s="190">
        <v>0</v>
      </c>
      <c r="G3515" s="190">
        <v>0</v>
      </c>
      <c r="H3515" s="190">
        <v>2.6286E-2</v>
      </c>
      <c r="I3515" s="190">
        <v>2.6286E-2</v>
      </c>
      <c r="J3515" s="190">
        <v>2.6286E-2</v>
      </c>
      <c r="K3515" s="190">
        <v>2.6286E-2</v>
      </c>
      <c r="L3515" s="190">
        <v>2.6286E-2</v>
      </c>
      <c r="M3515" s="190">
        <v>2.6286E-2</v>
      </c>
      <c r="N3515" s="190">
        <v>2.6286E-2</v>
      </c>
      <c r="O3515" s="184">
        <v>1.5332999999999999E-2</v>
      </c>
      <c r="P3515" s="185">
        <f t="shared" si="2342"/>
        <v>0.19933499999999998</v>
      </c>
      <c r="Q3515" s="503"/>
      <c r="R3515" s="183"/>
      <c r="S3515" s="183"/>
      <c r="T3515" s="105">
        <f t="shared" si="2343"/>
        <v>0</v>
      </c>
      <c r="U3515" s="79">
        <v>2</v>
      </c>
    </row>
    <row r="3516" spans="1:21" s="57" customFormat="1" ht="15.75" hidden="1" customHeight="1" thickBot="1">
      <c r="A3516" s="302" t="s">
        <v>2537</v>
      </c>
      <c r="B3516" s="69"/>
      <c r="C3516" s="373" t="s">
        <v>2523</v>
      </c>
      <c r="D3516" s="422">
        <v>1.5332999999999999E-2</v>
      </c>
      <c r="E3516" s="423">
        <v>1.5332999999999999E-2</v>
      </c>
      <c r="F3516" s="423">
        <v>1.5332999999999999E-2</v>
      </c>
      <c r="G3516" s="423">
        <v>1.5332999999999999E-2</v>
      </c>
      <c r="H3516" s="423">
        <v>1.5332999999999999E-2</v>
      </c>
      <c r="I3516" s="423">
        <v>1.5332999999999999E-2</v>
      </c>
      <c r="J3516" s="423">
        <v>1.5332999999999999E-2</v>
      </c>
      <c r="K3516" s="243">
        <v>1.5332999999999999E-2</v>
      </c>
      <c r="L3516" s="243">
        <v>1.5332999999999999E-2</v>
      </c>
      <c r="M3516" s="243">
        <v>1.5332999999999999E-2</v>
      </c>
      <c r="N3516" s="243">
        <v>1.5332999999999999E-2</v>
      </c>
      <c r="O3516" s="424">
        <v>1.5332999999999999E-2</v>
      </c>
      <c r="P3516" s="425">
        <f t="shared" si="2342"/>
        <v>0.18399599999999994</v>
      </c>
      <c r="Q3516" s="503"/>
      <c r="R3516" s="182"/>
      <c r="S3516" s="191"/>
      <c r="T3516" s="192">
        <f>S3516-R3516</f>
        <v>0</v>
      </c>
      <c r="U3516" s="79">
        <v>2</v>
      </c>
    </row>
    <row r="3517" spans="1:21" s="57" customFormat="1" ht="15.75" hidden="1" customHeight="1" thickBot="1">
      <c r="A3517" s="302" t="s">
        <v>2537</v>
      </c>
      <c r="B3517" s="69"/>
      <c r="C3517" s="373" t="s">
        <v>2524</v>
      </c>
      <c r="D3517" s="182">
        <v>1.5332999999999999E-2</v>
      </c>
      <c r="E3517" s="183">
        <v>1.5332999999999999E-2</v>
      </c>
      <c r="F3517" s="183">
        <v>1.5332999999999999E-2</v>
      </c>
      <c r="G3517" s="183">
        <v>1.5332999999999999E-2</v>
      </c>
      <c r="H3517" s="183">
        <v>1.5332999999999999E-2</v>
      </c>
      <c r="I3517" s="183">
        <v>1.5332999999999999E-2</v>
      </c>
      <c r="J3517" s="183">
        <v>1.5332999999999999E-2</v>
      </c>
      <c r="K3517" s="183">
        <v>1.5332999999999999E-2</v>
      </c>
      <c r="L3517" s="183">
        <v>1.5332999999999999E-2</v>
      </c>
      <c r="M3517" s="183">
        <v>1.5332999999999999E-2</v>
      </c>
      <c r="N3517" s="183">
        <v>1.5332999999999999E-2</v>
      </c>
      <c r="O3517" s="184">
        <v>1.5332999999999999E-2</v>
      </c>
      <c r="P3517" s="185">
        <f t="shared" si="2342"/>
        <v>0.18399599999999994</v>
      </c>
      <c r="Q3517" s="503"/>
      <c r="R3517" s="423">
        <v>0.2</v>
      </c>
      <c r="S3517" s="423">
        <v>0.2</v>
      </c>
      <c r="T3517" s="592">
        <f t="shared" si="2343"/>
        <v>0</v>
      </c>
      <c r="U3517" s="79">
        <v>2</v>
      </c>
    </row>
    <row r="3518" spans="1:21" s="57" customFormat="1" ht="15.6" customHeight="1" thickBot="1">
      <c r="A3518" s="302" t="s">
        <v>2537</v>
      </c>
      <c r="B3518" s="516">
        <f>+B3505+1</f>
        <v>691</v>
      </c>
      <c r="C3518" s="615" t="s">
        <v>2538</v>
      </c>
      <c r="D3518" s="182">
        <v>27.516999999999999</v>
      </c>
      <c r="E3518" s="183">
        <v>1.7000000000000001E-2</v>
      </c>
      <c r="F3518" s="183">
        <v>1.7000000000000001E-2</v>
      </c>
      <c r="G3518" s="183">
        <v>1.7000000000000001E-2</v>
      </c>
      <c r="H3518" s="183">
        <v>1.7000000000000001E-2</v>
      </c>
      <c r="I3518" s="183">
        <v>1.7000000000000001E-2</v>
      </c>
      <c r="J3518" s="183">
        <v>1.7000000000000001E-2</v>
      </c>
      <c r="K3518" s="183">
        <v>1.7000000000000001E-2</v>
      </c>
      <c r="L3518" s="183">
        <v>1.7000000000000001E-2</v>
      </c>
      <c r="M3518" s="183">
        <v>1.7000000000000001E-2</v>
      </c>
      <c r="N3518" s="183">
        <v>1.7000000000000001E-2</v>
      </c>
      <c r="O3518" s="184">
        <f>(R3518)-SUM(D3518:N3518)</f>
        <v>1.300000000000523E-2</v>
      </c>
      <c r="P3518" s="185">
        <f>SUM(D3518:O3518)</f>
        <v>27.7</v>
      </c>
      <c r="Q3518" s="584"/>
      <c r="R3518" s="182">
        <v>27.7</v>
      </c>
      <c r="S3518" s="632">
        <f>0.2+27.5</f>
        <v>27.7</v>
      </c>
      <c r="T3518" s="644">
        <f>R3518-S3518</f>
        <v>0</v>
      </c>
      <c r="U3518" s="79">
        <v>1</v>
      </c>
    </row>
    <row r="3519" spans="1:21" s="57" customFormat="1" ht="15.75" hidden="1" customHeight="1" thickBot="1">
      <c r="A3519" s="302" t="s">
        <v>2537</v>
      </c>
      <c r="B3519" s="69"/>
      <c r="C3519" s="373" t="s">
        <v>2525</v>
      </c>
      <c r="D3519" s="182">
        <v>1.5332999999999999E-2</v>
      </c>
      <c r="E3519" s="183">
        <v>1.5332999999999999E-2</v>
      </c>
      <c r="F3519" s="183">
        <v>1.5332999999999999E-2</v>
      </c>
      <c r="G3519" s="183">
        <v>1.5332999999999999E-2</v>
      </c>
      <c r="H3519" s="183">
        <v>1.5332999999999999E-2</v>
      </c>
      <c r="I3519" s="183">
        <v>1.5332999999999999E-2</v>
      </c>
      <c r="J3519" s="183">
        <v>1.5332999999999999E-2</v>
      </c>
      <c r="K3519" s="183">
        <v>1.5332999999999999E-2</v>
      </c>
      <c r="L3519" s="183">
        <v>1.5332999999999999E-2</v>
      </c>
      <c r="M3519" s="183">
        <v>1.5332999999999999E-2</v>
      </c>
      <c r="N3519" s="183">
        <v>1.5332999999999999E-2</v>
      </c>
      <c r="O3519" s="184">
        <v>1.5332999999999999E-2</v>
      </c>
      <c r="P3519" s="185">
        <f t="shared" si="2342"/>
        <v>0.18399599999999994</v>
      </c>
      <c r="Q3519" s="351"/>
      <c r="R3519" s="602">
        <v>0.2</v>
      </c>
      <c r="S3519" s="241">
        <v>0.2</v>
      </c>
      <c r="T3519" s="597">
        <f>R3519-S3519</f>
        <v>0</v>
      </c>
      <c r="U3519" s="79">
        <v>2</v>
      </c>
    </row>
    <row r="3520" spans="1:21" s="57" customFormat="1" ht="15.75" hidden="1" customHeight="1" thickBot="1">
      <c r="A3520" s="302" t="s">
        <v>2537</v>
      </c>
      <c r="B3520" s="516"/>
      <c r="C3520" s="373" t="s">
        <v>2526</v>
      </c>
      <c r="D3520" s="182">
        <v>1.5332999999999999E-2</v>
      </c>
      <c r="E3520" s="183">
        <v>1.5332999999999999E-2</v>
      </c>
      <c r="F3520" s="183">
        <v>1.5332999999999999E-2</v>
      </c>
      <c r="G3520" s="183">
        <v>1.5332999999999999E-2</v>
      </c>
      <c r="H3520" s="183">
        <v>1.5332999999999999E-2</v>
      </c>
      <c r="I3520" s="183">
        <v>1.5332999999999999E-2</v>
      </c>
      <c r="J3520" s="183">
        <v>1.5332999999999999E-2</v>
      </c>
      <c r="K3520" s="183">
        <v>1.5332999999999999E-2</v>
      </c>
      <c r="L3520" s="183">
        <v>1.5332999999999999E-2</v>
      </c>
      <c r="M3520" s="183">
        <v>1.5332999999999999E-2</v>
      </c>
      <c r="N3520" s="183">
        <v>1.5332999999999999E-2</v>
      </c>
      <c r="O3520" s="184">
        <v>1.5332999999999999E-2</v>
      </c>
      <c r="P3520" s="185">
        <f t="shared" ref="P3520:P3529" si="2344">SUM(D3520:O3520)</f>
        <v>0.18399599999999994</v>
      </c>
      <c r="Q3520" s="351"/>
      <c r="R3520" s="182">
        <v>0.2</v>
      </c>
      <c r="S3520" s="183">
        <v>0.2</v>
      </c>
      <c r="T3520" s="481">
        <f t="shared" ref="T3520:T3529" si="2345">R3520-S3520</f>
        <v>0</v>
      </c>
      <c r="U3520" s="79">
        <v>2</v>
      </c>
    </row>
    <row r="3521" spans="1:21" s="57" customFormat="1" ht="15.75" hidden="1" customHeight="1" thickBot="1">
      <c r="A3521" s="302" t="s">
        <v>2537</v>
      </c>
      <c r="B3521" s="516"/>
      <c r="C3521" s="373" t="s">
        <v>2527</v>
      </c>
      <c r="D3521" s="583">
        <v>1.5332999999999999E-2</v>
      </c>
      <c r="E3521" s="583">
        <v>1.5332999999999999E-2</v>
      </c>
      <c r="F3521" s="583">
        <v>1.5332999999999999E-2</v>
      </c>
      <c r="G3521" s="583">
        <v>1.5332999999999999E-2</v>
      </c>
      <c r="H3521" s="583">
        <v>1.5332999999999999E-2</v>
      </c>
      <c r="I3521" s="583">
        <v>1.5332999999999999E-2</v>
      </c>
      <c r="J3521" s="583">
        <v>1.5332999999999999E-2</v>
      </c>
      <c r="K3521" s="583">
        <v>1.5332999999999999E-2</v>
      </c>
      <c r="L3521" s="583">
        <v>1.5332999999999999E-2</v>
      </c>
      <c r="M3521" s="583">
        <v>1.5332999999999999E-2</v>
      </c>
      <c r="N3521" s="583">
        <v>1.5332999999999999E-2</v>
      </c>
      <c r="O3521" s="332">
        <v>1.5332999999999999E-2</v>
      </c>
      <c r="P3521" s="333">
        <f t="shared" si="2344"/>
        <v>0.18399599999999994</v>
      </c>
      <c r="Q3521" s="557"/>
      <c r="R3521" s="642">
        <v>0.2</v>
      </c>
      <c r="S3521" s="423">
        <v>0.2</v>
      </c>
      <c r="T3521" s="592">
        <f t="shared" si="2345"/>
        <v>0</v>
      </c>
      <c r="U3521" s="79">
        <v>2</v>
      </c>
    </row>
    <row r="3522" spans="1:21" s="57" customFormat="1" ht="15.6" hidden="1" customHeight="1" thickBot="1">
      <c r="A3522" s="302" t="s">
        <v>2537</v>
      </c>
      <c r="B3522" s="516"/>
      <c r="C3522" s="373" t="s">
        <v>2528</v>
      </c>
      <c r="D3522" s="182">
        <v>1.5332999999999999E-2</v>
      </c>
      <c r="E3522" s="183">
        <v>1.5332999999999999E-2</v>
      </c>
      <c r="F3522" s="183">
        <v>1.5332999999999999E-2</v>
      </c>
      <c r="G3522" s="183">
        <v>1.5332999999999999E-2</v>
      </c>
      <c r="H3522" s="183">
        <v>1.5332999999999999E-2</v>
      </c>
      <c r="I3522" s="183">
        <v>1.5332999999999999E-2</v>
      </c>
      <c r="J3522" s="183">
        <v>1.5332999999999999E-2</v>
      </c>
      <c r="K3522" s="183">
        <v>1.5332999999999999E-2</v>
      </c>
      <c r="L3522" s="183">
        <v>1.5332999999999999E-2</v>
      </c>
      <c r="M3522" s="183">
        <v>1.5332999999999999E-2</v>
      </c>
      <c r="N3522" s="183">
        <v>1.5332999999999999E-2</v>
      </c>
      <c r="O3522" s="184">
        <v>1.5332999999999999E-2</v>
      </c>
      <c r="P3522" s="185">
        <f t="shared" si="2344"/>
        <v>0.18399599999999994</v>
      </c>
      <c r="Q3522" s="584"/>
      <c r="R3522" s="182">
        <v>0.2</v>
      </c>
      <c r="S3522" s="183">
        <v>0.2</v>
      </c>
      <c r="T3522" s="105">
        <f t="shared" si="2345"/>
        <v>0</v>
      </c>
      <c r="U3522" s="79">
        <v>2</v>
      </c>
    </row>
    <row r="3523" spans="1:21" s="57" customFormat="1" ht="15.6" hidden="1" customHeight="1" thickBot="1">
      <c r="A3523" s="302" t="s">
        <v>2537</v>
      </c>
      <c r="B3523" s="516"/>
      <c r="C3523" s="615" t="s">
        <v>2529</v>
      </c>
      <c r="D3523" s="182">
        <v>1.5332999999999999E-2</v>
      </c>
      <c r="E3523" s="183">
        <v>1.5332999999999999E-2</v>
      </c>
      <c r="F3523" s="183">
        <v>1.5332999999999999E-2</v>
      </c>
      <c r="G3523" s="183">
        <v>1.5332999999999999E-2</v>
      </c>
      <c r="H3523" s="183">
        <v>1.5332999999999999E-2</v>
      </c>
      <c r="I3523" s="183">
        <v>1.5332999999999999E-2</v>
      </c>
      <c r="J3523" s="183">
        <v>1.5332999999999999E-2</v>
      </c>
      <c r="K3523" s="183">
        <v>1.5332999999999999E-2</v>
      </c>
      <c r="L3523" s="183">
        <v>1.5332999999999999E-2</v>
      </c>
      <c r="M3523" s="183">
        <v>1.5332999999999999E-2</v>
      </c>
      <c r="N3523" s="183">
        <v>1.5332999999999999E-2</v>
      </c>
      <c r="O3523" s="184">
        <v>1.5332999999999999E-2</v>
      </c>
      <c r="P3523" s="185">
        <f t="shared" si="2344"/>
        <v>0.18399599999999994</v>
      </c>
      <c r="Q3523" s="638"/>
      <c r="R3523" s="583">
        <v>0.2</v>
      </c>
      <c r="S3523" s="301">
        <v>0.2</v>
      </c>
      <c r="T3523" s="600">
        <f t="shared" si="2345"/>
        <v>0</v>
      </c>
      <c r="U3523" s="79">
        <v>2</v>
      </c>
    </row>
    <row r="3524" spans="1:21" s="57" customFormat="1" ht="15.75" customHeight="1" thickBot="1">
      <c r="A3524" s="302" t="s">
        <v>2537</v>
      </c>
      <c r="B3524" s="516">
        <f>+B3518+1</f>
        <v>692</v>
      </c>
      <c r="C3524" s="615" t="s">
        <v>2530</v>
      </c>
      <c r="D3524" s="612">
        <v>27.516999999999999</v>
      </c>
      <c r="E3524" s="611">
        <v>1.7000000000000001E-2</v>
      </c>
      <c r="F3524" s="611">
        <v>1.7000000000000001E-2</v>
      </c>
      <c r="G3524" s="611">
        <v>1.7000000000000001E-2</v>
      </c>
      <c r="H3524" s="611">
        <v>1.7000000000000001E-2</v>
      </c>
      <c r="I3524" s="611">
        <v>1.7000000000000001E-2</v>
      </c>
      <c r="J3524" s="611">
        <v>1.7000000000000001E-2</v>
      </c>
      <c r="K3524" s="611">
        <v>1.7000000000000001E-2</v>
      </c>
      <c r="L3524" s="611">
        <v>1.7000000000000001E-2</v>
      </c>
      <c r="M3524" s="611">
        <v>1.7000000000000001E-2</v>
      </c>
      <c r="N3524" s="611">
        <v>1.7000000000000001E-2</v>
      </c>
      <c r="O3524" s="184">
        <f t="shared" ref="O3524:O3529" si="2346">(R3524)-SUM(D3524:N3524)</f>
        <v>1.300000000000523E-2</v>
      </c>
      <c r="P3524" s="185">
        <f t="shared" si="2344"/>
        <v>27.7</v>
      </c>
      <c r="Q3524" s="557"/>
      <c r="R3524" s="648">
        <v>27.7</v>
      </c>
      <c r="S3524" s="301">
        <f>0.2+27.5</f>
        <v>27.7</v>
      </c>
      <c r="T3524" s="105">
        <f t="shared" si="2345"/>
        <v>0</v>
      </c>
      <c r="U3524" s="79">
        <v>1</v>
      </c>
    </row>
    <row r="3525" spans="1:21" s="57" customFormat="1" ht="15.75" customHeight="1" thickBot="1">
      <c r="A3525" s="302" t="s">
        <v>2537</v>
      </c>
      <c r="B3525" s="516">
        <f>+B3524+1</f>
        <v>693</v>
      </c>
      <c r="C3525" s="615" t="s">
        <v>2531</v>
      </c>
      <c r="D3525" s="195">
        <v>27.516999999999999</v>
      </c>
      <c r="E3525" s="611">
        <v>1.7000000000000001E-2</v>
      </c>
      <c r="F3525" s="193">
        <v>1.7000000000000001E-2</v>
      </c>
      <c r="G3525" s="193">
        <v>1.7000000000000001E-2</v>
      </c>
      <c r="H3525" s="193">
        <v>1.7000000000000001E-2</v>
      </c>
      <c r="I3525" s="193">
        <v>1.7000000000000001E-2</v>
      </c>
      <c r="J3525" s="193">
        <v>1.7000000000000001E-2</v>
      </c>
      <c r="K3525" s="193">
        <v>1.7000000000000001E-2</v>
      </c>
      <c r="L3525" s="193">
        <v>1.7000000000000001E-2</v>
      </c>
      <c r="M3525" s="193">
        <v>1.7000000000000001E-2</v>
      </c>
      <c r="N3525" s="193">
        <v>1.7000000000000001E-2</v>
      </c>
      <c r="O3525" s="184">
        <f t="shared" si="2346"/>
        <v>1.300000000000523E-2</v>
      </c>
      <c r="P3525" s="185">
        <f t="shared" si="2344"/>
        <v>27.7</v>
      </c>
      <c r="Q3525" s="542"/>
      <c r="R3525" s="194">
        <v>27.7</v>
      </c>
      <c r="S3525" s="183">
        <v>27.7</v>
      </c>
      <c r="T3525" s="105">
        <f t="shared" si="2345"/>
        <v>0</v>
      </c>
      <c r="U3525" s="79">
        <v>1</v>
      </c>
    </row>
    <row r="3526" spans="1:21" s="57" customFormat="1" ht="15.75" hidden="1" customHeight="1" thickBot="1">
      <c r="A3526" s="302" t="s">
        <v>2537</v>
      </c>
      <c r="B3526" s="69"/>
      <c r="C3526" s="373" t="s">
        <v>2532</v>
      </c>
      <c r="D3526" s="195"/>
      <c r="E3526" s="193"/>
      <c r="F3526" s="193"/>
      <c r="G3526" s="193"/>
      <c r="H3526" s="193"/>
      <c r="I3526" s="193"/>
      <c r="J3526" s="193"/>
      <c r="K3526" s="193"/>
      <c r="L3526" s="193"/>
      <c r="M3526" s="193"/>
      <c r="N3526" s="193"/>
      <c r="O3526" s="184">
        <f t="shared" si="2346"/>
        <v>0</v>
      </c>
      <c r="P3526" s="185">
        <f t="shared" si="2344"/>
        <v>0</v>
      </c>
      <c r="Q3526" s="503"/>
      <c r="R3526" s="194"/>
      <c r="S3526" s="183"/>
      <c r="T3526" s="105">
        <f t="shared" si="2345"/>
        <v>0</v>
      </c>
      <c r="U3526" s="79">
        <v>2</v>
      </c>
    </row>
    <row r="3527" spans="1:21" s="57" customFormat="1" ht="15.75" hidden="1" customHeight="1" thickBot="1">
      <c r="A3527" s="302" t="s">
        <v>2537</v>
      </c>
      <c r="B3527" s="69"/>
      <c r="C3527" s="373" t="s">
        <v>2533</v>
      </c>
      <c r="D3527" s="195"/>
      <c r="E3527" s="193"/>
      <c r="F3527" s="193"/>
      <c r="G3527" s="193"/>
      <c r="H3527" s="193"/>
      <c r="I3527" s="193"/>
      <c r="J3527" s="193"/>
      <c r="K3527" s="193"/>
      <c r="L3527" s="193"/>
      <c r="M3527" s="193"/>
      <c r="N3527" s="193"/>
      <c r="O3527" s="184">
        <f t="shared" si="2346"/>
        <v>0</v>
      </c>
      <c r="P3527" s="185">
        <f t="shared" si="2344"/>
        <v>0</v>
      </c>
      <c r="Q3527" s="503"/>
      <c r="R3527" s="194"/>
      <c r="S3527" s="183"/>
      <c r="T3527" s="105">
        <f t="shared" si="2345"/>
        <v>0</v>
      </c>
      <c r="U3527" s="79">
        <v>2</v>
      </c>
    </row>
    <row r="3528" spans="1:21" s="57" customFormat="1" ht="15.75" hidden="1" customHeight="1" thickBot="1">
      <c r="A3528" s="302" t="s">
        <v>2537</v>
      </c>
      <c r="B3528" s="69"/>
      <c r="C3528" s="373" t="s">
        <v>2534</v>
      </c>
      <c r="D3528" s="195"/>
      <c r="E3528" s="193"/>
      <c r="F3528" s="193"/>
      <c r="G3528" s="193"/>
      <c r="H3528" s="193"/>
      <c r="I3528" s="193"/>
      <c r="J3528" s="193"/>
      <c r="K3528" s="193"/>
      <c r="L3528" s="193"/>
      <c r="M3528" s="193"/>
      <c r="N3528" s="193"/>
      <c r="O3528" s="184">
        <f t="shared" si="2346"/>
        <v>0</v>
      </c>
      <c r="P3528" s="185">
        <f t="shared" si="2344"/>
        <v>0</v>
      </c>
      <c r="Q3528" s="503"/>
      <c r="R3528" s="194"/>
      <c r="S3528" s="183"/>
      <c r="T3528" s="105">
        <f t="shared" si="2345"/>
        <v>0</v>
      </c>
      <c r="U3528" s="79">
        <v>2</v>
      </c>
    </row>
    <row r="3529" spans="1:21" s="57" customFormat="1" ht="15.75" hidden="1" customHeight="1" thickBot="1">
      <c r="A3529" s="302" t="s">
        <v>2537</v>
      </c>
      <c r="B3529" s="69"/>
      <c r="C3529" s="373" t="s">
        <v>2535</v>
      </c>
      <c r="D3529" s="195"/>
      <c r="E3529" s="193"/>
      <c r="F3529" s="193"/>
      <c r="G3529" s="193"/>
      <c r="H3529" s="193"/>
      <c r="I3529" s="193"/>
      <c r="J3529" s="193"/>
      <c r="K3529" s="193"/>
      <c r="L3529" s="193"/>
      <c r="M3529" s="193"/>
      <c r="N3529" s="193"/>
      <c r="O3529" s="184">
        <f t="shared" si="2346"/>
        <v>0</v>
      </c>
      <c r="P3529" s="185">
        <f t="shared" si="2344"/>
        <v>0</v>
      </c>
      <c r="Q3529" s="503"/>
      <c r="R3529" s="194"/>
      <c r="S3529" s="183"/>
      <c r="T3529" s="105">
        <f t="shared" si="2345"/>
        <v>0</v>
      </c>
      <c r="U3529" s="79">
        <v>2</v>
      </c>
    </row>
    <row r="3530" spans="1:21" s="196" customFormat="1" ht="15.6" customHeight="1" thickBot="1">
      <c r="B3530" s="549"/>
      <c r="C3530" s="468"/>
      <c r="D3530" s="161"/>
      <c r="E3530" s="161"/>
      <c r="F3530" s="161"/>
      <c r="G3530" s="161"/>
      <c r="H3530" s="161"/>
      <c r="I3530" s="161"/>
      <c r="J3530" s="161"/>
      <c r="K3530" s="161"/>
      <c r="L3530" s="161"/>
      <c r="M3530" s="161"/>
      <c r="N3530" s="161"/>
      <c r="O3530" s="197"/>
      <c r="P3530" s="198"/>
      <c r="Q3530" s="198"/>
      <c r="R3530" s="161"/>
      <c r="S3530" s="161"/>
      <c r="T3530" s="75"/>
      <c r="U3530" s="79">
        <v>1</v>
      </c>
    </row>
    <row r="3531" spans="1:21" s="57" customFormat="1" ht="15.75" hidden="1" customHeight="1" thickBot="1">
      <c r="A3531" s="302" t="s">
        <v>80</v>
      </c>
      <c r="B3531" s="69"/>
      <c r="C3531" s="371" t="s">
        <v>371</v>
      </c>
      <c r="D3531" s="218">
        <v>7.9887567152686467E-2</v>
      </c>
      <c r="E3531" s="218">
        <v>8.1769415533218925E-2</v>
      </c>
      <c r="F3531" s="218">
        <v>7.9538210254561592E-2</v>
      </c>
      <c r="G3531" s="218">
        <v>7.8555740134434629E-2</v>
      </c>
      <c r="H3531" s="218">
        <v>8.1100831119988004E-2</v>
      </c>
      <c r="I3531" s="218">
        <v>8.6192320480495979E-2</v>
      </c>
      <c r="J3531" s="218">
        <v>9.240336436193175E-2</v>
      </c>
      <c r="K3531" s="218">
        <v>8.1040361058693569E-2</v>
      </c>
      <c r="L3531" s="218">
        <v>8.472980074296034E-2</v>
      </c>
      <c r="M3531" s="218">
        <v>9.0167820927534018E-2</v>
      </c>
      <c r="N3531" s="218">
        <v>8.2841514460073429E-2</v>
      </c>
      <c r="O3531" s="218">
        <v>8.1773053773421298E-2</v>
      </c>
      <c r="P3531" s="160">
        <f>SUM(D3531:O3531)</f>
        <v>1.0000000000000002</v>
      </c>
      <c r="Q3531" s="484"/>
      <c r="R3531" s="234"/>
      <c r="S3531" s="234"/>
      <c r="T3531" s="75"/>
      <c r="U3531" s="79">
        <v>2</v>
      </c>
    </row>
    <row r="3532" spans="1:21" s="57" customFormat="1" ht="15.75" hidden="1" customHeight="1" thickBot="1">
      <c r="A3532" s="304" t="s">
        <v>80</v>
      </c>
      <c r="B3532" s="69"/>
      <c r="C3532" s="371" t="s">
        <v>372</v>
      </c>
      <c r="D3532" s="220">
        <v>9.0125055078227559E-2</v>
      </c>
      <c r="E3532" s="220">
        <v>8.4803432217996855E-2</v>
      </c>
      <c r="F3532" s="220">
        <v>8.1711990584778904E-2</v>
      </c>
      <c r="G3532" s="220">
        <v>7.9345254970402082E-2</v>
      </c>
      <c r="H3532" s="220">
        <v>7.8675113693112877E-2</v>
      </c>
      <c r="I3532" s="220">
        <v>8.3988001809049584E-2</v>
      </c>
      <c r="J3532" s="220">
        <v>9.0380094992792828E-2</v>
      </c>
      <c r="K3532" s="220">
        <v>8.1334181829074148E-2</v>
      </c>
      <c r="L3532" s="220">
        <v>8.2020776587037603E-2</v>
      </c>
      <c r="M3532" s="220">
        <v>8.5600844932647357E-2</v>
      </c>
      <c r="N3532" s="220">
        <v>8.408599906155953E-2</v>
      </c>
      <c r="O3532" s="220">
        <v>7.7929254243320492E-2</v>
      </c>
      <c r="P3532" s="164">
        <f>SUM(D3532:O3532)</f>
        <v>0.99999999999999989</v>
      </c>
      <c r="Q3532" s="484"/>
      <c r="R3532" s="234"/>
      <c r="S3532" s="234"/>
      <c r="T3532" s="75"/>
      <c r="U3532" s="79">
        <v>2</v>
      </c>
    </row>
    <row r="3533" spans="1:21" s="57" customFormat="1" ht="15.75" hidden="1" customHeight="1" thickBot="1">
      <c r="A3533" s="304" t="s">
        <v>80</v>
      </c>
      <c r="B3533" s="69"/>
      <c r="C3533" s="371" t="s">
        <v>373</v>
      </c>
      <c r="D3533" s="235">
        <v>8.2353713950115565E-2</v>
      </c>
      <c r="E3533" s="235">
        <v>8.2917450014160052E-2</v>
      </c>
      <c r="F3533" s="235">
        <v>7.922210872419036E-2</v>
      </c>
      <c r="G3533" s="235">
        <v>7.614187100094609E-2</v>
      </c>
      <c r="H3533" s="235">
        <v>7.8496854261536617E-2</v>
      </c>
      <c r="I3533" s="235">
        <v>8.1666007153343878E-2</v>
      </c>
      <c r="J3533" s="235">
        <v>9.2965226549302074E-2</v>
      </c>
      <c r="K3533" s="235">
        <v>7.9321090473328734E-2</v>
      </c>
      <c r="L3533" s="235">
        <v>8.413207018413936E-2</v>
      </c>
      <c r="M3533" s="235">
        <v>9.5649997937219441E-2</v>
      </c>
      <c r="N3533" s="235">
        <v>8.5757524650038885E-2</v>
      </c>
      <c r="O3533" s="235">
        <v>8.1376085101678999E-2</v>
      </c>
      <c r="P3533" s="167">
        <f>SUM(D3533:O3533)</f>
        <v>1</v>
      </c>
      <c r="Q3533" s="484"/>
      <c r="R3533" s="234"/>
      <c r="S3533" s="234"/>
      <c r="T3533" s="75"/>
      <c r="U3533" s="79">
        <v>2</v>
      </c>
    </row>
    <row r="3534" spans="1:21" s="57" customFormat="1" ht="15.75" hidden="1" customHeight="1" thickBot="1">
      <c r="A3534" s="304" t="s">
        <v>80</v>
      </c>
      <c r="B3534" s="69"/>
      <c r="C3534" s="371" t="s">
        <v>374</v>
      </c>
      <c r="D3534" s="168">
        <f t="shared" ref="D3534:D3541" si="2347">D3553/$P3553</f>
        <v>8.2101440391578198E-2</v>
      </c>
      <c r="E3534" s="169">
        <f t="shared" ref="E3534:O3534" si="2348">E3553/$P3553</f>
        <v>7.9469729899929703E-2</v>
      </c>
      <c r="F3534" s="169">
        <f t="shared" si="2348"/>
        <v>7.5000719397664894E-2</v>
      </c>
      <c r="G3534" s="169">
        <f t="shared" si="2348"/>
        <v>7.842653632303058E-2</v>
      </c>
      <c r="H3534" s="169">
        <f t="shared" si="2348"/>
        <v>7.7731426247224719E-2</v>
      </c>
      <c r="I3534" s="169">
        <f t="shared" si="2348"/>
        <v>8.2149885263764127E-2</v>
      </c>
      <c r="J3534" s="169">
        <f t="shared" si="2348"/>
        <v>9.4592413534463529E-2</v>
      </c>
      <c r="K3534" s="169">
        <f t="shared" si="2348"/>
        <v>8.0455436816633308E-2</v>
      </c>
      <c r="L3534" s="169">
        <f t="shared" si="2348"/>
        <v>8.5454857859871045E-2</v>
      </c>
      <c r="M3534" s="169">
        <f t="shared" si="2348"/>
        <v>9.5694281003930945E-2</v>
      </c>
      <c r="N3534" s="169">
        <f t="shared" si="2348"/>
        <v>8.7291991368386293E-2</v>
      </c>
      <c r="O3534" s="169">
        <f t="shared" si="2348"/>
        <v>8.16312818935227E-2</v>
      </c>
      <c r="P3534" s="171">
        <f>SUM(D3534:O3534)</f>
        <v>1.0000000000000002</v>
      </c>
      <c r="Q3534" s="484"/>
      <c r="R3534" s="234"/>
      <c r="S3534" s="234"/>
      <c r="T3534" s="75"/>
      <c r="U3534" s="79">
        <v>2</v>
      </c>
    </row>
    <row r="3535" spans="1:21" s="57" customFormat="1" ht="15.75" hidden="1" customHeight="1" thickBot="1">
      <c r="A3535" s="304" t="s">
        <v>80</v>
      </c>
      <c r="B3535" s="69"/>
      <c r="C3535" s="374" t="s">
        <v>375</v>
      </c>
      <c r="D3535" s="168">
        <f t="shared" si="2347"/>
        <v>8.1342842838718316E-2</v>
      </c>
      <c r="E3535" s="169">
        <f t="shared" ref="E3535:O3536" si="2349">E3554/$P3554</f>
        <v>7.8635857045912402E-2</v>
      </c>
      <c r="F3535" s="169">
        <f t="shared" si="2349"/>
        <v>7.6013061541643417E-2</v>
      </c>
      <c r="G3535" s="169">
        <f t="shared" si="2349"/>
        <v>7.6918176219792633E-2</v>
      </c>
      <c r="H3535" s="169">
        <f t="shared" si="2349"/>
        <v>7.7799300672138708E-2</v>
      </c>
      <c r="I3535" s="169">
        <f t="shared" si="2349"/>
        <v>8.3020093261260253E-2</v>
      </c>
      <c r="J3535" s="169">
        <f t="shared" si="2349"/>
        <v>9.5246978131268631E-2</v>
      </c>
      <c r="K3535" s="169">
        <f t="shared" si="2349"/>
        <v>8.133049889011186E-2</v>
      </c>
      <c r="L3535" s="169">
        <f t="shared" si="2349"/>
        <v>8.3098246274429494E-2</v>
      </c>
      <c r="M3535" s="169">
        <f t="shared" si="2349"/>
        <v>9.8637523029977817E-2</v>
      </c>
      <c r="N3535" s="169">
        <f t="shared" si="2349"/>
        <v>8.5660751916674341E-2</v>
      </c>
      <c r="O3535" s="169">
        <f t="shared" si="2349"/>
        <v>8.2296670178072198E-2</v>
      </c>
      <c r="P3535" s="171">
        <f>SUM(D3535:O3535)</f>
        <v>1.0000000000000002</v>
      </c>
      <c r="Q3535" s="496">
        <f>(P3554/P3553-1)</f>
        <v>4.8002526777971788E-2</v>
      </c>
      <c r="R3535" s="234"/>
      <c r="S3535" s="234"/>
      <c r="T3535" s="75"/>
      <c r="U3535" s="79">
        <v>2</v>
      </c>
    </row>
    <row r="3536" spans="1:21" s="57" customFormat="1" ht="15.75" hidden="1" customHeight="1" thickBot="1">
      <c r="A3536" s="304" t="s">
        <v>80</v>
      </c>
      <c r="B3536" s="69"/>
      <c r="C3536" s="371" t="s">
        <v>503</v>
      </c>
      <c r="D3536" s="168">
        <f t="shared" si="2347"/>
        <v>8.0780432297070062E-2</v>
      </c>
      <c r="E3536" s="169">
        <f t="shared" si="2349"/>
        <v>7.7487526226566364E-2</v>
      </c>
      <c r="F3536" s="169">
        <f t="shared" si="2349"/>
        <v>7.5791915158006373E-2</v>
      </c>
      <c r="G3536" s="169">
        <f t="shared" si="2349"/>
        <v>7.6049249841100508E-2</v>
      </c>
      <c r="H3536" s="169">
        <f t="shared" si="2349"/>
        <v>7.679116046583602E-2</v>
      </c>
      <c r="I3536" s="169">
        <f t="shared" si="2349"/>
        <v>8.326603819106243E-2</v>
      </c>
      <c r="J3536" s="169">
        <f t="shared" si="2349"/>
        <v>9.4110911999117211E-2</v>
      </c>
      <c r="K3536" s="169">
        <f t="shared" si="2349"/>
        <v>8.4582328497459267E-2</v>
      </c>
      <c r="L3536" s="169">
        <f t="shared" si="2349"/>
        <v>8.426449362809596E-2</v>
      </c>
      <c r="M3536" s="169">
        <f t="shared" si="2349"/>
        <v>9.6857123032971212E-2</v>
      </c>
      <c r="N3536" s="169">
        <f t="shared" si="2349"/>
        <v>8.6519378915323436E-2</v>
      </c>
      <c r="O3536" s="169">
        <f t="shared" si="2349"/>
        <v>8.3499441747391073E-2</v>
      </c>
      <c r="P3536" s="171">
        <f t="shared" ref="P3536:P3541" si="2350">SUM(D3536:O3536)</f>
        <v>1</v>
      </c>
      <c r="Q3536" s="496">
        <f t="shared" ref="Q3536:Q3541" si="2351">(P3555/P3554-1)</f>
        <v>5.8178335325760999E-2</v>
      </c>
      <c r="R3536" s="234"/>
      <c r="S3536" s="234"/>
      <c r="T3536" s="75"/>
      <c r="U3536" s="79">
        <v>2</v>
      </c>
    </row>
    <row r="3537" spans="1:21" s="57" customFormat="1" ht="15.75" hidden="1" customHeight="1" thickBot="1">
      <c r="A3537" s="304" t="s">
        <v>80</v>
      </c>
      <c r="B3537" s="69"/>
      <c r="C3537" s="371" t="s">
        <v>625</v>
      </c>
      <c r="D3537" s="168">
        <f t="shared" si="2347"/>
        <v>7.9947773542529244E-2</v>
      </c>
      <c r="E3537" s="169">
        <f t="shared" ref="E3537:O3537" si="2352">E3556/$P3556</f>
        <v>7.8143119138102304E-2</v>
      </c>
      <c r="F3537" s="169">
        <f t="shared" si="2352"/>
        <v>7.714418094942932E-2</v>
      </c>
      <c r="G3537" s="169">
        <f t="shared" si="2352"/>
        <v>7.4744160654224429E-2</v>
      </c>
      <c r="H3537" s="169">
        <f t="shared" si="2352"/>
        <v>7.8808793068435509E-2</v>
      </c>
      <c r="I3537" s="169">
        <f t="shared" si="2352"/>
        <v>8.2255467991382947E-2</v>
      </c>
      <c r="J3537" s="169">
        <f t="shared" si="2352"/>
        <v>9.5428226747737127E-2</v>
      </c>
      <c r="K3537" s="169">
        <f t="shared" si="2352"/>
        <v>8.1504249967775999E-2</v>
      </c>
      <c r="L3537" s="169">
        <f t="shared" si="2352"/>
        <v>8.5335378871212064E-2</v>
      </c>
      <c r="M3537" s="169">
        <f t="shared" si="2352"/>
        <v>9.4876859845421949E-2</v>
      </c>
      <c r="N3537" s="169">
        <f t="shared" si="2352"/>
        <v>8.7649769614508558E-2</v>
      </c>
      <c r="O3537" s="169">
        <f t="shared" si="2352"/>
        <v>8.4162019609240635E-2</v>
      </c>
      <c r="P3537" s="171">
        <f t="shared" si="2350"/>
        <v>1.0000000000000002</v>
      </c>
      <c r="Q3537" s="497">
        <f t="shared" si="2351"/>
        <v>6.940638422275236E-2</v>
      </c>
      <c r="R3537" s="234"/>
      <c r="S3537" s="234"/>
      <c r="T3537" s="75"/>
      <c r="U3537" s="79">
        <v>2</v>
      </c>
    </row>
    <row r="3538" spans="1:21" s="57" customFormat="1" ht="15.75" hidden="1" customHeight="1" thickBot="1">
      <c r="A3538" s="304" t="s">
        <v>80</v>
      </c>
      <c r="B3538" s="69"/>
      <c r="C3538" s="371" t="s">
        <v>722</v>
      </c>
      <c r="D3538" s="168">
        <f t="shared" si="2347"/>
        <v>7.9735360601263877E-2</v>
      </c>
      <c r="E3538" s="169">
        <f t="shared" ref="E3538:O3538" si="2353">E3557/$P3557</f>
        <v>7.8060760774406698E-2</v>
      </c>
      <c r="F3538" s="169">
        <f t="shared" si="2353"/>
        <v>7.6254074722078333E-2</v>
      </c>
      <c r="G3538" s="169">
        <f t="shared" si="2353"/>
        <v>7.589588293973773E-2</v>
      </c>
      <c r="H3538" s="169">
        <f t="shared" si="2353"/>
        <v>7.9457190021879856E-2</v>
      </c>
      <c r="I3538" s="169">
        <f t="shared" si="2353"/>
        <v>8.1754136906402278E-2</v>
      </c>
      <c r="J3538" s="169">
        <f t="shared" si="2353"/>
        <v>9.5922613124586831E-2</v>
      </c>
      <c r="K3538" s="169">
        <f t="shared" si="2353"/>
        <v>8.1278595578594084E-2</v>
      </c>
      <c r="L3538" s="169">
        <f t="shared" si="2353"/>
        <v>8.4877855050691065E-2</v>
      </c>
      <c r="M3538" s="169">
        <f t="shared" si="2353"/>
        <v>9.5908197056114017E-2</v>
      </c>
      <c r="N3538" s="169">
        <f t="shared" si="2353"/>
        <v>8.6997847271052267E-2</v>
      </c>
      <c r="O3538" s="169">
        <f t="shared" si="2353"/>
        <v>8.3857485953192992E-2</v>
      </c>
      <c r="P3538" s="171">
        <f t="shared" si="2350"/>
        <v>1</v>
      </c>
      <c r="Q3538" s="497">
        <f t="shared" si="2351"/>
        <v>6.6195397700923531E-2</v>
      </c>
      <c r="R3538" s="234"/>
      <c r="S3538" s="234"/>
      <c r="T3538" s="477"/>
      <c r="U3538" s="79">
        <v>2</v>
      </c>
    </row>
    <row r="3539" spans="1:21" s="57" customFormat="1" ht="15.75" hidden="1" customHeight="1" thickBot="1">
      <c r="A3539" s="304" t="s">
        <v>80</v>
      </c>
      <c r="B3539" s="516"/>
      <c r="C3539" s="373" t="s">
        <v>824</v>
      </c>
      <c r="D3539" s="173">
        <f t="shared" si="2347"/>
        <v>7.3849341316159833E-2</v>
      </c>
      <c r="E3539" s="218">
        <f t="shared" ref="E3539:O3539" si="2354">E3558/$P3558</f>
        <v>8.7880853589976812E-2</v>
      </c>
      <c r="F3539" s="218">
        <f t="shared" si="2354"/>
        <v>7.4799202972639409E-2</v>
      </c>
      <c r="G3539" s="218">
        <f t="shared" si="2354"/>
        <v>7.7397184260102295E-2</v>
      </c>
      <c r="H3539" s="218">
        <f t="shared" si="2354"/>
        <v>7.9485152074614818E-2</v>
      </c>
      <c r="I3539" s="218">
        <f t="shared" si="2354"/>
        <v>8.2177865722226739E-2</v>
      </c>
      <c r="J3539" s="218">
        <f t="shared" si="2354"/>
        <v>9.6303795810916359E-2</v>
      </c>
      <c r="K3539" s="218">
        <f t="shared" si="2354"/>
        <v>8.0462373746949215E-2</v>
      </c>
      <c r="L3539" s="218">
        <f t="shared" si="2354"/>
        <v>8.4567292645029005E-2</v>
      </c>
      <c r="M3539" s="218">
        <f t="shared" si="2354"/>
        <v>9.5682991899135858E-2</v>
      </c>
      <c r="N3539" s="218">
        <f t="shared" si="2354"/>
        <v>8.506104738110469E-2</v>
      </c>
      <c r="O3539" s="218">
        <f t="shared" si="2354"/>
        <v>8.2332898581144814E-2</v>
      </c>
      <c r="P3539" s="514">
        <f t="shared" si="2350"/>
        <v>0.99999999999999989</v>
      </c>
      <c r="Q3539" s="550">
        <f t="shared" si="2351"/>
        <v>5.5688854570478119E-2</v>
      </c>
      <c r="R3539" s="234"/>
      <c r="S3539" s="234"/>
      <c r="T3539" s="75"/>
      <c r="U3539" s="79">
        <v>2</v>
      </c>
    </row>
    <row r="3540" spans="1:21" s="57" customFormat="1" ht="15.75" hidden="1" customHeight="1" thickBot="1">
      <c r="A3540" s="304" t="s">
        <v>80</v>
      </c>
      <c r="B3540" s="516"/>
      <c r="C3540" s="373" t="s">
        <v>911</v>
      </c>
      <c r="D3540" s="219">
        <f t="shared" si="2347"/>
        <v>8.142354794636375E-2</v>
      </c>
      <c r="E3540" s="220">
        <f t="shared" ref="E3540:O3541" si="2355">E3559/$P3559</f>
        <v>8.0068002434986865E-2</v>
      </c>
      <c r="F3540" s="220">
        <f t="shared" si="2355"/>
        <v>7.703708352591318E-2</v>
      </c>
      <c r="G3540" s="220">
        <f t="shared" si="2355"/>
        <v>7.7069389690144374E-2</v>
      </c>
      <c r="H3540" s="220">
        <f t="shared" si="2355"/>
        <v>7.7042734749976957E-2</v>
      </c>
      <c r="I3540" s="220">
        <f t="shared" si="2355"/>
        <v>8.2504841646972013E-2</v>
      </c>
      <c r="J3540" s="220">
        <f t="shared" si="2355"/>
        <v>9.5303367623548144E-2</v>
      </c>
      <c r="K3540" s="220">
        <f t="shared" si="2355"/>
        <v>8.1211077619410765E-2</v>
      </c>
      <c r="L3540" s="220">
        <f t="shared" si="2355"/>
        <v>8.2660841594206322E-2</v>
      </c>
      <c r="M3540" s="220">
        <f t="shared" si="2355"/>
        <v>9.4997186396819241E-2</v>
      </c>
      <c r="N3540" s="220">
        <f t="shared" si="2355"/>
        <v>8.6319747544751135E-2</v>
      </c>
      <c r="O3540" s="220">
        <f t="shared" si="2355"/>
        <v>8.4362179226907211E-2</v>
      </c>
      <c r="P3540" s="460">
        <f t="shared" si="2350"/>
        <v>0.99999999999999989</v>
      </c>
      <c r="Q3540" s="551">
        <f t="shared" si="2351"/>
        <v>3.6421474140516885E-2</v>
      </c>
      <c r="R3540" s="234"/>
      <c r="S3540" s="234"/>
      <c r="T3540" s="75"/>
      <c r="U3540" s="79">
        <v>2</v>
      </c>
    </row>
    <row r="3541" spans="1:21" s="57" customFormat="1" ht="15.6" hidden="1" customHeight="1" thickBot="1">
      <c r="A3541" s="304" t="s">
        <v>80</v>
      </c>
      <c r="B3541" s="516"/>
      <c r="C3541" s="373" t="s">
        <v>1012</v>
      </c>
      <c r="D3541" s="219">
        <f t="shared" si="2347"/>
        <v>7.9504562670975082E-2</v>
      </c>
      <c r="E3541" s="220">
        <f t="shared" si="2355"/>
        <v>7.8970737103767785E-2</v>
      </c>
      <c r="F3541" s="220">
        <f t="shared" si="2355"/>
        <v>7.4705599343372772E-2</v>
      </c>
      <c r="G3541" s="220">
        <f t="shared" si="2355"/>
        <v>7.0725302106968702E-2</v>
      </c>
      <c r="H3541" s="220">
        <f t="shared" si="2355"/>
        <v>8.249689315622874E-2</v>
      </c>
      <c r="I3541" s="220">
        <f t="shared" si="2355"/>
        <v>8.4766418012852687E-2</v>
      </c>
      <c r="J3541" s="220">
        <f t="shared" si="2355"/>
        <v>9.6826945931509742E-2</v>
      </c>
      <c r="K3541" s="220">
        <f t="shared" si="2355"/>
        <v>8.236704598360009E-2</v>
      </c>
      <c r="L3541" s="220">
        <f t="shared" si="2355"/>
        <v>8.3981778498823156E-2</v>
      </c>
      <c r="M3541" s="220">
        <f t="shared" si="2355"/>
        <v>9.6437847935206697E-2</v>
      </c>
      <c r="N3541" s="220">
        <f t="shared" si="2355"/>
        <v>8.5887655524580581E-2</v>
      </c>
      <c r="O3541" s="220">
        <f t="shared" si="2355"/>
        <v>8.332921373211391E-2</v>
      </c>
      <c r="P3541" s="460">
        <f t="shared" si="2350"/>
        <v>0.99999999999999989</v>
      </c>
      <c r="Q3541" s="551">
        <f t="shared" si="2351"/>
        <v>5.0011412594670679E-2</v>
      </c>
      <c r="R3541" s="234"/>
      <c r="S3541" s="234"/>
      <c r="T3541" s="75"/>
      <c r="U3541" s="79">
        <v>2</v>
      </c>
    </row>
    <row r="3542" spans="1:21" s="57" customFormat="1" ht="15.6" hidden="1" customHeight="1" thickBot="1">
      <c r="A3542" s="304" t="s">
        <v>80</v>
      </c>
      <c r="B3542" s="516"/>
      <c r="C3542" s="373" t="s">
        <v>1157</v>
      </c>
      <c r="D3542" s="219">
        <f t="shared" ref="D3542:O3542" si="2356">D3562/$P3562</f>
        <v>8.2454610896270347E-2</v>
      </c>
      <c r="E3542" s="220">
        <f t="shared" si="2356"/>
        <v>7.9690014257704889E-2</v>
      </c>
      <c r="F3542" s="220">
        <f t="shared" si="2356"/>
        <v>7.565856227469675E-2</v>
      </c>
      <c r="G3542" s="220">
        <f t="shared" si="2356"/>
        <v>7.6795447220606564E-2</v>
      </c>
      <c r="H3542" s="220">
        <f t="shared" si="2356"/>
        <v>7.9926838807258649E-2</v>
      </c>
      <c r="I3542" s="220">
        <f t="shared" si="2356"/>
        <v>8.2399292452304207E-2</v>
      </c>
      <c r="J3542" s="220">
        <f t="shared" si="2356"/>
        <v>9.4991077506140428E-2</v>
      </c>
      <c r="K3542" s="220">
        <f t="shared" si="2356"/>
        <v>8.1836947210935318E-2</v>
      </c>
      <c r="L3542" s="220">
        <f t="shared" si="2356"/>
        <v>8.0876884390016307E-2</v>
      </c>
      <c r="M3542" s="220">
        <f t="shared" si="2356"/>
        <v>9.4530055498833754E-2</v>
      </c>
      <c r="N3542" s="220">
        <f t="shared" si="2356"/>
        <v>8.6119395997193524E-2</v>
      </c>
      <c r="O3542" s="220">
        <f t="shared" si="2356"/>
        <v>8.4720873488039236E-2</v>
      </c>
      <c r="P3542" s="460">
        <f>SUM(D3542:O3542)</f>
        <v>0.99999999999999989</v>
      </c>
      <c r="Q3542" s="551">
        <f>(P3562/P3560-1)</f>
        <v>4.7390592380778473E-2</v>
      </c>
      <c r="R3542" s="234"/>
      <c r="S3542" s="234"/>
      <c r="T3542" s="75"/>
      <c r="U3542" s="79">
        <v>2</v>
      </c>
    </row>
    <row r="3543" spans="1:21" s="57" customFormat="1" ht="15.6" customHeight="1" thickBot="1">
      <c r="A3543" s="304" t="s">
        <v>80</v>
      </c>
      <c r="B3543" s="516">
        <f>+B3525+1</f>
        <v>694</v>
      </c>
      <c r="C3543" s="373" t="s">
        <v>2095</v>
      </c>
      <c r="D3543" s="219">
        <f t="shared" ref="D3543:D3549" si="2357">D3563/$P3563</f>
        <v>8.8401493554458671E-2</v>
      </c>
      <c r="E3543" s="220">
        <f t="shared" ref="E3543:O3543" si="2358">E3563/$P3563</f>
        <v>8.5671439059777491E-2</v>
      </c>
      <c r="F3543" s="220">
        <f t="shared" si="2358"/>
        <v>8.2572906246190181E-2</v>
      </c>
      <c r="G3543" s="220">
        <f t="shared" si="2358"/>
        <v>8.1343528755984496E-2</v>
      </c>
      <c r="H3543" s="220">
        <f t="shared" si="2358"/>
        <v>8.7646789250731105E-2</v>
      </c>
      <c r="I3543" s="220">
        <f t="shared" si="2358"/>
        <v>8.9217822783467141E-2</v>
      </c>
      <c r="J3543" s="220">
        <f t="shared" si="2358"/>
        <v>0.10245405024450131</v>
      </c>
      <c r="K3543" s="220">
        <f t="shared" si="2358"/>
        <v>9.0316034935297995E-2</v>
      </c>
      <c r="L3543" s="220">
        <f t="shared" si="2358"/>
        <v>8.805063073163627E-2</v>
      </c>
      <c r="M3543" s="220">
        <f t="shared" si="2358"/>
        <v>7.4867720410887989E-2</v>
      </c>
      <c r="N3543" s="220">
        <f t="shared" si="2358"/>
        <v>5.7338727372997118E-2</v>
      </c>
      <c r="O3543" s="220">
        <f t="shared" si="2358"/>
        <v>7.2118856654070071E-2</v>
      </c>
      <c r="P3543" s="460">
        <f t="shared" ref="P3543:P3552" si="2359">SUM(D3543:O3543)</f>
        <v>0.99999999999999978</v>
      </c>
      <c r="Q3543" s="551">
        <f>(P3563/P3562-1)</f>
        <v>-5.2279187358782675E-2</v>
      </c>
      <c r="R3543" s="234"/>
      <c r="S3543" s="234"/>
      <c r="T3543" s="75"/>
      <c r="U3543" s="79">
        <v>1</v>
      </c>
    </row>
    <row r="3544" spans="1:21" s="57" customFormat="1" ht="15.6" customHeight="1" thickBot="1">
      <c r="A3544" s="304" t="s">
        <v>80</v>
      </c>
      <c r="B3544" s="516">
        <f>+B3543+1</f>
        <v>695</v>
      </c>
      <c r="C3544" s="373" t="s">
        <v>2096</v>
      </c>
      <c r="D3544" s="347">
        <f t="shared" si="2357"/>
        <v>7.4351412580420273E-2</v>
      </c>
      <c r="E3544" s="264">
        <f t="shared" ref="E3544:O3544" si="2360">E3564/$P3564</f>
        <v>7.2575581273425338E-2</v>
      </c>
      <c r="F3544" s="264">
        <f t="shared" si="2360"/>
        <v>6.8980769276837883E-2</v>
      </c>
      <c r="G3544" s="264">
        <f t="shared" si="2360"/>
        <v>7.6145349355469835E-2</v>
      </c>
      <c r="H3544" s="264">
        <f t="shared" si="2360"/>
        <v>7.7926518744809617E-2</v>
      </c>
      <c r="I3544" s="264">
        <f t="shared" si="2360"/>
        <v>7.6806973795994452E-2</v>
      </c>
      <c r="J3544" s="264">
        <f t="shared" si="2360"/>
        <v>9.1235432069841998E-2</v>
      </c>
      <c r="K3544" s="264">
        <f t="shared" si="2360"/>
        <v>7.9909143913028363E-2</v>
      </c>
      <c r="L3544" s="264">
        <f t="shared" si="2360"/>
        <v>8.0964807005887693E-2</v>
      </c>
      <c r="M3544" s="264">
        <f t="shared" si="2360"/>
        <v>0.10538670113655182</v>
      </c>
      <c r="N3544" s="264">
        <f t="shared" si="2360"/>
        <v>9.7869193110663305E-2</v>
      </c>
      <c r="O3544" s="264">
        <f t="shared" si="2360"/>
        <v>9.7848117737069348E-2</v>
      </c>
      <c r="P3544" s="552">
        <f t="shared" si="2359"/>
        <v>1</v>
      </c>
      <c r="Q3544" s="553">
        <f t="shared" ref="Q3544:Q3552" si="2361">(P3564/P3563-1)</f>
        <v>9.2622275134012444E-2</v>
      </c>
      <c r="R3544" s="234"/>
      <c r="S3544" s="234"/>
      <c r="T3544" s="75"/>
      <c r="U3544" s="79">
        <v>1</v>
      </c>
    </row>
    <row r="3545" spans="1:21" s="57" customFormat="1" ht="15.6" customHeight="1" thickBot="1">
      <c r="A3545" s="304" t="s">
        <v>80</v>
      </c>
      <c r="B3545" s="516">
        <f>+B3544+1</f>
        <v>696</v>
      </c>
      <c r="C3545" s="371" t="s">
        <v>2097</v>
      </c>
      <c r="D3545" s="175">
        <f t="shared" si="2357"/>
        <v>8.0482172183256984E-2</v>
      </c>
      <c r="E3545" s="176">
        <f t="shared" ref="E3545:O3545" si="2362">E3565/$P3565</f>
        <v>7.8977497677392025E-2</v>
      </c>
      <c r="F3545" s="176">
        <f t="shared" si="2362"/>
        <v>7.130697560964859E-2</v>
      </c>
      <c r="G3545" s="176">
        <f t="shared" si="2362"/>
        <v>7.4097622389613566E-2</v>
      </c>
      <c r="H3545" s="176">
        <f t="shared" si="2362"/>
        <v>7.8445194771663479E-2</v>
      </c>
      <c r="I3545" s="176">
        <f t="shared" si="2362"/>
        <v>8.0784280687721616E-2</v>
      </c>
      <c r="J3545" s="176">
        <f t="shared" si="2362"/>
        <v>9.5995765144326117E-2</v>
      </c>
      <c r="K3545" s="176">
        <f t="shared" si="2362"/>
        <v>7.931927410739259E-2</v>
      </c>
      <c r="L3545" s="176">
        <f t="shared" si="2362"/>
        <v>8.4186698739589921E-2</v>
      </c>
      <c r="M3545" s="176">
        <f t="shared" si="2362"/>
        <v>9.75847079692585E-2</v>
      </c>
      <c r="N3545" s="176">
        <f t="shared" si="2362"/>
        <v>9.1845596113918015E-2</v>
      </c>
      <c r="O3545" s="176">
        <f t="shared" si="2362"/>
        <v>8.6974214606218569E-2</v>
      </c>
      <c r="P3545" s="229">
        <f t="shared" si="2359"/>
        <v>0.99999999999999989</v>
      </c>
      <c r="Q3545" s="498">
        <f t="shared" si="2361"/>
        <v>0.23995276559453105</v>
      </c>
      <c r="R3545" s="234"/>
      <c r="S3545" s="234"/>
      <c r="T3545" s="75"/>
      <c r="U3545" s="79">
        <v>1</v>
      </c>
    </row>
    <row r="3546" spans="1:21" s="57" customFormat="1" ht="15.6" customHeight="1" thickBot="1">
      <c r="A3546" s="304" t="s">
        <v>80</v>
      </c>
      <c r="B3546" s="516">
        <f>+B3545+1</f>
        <v>697</v>
      </c>
      <c r="C3546" s="371" t="s">
        <v>2098</v>
      </c>
      <c r="D3546" s="175">
        <f t="shared" si="2357"/>
        <v>8.3101225553905589E-2</v>
      </c>
      <c r="E3546" s="176">
        <f t="shared" ref="E3546:O3546" si="2363">E3566/$P3566</f>
        <v>7.9040490072024502E-2</v>
      </c>
      <c r="F3546" s="176">
        <f t="shared" si="2363"/>
        <v>7.7676678096392268E-2</v>
      </c>
      <c r="G3546" s="176">
        <f t="shared" si="2363"/>
        <v>7.4152539654147379E-2</v>
      </c>
      <c r="H3546" s="176">
        <f t="shared" si="2363"/>
        <v>8.1021868555043106E-2</v>
      </c>
      <c r="I3546" s="176">
        <f t="shared" si="2363"/>
        <v>7.9881107762335216E-2</v>
      </c>
      <c r="J3546" s="176">
        <f t="shared" si="2363"/>
        <v>9.6716959858872534E-2</v>
      </c>
      <c r="K3546" s="176">
        <f t="shared" si="2363"/>
        <v>8.1662011782982422E-2</v>
      </c>
      <c r="L3546" s="176">
        <f t="shared" si="2363"/>
        <v>8.4234860699599776E-2</v>
      </c>
      <c r="M3546" s="176">
        <f t="shared" si="2363"/>
        <v>9.4489084066933293E-2</v>
      </c>
      <c r="N3546" s="176">
        <f t="shared" si="2363"/>
        <v>8.5160586227571E-2</v>
      </c>
      <c r="O3546" s="176">
        <f t="shared" si="2363"/>
        <v>8.2862587670192847E-2</v>
      </c>
      <c r="P3546" s="164">
        <f t="shared" si="2359"/>
        <v>0.99999999999999989</v>
      </c>
      <c r="Q3546" s="492">
        <f t="shared" si="2361"/>
        <v>6.5560534274056614E-2</v>
      </c>
      <c r="R3546" s="234"/>
      <c r="S3546" s="234"/>
      <c r="T3546" s="75"/>
      <c r="U3546" s="79">
        <v>1</v>
      </c>
    </row>
    <row r="3547" spans="1:21" s="57" customFormat="1" ht="15.75" customHeight="1" thickBot="1">
      <c r="A3547" s="304" t="s">
        <v>80</v>
      </c>
      <c r="B3547" s="516">
        <f>+B3546+1</f>
        <v>698</v>
      </c>
      <c r="C3547" s="371" t="s">
        <v>2099</v>
      </c>
      <c r="D3547" s="175">
        <f t="shared" si="2357"/>
        <v>7.1428571428571438E-2</v>
      </c>
      <c r="E3547" s="176">
        <f t="shared" ref="E3547:O3547" si="2364">E3567/$P3567</f>
        <v>7.1428571428571438E-2</v>
      </c>
      <c r="F3547" s="176">
        <f t="shared" si="2364"/>
        <v>0.10714285714285715</v>
      </c>
      <c r="G3547" s="176">
        <f t="shared" si="2364"/>
        <v>7.1428571428571438E-2</v>
      </c>
      <c r="H3547" s="176">
        <f t="shared" si="2364"/>
        <v>7.1428571428571438E-2</v>
      </c>
      <c r="I3547" s="176">
        <f t="shared" si="2364"/>
        <v>7.1428571428571438E-2</v>
      </c>
      <c r="J3547" s="176">
        <f t="shared" si="2364"/>
        <v>0.10714285714285715</v>
      </c>
      <c r="K3547" s="176">
        <f t="shared" si="2364"/>
        <v>7.1428571428571438E-2</v>
      </c>
      <c r="L3547" s="176">
        <f t="shared" si="2364"/>
        <v>7.1428571428571438E-2</v>
      </c>
      <c r="M3547" s="176">
        <f t="shared" si="2364"/>
        <v>0.10714285714285715</v>
      </c>
      <c r="N3547" s="176">
        <f t="shared" si="2364"/>
        <v>7.1428571428571438E-2</v>
      </c>
      <c r="O3547" s="176">
        <f t="shared" si="2364"/>
        <v>0.10714285714285708</v>
      </c>
      <c r="P3547" s="164">
        <f t="shared" si="2359"/>
        <v>0.99999999999999989</v>
      </c>
      <c r="Q3547" s="492">
        <f t="shared" si="2361"/>
        <v>-2.6265903446926697E-2</v>
      </c>
      <c r="R3547" s="234"/>
      <c r="S3547" s="234"/>
      <c r="T3547" s="75"/>
      <c r="U3547" s="79">
        <v>1</v>
      </c>
    </row>
    <row r="3548" spans="1:21" s="57" customFormat="1" ht="15.75" customHeight="1" thickBot="1">
      <c r="A3548" s="304" t="s">
        <v>80</v>
      </c>
      <c r="B3548" s="516">
        <f>+B3547+1</f>
        <v>699</v>
      </c>
      <c r="C3548" s="371" t="s">
        <v>2100</v>
      </c>
      <c r="D3548" s="175">
        <f t="shared" si="2357"/>
        <v>7.1428571428571438E-2</v>
      </c>
      <c r="E3548" s="176">
        <f t="shared" ref="E3548:O3548" si="2365">E3568/$P3568</f>
        <v>7.1428571428571438E-2</v>
      </c>
      <c r="F3548" s="176">
        <f t="shared" si="2365"/>
        <v>0.10714285714285715</v>
      </c>
      <c r="G3548" s="176">
        <f t="shared" si="2365"/>
        <v>7.1428571428571438E-2</v>
      </c>
      <c r="H3548" s="176">
        <f t="shared" si="2365"/>
        <v>7.1428571428571438E-2</v>
      </c>
      <c r="I3548" s="176">
        <f t="shared" si="2365"/>
        <v>7.1428571428571438E-2</v>
      </c>
      <c r="J3548" s="176">
        <f t="shared" si="2365"/>
        <v>0.10714285714285715</v>
      </c>
      <c r="K3548" s="176">
        <f t="shared" si="2365"/>
        <v>7.1428571428571438E-2</v>
      </c>
      <c r="L3548" s="176">
        <f t="shared" si="2365"/>
        <v>7.1428571428571438E-2</v>
      </c>
      <c r="M3548" s="176">
        <f t="shared" si="2365"/>
        <v>0.10714285714285715</v>
      </c>
      <c r="N3548" s="176">
        <f t="shared" si="2365"/>
        <v>7.1428571428571438E-2</v>
      </c>
      <c r="O3548" s="176">
        <f t="shared" si="2365"/>
        <v>0.10714285714285708</v>
      </c>
      <c r="P3548" s="164">
        <f t="shared" si="2359"/>
        <v>0.99999999999999989</v>
      </c>
      <c r="Q3548" s="492">
        <f t="shared" si="2361"/>
        <v>0</v>
      </c>
      <c r="R3548" s="234"/>
      <c r="S3548" s="234"/>
      <c r="T3548" s="75"/>
      <c r="U3548" s="79">
        <v>1</v>
      </c>
    </row>
    <row r="3549" spans="1:21" s="57" customFormat="1" ht="15.75" hidden="1" customHeight="1" thickBot="1">
      <c r="A3549" s="304" t="s">
        <v>80</v>
      </c>
      <c r="B3549" s="69"/>
      <c r="C3549" s="371" t="s">
        <v>2101</v>
      </c>
      <c r="D3549" s="175" t="e">
        <f t="shared" si="2357"/>
        <v>#DIV/0!</v>
      </c>
      <c r="E3549" s="176" t="e">
        <f t="shared" ref="E3549:O3549" si="2366">E3569/$P3569</f>
        <v>#DIV/0!</v>
      </c>
      <c r="F3549" s="176" t="e">
        <f t="shared" si="2366"/>
        <v>#DIV/0!</v>
      </c>
      <c r="G3549" s="176" t="e">
        <f t="shared" si="2366"/>
        <v>#DIV/0!</v>
      </c>
      <c r="H3549" s="176" t="e">
        <f t="shared" si="2366"/>
        <v>#DIV/0!</v>
      </c>
      <c r="I3549" s="176" t="e">
        <f t="shared" si="2366"/>
        <v>#DIV/0!</v>
      </c>
      <c r="J3549" s="176" t="e">
        <f t="shared" si="2366"/>
        <v>#DIV/0!</v>
      </c>
      <c r="K3549" s="176" t="e">
        <f t="shared" si="2366"/>
        <v>#DIV/0!</v>
      </c>
      <c r="L3549" s="176" t="e">
        <f t="shared" si="2366"/>
        <v>#DIV/0!</v>
      </c>
      <c r="M3549" s="176" t="e">
        <f t="shared" si="2366"/>
        <v>#DIV/0!</v>
      </c>
      <c r="N3549" s="176" t="e">
        <f t="shared" si="2366"/>
        <v>#DIV/0!</v>
      </c>
      <c r="O3549" s="176" t="e">
        <f t="shared" si="2366"/>
        <v>#DIV/0!</v>
      </c>
      <c r="P3549" s="164" t="e">
        <f t="shared" si="2359"/>
        <v>#DIV/0!</v>
      </c>
      <c r="Q3549" s="492">
        <f t="shared" si="2361"/>
        <v>-1</v>
      </c>
      <c r="R3549" s="234"/>
      <c r="S3549" s="234"/>
      <c r="T3549" s="75"/>
      <c r="U3549" s="79">
        <v>2</v>
      </c>
    </row>
    <row r="3550" spans="1:21" s="57" customFormat="1" ht="15.75" hidden="1" customHeight="1" thickBot="1">
      <c r="A3550" s="304" t="s">
        <v>80</v>
      </c>
      <c r="B3550" s="69"/>
      <c r="C3550" s="371" t="s">
        <v>2102</v>
      </c>
      <c r="D3550" s="175" t="e">
        <f t="shared" ref="D3550:O3552" si="2367">D3570/$P3570</f>
        <v>#DIV/0!</v>
      </c>
      <c r="E3550" s="176" t="e">
        <f t="shared" si="2367"/>
        <v>#DIV/0!</v>
      </c>
      <c r="F3550" s="176" t="e">
        <f t="shared" si="2367"/>
        <v>#DIV/0!</v>
      </c>
      <c r="G3550" s="176" t="e">
        <f t="shared" si="2367"/>
        <v>#DIV/0!</v>
      </c>
      <c r="H3550" s="176" t="e">
        <f t="shared" si="2367"/>
        <v>#DIV/0!</v>
      </c>
      <c r="I3550" s="176" t="e">
        <f t="shared" si="2367"/>
        <v>#DIV/0!</v>
      </c>
      <c r="J3550" s="176" t="e">
        <f t="shared" si="2367"/>
        <v>#DIV/0!</v>
      </c>
      <c r="K3550" s="176" t="e">
        <f t="shared" si="2367"/>
        <v>#DIV/0!</v>
      </c>
      <c r="L3550" s="176" t="e">
        <f t="shared" si="2367"/>
        <v>#DIV/0!</v>
      </c>
      <c r="M3550" s="176" t="e">
        <f t="shared" si="2367"/>
        <v>#DIV/0!</v>
      </c>
      <c r="N3550" s="176" t="e">
        <f t="shared" si="2367"/>
        <v>#DIV/0!</v>
      </c>
      <c r="O3550" s="176" t="e">
        <f t="shared" si="2367"/>
        <v>#DIV/0!</v>
      </c>
      <c r="P3550" s="164" t="e">
        <f t="shared" si="2359"/>
        <v>#DIV/0!</v>
      </c>
      <c r="Q3550" s="492" t="e">
        <f t="shared" si="2361"/>
        <v>#DIV/0!</v>
      </c>
      <c r="R3550" s="234"/>
      <c r="S3550" s="234"/>
      <c r="T3550" s="75"/>
      <c r="U3550" s="79">
        <v>2</v>
      </c>
    </row>
    <row r="3551" spans="1:21" s="57" customFormat="1" ht="15.75" hidden="1" customHeight="1" thickBot="1">
      <c r="A3551" s="304" t="s">
        <v>80</v>
      </c>
      <c r="B3551" s="69"/>
      <c r="C3551" s="371" t="s">
        <v>2103</v>
      </c>
      <c r="D3551" s="175" t="e">
        <f t="shared" si="2367"/>
        <v>#DIV/0!</v>
      </c>
      <c r="E3551" s="176" t="e">
        <f t="shared" si="2367"/>
        <v>#DIV/0!</v>
      </c>
      <c r="F3551" s="176" t="e">
        <f t="shared" si="2367"/>
        <v>#DIV/0!</v>
      </c>
      <c r="G3551" s="176" t="e">
        <f t="shared" si="2367"/>
        <v>#DIV/0!</v>
      </c>
      <c r="H3551" s="176" t="e">
        <f t="shared" si="2367"/>
        <v>#DIV/0!</v>
      </c>
      <c r="I3551" s="176" t="e">
        <f t="shared" si="2367"/>
        <v>#DIV/0!</v>
      </c>
      <c r="J3551" s="176" t="e">
        <f t="shared" si="2367"/>
        <v>#DIV/0!</v>
      </c>
      <c r="K3551" s="176" t="e">
        <f t="shared" si="2367"/>
        <v>#DIV/0!</v>
      </c>
      <c r="L3551" s="176" t="e">
        <f t="shared" si="2367"/>
        <v>#DIV/0!</v>
      </c>
      <c r="M3551" s="176" t="e">
        <f t="shared" si="2367"/>
        <v>#DIV/0!</v>
      </c>
      <c r="N3551" s="176" t="e">
        <f t="shared" si="2367"/>
        <v>#DIV/0!</v>
      </c>
      <c r="O3551" s="176" t="e">
        <f t="shared" si="2367"/>
        <v>#DIV/0!</v>
      </c>
      <c r="P3551" s="164" t="e">
        <f t="shared" si="2359"/>
        <v>#DIV/0!</v>
      </c>
      <c r="Q3551" s="492" t="e">
        <f t="shared" si="2361"/>
        <v>#DIV/0!</v>
      </c>
      <c r="R3551" s="234"/>
      <c r="S3551" s="234"/>
      <c r="T3551" s="75"/>
      <c r="U3551" s="79">
        <v>2</v>
      </c>
    </row>
    <row r="3552" spans="1:21" s="57" customFormat="1" ht="15.75" hidden="1" customHeight="1" thickBot="1">
      <c r="A3552" s="304" t="s">
        <v>80</v>
      </c>
      <c r="B3552" s="69"/>
      <c r="C3552" s="371" t="s">
        <v>2104</v>
      </c>
      <c r="D3552" s="175" t="e">
        <f t="shared" si="2367"/>
        <v>#DIV/0!</v>
      </c>
      <c r="E3552" s="176" t="e">
        <f t="shared" si="2367"/>
        <v>#DIV/0!</v>
      </c>
      <c r="F3552" s="176" t="e">
        <f t="shared" si="2367"/>
        <v>#DIV/0!</v>
      </c>
      <c r="G3552" s="176" t="e">
        <f t="shared" si="2367"/>
        <v>#DIV/0!</v>
      </c>
      <c r="H3552" s="176" t="e">
        <f t="shared" si="2367"/>
        <v>#DIV/0!</v>
      </c>
      <c r="I3552" s="176" t="e">
        <f t="shared" si="2367"/>
        <v>#DIV/0!</v>
      </c>
      <c r="J3552" s="176" t="e">
        <f t="shared" si="2367"/>
        <v>#DIV/0!</v>
      </c>
      <c r="K3552" s="176" t="e">
        <f t="shared" si="2367"/>
        <v>#DIV/0!</v>
      </c>
      <c r="L3552" s="176" t="e">
        <f t="shared" si="2367"/>
        <v>#DIV/0!</v>
      </c>
      <c r="M3552" s="176" t="e">
        <f t="shared" si="2367"/>
        <v>#DIV/0!</v>
      </c>
      <c r="N3552" s="176" t="e">
        <f t="shared" si="2367"/>
        <v>#DIV/0!</v>
      </c>
      <c r="O3552" s="176" t="e">
        <f t="shared" si="2367"/>
        <v>#DIV/0!</v>
      </c>
      <c r="P3552" s="164" t="e">
        <f t="shared" si="2359"/>
        <v>#DIV/0!</v>
      </c>
      <c r="Q3552" s="492" t="e">
        <f t="shared" si="2361"/>
        <v>#DIV/0!</v>
      </c>
      <c r="R3552" s="234"/>
      <c r="S3552" s="234"/>
      <c r="T3552" s="75"/>
      <c r="U3552" s="79">
        <v>2</v>
      </c>
    </row>
    <row r="3553" spans="1:21" s="57" customFormat="1" ht="15.75" hidden="1" customHeight="1" thickBot="1">
      <c r="A3553" s="304" t="s">
        <v>80</v>
      </c>
      <c r="B3553" s="69"/>
      <c r="C3553" s="374" t="s">
        <v>374</v>
      </c>
      <c r="D3553" s="245">
        <v>0.11341197</v>
      </c>
      <c r="E3553" s="246">
        <v>0.10977661999999999</v>
      </c>
      <c r="F3553" s="246">
        <v>0.10360328999999999</v>
      </c>
      <c r="G3553" s="246">
        <v>0.10833559</v>
      </c>
      <c r="H3553" s="246">
        <v>0.10737539</v>
      </c>
      <c r="I3553" s="246">
        <v>0.11347889</v>
      </c>
      <c r="J3553" s="246">
        <v>0.13066654999999999</v>
      </c>
      <c r="K3553" s="246">
        <v>0.11113824</v>
      </c>
      <c r="L3553" s="246">
        <v>0.11804426</v>
      </c>
      <c r="M3553" s="246">
        <v>0.13218863</v>
      </c>
      <c r="N3553" s="246">
        <v>0.12058200999999999</v>
      </c>
      <c r="O3553" s="197">
        <v>0.11276251</v>
      </c>
      <c r="P3553" s="181">
        <f>SUM(D3553:O3553)</f>
        <v>1.3813639499999999</v>
      </c>
      <c r="Q3553" s="198"/>
      <c r="R3553" s="234"/>
      <c r="S3553" s="234"/>
      <c r="T3553" s="75"/>
      <c r="U3553" s="79">
        <v>2</v>
      </c>
    </row>
    <row r="3554" spans="1:21" s="57" customFormat="1" ht="15.75" hidden="1" customHeight="1" thickBot="1">
      <c r="A3554" s="304" t="s">
        <v>80</v>
      </c>
      <c r="B3554" s="69"/>
      <c r="C3554" s="371" t="s">
        <v>375</v>
      </c>
      <c r="D3554" s="182">
        <v>0.11775782999999999</v>
      </c>
      <c r="E3554" s="183">
        <v>0.113839</v>
      </c>
      <c r="F3554" s="183">
        <v>0.11004205</v>
      </c>
      <c r="G3554" s="183">
        <v>0.11135236</v>
      </c>
      <c r="H3554" s="183">
        <v>0.11262794</v>
      </c>
      <c r="I3554" s="183">
        <v>0.12018594</v>
      </c>
      <c r="J3554" s="183">
        <v>0.13788647000000001</v>
      </c>
      <c r="K3554" s="183">
        <v>0.11773996</v>
      </c>
      <c r="L3554" s="183">
        <v>0.12029908</v>
      </c>
      <c r="M3554" s="183">
        <v>0.14279486999999999</v>
      </c>
      <c r="N3554" s="183">
        <v>0.12400875</v>
      </c>
      <c r="O3554" s="184">
        <v>0.11913865999999999</v>
      </c>
      <c r="P3554" s="185">
        <f>SUM(D3554:O3554)</f>
        <v>1.4476729099999999</v>
      </c>
      <c r="Q3554" s="502"/>
      <c r="R3554" s="186"/>
      <c r="S3554" s="186"/>
      <c r="T3554" s="103"/>
      <c r="U3554" s="79">
        <v>2</v>
      </c>
    </row>
    <row r="3555" spans="1:21" s="57" customFormat="1" ht="15.75" hidden="1" customHeight="1" thickBot="1">
      <c r="A3555" s="304" t="s">
        <v>80</v>
      </c>
      <c r="B3555" s="69"/>
      <c r="C3555" s="371" t="s">
        <v>503</v>
      </c>
      <c r="D3555" s="182">
        <v>0.12374723</v>
      </c>
      <c r="E3555" s="183">
        <v>0.11870284</v>
      </c>
      <c r="F3555" s="183">
        <v>0.11610534</v>
      </c>
      <c r="G3555" s="183">
        <v>0.11649954999999999</v>
      </c>
      <c r="H3555" s="183">
        <v>0.11763608</v>
      </c>
      <c r="I3555" s="183">
        <v>0.12755491999999999</v>
      </c>
      <c r="J3555" s="183">
        <v>0.14416814</v>
      </c>
      <c r="K3555" s="183">
        <v>0.12957134000000001</v>
      </c>
      <c r="L3555" s="183">
        <v>0.12908444999999999</v>
      </c>
      <c r="M3555" s="183">
        <v>0.14837505000000001</v>
      </c>
      <c r="N3555" s="183">
        <v>0.13253870000000001</v>
      </c>
      <c r="O3555" s="184">
        <v>0.12791247</v>
      </c>
      <c r="P3555" s="185">
        <f t="shared" ref="P3555:P3560" si="2368">SUM(D3555:O3555)</f>
        <v>1.5318961100000001</v>
      </c>
      <c r="Q3555" s="503"/>
      <c r="R3555" s="187"/>
      <c r="S3555" s="187"/>
      <c r="T3555" s="105">
        <f t="shared" ref="T3555:T3561" si="2369">R3555-S3555</f>
        <v>0</v>
      </c>
      <c r="U3555" s="79">
        <v>2</v>
      </c>
    </row>
    <row r="3556" spans="1:21" s="57" customFormat="1" ht="15.75" hidden="1" customHeight="1" thickBot="1">
      <c r="A3556" s="304" t="s">
        <v>80</v>
      </c>
      <c r="B3556" s="69"/>
      <c r="C3556" s="371" t="s">
        <v>625</v>
      </c>
      <c r="D3556" s="182">
        <v>0.13097200000000001</v>
      </c>
      <c r="E3556" s="183">
        <v>0.12801557999999999</v>
      </c>
      <c r="F3556" s="183">
        <v>0.12637909999999999</v>
      </c>
      <c r="G3556" s="183">
        <v>0.12244734</v>
      </c>
      <c r="H3556" s="183">
        <v>0.1291061</v>
      </c>
      <c r="I3556" s="183">
        <v>0.13475250999999999</v>
      </c>
      <c r="J3556" s="183">
        <v>0.15633237999999999</v>
      </c>
      <c r="K3556" s="183">
        <v>0.13352185</v>
      </c>
      <c r="L3556" s="183">
        <v>0.13979807999999999</v>
      </c>
      <c r="M3556" s="183">
        <v>0.15542912</v>
      </c>
      <c r="N3556" s="183">
        <v>0.14358956</v>
      </c>
      <c r="O3556" s="184">
        <v>0.13787585999999999</v>
      </c>
      <c r="P3556" s="185">
        <f t="shared" si="2368"/>
        <v>1.6382194799999998</v>
      </c>
      <c r="Q3556" s="503"/>
      <c r="R3556" s="187"/>
      <c r="S3556" s="187"/>
      <c r="T3556" s="105">
        <f t="shared" si="2369"/>
        <v>0</v>
      </c>
      <c r="U3556" s="79">
        <v>2</v>
      </c>
    </row>
    <row r="3557" spans="1:21" s="57" customFormat="1" ht="15.75" hidden="1" customHeight="1" thickBot="1">
      <c r="A3557" s="304" t="s">
        <v>80</v>
      </c>
      <c r="B3557" s="69"/>
      <c r="C3557" s="371" t="s">
        <v>722</v>
      </c>
      <c r="D3557" s="182">
        <v>0.13927073000000001</v>
      </c>
      <c r="E3557" s="183">
        <v>0.13634577000000001</v>
      </c>
      <c r="F3557" s="183">
        <v>0.13319010000000001</v>
      </c>
      <c r="G3557" s="183">
        <v>0.13256446</v>
      </c>
      <c r="H3557" s="183">
        <v>0.13878486000000001</v>
      </c>
      <c r="I3557" s="183">
        <v>0.14279685</v>
      </c>
      <c r="J3557" s="183">
        <v>0.16754438999999999</v>
      </c>
      <c r="K3557" s="183">
        <v>0.14196623999999999</v>
      </c>
      <c r="L3557" s="183">
        <v>0.14825293</v>
      </c>
      <c r="M3557" s="183">
        <v>0.16751921</v>
      </c>
      <c r="N3557" s="183">
        <v>0.15195584000000001</v>
      </c>
      <c r="O3557" s="184">
        <v>0.14647068999999999</v>
      </c>
      <c r="P3557" s="185">
        <f t="shared" si="2368"/>
        <v>1.74666207</v>
      </c>
      <c r="Q3557" s="503"/>
      <c r="R3557" s="187"/>
      <c r="S3557" s="187"/>
      <c r="T3557" s="105">
        <f t="shared" si="2369"/>
        <v>0</v>
      </c>
      <c r="U3557" s="79">
        <v>2</v>
      </c>
    </row>
    <row r="3558" spans="1:21" s="57" customFormat="1" ht="15.75" hidden="1" customHeight="1" thickBot="1">
      <c r="A3558" s="304" t="s">
        <v>80</v>
      </c>
      <c r="B3558" s="69"/>
      <c r="C3558" s="371" t="s">
        <v>824</v>
      </c>
      <c r="D3558" s="189">
        <v>0.13617314000000003</v>
      </c>
      <c r="E3558" s="190">
        <v>0.16204629000000001</v>
      </c>
      <c r="F3558" s="190">
        <v>0.13792462</v>
      </c>
      <c r="G3558" s="190">
        <v>0.14271512</v>
      </c>
      <c r="H3558" s="190">
        <v>0.14656519000000001</v>
      </c>
      <c r="I3558" s="190">
        <v>0.15153037</v>
      </c>
      <c r="J3558" s="190">
        <v>0.17757761999999999</v>
      </c>
      <c r="K3558" s="190">
        <v>0.14836711999999999</v>
      </c>
      <c r="L3558" s="190">
        <v>0.15593630999999999</v>
      </c>
      <c r="M3558" s="190">
        <v>0.1764329</v>
      </c>
      <c r="N3558" s="190">
        <v>0.15684676</v>
      </c>
      <c r="O3558" s="184">
        <v>0.15181623999999999</v>
      </c>
      <c r="P3558" s="185">
        <f t="shared" si="2368"/>
        <v>1.8439316800000003</v>
      </c>
      <c r="Q3558" s="503"/>
      <c r="R3558" s="187"/>
      <c r="S3558" s="187"/>
      <c r="T3558" s="105">
        <f t="shared" si="2369"/>
        <v>0</v>
      </c>
      <c r="U3558" s="79">
        <v>2</v>
      </c>
    </row>
    <row r="3559" spans="1:21" s="57" customFormat="1" ht="15.75" hidden="1" customHeight="1" thickBot="1">
      <c r="A3559" s="304" t="s">
        <v>80</v>
      </c>
      <c r="B3559" s="69"/>
      <c r="C3559" s="371" t="s">
        <v>911</v>
      </c>
      <c r="D3559" s="422">
        <v>0.15560776000000001</v>
      </c>
      <c r="E3559" s="423">
        <v>0.15301719</v>
      </c>
      <c r="F3559" s="423">
        <v>0.14722483</v>
      </c>
      <c r="G3559" s="423">
        <v>0.14728657000000001</v>
      </c>
      <c r="H3559" s="423">
        <v>0.14723563000000001</v>
      </c>
      <c r="I3559" s="423">
        <v>0.15767420999999998</v>
      </c>
      <c r="J3559" s="423">
        <v>0.18213335</v>
      </c>
      <c r="K3559" s="243">
        <v>0.15520170999999999</v>
      </c>
      <c r="L3559" s="243">
        <v>0.15797233999999999</v>
      </c>
      <c r="M3559" s="243">
        <v>0.18154820999999999</v>
      </c>
      <c r="N3559" s="243">
        <v>0.16496484</v>
      </c>
      <c r="O3559" s="424">
        <v>0.16122375</v>
      </c>
      <c r="P3559" s="425">
        <f t="shared" si="2368"/>
        <v>1.91109039</v>
      </c>
      <c r="Q3559" s="503"/>
      <c r="R3559" s="182"/>
      <c r="S3559" s="191"/>
      <c r="T3559" s="192">
        <f>S3559-R3559</f>
        <v>0</v>
      </c>
      <c r="U3559" s="79">
        <v>2</v>
      </c>
    </row>
    <row r="3560" spans="1:21" s="57" customFormat="1" ht="15.75" hidden="1" customHeight="1" thickBot="1">
      <c r="A3560" s="304" t="s">
        <v>80</v>
      </c>
      <c r="B3560" s="69"/>
      <c r="C3560" s="371" t="s">
        <v>1012</v>
      </c>
      <c r="D3560" s="182">
        <v>0.15953916000000001</v>
      </c>
      <c r="E3560" s="183">
        <v>0.15846795000000002</v>
      </c>
      <c r="F3560" s="183">
        <v>0.14990924</v>
      </c>
      <c r="G3560" s="183">
        <v>0.14192210999999999</v>
      </c>
      <c r="H3560" s="183">
        <v>0.16554376999999998</v>
      </c>
      <c r="I3560" s="183">
        <v>0.17009795000000003</v>
      </c>
      <c r="J3560" s="183">
        <v>0.19429941000000001</v>
      </c>
      <c r="K3560" s="183">
        <v>0.16528320999999999</v>
      </c>
      <c r="L3560" s="183">
        <v>0.16852344</v>
      </c>
      <c r="M3560" s="183">
        <v>0.19351862</v>
      </c>
      <c r="N3560" s="183">
        <v>0.1723479</v>
      </c>
      <c r="O3560" s="184">
        <v>0.16721395999999999</v>
      </c>
      <c r="P3560" s="185">
        <f t="shared" si="2368"/>
        <v>2.0066667200000001</v>
      </c>
      <c r="Q3560" s="503"/>
      <c r="R3560" s="459">
        <v>2</v>
      </c>
      <c r="S3560" s="459">
        <v>2</v>
      </c>
      <c r="T3560" s="592">
        <f t="shared" si="2369"/>
        <v>0</v>
      </c>
      <c r="U3560" s="79">
        <v>2</v>
      </c>
    </row>
    <row r="3561" spans="1:21" s="57" customFormat="1" ht="15.6" customHeight="1" thickBot="1">
      <c r="A3561" s="304" t="s">
        <v>80</v>
      </c>
      <c r="B3561" s="516">
        <f>+B3548+1</f>
        <v>700</v>
      </c>
      <c r="C3561" s="371" t="s">
        <v>2538</v>
      </c>
      <c r="D3561" s="182">
        <v>0.2</v>
      </c>
      <c r="E3561" s="183">
        <v>0.2</v>
      </c>
      <c r="F3561" s="183">
        <v>0.3</v>
      </c>
      <c r="G3561" s="183">
        <v>0.2</v>
      </c>
      <c r="H3561" s="183">
        <v>0.2</v>
      </c>
      <c r="I3561" s="183">
        <v>0.2</v>
      </c>
      <c r="J3561" s="183">
        <v>0.3</v>
      </c>
      <c r="K3561" s="183">
        <v>0.2</v>
      </c>
      <c r="L3561" s="183">
        <v>0.2</v>
      </c>
      <c r="M3561" s="183">
        <v>0.3</v>
      </c>
      <c r="N3561" s="183">
        <v>0.2</v>
      </c>
      <c r="O3561" s="184">
        <f>(R3561)-SUM(D3561:N3561)</f>
        <v>0.29999999999999982</v>
      </c>
      <c r="P3561" s="185">
        <f>SUM(D3561:O3561)</f>
        <v>2.8</v>
      </c>
      <c r="Q3561" s="584"/>
      <c r="R3561" s="182">
        <v>2.8</v>
      </c>
      <c r="S3561" s="187">
        <v>2.8</v>
      </c>
      <c r="T3561" s="105">
        <f t="shared" si="2369"/>
        <v>0</v>
      </c>
      <c r="U3561" s="79">
        <v>1</v>
      </c>
    </row>
    <row r="3562" spans="1:21" s="57" customFormat="1" ht="15.75" hidden="1" customHeight="1" thickBot="1">
      <c r="A3562" s="304" t="s">
        <v>80</v>
      </c>
      <c r="B3562" s="69"/>
      <c r="C3562" s="371" t="s">
        <v>1157</v>
      </c>
      <c r="D3562" s="182">
        <v>0.17330012</v>
      </c>
      <c r="E3562" s="183">
        <v>0.16748959074023897</v>
      </c>
      <c r="F3562" s="183">
        <v>0.15901643072122601</v>
      </c>
      <c r="G3562" s="183">
        <v>0.161405894395977</v>
      </c>
      <c r="H3562" s="183">
        <v>0.16798734001599802</v>
      </c>
      <c r="I3562" s="183">
        <v>0.17318385369453401</v>
      </c>
      <c r="J3562" s="183">
        <v>0.19964881225930398</v>
      </c>
      <c r="K3562" s="183">
        <v>0.172001936798058</v>
      </c>
      <c r="L3562" s="183">
        <v>0.16998411147253301</v>
      </c>
      <c r="M3562" s="183">
        <v>0.19867985287279499</v>
      </c>
      <c r="N3562" s="183">
        <v>0.181002632823245</v>
      </c>
      <c r="O3562" s="184">
        <v>0.17806326877768497</v>
      </c>
      <c r="P3562" s="185">
        <f>SUM(D3562:O3562)</f>
        <v>2.101763844571594</v>
      </c>
      <c r="Q3562" s="351"/>
      <c r="R3562" s="595">
        <v>2.1</v>
      </c>
      <c r="S3562" s="596">
        <v>2.1</v>
      </c>
      <c r="T3562" s="597">
        <f>R3562-S3562</f>
        <v>0</v>
      </c>
      <c r="U3562" s="79">
        <v>2</v>
      </c>
    </row>
    <row r="3563" spans="1:21" s="57" customFormat="1" ht="15.75" hidden="1" customHeight="1" thickBot="1">
      <c r="A3563" s="304" t="s">
        <v>80</v>
      </c>
      <c r="B3563" s="516"/>
      <c r="C3563" s="371" t="s">
        <v>2095</v>
      </c>
      <c r="D3563" s="182">
        <v>0.17608563893537599</v>
      </c>
      <c r="E3563" s="183">
        <v>0.17064768341341202</v>
      </c>
      <c r="F3563" s="183">
        <v>0.16447576133036898</v>
      </c>
      <c r="G3563" s="183">
        <v>0.16202698233182999</v>
      </c>
      <c r="H3563" s="183">
        <v>0.174582354497684</v>
      </c>
      <c r="I3563" s="183">
        <v>0.17771167315823702</v>
      </c>
      <c r="J3563" s="183">
        <v>0.20407672057832801</v>
      </c>
      <c r="K3563" s="183">
        <v>0.17989918584231401</v>
      </c>
      <c r="L3563" s="183">
        <v>0.17538676042268103</v>
      </c>
      <c r="M3563" s="183">
        <v>0.14912791463262998</v>
      </c>
      <c r="N3563" s="183">
        <v>0.11421217039727601</v>
      </c>
      <c r="O3563" s="184">
        <v>0.14365249321718299</v>
      </c>
      <c r="P3563" s="185">
        <f t="shared" ref="P3563:P3572" si="2370">SUM(D3563:O3563)</f>
        <v>1.9918853387573203</v>
      </c>
      <c r="Q3563" s="351"/>
      <c r="R3563" s="182">
        <v>2.2000000000000002</v>
      </c>
      <c r="S3563" s="187">
        <v>2.2000000000000002</v>
      </c>
      <c r="T3563" s="481">
        <f t="shared" ref="T3563:T3572" si="2371">R3563-S3563</f>
        <v>0</v>
      </c>
      <c r="U3563" s="79">
        <v>2</v>
      </c>
    </row>
    <row r="3564" spans="1:21" s="57" customFormat="1" ht="15.75" hidden="1" customHeight="1" thickBot="1">
      <c r="A3564" s="304" t="s">
        <v>80</v>
      </c>
      <c r="B3564" s="516"/>
      <c r="C3564" s="371" t="s">
        <v>2096</v>
      </c>
      <c r="D3564" s="182">
        <v>0.16181680021837802</v>
      </c>
      <c r="E3564" s="183">
        <v>0.15795191951399698</v>
      </c>
      <c r="F3564" s="183">
        <v>0.15012824872569502</v>
      </c>
      <c r="G3564" s="183">
        <v>0.16572108527037502</v>
      </c>
      <c r="H3564" s="183">
        <v>0.16959758366128502</v>
      </c>
      <c r="I3564" s="183">
        <v>0.16716103033928903</v>
      </c>
      <c r="J3564" s="183">
        <v>0.19856281369388301</v>
      </c>
      <c r="K3564" s="183">
        <v>0.17391252603587101</v>
      </c>
      <c r="L3564" s="183">
        <v>0.17621004827339901</v>
      </c>
      <c r="M3564" s="183">
        <v>0.22936132847566301</v>
      </c>
      <c r="N3564" s="183">
        <v>0.21300038720841399</v>
      </c>
      <c r="O3564" s="332">
        <v>0.21295451922285699</v>
      </c>
      <c r="P3564" s="333">
        <f t="shared" si="2370"/>
        <v>2.1763782906391063</v>
      </c>
      <c r="Q3564" s="557"/>
      <c r="R3564" s="642">
        <v>2.1</v>
      </c>
      <c r="S3564" s="459">
        <v>2.1</v>
      </c>
      <c r="T3564" s="592">
        <f t="shared" si="2371"/>
        <v>0</v>
      </c>
      <c r="U3564" s="79">
        <v>2</v>
      </c>
    </row>
    <row r="3565" spans="1:21" s="57" customFormat="1" ht="15.6" hidden="1" customHeight="1" thickBot="1">
      <c r="A3565" s="304" t="s">
        <v>80</v>
      </c>
      <c r="B3565" s="516"/>
      <c r="C3565" s="371" t="s">
        <v>2097</v>
      </c>
      <c r="D3565" s="182">
        <v>0.21718969531862803</v>
      </c>
      <c r="E3565" s="183">
        <v>0.21312917124705602</v>
      </c>
      <c r="F3565" s="183">
        <v>0.192429452220653</v>
      </c>
      <c r="G3565" s="183">
        <v>0.19996030914760599</v>
      </c>
      <c r="H3565" s="183">
        <v>0.211692695282551</v>
      </c>
      <c r="I3565" s="183">
        <v>0.218004967226156</v>
      </c>
      <c r="J3565" s="183">
        <v>0.25905477471583599</v>
      </c>
      <c r="K3565" s="183">
        <v>0.21405149126756801</v>
      </c>
      <c r="L3565" s="183">
        <v>0.227186753949671</v>
      </c>
      <c r="M3565" s="183">
        <v>0.26334270580248698</v>
      </c>
      <c r="N3565" s="183">
        <v>0.24785510250541501</v>
      </c>
      <c r="O3565" s="184">
        <v>0.23470916177423101</v>
      </c>
      <c r="P3565" s="185">
        <f t="shared" si="2370"/>
        <v>2.6986062804578581</v>
      </c>
      <c r="Q3565" s="584"/>
      <c r="R3565" s="182">
        <v>2.5</v>
      </c>
      <c r="S3565" s="187">
        <v>2.5</v>
      </c>
      <c r="T3565" s="105">
        <f t="shared" si="2371"/>
        <v>0</v>
      </c>
      <c r="U3565" s="79">
        <v>2</v>
      </c>
    </row>
    <row r="3566" spans="1:21" s="57" customFormat="1" ht="15.6" hidden="1" customHeight="1" thickBot="1">
      <c r="A3566" s="304" t="s">
        <v>80</v>
      </c>
      <c r="B3566" s="516"/>
      <c r="C3566" s="371" t="s">
        <v>2098</v>
      </c>
      <c r="D3566" s="182">
        <v>0.23895992999999999</v>
      </c>
      <c r="E3566" s="183">
        <v>0.22728317000000001</v>
      </c>
      <c r="F3566" s="183">
        <v>0.22336149</v>
      </c>
      <c r="G3566" s="183">
        <v>0.21322773</v>
      </c>
      <c r="H3566" s="183">
        <v>0.23298068</v>
      </c>
      <c r="I3566" s="183">
        <v>0.22970039</v>
      </c>
      <c r="J3566" s="183">
        <v>0.27811236</v>
      </c>
      <c r="K3566" s="183">
        <v>0.23482143</v>
      </c>
      <c r="L3566" s="183">
        <v>0.24221973000000002</v>
      </c>
      <c r="M3566" s="183">
        <v>0.27170603999999998</v>
      </c>
      <c r="N3566" s="183">
        <v>0.24488167999999999</v>
      </c>
      <c r="O3566" s="184">
        <v>0.23827371999999999</v>
      </c>
      <c r="P3566" s="185">
        <f t="shared" si="2370"/>
        <v>2.8755283500000002</v>
      </c>
      <c r="Q3566" s="638"/>
      <c r="R3566" s="182">
        <v>2.8</v>
      </c>
      <c r="S3566" s="187">
        <v>2.8</v>
      </c>
      <c r="T3566" s="105">
        <f t="shared" si="2371"/>
        <v>0</v>
      </c>
      <c r="U3566" s="79">
        <v>2</v>
      </c>
    </row>
    <row r="3567" spans="1:21" s="57" customFormat="1" ht="15.75" customHeight="1" thickBot="1">
      <c r="A3567" s="304" t="s">
        <v>80</v>
      </c>
      <c r="B3567" s="516">
        <f>+B3561+1</f>
        <v>701</v>
      </c>
      <c r="C3567" s="371" t="s">
        <v>2099</v>
      </c>
      <c r="D3567" s="612">
        <v>0.2</v>
      </c>
      <c r="E3567" s="611">
        <v>0.2</v>
      </c>
      <c r="F3567" s="611">
        <v>0.3</v>
      </c>
      <c r="G3567" s="611">
        <v>0.2</v>
      </c>
      <c r="H3567" s="611">
        <v>0.2</v>
      </c>
      <c r="I3567" s="611">
        <v>0.2</v>
      </c>
      <c r="J3567" s="611">
        <v>0.3</v>
      </c>
      <c r="K3567" s="611">
        <v>0.2</v>
      </c>
      <c r="L3567" s="611">
        <v>0.2</v>
      </c>
      <c r="M3567" s="611">
        <v>0.3</v>
      </c>
      <c r="N3567" s="611">
        <v>0.2</v>
      </c>
      <c r="O3567" s="184">
        <f t="shared" ref="O3567:O3572" si="2372">(R3567)-SUM(D3567:N3567)</f>
        <v>0.29999999999999982</v>
      </c>
      <c r="P3567" s="185">
        <f t="shared" si="2370"/>
        <v>2.8</v>
      </c>
      <c r="Q3567" s="557"/>
      <c r="R3567" s="194">
        <v>2.8</v>
      </c>
      <c r="S3567" s="187">
        <v>2.8</v>
      </c>
      <c r="T3567" s="105">
        <f t="shared" si="2371"/>
        <v>0</v>
      </c>
      <c r="U3567" s="79">
        <v>1</v>
      </c>
    </row>
    <row r="3568" spans="1:21" s="57" customFormat="1" ht="15.75" customHeight="1" thickBot="1">
      <c r="A3568" s="304" t="s">
        <v>80</v>
      </c>
      <c r="B3568" s="516">
        <f>+B3567+1</f>
        <v>702</v>
      </c>
      <c r="C3568" s="371" t="s">
        <v>2100</v>
      </c>
      <c r="D3568" s="195">
        <v>0.2</v>
      </c>
      <c r="E3568" s="193">
        <v>0.2</v>
      </c>
      <c r="F3568" s="193">
        <v>0.3</v>
      </c>
      <c r="G3568" s="193">
        <v>0.2</v>
      </c>
      <c r="H3568" s="193">
        <v>0.2</v>
      </c>
      <c r="I3568" s="193">
        <v>0.2</v>
      </c>
      <c r="J3568" s="193">
        <v>0.3</v>
      </c>
      <c r="K3568" s="193">
        <v>0.2</v>
      </c>
      <c r="L3568" s="193">
        <v>0.2</v>
      </c>
      <c r="M3568" s="193">
        <v>0.3</v>
      </c>
      <c r="N3568" s="193">
        <v>0.2</v>
      </c>
      <c r="O3568" s="184">
        <f t="shared" si="2372"/>
        <v>0.29999999999999982</v>
      </c>
      <c r="P3568" s="185">
        <f t="shared" si="2370"/>
        <v>2.8</v>
      </c>
      <c r="Q3568" s="542"/>
      <c r="R3568" s="199">
        <v>2.8</v>
      </c>
      <c r="S3568" s="187">
        <v>2.8</v>
      </c>
      <c r="T3568" s="105">
        <f t="shared" si="2371"/>
        <v>0</v>
      </c>
      <c r="U3568" s="79">
        <v>1</v>
      </c>
    </row>
    <row r="3569" spans="1:256" s="57" customFormat="1" ht="15.75" hidden="1" customHeight="1" thickBot="1">
      <c r="A3569" s="304" t="s">
        <v>80</v>
      </c>
      <c r="B3569" s="69"/>
      <c r="C3569" s="371" t="s">
        <v>2101</v>
      </c>
      <c r="D3569" s="195"/>
      <c r="E3569" s="193"/>
      <c r="F3569" s="193"/>
      <c r="G3569" s="193"/>
      <c r="H3569" s="193"/>
      <c r="I3569" s="193"/>
      <c r="J3569" s="193"/>
      <c r="K3569" s="193"/>
      <c r="L3569" s="193"/>
      <c r="M3569" s="193"/>
      <c r="N3569" s="193"/>
      <c r="O3569" s="184">
        <f t="shared" si="2372"/>
        <v>0</v>
      </c>
      <c r="P3569" s="185">
        <f t="shared" si="2370"/>
        <v>0</v>
      </c>
      <c r="Q3569" s="503"/>
      <c r="R3569" s="199"/>
      <c r="S3569" s="187"/>
      <c r="T3569" s="105">
        <f t="shared" si="2371"/>
        <v>0</v>
      </c>
      <c r="U3569" s="79">
        <v>2</v>
      </c>
    </row>
    <row r="3570" spans="1:256" s="57" customFormat="1" ht="15.75" hidden="1" customHeight="1" thickBot="1">
      <c r="A3570" s="304" t="s">
        <v>80</v>
      </c>
      <c r="B3570" s="69"/>
      <c r="C3570" s="371" t="s">
        <v>2102</v>
      </c>
      <c r="D3570" s="195"/>
      <c r="E3570" s="193"/>
      <c r="F3570" s="193"/>
      <c r="G3570" s="193"/>
      <c r="H3570" s="193"/>
      <c r="I3570" s="193"/>
      <c r="J3570" s="193"/>
      <c r="K3570" s="193"/>
      <c r="L3570" s="193"/>
      <c r="M3570" s="193"/>
      <c r="N3570" s="193"/>
      <c r="O3570" s="184">
        <f t="shared" si="2372"/>
        <v>0</v>
      </c>
      <c r="P3570" s="185">
        <f t="shared" si="2370"/>
        <v>0</v>
      </c>
      <c r="Q3570" s="503"/>
      <c r="R3570" s="199"/>
      <c r="S3570" s="187"/>
      <c r="T3570" s="105">
        <f t="shared" si="2371"/>
        <v>0</v>
      </c>
      <c r="U3570" s="79">
        <v>2</v>
      </c>
    </row>
    <row r="3571" spans="1:256" s="57" customFormat="1" ht="15.75" hidden="1" customHeight="1" thickBot="1">
      <c r="A3571" s="304" t="s">
        <v>80</v>
      </c>
      <c r="B3571" s="69"/>
      <c r="C3571" s="371" t="s">
        <v>2103</v>
      </c>
      <c r="D3571" s="195"/>
      <c r="E3571" s="193"/>
      <c r="F3571" s="193"/>
      <c r="G3571" s="193"/>
      <c r="H3571" s="193"/>
      <c r="I3571" s="193"/>
      <c r="J3571" s="193"/>
      <c r="K3571" s="193"/>
      <c r="L3571" s="193"/>
      <c r="M3571" s="193"/>
      <c r="N3571" s="193"/>
      <c r="O3571" s="184">
        <f t="shared" si="2372"/>
        <v>0</v>
      </c>
      <c r="P3571" s="185">
        <f t="shared" si="2370"/>
        <v>0</v>
      </c>
      <c r="Q3571" s="503"/>
      <c r="R3571" s="199"/>
      <c r="S3571" s="187"/>
      <c r="T3571" s="105">
        <f t="shared" si="2371"/>
        <v>0</v>
      </c>
      <c r="U3571" s="79">
        <v>2</v>
      </c>
    </row>
    <row r="3572" spans="1:256" s="57" customFormat="1" ht="15.75" hidden="1" customHeight="1" thickBot="1">
      <c r="A3572" s="304" t="s">
        <v>80</v>
      </c>
      <c r="B3572" s="69"/>
      <c r="C3572" s="371" t="s">
        <v>2104</v>
      </c>
      <c r="D3572" s="195"/>
      <c r="E3572" s="193"/>
      <c r="F3572" s="193"/>
      <c r="G3572" s="193"/>
      <c r="H3572" s="193"/>
      <c r="I3572" s="193"/>
      <c r="J3572" s="193"/>
      <c r="K3572" s="193"/>
      <c r="L3572" s="193"/>
      <c r="M3572" s="193"/>
      <c r="N3572" s="193"/>
      <c r="O3572" s="184">
        <f t="shared" si="2372"/>
        <v>0</v>
      </c>
      <c r="P3572" s="185">
        <f t="shared" si="2370"/>
        <v>0</v>
      </c>
      <c r="Q3572" s="503"/>
      <c r="R3572" s="199"/>
      <c r="S3572" s="187"/>
      <c r="T3572" s="105">
        <f t="shared" si="2371"/>
        <v>0</v>
      </c>
      <c r="U3572" s="79">
        <v>2</v>
      </c>
    </row>
    <row r="3573" spans="1:256" s="57" customFormat="1" ht="15.6" customHeight="1" thickBot="1">
      <c r="A3573" s="196"/>
      <c r="B3573" s="549"/>
      <c r="C3573" s="468"/>
      <c r="D3573" s="161"/>
      <c r="E3573" s="161"/>
      <c r="F3573" s="161"/>
      <c r="G3573" s="161"/>
      <c r="H3573" s="161"/>
      <c r="I3573" s="161"/>
      <c r="J3573" s="161"/>
      <c r="K3573" s="161"/>
      <c r="L3573" s="161"/>
      <c r="M3573" s="161"/>
      <c r="N3573" s="161"/>
      <c r="O3573" s="197"/>
      <c r="P3573" s="198"/>
      <c r="Q3573" s="198"/>
      <c r="R3573" s="161"/>
      <c r="S3573" s="161"/>
      <c r="T3573" s="75"/>
      <c r="U3573" s="79">
        <v>1</v>
      </c>
      <c r="V3573" s="196"/>
      <c r="W3573" s="196"/>
      <c r="X3573" s="196"/>
      <c r="Y3573" s="196"/>
      <c r="Z3573" s="196"/>
      <c r="AA3573" s="196"/>
      <c r="AB3573" s="196"/>
      <c r="AC3573" s="196"/>
      <c r="AD3573" s="196"/>
      <c r="AE3573" s="196"/>
      <c r="AF3573" s="196"/>
      <c r="AG3573" s="196"/>
      <c r="AH3573" s="196"/>
      <c r="AI3573" s="196"/>
      <c r="AJ3573" s="196"/>
      <c r="AK3573" s="196"/>
      <c r="AL3573" s="196"/>
      <c r="AM3573" s="196"/>
      <c r="AN3573" s="196"/>
      <c r="AO3573" s="196"/>
      <c r="AP3573" s="196"/>
      <c r="AQ3573" s="196"/>
      <c r="AR3573" s="196"/>
      <c r="AS3573" s="196"/>
      <c r="AT3573" s="196"/>
      <c r="AU3573" s="196"/>
      <c r="AV3573" s="196"/>
      <c r="AW3573" s="196"/>
      <c r="AX3573" s="196"/>
      <c r="AY3573" s="196"/>
      <c r="AZ3573" s="196"/>
      <c r="BA3573" s="196"/>
      <c r="BB3573" s="196"/>
      <c r="BC3573" s="196"/>
      <c r="BD3573" s="196"/>
      <c r="BE3573" s="196"/>
      <c r="BF3573" s="196"/>
      <c r="BG3573" s="196"/>
      <c r="BH3573" s="196"/>
      <c r="BI3573" s="196"/>
      <c r="BJ3573" s="196"/>
      <c r="BK3573" s="196"/>
      <c r="BL3573" s="196"/>
      <c r="BM3573" s="196"/>
      <c r="BN3573" s="196"/>
      <c r="BO3573" s="196"/>
      <c r="BP3573" s="196"/>
      <c r="BQ3573" s="196"/>
      <c r="BR3573" s="196"/>
      <c r="BS3573" s="196"/>
      <c r="BT3573" s="196"/>
      <c r="BU3573" s="196"/>
      <c r="BV3573" s="196"/>
      <c r="BW3573" s="196"/>
      <c r="BX3573" s="196"/>
      <c r="BY3573" s="196"/>
      <c r="BZ3573" s="196"/>
      <c r="CA3573" s="196"/>
      <c r="CB3573" s="196"/>
      <c r="CC3573" s="196"/>
      <c r="CD3573" s="196"/>
      <c r="CE3573" s="196"/>
      <c r="CF3573" s="196"/>
      <c r="CG3573" s="196"/>
      <c r="CH3573" s="196"/>
      <c r="CI3573" s="196"/>
      <c r="CJ3573" s="196"/>
      <c r="CK3573" s="196"/>
      <c r="CL3573" s="196"/>
      <c r="CM3573" s="196"/>
      <c r="CN3573" s="196"/>
      <c r="CO3573" s="196"/>
      <c r="CP3573" s="196"/>
      <c r="CQ3573" s="196"/>
      <c r="CR3573" s="196"/>
      <c r="CS3573" s="196"/>
      <c r="CT3573" s="196"/>
      <c r="CU3573" s="196"/>
      <c r="CV3573" s="196"/>
      <c r="CW3573" s="196"/>
      <c r="CX3573" s="196"/>
      <c r="CY3573" s="196"/>
      <c r="CZ3573" s="196"/>
      <c r="DA3573" s="196"/>
      <c r="DB3573" s="196"/>
      <c r="DC3573" s="196"/>
      <c r="DD3573" s="196"/>
      <c r="DE3573" s="196"/>
      <c r="DF3573" s="196"/>
      <c r="DG3573" s="196"/>
      <c r="DH3573" s="196"/>
      <c r="DI3573" s="196"/>
      <c r="DJ3573" s="196"/>
      <c r="DK3573" s="196"/>
      <c r="DL3573" s="196"/>
      <c r="DM3573" s="196"/>
      <c r="DN3573" s="196"/>
      <c r="DO3573" s="196"/>
      <c r="DP3573" s="196"/>
      <c r="DQ3573" s="196"/>
      <c r="DR3573" s="196"/>
      <c r="DS3573" s="196"/>
      <c r="DT3573" s="196"/>
      <c r="DU3573" s="196"/>
      <c r="DV3573" s="196"/>
      <c r="DW3573" s="196"/>
      <c r="DX3573" s="196"/>
      <c r="DY3573" s="196"/>
      <c r="DZ3573" s="196"/>
      <c r="EA3573" s="196"/>
      <c r="EB3573" s="196"/>
      <c r="EC3573" s="196"/>
      <c r="ED3573" s="196"/>
      <c r="EE3573" s="196"/>
      <c r="EF3573" s="196"/>
      <c r="EG3573" s="196"/>
      <c r="EH3573" s="196"/>
      <c r="EI3573" s="196"/>
      <c r="EJ3573" s="196"/>
      <c r="EK3573" s="196"/>
      <c r="EL3573" s="196"/>
      <c r="EM3573" s="196"/>
      <c r="EN3573" s="196"/>
      <c r="EO3573" s="196"/>
      <c r="EP3573" s="196"/>
      <c r="EQ3573" s="196"/>
      <c r="ER3573" s="196"/>
      <c r="ES3573" s="196"/>
      <c r="ET3573" s="196"/>
      <c r="EU3573" s="196"/>
      <c r="EV3573" s="196"/>
      <c r="EW3573" s="196"/>
      <c r="EX3573" s="196"/>
      <c r="EY3573" s="196"/>
      <c r="EZ3573" s="196"/>
      <c r="FA3573" s="196"/>
      <c r="FB3573" s="196"/>
      <c r="FC3573" s="196"/>
      <c r="FD3573" s="196"/>
      <c r="FE3573" s="196"/>
      <c r="FF3573" s="196"/>
      <c r="FG3573" s="196"/>
      <c r="FH3573" s="196"/>
      <c r="FI3573" s="196"/>
      <c r="FJ3573" s="196"/>
      <c r="FK3573" s="196"/>
      <c r="FL3573" s="196"/>
      <c r="FM3573" s="196"/>
      <c r="FN3573" s="196"/>
      <c r="FO3573" s="196"/>
      <c r="FP3573" s="196"/>
      <c r="FQ3573" s="196"/>
      <c r="FR3573" s="196"/>
      <c r="FS3573" s="196"/>
      <c r="FT3573" s="196"/>
      <c r="FU3573" s="196"/>
      <c r="FV3573" s="196"/>
      <c r="FW3573" s="196"/>
      <c r="FX3573" s="196"/>
      <c r="FY3573" s="196"/>
      <c r="FZ3573" s="196"/>
      <c r="GA3573" s="196"/>
      <c r="GB3573" s="196"/>
      <c r="GC3573" s="196"/>
      <c r="GD3573" s="196"/>
      <c r="GE3573" s="196"/>
      <c r="GF3573" s="196"/>
      <c r="GG3573" s="196"/>
      <c r="GH3573" s="196"/>
      <c r="GI3573" s="196"/>
      <c r="GJ3573" s="196"/>
      <c r="GK3573" s="196"/>
      <c r="GL3573" s="196"/>
      <c r="GM3573" s="196"/>
      <c r="GN3573" s="196"/>
      <c r="GO3573" s="196"/>
      <c r="GP3573" s="196"/>
      <c r="GQ3573" s="196"/>
      <c r="GR3573" s="196"/>
      <c r="GS3573" s="196"/>
      <c r="GT3573" s="196"/>
      <c r="GU3573" s="196"/>
      <c r="GV3573" s="196"/>
      <c r="GW3573" s="196"/>
      <c r="GX3573" s="196"/>
      <c r="GY3573" s="196"/>
      <c r="GZ3573" s="196"/>
      <c r="HA3573" s="196"/>
      <c r="HB3573" s="196"/>
      <c r="HC3573" s="196"/>
      <c r="HD3573" s="196"/>
      <c r="HE3573" s="196"/>
      <c r="HF3573" s="196"/>
      <c r="HG3573" s="196"/>
      <c r="HH3573" s="196"/>
      <c r="HI3573" s="196"/>
      <c r="HJ3573" s="196"/>
      <c r="HK3573" s="196"/>
      <c r="HL3573" s="196"/>
      <c r="HM3573" s="196"/>
      <c r="HN3573" s="196"/>
      <c r="HO3573" s="196"/>
      <c r="HP3573" s="196"/>
      <c r="HQ3573" s="196"/>
      <c r="HR3573" s="196"/>
      <c r="HS3573" s="196"/>
      <c r="HT3573" s="196"/>
      <c r="HU3573" s="196"/>
      <c r="HV3573" s="196"/>
      <c r="HW3573" s="196"/>
      <c r="HX3573" s="196"/>
      <c r="HY3573" s="196"/>
      <c r="HZ3573" s="196"/>
      <c r="IA3573" s="196"/>
      <c r="IB3573" s="196"/>
      <c r="IC3573" s="196"/>
      <c r="ID3573" s="196"/>
      <c r="IE3573" s="196"/>
      <c r="IF3573" s="196"/>
      <c r="IG3573" s="196"/>
      <c r="IH3573" s="196"/>
      <c r="II3573" s="196"/>
      <c r="IJ3573" s="196"/>
      <c r="IK3573" s="196"/>
      <c r="IL3573" s="196"/>
      <c r="IM3573" s="196"/>
      <c r="IN3573" s="196"/>
      <c r="IO3573" s="196"/>
      <c r="IP3573" s="196"/>
      <c r="IQ3573" s="196"/>
      <c r="IR3573" s="196"/>
      <c r="IS3573" s="196"/>
      <c r="IT3573" s="196"/>
      <c r="IU3573" s="196"/>
      <c r="IV3573" s="196"/>
    </row>
    <row r="3574" spans="1:256" s="57" customFormat="1" ht="15.75" hidden="1" customHeight="1" thickBot="1">
      <c r="A3574" s="302" t="s">
        <v>2443</v>
      </c>
      <c r="B3574" s="69"/>
      <c r="C3574" s="613" t="s">
        <v>2442</v>
      </c>
      <c r="D3574" s="218"/>
      <c r="E3574" s="218"/>
      <c r="F3574" s="218"/>
      <c r="G3574" s="218"/>
      <c r="H3574" s="218"/>
      <c r="I3574" s="218"/>
      <c r="J3574" s="218"/>
      <c r="K3574" s="218"/>
      <c r="L3574" s="218"/>
      <c r="M3574" s="218"/>
      <c r="N3574" s="218"/>
      <c r="O3574" s="218"/>
      <c r="P3574" s="160"/>
      <c r="Q3574" s="484"/>
      <c r="R3574" s="234"/>
      <c r="S3574" s="234"/>
      <c r="T3574" s="75"/>
      <c r="U3574" s="79">
        <v>2</v>
      </c>
    </row>
    <row r="3575" spans="1:256" s="57" customFormat="1" ht="15.75" hidden="1" customHeight="1" thickBot="1">
      <c r="A3575" s="302" t="s">
        <v>2443</v>
      </c>
      <c r="B3575" s="69"/>
      <c r="C3575" s="613" t="s">
        <v>2421</v>
      </c>
      <c r="D3575" s="220"/>
      <c r="E3575" s="220"/>
      <c r="F3575" s="220"/>
      <c r="G3575" s="220"/>
      <c r="H3575" s="220"/>
      <c r="I3575" s="220"/>
      <c r="J3575" s="220"/>
      <c r="K3575" s="220"/>
      <c r="L3575" s="220"/>
      <c r="M3575" s="220"/>
      <c r="N3575" s="220"/>
      <c r="O3575" s="220"/>
      <c r="P3575" s="164"/>
      <c r="Q3575" s="484"/>
      <c r="R3575" s="234"/>
      <c r="S3575" s="234"/>
      <c r="T3575" s="75"/>
      <c r="U3575" s="79">
        <v>2</v>
      </c>
    </row>
    <row r="3576" spans="1:256" s="57" customFormat="1" ht="15.75" hidden="1" customHeight="1" thickBot="1">
      <c r="A3576" s="302" t="s">
        <v>2443</v>
      </c>
      <c r="B3576" s="69"/>
      <c r="C3576" s="613" t="s">
        <v>2422</v>
      </c>
      <c r="D3576" s="235"/>
      <c r="E3576" s="235"/>
      <c r="F3576" s="235"/>
      <c r="G3576" s="235"/>
      <c r="H3576" s="235"/>
      <c r="I3576" s="235"/>
      <c r="J3576" s="235"/>
      <c r="K3576" s="235"/>
      <c r="L3576" s="235"/>
      <c r="M3576" s="235"/>
      <c r="N3576" s="235"/>
      <c r="O3576" s="235"/>
      <c r="P3576" s="167"/>
      <c r="Q3576" s="484"/>
      <c r="R3576" s="234"/>
      <c r="S3576" s="234"/>
      <c r="T3576" s="75"/>
      <c r="U3576" s="79">
        <v>2</v>
      </c>
    </row>
    <row r="3577" spans="1:256" s="57" customFormat="1" ht="15.75" hidden="1" customHeight="1" thickBot="1">
      <c r="A3577" s="302" t="s">
        <v>2443</v>
      </c>
      <c r="B3577" s="69"/>
      <c r="C3577" s="613" t="s">
        <v>2423</v>
      </c>
      <c r="D3577" s="168"/>
      <c r="E3577" s="169"/>
      <c r="F3577" s="169"/>
      <c r="G3577" s="169"/>
      <c r="H3577" s="169"/>
      <c r="I3577" s="169"/>
      <c r="J3577" s="169"/>
      <c r="K3577" s="169"/>
      <c r="L3577" s="169"/>
      <c r="M3577" s="169"/>
      <c r="N3577" s="169"/>
      <c r="O3577" s="169"/>
      <c r="P3577" s="171"/>
      <c r="Q3577" s="484"/>
      <c r="R3577" s="234"/>
      <c r="S3577" s="234"/>
      <c r="T3577" s="75"/>
      <c r="U3577" s="79">
        <v>2</v>
      </c>
    </row>
    <row r="3578" spans="1:256" s="57" customFormat="1" ht="15.75" hidden="1" customHeight="1" thickBot="1">
      <c r="A3578" s="302" t="s">
        <v>2443</v>
      </c>
      <c r="B3578" s="69"/>
      <c r="C3578" s="614" t="s">
        <v>2424</v>
      </c>
      <c r="D3578" s="168"/>
      <c r="E3578" s="169"/>
      <c r="F3578" s="169"/>
      <c r="G3578" s="169"/>
      <c r="H3578" s="169"/>
      <c r="I3578" s="169"/>
      <c r="J3578" s="169"/>
      <c r="K3578" s="169"/>
      <c r="L3578" s="169"/>
      <c r="M3578" s="169"/>
      <c r="N3578" s="169"/>
      <c r="O3578" s="169"/>
      <c r="P3578" s="171"/>
      <c r="Q3578" s="496"/>
      <c r="R3578" s="234"/>
      <c r="S3578" s="234"/>
      <c r="T3578" s="75"/>
      <c r="U3578" s="79">
        <v>2</v>
      </c>
    </row>
    <row r="3579" spans="1:256" s="57" customFormat="1" ht="15.75" hidden="1" customHeight="1" thickBot="1">
      <c r="A3579" s="302" t="s">
        <v>2443</v>
      </c>
      <c r="B3579" s="69"/>
      <c r="C3579" s="613" t="s">
        <v>2425</v>
      </c>
      <c r="D3579" s="168"/>
      <c r="E3579" s="169"/>
      <c r="F3579" s="169"/>
      <c r="G3579" s="169"/>
      <c r="H3579" s="169"/>
      <c r="I3579" s="169"/>
      <c r="J3579" s="169"/>
      <c r="K3579" s="169"/>
      <c r="L3579" s="169"/>
      <c r="M3579" s="169"/>
      <c r="N3579" s="169"/>
      <c r="O3579" s="169"/>
      <c r="P3579" s="171"/>
      <c r="Q3579" s="496"/>
      <c r="R3579" s="234"/>
      <c r="S3579" s="234"/>
      <c r="T3579" s="75"/>
      <c r="U3579" s="79">
        <v>2</v>
      </c>
    </row>
    <row r="3580" spans="1:256" s="57" customFormat="1" ht="15.75" hidden="1" customHeight="1" thickBot="1">
      <c r="A3580" s="302" t="s">
        <v>2443</v>
      </c>
      <c r="B3580" s="69"/>
      <c r="C3580" s="613" t="s">
        <v>2426</v>
      </c>
      <c r="D3580" s="168"/>
      <c r="E3580" s="169"/>
      <c r="F3580" s="169"/>
      <c r="G3580" s="169"/>
      <c r="H3580" s="169"/>
      <c r="I3580" s="169"/>
      <c r="J3580" s="169"/>
      <c r="K3580" s="169"/>
      <c r="L3580" s="169"/>
      <c r="M3580" s="169"/>
      <c r="N3580" s="169"/>
      <c r="O3580" s="169"/>
      <c r="P3580" s="171"/>
      <c r="Q3580" s="497"/>
      <c r="R3580" s="234"/>
      <c r="S3580" s="234"/>
      <c r="T3580" s="75"/>
      <c r="U3580" s="79">
        <v>2</v>
      </c>
    </row>
    <row r="3581" spans="1:256" s="57" customFormat="1" ht="15.75" hidden="1" customHeight="1" thickBot="1">
      <c r="A3581" s="302" t="s">
        <v>2443</v>
      </c>
      <c r="B3581" s="69"/>
      <c r="C3581" s="613" t="s">
        <v>2427</v>
      </c>
      <c r="D3581" s="168"/>
      <c r="E3581" s="169"/>
      <c r="F3581" s="169"/>
      <c r="G3581" s="169"/>
      <c r="H3581" s="169"/>
      <c r="I3581" s="169"/>
      <c r="J3581" s="169"/>
      <c r="K3581" s="169"/>
      <c r="L3581" s="169"/>
      <c r="M3581" s="169"/>
      <c r="N3581" s="169"/>
      <c r="O3581" s="169"/>
      <c r="P3581" s="171"/>
      <c r="Q3581" s="497"/>
      <c r="R3581" s="234"/>
      <c r="S3581" s="234"/>
      <c r="T3581" s="477"/>
      <c r="U3581" s="79">
        <v>2</v>
      </c>
    </row>
    <row r="3582" spans="1:256" s="57" customFormat="1" ht="15.75" hidden="1" customHeight="1" thickBot="1">
      <c r="A3582" s="302" t="s">
        <v>2443</v>
      </c>
      <c r="B3582" s="516"/>
      <c r="C3582" s="615" t="s">
        <v>2428</v>
      </c>
      <c r="D3582" s="173"/>
      <c r="E3582" s="218"/>
      <c r="F3582" s="218"/>
      <c r="G3582" s="218"/>
      <c r="H3582" s="218"/>
      <c r="I3582" s="218"/>
      <c r="J3582" s="218"/>
      <c r="K3582" s="218"/>
      <c r="L3582" s="218"/>
      <c r="M3582" s="218"/>
      <c r="N3582" s="218"/>
      <c r="O3582" s="218"/>
      <c r="P3582" s="514"/>
      <c r="Q3582" s="550"/>
      <c r="R3582" s="234"/>
      <c r="S3582" s="234"/>
      <c r="T3582" s="75"/>
      <c r="U3582" s="79">
        <v>2</v>
      </c>
    </row>
    <row r="3583" spans="1:256" s="57" customFormat="1" ht="15.75" hidden="1" customHeight="1" thickBot="1">
      <c r="A3583" s="302" t="s">
        <v>2443</v>
      </c>
      <c r="B3583" s="516"/>
      <c r="C3583" s="615" t="s">
        <v>2429</v>
      </c>
      <c r="D3583" s="219">
        <v>0</v>
      </c>
      <c r="E3583" s="220">
        <v>0</v>
      </c>
      <c r="F3583" s="220">
        <v>0</v>
      </c>
      <c r="G3583" s="220">
        <v>0</v>
      </c>
      <c r="H3583" s="220">
        <v>0</v>
      </c>
      <c r="I3583" s="220">
        <v>0</v>
      </c>
      <c r="J3583" s="220">
        <v>0</v>
      </c>
      <c r="K3583" s="220">
        <v>0</v>
      </c>
      <c r="L3583" s="220">
        <v>0</v>
      </c>
      <c r="M3583" s="220">
        <v>0</v>
      </c>
      <c r="N3583" s="220">
        <v>0</v>
      </c>
      <c r="O3583" s="220">
        <v>0</v>
      </c>
      <c r="P3583" s="460">
        <f t="shared" ref="P3583:P3588" si="2373">SUM(D3583:O3583)</f>
        <v>0</v>
      </c>
      <c r="Q3583" s="551">
        <v>0</v>
      </c>
      <c r="R3583" s="234"/>
      <c r="S3583" s="234"/>
      <c r="T3583" s="75"/>
      <c r="U3583" s="79">
        <v>2</v>
      </c>
    </row>
    <row r="3584" spans="1:256" s="57" customFormat="1" ht="15.6" hidden="1" customHeight="1" thickBot="1">
      <c r="A3584" s="302" t="s">
        <v>2443</v>
      </c>
      <c r="B3584" s="516"/>
      <c r="C3584" s="615" t="s">
        <v>2430</v>
      </c>
      <c r="D3584" s="219">
        <v>0</v>
      </c>
      <c r="E3584" s="220">
        <v>0</v>
      </c>
      <c r="F3584" s="220">
        <v>0</v>
      </c>
      <c r="G3584" s="220">
        <v>0</v>
      </c>
      <c r="H3584" s="220">
        <v>0</v>
      </c>
      <c r="I3584" s="220">
        <v>0</v>
      </c>
      <c r="J3584" s="220">
        <v>0</v>
      </c>
      <c r="K3584" s="220">
        <v>0</v>
      </c>
      <c r="L3584" s="220">
        <v>0</v>
      </c>
      <c r="M3584" s="220">
        <v>0</v>
      </c>
      <c r="N3584" s="220">
        <v>0</v>
      </c>
      <c r="O3584" s="220">
        <v>0</v>
      </c>
      <c r="P3584" s="460">
        <f t="shared" si="2373"/>
        <v>0</v>
      </c>
      <c r="Q3584" s="551">
        <v>0</v>
      </c>
      <c r="R3584" s="234"/>
      <c r="S3584" s="234"/>
      <c r="T3584" s="75"/>
      <c r="U3584" s="79">
        <v>2</v>
      </c>
    </row>
    <row r="3585" spans="1:21" s="57" customFormat="1" ht="15.6" hidden="1" customHeight="1" thickBot="1">
      <c r="A3585" s="302" t="s">
        <v>2443</v>
      </c>
      <c r="B3585" s="516"/>
      <c r="C3585" s="615" t="s">
        <v>2431</v>
      </c>
      <c r="D3585" s="219">
        <v>0</v>
      </c>
      <c r="E3585" s="220">
        <v>0</v>
      </c>
      <c r="F3585" s="220">
        <v>0</v>
      </c>
      <c r="G3585" s="220">
        <v>0</v>
      </c>
      <c r="H3585" s="220">
        <v>0</v>
      </c>
      <c r="I3585" s="220">
        <v>0</v>
      </c>
      <c r="J3585" s="220">
        <v>0</v>
      </c>
      <c r="K3585" s="220">
        <v>0</v>
      </c>
      <c r="L3585" s="220">
        <v>0</v>
      </c>
      <c r="M3585" s="220">
        <v>0</v>
      </c>
      <c r="N3585" s="220">
        <v>0</v>
      </c>
      <c r="O3585" s="220">
        <v>0</v>
      </c>
      <c r="P3585" s="460">
        <f t="shared" si="2373"/>
        <v>0</v>
      </c>
      <c r="Q3585" s="551">
        <v>0</v>
      </c>
      <c r="R3585" s="234"/>
      <c r="S3585" s="234"/>
      <c r="T3585" s="75"/>
      <c r="U3585" s="79">
        <v>2</v>
      </c>
    </row>
    <row r="3586" spans="1:21" s="57" customFormat="1" ht="15.6" customHeight="1" thickBot="1">
      <c r="A3586" s="302" t="s">
        <v>2443</v>
      </c>
      <c r="B3586" s="516">
        <f>+B3568+1</f>
        <v>703</v>
      </c>
      <c r="C3586" s="615" t="s">
        <v>2432</v>
      </c>
      <c r="D3586" s="219">
        <v>0</v>
      </c>
      <c r="E3586" s="220">
        <v>0</v>
      </c>
      <c r="F3586" s="220">
        <v>0</v>
      </c>
      <c r="G3586" s="220">
        <v>0</v>
      </c>
      <c r="H3586" s="220">
        <v>0</v>
      </c>
      <c r="I3586" s="220">
        <v>0</v>
      </c>
      <c r="J3586" s="220">
        <v>0</v>
      </c>
      <c r="K3586" s="220">
        <v>0</v>
      </c>
      <c r="L3586" s="220">
        <v>0</v>
      </c>
      <c r="M3586" s="220">
        <v>0</v>
      </c>
      <c r="N3586" s="220">
        <v>0</v>
      </c>
      <c r="O3586" s="220">
        <v>0</v>
      </c>
      <c r="P3586" s="460">
        <f t="shared" si="2373"/>
        <v>0</v>
      </c>
      <c r="Q3586" s="551">
        <v>0</v>
      </c>
      <c r="R3586" s="234"/>
      <c r="S3586" s="234"/>
      <c r="T3586" s="75"/>
      <c r="U3586" s="79">
        <v>1</v>
      </c>
    </row>
    <row r="3587" spans="1:21" s="57" customFormat="1" ht="15.6" customHeight="1" thickBot="1">
      <c r="A3587" s="302" t="s">
        <v>2443</v>
      </c>
      <c r="B3587" s="516">
        <f>+B3586+1</f>
        <v>704</v>
      </c>
      <c r="C3587" s="615" t="s">
        <v>2433</v>
      </c>
      <c r="D3587" s="219">
        <v>0</v>
      </c>
      <c r="E3587" s="220">
        <v>0</v>
      </c>
      <c r="F3587" s="220">
        <v>0</v>
      </c>
      <c r="G3587" s="220">
        <v>0</v>
      </c>
      <c r="H3587" s="220">
        <v>0</v>
      </c>
      <c r="I3587" s="220">
        <v>0</v>
      </c>
      <c r="J3587" s="220">
        <v>0</v>
      </c>
      <c r="K3587" s="220">
        <v>0</v>
      </c>
      <c r="L3587" s="220">
        <v>0</v>
      </c>
      <c r="M3587" s="220">
        <v>0</v>
      </c>
      <c r="N3587" s="220">
        <v>0</v>
      </c>
      <c r="O3587" s="220">
        <v>0</v>
      </c>
      <c r="P3587" s="552">
        <f t="shared" si="2373"/>
        <v>0</v>
      </c>
      <c r="Q3587" s="553">
        <v>0</v>
      </c>
      <c r="R3587" s="234"/>
      <c r="S3587" s="234"/>
      <c r="T3587" s="75"/>
      <c r="U3587" s="79">
        <v>1</v>
      </c>
    </row>
    <row r="3588" spans="1:21" s="57" customFormat="1" ht="15.6" customHeight="1" thickBot="1">
      <c r="A3588" s="302" t="s">
        <v>2443</v>
      </c>
      <c r="B3588" s="516">
        <f>+B3587+1</f>
        <v>705</v>
      </c>
      <c r="C3588" s="613" t="s">
        <v>2434</v>
      </c>
      <c r="D3588" s="175">
        <f t="shared" ref="D3588:O3588" si="2374">D3608/$P3608</f>
        <v>0</v>
      </c>
      <c r="E3588" s="176">
        <f t="shared" si="2374"/>
        <v>0.38744932507204732</v>
      </c>
      <c r="F3588" s="176">
        <f t="shared" si="2374"/>
        <v>0.61255067492795257</v>
      </c>
      <c r="G3588" s="176">
        <f t="shared" si="2374"/>
        <v>0</v>
      </c>
      <c r="H3588" s="176">
        <f t="shared" si="2374"/>
        <v>0</v>
      </c>
      <c r="I3588" s="176">
        <f t="shared" si="2374"/>
        <v>0</v>
      </c>
      <c r="J3588" s="176">
        <f t="shared" si="2374"/>
        <v>0</v>
      </c>
      <c r="K3588" s="176">
        <f t="shared" si="2374"/>
        <v>0</v>
      </c>
      <c r="L3588" s="176">
        <f t="shared" si="2374"/>
        <v>0</v>
      </c>
      <c r="M3588" s="176">
        <f t="shared" si="2374"/>
        <v>0</v>
      </c>
      <c r="N3588" s="176">
        <f t="shared" si="2374"/>
        <v>0</v>
      </c>
      <c r="O3588" s="176">
        <f t="shared" si="2374"/>
        <v>0</v>
      </c>
      <c r="P3588" s="229">
        <f t="shared" si="2373"/>
        <v>0.99999999999999989</v>
      </c>
      <c r="Q3588" s="498">
        <v>1</v>
      </c>
      <c r="R3588" s="234"/>
      <c r="S3588" s="234"/>
      <c r="T3588" s="75"/>
      <c r="U3588" s="79">
        <v>1</v>
      </c>
    </row>
    <row r="3589" spans="1:21" s="57" customFormat="1" ht="15.6" customHeight="1" thickBot="1">
      <c r="A3589" s="302" t="s">
        <v>2443</v>
      </c>
      <c r="B3589" s="516">
        <f>+B3588+1</f>
        <v>706</v>
      </c>
      <c r="C3589" s="613" t="s">
        <v>2435</v>
      </c>
      <c r="D3589" s="175">
        <f t="shared" ref="D3589:O3592" si="2375">D3609/$P3609</f>
        <v>8.3333333333333329E-2</v>
      </c>
      <c r="E3589" s="176">
        <f t="shared" si="2375"/>
        <v>8.3333333333333329E-2</v>
      </c>
      <c r="F3589" s="176">
        <f t="shared" si="2375"/>
        <v>8.3333333333333329E-2</v>
      </c>
      <c r="G3589" s="176">
        <f t="shared" si="2375"/>
        <v>8.3333333333333329E-2</v>
      </c>
      <c r="H3589" s="176">
        <f t="shared" si="2375"/>
        <v>8.3333333333333329E-2</v>
      </c>
      <c r="I3589" s="176">
        <f t="shared" si="2375"/>
        <v>8.3333333333333329E-2</v>
      </c>
      <c r="J3589" s="176">
        <f t="shared" si="2375"/>
        <v>8.3333333333333329E-2</v>
      </c>
      <c r="K3589" s="176">
        <f t="shared" si="2375"/>
        <v>8.3333333333333329E-2</v>
      </c>
      <c r="L3589" s="176">
        <f t="shared" si="2375"/>
        <v>8.3333333333333329E-2</v>
      </c>
      <c r="M3589" s="176">
        <f t="shared" si="2375"/>
        <v>8.3333333333333329E-2</v>
      </c>
      <c r="N3589" s="176">
        <f t="shared" si="2375"/>
        <v>8.3333333333333329E-2</v>
      </c>
      <c r="O3589" s="176">
        <f t="shared" si="2375"/>
        <v>8.3333333333333329E-2</v>
      </c>
      <c r="P3589" s="164">
        <f t="shared" ref="P3589:P3595" si="2376">SUM(D3589:O3589)</f>
        <v>1</v>
      </c>
      <c r="Q3589" s="492">
        <f t="shared" ref="Q3589:Q3595" si="2377">(P3609/P3608-1)</f>
        <v>1.0477147679889964</v>
      </c>
      <c r="R3589" s="234"/>
      <c r="S3589" s="234"/>
      <c r="T3589" s="75"/>
      <c r="U3589" s="79">
        <v>1</v>
      </c>
    </row>
    <row r="3590" spans="1:21" s="57" customFormat="1" ht="15.75" customHeight="1" thickBot="1">
      <c r="A3590" s="302" t="s">
        <v>2443</v>
      </c>
      <c r="B3590" s="516">
        <f>+B3589+1</f>
        <v>707</v>
      </c>
      <c r="C3590" s="613" t="s">
        <v>2436</v>
      </c>
      <c r="D3590" s="175">
        <f t="shared" si="2375"/>
        <v>9.0909090909090912E-2</v>
      </c>
      <c r="E3590" s="176">
        <f t="shared" si="2375"/>
        <v>9.0909090909090912E-2</v>
      </c>
      <c r="F3590" s="176">
        <f t="shared" si="2375"/>
        <v>9.0909090909090912E-2</v>
      </c>
      <c r="G3590" s="176">
        <f t="shared" si="2375"/>
        <v>9.0909090909090912E-2</v>
      </c>
      <c r="H3590" s="176">
        <f t="shared" si="2375"/>
        <v>9.0909090909090912E-2</v>
      </c>
      <c r="I3590" s="176">
        <f t="shared" si="2375"/>
        <v>9.0909090909090912E-2</v>
      </c>
      <c r="J3590" s="176">
        <f t="shared" si="2375"/>
        <v>9.0909090909090912E-2</v>
      </c>
      <c r="K3590" s="176">
        <f t="shared" si="2375"/>
        <v>9.0909090909090912E-2</v>
      </c>
      <c r="L3590" s="176">
        <f t="shared" si="2375"/>
        <v>9.0909090909090912E-2</v>
      </c>
      <c r="M3590" s="176">
        <f t="shared" si="2375"/>
        <v>9.0909090909090912E-2</v>
      </c>
      <c r="N3590" s="176">
        <f t="shared" si="2375"/>
        <v>9.0909090909090912E-2</v>
      </c>
      <c r="O3590" s="176">
        <f t="shared" si="2375"/>
        <v>0</v>
      </c>
      <c r="P3590" s="164">
        <f t="shared" si="2376"/>
        <v>1.0000000000000002</v>
      </c>
      <c r="Q3590" s="492">
        <f t="shared" si="2377"/>
        <v>-8.333333333333337E-2</v>
      </c>
      <c r="R3590" s="234"/>
      <c r="S3590" s="234"/>
      <c r="T3590" s="75"/>
      <c r="U3590" s="79">
        <v>1</v>
      </c>
    </row>
    <row r="3591" spans="1:21" s="57" customFormat="1" ht="15.75" customHeight="1" thickBot="1">
      <c r="A3591" s="302" t="s">
        <v>2443</v>
      </c>
      <c r="B3591" s="516">
        <f>+B3590+1</f>
        <v>708</v>
      </c>
      <c r="C3591" s="613" t="s">
        <v>2437</v>
      </c>
      <c r="D3591" s="175" t="e">
        <f t="shared" si="2375"/>
        <v>#DIV/0!</v>
      </c>
      <c r="E3591" s="176" t="e">
        <f t="shared" si="2375"/>
        <v>#DIV/0!</v>
      </c>
      <c r="F3591" s="176" t="e">
        <f t="shared" si="2375"/>
        <v>#DIV/0!</v>
      </c>
      <c r="G3591" s="176" t="e">
        <f t="shared" si="2375"/>
        <v>#DIV/0!</v>
      </c>
      <c r="H3591" s="176" t="e">
        <f t="shared" si="2375"/>
        <v>#DIV/0!</v>
      </c>
      <c r="I3591" s="176" t="e">
        <f t="shared" si="2375"/>
        <v>#DIV/0!</v>
      </c>
      <c r="J3591" s="176" t="e">
        <f t="shared" si="2375"/>
        <v>#DIV/0!</v>
      </c>
      <c r="K3591" s="176" t="e">
        <f t="shared" si="2375"/>
        <v>#DIV/0!</v>
      </c>
      <c r="L3591" s="176" t="e">
        <f t="shared" si="2375"/>
        <v>#DIV/0!</v>
      </c>
      <c r="M3591" s="176" t="e">
        <f t="shared" si="2375"/>
        <v>#DIV/0!</v>
      </c>
      <c r="N3591" s="176" t="e">
        <f t="shared" si="2375"/>
        <v>#DIV/0!</v>
      </c>
      <c r="O3591" s="176" t="e">
        <f t="shared" si="2375"/>
        <v>#DIV/0!</v>
      </c>
      <c r="P3591" s="164" t="e">
        <f t="shared" si="2376"/>
        <v>#DIV/0!</v>
      </c>
      <c r="Q3591" s="492">
        <f t="shared" si="2377"/>
        <v>-1</v>
      </c>
      <c r="R3591" s="234"/>
      <c r="S3591" s="234"/>
      <c r="T3591" s="75"/>
      <c r="U3591" s="79">
        <v>1</v>
      </c>
    </row>
    <row r="3592" spans="1:21" s="57" customFormat="1" ht="15.75" hidden="1" customHeight="1" thickBot="1">
      <c r="A3592" s="302" t="s">
        <v>2443</v>
      </c>
      <c r="B3592" s="69"/>
      <c r="C3592" s="613" t="s">
        <v>2438</v>
      </c>
      <c r="D3592" s="175" t="e">
        <f t="shared" si="2375"/>
        <v>#DIV/0!</v>
      </c>
      <c r="E3592" s="176" t="e">
        <f t="shared" si="2375"/>
        <v>#DIV/0!</v>
      </c>
      <c r="F3592" s="176" t="e">
        <f t="shared" si="2375"/>
        <v>#DIV/0!</v>
      </c>
      <c r="G3592" s="176" t="e">
        <f t="shared" si="2375"/>
        <v>#DIV/0!</v>
      </c>
      <c r="H3592" s="176" t="e">
        <f t="shared" si="2375"/>
        <v>#DIV/0!</v>
      </c>
      <c r="I3592" s="176" t="e">
        <f t="shared" si="2375"/>
        <v>#DIV/0!</v>
      </c>
      <c r="J3592" s="176" t="e">
        <f t="shared" si="2375"/>
        <v>#DIV/0!</v>
      </c>
      <c r="K3592" s="176" t="e">
        <f t="shared" si="2375"/>
        <v>#DIV/0!</v>
      </c>
      <c r="L3592" s="176" t="e">
        <f t="shared" si="2375"/>
        <v>#DIV/0!</v>
      </c>
      <c r="M3592" s="176" t="e">
        <f t="shared" si="2375"/>
        <v>#DIV/0!</v>
      </c>
      <c r="N3592" s="176" t="e">
        <f t="shared" si="2375"/>
        <v>#DIV/0!</v>
      </c>
      <c r="O3592" s="176" t="e">
        <f t="shared" si="2375"/>
        <v>#DIV/0!</v>
      </c>
      <c r="P3592" s="164" t="e">
        <f t="shared" si="2376"/>
        <v>#DIV/0!</v>
      </c>
      <c r="Q3592" s="492" t="e">
        <f t="shared" si="2377"/>
        <v>#DIV/0!</v>
      </c>
      <c r="R3592" s="234"/>
      <c r="S3592" s="234"/>
      <c r="T3592" s="75"/>
      <c r="U3592" s="79">
        <v>2</v>
      </c>
    </row>
    <row r="3593" spans="1:21" s="57" customFormat="1" ht="15.75" hidden="1" customHeight="1" thickBot="1">
      <c r="A3593" s="302" t="s">
        <v>2443</v>
      </c>
      <c r="B3593" s="69"/>
      <c r="C3593" s="613" t="s">
        <v>2439</v>
      </c>
      <c r="D3593" s="175" t="e">
        <f t="shared" ref="D3593:O3593" si="2378">D3613/$P3613</f>
        <v>#DIV/0!</v>
      </c>
      <c r="E3593" s="176" t="e">
        <f t="shared" si="2378"/>
        <v>#DIV/0!</v>
      </c>
      <c r="F3593" s="176" t="e">
        <f t="shared" si="2378"/>
        <v>#DIV/0!</v>
      </c>
      <c r="G3593" s="176" t="e">
        <f t="shared" si="2378"/>
        <v>#DIV/0!</v>
      </c>
      <c r="H3593" s="176" t="e">
        <f t="shared" si="2378"/>
        <v>#DIV/0!</v>
      </c>
      <c r="I3593" s="176" t="e">
        <f t="shared" si="2378"/>
        <v>#DIV/0!</v>
      </c>
      <c r="J3593" s="176" t="e">
        <f t="shared" si="2378"/>
        <v>#DIV/0!</v>
      </c>
      <c r="K3593" s="176" t="e">
        <f t="shared" si="2378"/>
        <v>#DIV/0!</v>
      </c>
      <c r="L3593" s="176" t="e">
        <f t="shared" si="2378"/>
        <v>#DIV/0!</v>
      </c>
      <c r="M3593" s="176" t="e">
        <f t="shared" si="2378"/>
        <v>#DIV/0!</v>
      </c>
      <c r="N3593" s="176" t="e">
        <f t="shared" si="2378"/>
        <v>#DIV/0!</v>
      </c>
      <c r="O3593" s="176" t="e">
        <f t="shared" si="2378"/>
        <v>#DIV/0!</v>
      </c>
      <c r="P3593" s="164" t="e">
        <f t="shared" si="2376"/>
        <v>#DIV/0!</v>
      </c>
      <c r="Q3593" s="492" t="e">
        <f t="shared" si="2377"/>
        <v>#DIV/0!</v>
      </c>
      <c r="R3593" s="234"/>
      <c r="S3593" s="234"/>
      <c r="T3593" s="75"/>
      <c r="U3593" s="79">
        <v>2</v>
      </c>
    </row>
    <row r="3594" spans="1:21" s="57" customFormat="1" ht="15.75" hidden="1" customHeight="1" thickBot="1">
      <c r="A3594" s="302" t="s">
        <v>2443</v>
      </c>
      <c r="B3594" s="69"/>
      <c r="C3594" s="613" t="s">
        <v>2440</v>
      </c>
      <c r="D3594" s="175" t="e">
        <f t="shared" ref="D3594:O3594" si="2379">D3614/$P3614</f>
        <v>#DIV/0!</v>
      </c>
      <c r="E3594" s="176" t="e">
        <f t="shared" si="2379"/>
        <v>#DIV/0!</v>
      </c>
      <c r="F3594" s="176" t="e">
        <f t="shared" si="2379"/>
        <v>#DIV/0!</v>
      </c>
      <c r="G3594" s="176" t="e">
        <f t="shared" si="2379"/>
        <v>#DIV/0!</v>
      </c>
      <c r="H3594" s="176" t="e">
        <f t="shared" si="2379"/>
        <v>#DIV/0!</v>
      </c>
      <c r="I3594" s="176" t="e">
        <f t="shared" si="2379"/>
        <v>#DIV/0!</v>
      </c>
      <c r="J3594" s="176" t="e">
        <f t="shared" si="2379"/>
        <v>#DIV/0!</v>
      </c>
      <c r="K3594" s="176" t="e">
        <f t="shared" si="2379"/>
        <v>#DIV/0!</v>
      </c>
      <c r="L3594" s="176" t="e">
        <f t="shared" si="2379"/>
        <v>#DIV/0!</v>
      </c>
      <c r="M3594" s="176" t="e">
        <f t="shared" si="2379"/>
        <v>#DIV/0!</v>
      </c>
      <c r="N3594" s="176" t="e">
        <f t="shared" si="2379"/>
        <v>#DIV/0!</v>
      </c>
      <c r="O3594" s="176" t="e">
        <f t="shared" si="2379"/>
        <v>#DIV/0!</v>
      </c>
      <c r="P3594" s="164" t="e">
        <f t="shared" si="2376"/>
        <v>#DIV/0!</v>
      </c>
      <c r="Q3594" s="492" t="e">
        <f t="shared" si="2377"/>
        <v>#DIV/0!</v>
      </c>
      <c r="R3594" s="234"/>
      <c r="S3594" s="234"/>
      <c r="T3594" s="75"/>
      <c r="U3594" s="79">
        <v>2</v>
      </c>
    </row>
    <row r="3595" spans="1:21" s="57" customFormat="1" ht="15.75" hidden="1" customHeight="1" thickBot="1">
      <c r="A3595" s="302" t="s">
        <v>2443</v>
      </c>
      <c r="B3595" s="69"/>
      <c r="C3595" s="613" t="s">
        <v>2441</v>
      </c>
      <c r="D3595" s="175" t="e">
        <f t="shared" ref="D3595:O3595" si="2380">D3615/$P3615</f>
        <v>#DIV/0!</v>
      </c>
      <c r="E3595" s="176" t="e">
        <f t="shared" si="2380"/>
        <v>#DIV/0!</v>
      </c>
      <c r="F3595" s="176" t="e">
        <f t="shared" si="2380"/>
        <v>#DIV/0!</v>
      </c>
      <c r="G3595" s="176" t="e">
        <f t="shared" si="2380"/>
        <v>#DIV/0!</v>
      </c>
      <c r="H3595" s="176" t="e">
        <f t="shared" si="2380"/>
        <v>#DIV/0!</v>
      </c>
      <c r="I3595" s="176" t="e">
        <f t="shared" si="2380"/>
        <v>#DIV/0!</v>
      </c>
      <c r="J3595" s="176" t="e">
        <f t="shared" si="2380"/>
        <v>#DIV/0!</v>
      </c>
      <c r="K3595" s="176" t="e">
        <f t="shared" si="2380"/>
        <v>#DIV/0!</v>
      </c>
      <c r="L3595" s="176" t="e">
        <f t="shared" si="2380"/>
        <v>#DIV/0!</v>
      </c>
      <c r="M3595" s="176" t="e">
        <f t="shared" si="2380"/>
        <v>#DIV/0!</v>
      </c>
      <c r="N3595" s="176" t="e">
        <f t="shared" si="2380"/>
        <v>#DIV/0!</v>
      </c>
      <c r="O3595" s="176" t="e">
        <f t="shared" si="2380"/>
        <v>#DIV/0!</v>
      </c>
      <c r="P3595" s="164" t="e">
        <f t="shared" si="2376"/>
        <v>#DIV/0!</v>
      </c>
      <c r="Q3595" s="492" t="e">
        <f t="shared" si="2377"/>
        <v>#DIV/0!</v>
      </c>
      <c r="R3595" s="234"/>
      <c r="S3595" s="234"/>
      <c r="T3595" s="75"/>
      <c r="U3595" s="79">
        <v>2</v>
      </c>
    </row>
    <row r="3596" spans="1:21" s="57" customFormat="1" ht="15.75" hidden="1" customHeight="1" thickBot="1">
      <c r="A3596" s="302" t="s">
        <v>2443</v>
      </c>
      <c r="B3596" s="69"/>
      <c r="C3596" s="614" t="s">
        <v>2423</v>
      </c>
      <c r="D3596" s="245"/>
      <c r="E3596" s="246"/>
      <c r="F3596" s="246"/>
      <c r="G3596" s="246"/>
      <c r="H3596" s="246"/>
      <c r="I3596" s="246"/>
      <c r="J3596" s="246"/>
      <c r="K3596" s="246"/>
      <c r="L3596" s="246"/>
      <c r="M3596" s="246"/>
      <c r="N3596" s="246"/>
      <c r="O3596" s="197"/>
      <c r="P3596" s="181">
        <f>SUM(D3596:O3596)</f>
        <v>0</v>
      </c>
      <c r="Q3596" s="198"/>
      <c r="R3596" s="234"/>
      <c r="S3596" s="234"/>
      <c r="T3596" s="75"/>
      <c r="U3596" s="79">
        <v>2</v>
      </c>
    </row>
    <row r="3597" spans="1:21" s="57" customFormat="1" ht="15.75" hidden="1" customHeight="1" thickBot="1">
      <c r="A3597" s="302" t="s">
        <v>2443</v>
      </c>
      <c r="B3597" s="69"/>
      <c r="C3597" s="613" t="s">
        <v>2424</v>
      </c>
      <c r="D3597" s="182"/>
      <c r="E3597" s="183"/>
      <c r="F3597" s="183"/>
      <c r="G3597" s="183"/>
      <c r="H3597" s="183"/>
      <c r="I3597" s="183"/>
      <c r="J3597" s="183"/>
      <c r="K3597" s="183"/>
      <c r="L3597" s="183"/>
      <c r="M3597" s="183"/>
      <c r="N3597" s="183"/>
      <c r="O3597" s="184"/>
      <c r="P3597" s="185">
        <f>SUM(D3597:O3597)</f>
        <v>0</v>
      </c>
      <c r="Q3597" s="502"/>
      <c r="R3597" s="186"/>
      <c r="S3597" s="186"/>
      <c r="T3597" s="103"/>
      <c r="U3597" s="79">
        <v>2</v>
      </c>
    </row>
    <row r="3598" spans="1:21" s="57" customFormat="1" ht="15.75" hidden="1" customHeight="1" thickBot="1">
      <c r="A3598" s="302" t="s">
        <v>2443</v>
      </c>
      <c r="B3598" s="69"/>
      <c r="C3598" s="613" t="s">
        <v>2425</v>
      </c>
      <c r="D3598" s="182"/>
      <c r="E3598" s="183"/>
      <c r="F3598" s="183"/>
      <c r="G3598" s="183"/>
      <c r="H3598" s="183"/>
      <c r="I3598" s="183"/>
      <c r="J3598" s="183"/>
      <c r="K3598" s="183"/>
      <c r="L3598" s="183"/>
      <c r="M3598" s="183"/>
      <c r="N3598" s="183"/>
      <c r="O3598" s="184"/>
      <c r="P3598" s="185">
        <f t="shared" ref="P3598:P3603" si="2381">SUM(D3598:O3598)</f>
        <v>0</v>
      </c>
      <c r="Q3598" s="503"/>
      <c r="R3598" s="187"/>
      <c r="S3598" s="187"/>
      <c r="T3598" s="105">
        <f>R3598-S3598</f>
        <v>0</v>
      </c>
      <c r="U3598" s="79">
        <v>2</v>
      </c>
    </row>
    <row r="3599" spans="1:21" s="57" customFormat="1" ht="15.75" hidden="1" customHeight="1" thickBot="1">
      <c r="A3599" s="302" t="s">
        <v>2443</v>
      </c>
      <c r="B3599" s="69"/>
      <c r="C3599" s="613" t="s">
        <v>2426</v>
      </c>
      <c r="D3599" s="182"/>
      <c r="E3599" s="183"/>
      <c r="F3599" s="183"/>
      <c r="G3599" s="183"/>
      <c r="H3599" s="183"/>
      <c r="I3599" s="183"/>
      <c r="J3599" s="183"/>
      <c r="K3599" s="183"/>
      <c r="L3599" s="183"/>
      <c r="M3599" s="183"/>
      <c r="N3599" s="183"/>
      <c r="O3599" s="184"/>
      <c r="P3599" s="185">
        <f t="shared" si="2381"/>
        <v>0</v>
      </c>
      <c r="Q3599" s="503"/>
      <c r="R3599" s="187"/>
      <c r="S3599" s="187"/>
      <c r="T3599" s="105">
        <f>R3599-S3599</f>
        <v>0</v>
      </c>
      <c r="U3599" s="79">
        <v>2</v>
      </c>
    </row>
    <row r="3600" spans="1:21" s="57" customFormat="1" ht="15.75" hidden="1" customHeight="1" thickBot="1">
      <c r="A3600" s="302" t="s">
        <v>2443</v>
      </c>
      <c r="B3600" s="69"/>
      <c r="C3600" s="613" t="s">
        <v>2427</v>
      </c>
      <c r="D3600" s="182"/>
      <c r="E3600" s="183"/>
      <c r="F3600" s="183"/>
      <c r="G3600" s="183"/>
      <c r="H3600" s="183"/>
      <c r="I3600" s="183"/>
      <c r="J3600" s="183"/>
      <c r="K3600" s="183"/>
      <c r="L3600" s="183"/>
      <c r="M3600" s="183"/>
      <c r="N3600" s="183"/>
      <c r="O3600" s="184"/>
      <c r="P3600" s="185">
        <f t="shared" si="2381"/>
        <v>0</v>
      </c>
      <c r="Q3600" s="503"/>
      <c r="R3600" s="187"/>
      <c r="S3600" s="187"/>
      <c r="T3600" s="105">
        <f>R3600-S3600</f>
        <v>0</v>
      </c>
      <c r="U3600" s="79">
        <v>2</v>
      </c>
    </row>
    <row r="3601" spans="1:21" s="57" customFormat="1" ht="15.75" hidden="1" customHeight="1" thickBot="1">
      <c r="A3601" s="302" t="s">
        <v>2443</v>
      </c>
      <c r="B3601" s="69"/>
      <c r="C3601" s="613" t="s">
        <v>2428</v>
      </c>
      <c r="D3601" s="189"/>
      <c r="E3601" s="190"/>
      <c r="F3601" s="190"/>
      <c r="G3601" s="190"/>
      <c r="H3601" s="190"/>
      <c r="I3601" s="190"/>
      <c r="J3601" s="190"/>
      <c r="K3601" s="190"/>
      <c r="L3601" s="190"/>
      <c r="M3601" s="190"/>
      <c r="N3601" s="190"/>
      <c r="O3601" s="184"/>
      <c r="P3601" s="185">
        <f t="shared" si="2381"/>
        <v>0</v>
      </c>
      <c r="Q3601" s="503"/>
      <c r="R3601" s="187"/>
      <c r="S3601" s="187"/>
      <c r="T3601" s="105">
        <f>R3601-S3601</f>
        <v>0</v>
      </c>
      <c r="U3601" s="79">
        <v>2</v>
      </c>
    </row>
    <row r="3602" spans="1:21" s="57" customFormat="1" ht="15.75" hidden="1" customHeight="1" thickBot="1">
      <c r="A3602" s="302" t="s">
        <v>2443</v>
      </c>
      <c r="B3602" s="69"/>
      <c r="C3602" s="613" t="s">
        <v>2429</v>
      </c>
      <c r="D3602" s="422"/>
      <c r="E3602" s="423"/>
      <c r="F3602" s="423"/>
      <c r="G3602" s="423"/>
      <c r="H3602" s="423"/>
      <c r="I3602" s="423"/>
      <c r="J3602" s="423"/>
      <c r="K3602" s="243"/>
      <c r="L3602" s="243"/>
      <c r="M3602" s="243"/>
      <c r="N3602" s="243"/>
      <c r="O3602" s="424"/>
      <c r="P3602" s="425">
        <f t="shared" si="2381"/>
        <v>0</v>
      </c>
      <c r="Q3602" s="503"/>
      <c r="R3602" s="182"/>
      <c r="S3602" s="191"/>
      <c r="T3602" s="192">
        <f>S3602-R3602</f>
        <v>0</v>
      </c>
      <c r="U3602" s="79">
        <v>2</v>
      </c>
    </row>
    <row r="3603" spans="1:21" s="57" customFormat="1" ht="15.75" hidden="1" customHeight="1" thickBot="1">
      <c r="A3603" s="302" t="s">
        <v>2443</v>
      </c>
      <c r="B3603" s="69"/>
      <c r="C3603" s="613" t="s">
        <v>2430</v>
      </c>
      <c r="D3603" s="182"/>
      <c r="E3603" s="183"/>
      <c r="F3603" s="183"/>
      <c r="G3603" s="183"/>
      <c r="H3603" s="183"/>
      <c r="I3603" s="183"/>
      <c r="J3603" s="183"/>
      <c r="K3603" s="183"/>
      <c r="L3603" s="183"/>
      <c r="M3603" s="183"/>
      <c r="N3603" s="183"/>
      <c r="O3603" s="184"/>
      <c r="P3603" s="185">
        <f t="shared" si="2381"/>
        <v>0</v>
      </c>
      <c r="Q3603" s="503"/>
      <c r="R3603" s="459"/>
      <c r="S3603" s="459"/>
      <c r="T3603" s="592">
        <f>R3603-S3603</f>
        <v>0</v>
      </c>
      <c r="U3603" s="79">
        <v>2</v>
      </c>
    </row>
    <row r="3604" spans="1:21" s="57" customFormat="1" ht="15.6" customHeight="1" thickBot="1">
      <c r="A3604" s="302" t="s">
        <v>2443</v>
      </c>
      <c r="B3604" s="516">
        <f>+B3591+1</f>
        <v>709</v>
      </c>
      <c r="C3604" s="613" t="s">
        <v>2538</v>
      </c>
      <c r="D3604" s="183">
        <v>90</v>
      </c>
      <c r="E3604" s="183">
        <v>90</v>
      </c>
      <c r="F3604" s="183">
        <v>90</v>
      </c>
      <c r="G3604" s="183">
        <v>90</v>
      </c>
      <c r="H3604" s="183">
        <v>90</v>
      </c>
      <c r="I3604" s="183">
        <v>90</v>
      </c>
      <c r="J3604" s="183">
        <v>90</v>
      </c>
      <c r="K3604" s="183">
        <v>90</v>
      </c>
      <c r="L3604" s="183">
        <v>90</v>
      </c>
      <c r="M3604" s="183">
        <v>90</v>
      </c>
      <c r="N3604" s="183">
        <v>90</v>
      </c>
      <c r="O3604" s="184">
        <f>(R3604)-SUM(D3604:N3604)</f>
        <v>0</v>
      </c>
      <c r="P3604" s="185">
        <f>SUM(D3604:O3604)</f>
        <v>990</v>
      </c>
      <c r="Q3604" s="584"/>
      <c r="R3604" s="182">
        <v>990</v>
      </c>
      <c r="S3604" s="187">
        <v>990</v>
      </c>
      <c r="T3604" s="105">
        <f>R3604-S3604</f>
        <v>0</v>
      </c>
      <c r="U3604" s="79">
        <v>1</v>
      </c>
    </row>
    <row r="3605" spans="1:21" s="57" customFormat="1" ht="15.75" hidden="1" customHeight="1" thickBot="1">
      <c r="A3605" s="302" t="s">
        <v>2443</v>
      </c>
      <c r="B3605" s="69"/>
      <c r="C3605" s="613" t="s">
        <v>2431</v>
      </c>
      <c r="D3605" s="182"/>
      <c r="E3605" s="183"/>
      <c r="F3605" s="183"/>
      <c r="G3605" s="183"/>
      <c r="H3605" s="183"/>
      <c r="I3605" s="183"/>
      <c r="J3605" s="183"/>
      <c r="K3605" s="183"/>
      <c r="L3605" s="183"/>
      <c r="M3605" s="183"/>
      <c r="N3605" s="183"/>
      <c r="O3605" s="332">
        <f t="shared" ref="O3605:O3615" si="2382">(R3605)-SUM(D3605:N3605)</f>
        <v>0</v>
      </c>
      <c r="P3605" s="185">
        <f>SUM(D3605:O3605)</f>
        <v>0</v>
      </c>
      <c r="Q3605" s="351"/>
      <c r="R3605" s="595"/>
      <c r="S3605" s="596"/>
      <c r="T3605" s="597">
        <f>R3605-S3605</f>
        <v>0</v>
      </c>
      <c r="U3605" s="79">
        <v>2</v>
      </c>
    </row>
    <row r="3606" spans="1:21" s="57" customFormat="1" ht="15.75" hidden="1" customHeight="1" thickBot="1">
      <c r="A3606" s="302" t="s">
        <v>2443</v>
      </c>
      <c r="B3606" s="516"/>
      <c r="C3606" s="613" t="s">
        <v>2432</v>
      </c>
      <c r="D3606" s="182"/>
      <c r="E3606" s="183"/>
      <c r="F3606" s="183"/>
      <c r="G3606" s="183"/>
      <c r="H3606" s="183"/>
      <c r="I3606" s="183"/>
      <c r="J3606" s="183"/>
      <c r="K3606" s="183"/>
      <c r="L3606" s="183"/>
      <c r="M3606" s="183"/>
      <c r="N3606" s="183"/>
      <c r="O3606" s="332">
        <f t="shared" si="2382"/>
        <v>0</v>
      </c>
      <c r="P3606" s="185">
        <f t="shared" ref="P3606:P3615" si="2383">SUM(D3606:O3606)</f>
        <v>0</v>
      </c>
      <c r="Q3606" s="351"/>
      <c r="R3606" s="182"/>
      <c r="S3606" s="187"/>
      <c r="T3606" s="481">
        <f t="shared" ref="T3606:T3615" si="2384">R3606-S3606</f>
        <v>0</v>
      </c>
      <c r="U3606" s="79">
        <v>2</v>
      </c>
    </row>
    <row r="3607" spans="1:21" s="57" customFormat="1" ht="15.75" hidden="1" customHeight="1" thickBot="1">
      <c r="A3607" s="302" t="s">
        <v>2443</v>
      </c>
      <c r="B3607" s="516"/>
      <c r="C3607" s="613" t="s">
        <v>2433</v>
      </c>
      <c r="D3607" s="182">
        <v>0</v>
      </c>
      <c r="E3607" s="183">
        <v>0</v>
      </c>
      <c r="F3607" s="183">
        <v>0</v>
      </c>
      <c r="G3607" s="183">
        <v>0</v>
      </c>
      <c r="H3607" s="183">
        <v>0</v>
      </c>
      <c r="I3607" s="183">
        <v>0</v>
      </c>
      <c r="J3607" s="183">
        <v>0</v>
      </c>
      <c r="K3607" s="183">
        <v>0</v>
      </c>
      <c r="L3607" s="183">
        <v>0</v>
      </c>
      <c r="M3607" s="183">
        <v>0</v>
      </c>
      <c r="N3607" s="183">
        <v>0</v>
      </c>
      <c r="O3607" s="332">
        <f t="shared" si="2382"/>
        <v>0</v>
      </c>
      <c r="P3607" s="333">
        <f t="shared" si="2383"/>
        <v>0</v>
      </c>
      <c r="Q3607" s="557"/>
      <c r="R3607" s="422">
        <v>0</v>
      </c>
      <c r="S3607" s="459">
        <v>0</v>
      </c>
      <c r="T3607" s="592">
        <f t="shared" si="2384"/>
        <v>0</v>
      </c>
      <c r="U3607" s="79">
        <v>2</v>
      </c>
    </row>
    <row r="3608" spans="1:21" s="57" customFormat="1" ht="15.6" hidden="1" customHeight="1" thickBot="1">
      <c r="A3608" s="302" t="s">
        <v>2443</v>
      </c>
      <c r="B3608" s="516"/>
      <c r="C3608" s="613" t="s">
        <v>2434</v>
      </c>
      <c r="D3608" s="182">
        <v>0</v>
      </c>
      <c r="E3608" s="183">
        <v>204.34744018999999</v>
      </c>
      <c r="F3608" s="183">
        <v>323.06976501999998</v>
      </c>
      <c r="G3608" s="183">
        <v>0</v>
      </c>
      <c r="H3608" s="183">
        <v>0</v>
      </c>
      <c r="I3608" s="183">
        <v>0</v>
      </c>
      <c r="J3608" s="183">
        <v>0</v>
      </c>
      <c r="K3608" s="183">
        <v>0</v>
      </c>
      <c r="L3608" s="183">
        <v>0</v>
      </c>
      <c r="M3608" s="183">
        <v>0</v>
      </c>
      <c r="N3608" s="183">
        <v>0</v>
      </c>
      <c r="O3608" s="184">
        <f t="shared" si="2382"/>
        <v>0</v>
      </c>
      <c r="P3608" s="185">
        <f t="shared" si="2383"/>
        <v>527.41720521000002</v>
      </c>
      <c r="Q3608" s="584"/>
      <c r="R3608" s="182">
        <v>527.41720521000002</v>
      </c>
      <c r="S3608" s="187">
        <v>527.41720521000002</v>
      </c>
      <c r="T3608" s="105">
        <f t="shared" si="2384"/>
        <v>0</v>
      </c>
      <c r="U3608" s="79">
        <v>2</v>
      </c>
    </row>
    <row r="3609" spans="1:21" s="57" customFormat="1" ht="15.6" hidden="1" customHeight="1" thickBot="1">
      <c r="A3609" s="302" t="s">
        <v>2443</v>
      </c>
      <c r="B3609" s="516"/>
      <c r="C3609" s="613" t="s">
        <v>2435</v>
      </c>
      <c r="D3609" s="182">
        <v>90</v>
      </c>
      <c r="E3609" s="183">
        <v>90</v>
      </c>
      <c r="F3609" s="183">
        <v>90</v>
      </c>
      <c r="G3609" s="183">
        <v>90</v>
      </c>
      <c r="H3609" s="183">
        <v>90</v>
      </c>
      <c r="I3609" s="183">
        <v>90</v>
      </c>
      <c r="J3609" s="183">
        <v>90</v>
      </c>
      <c r="K3609" s="183">
        <v>90</v>
      </c>
      <c r="L3609" s="183">
        <v>90</v>
      </c>
      <c r="M3609" s="183">
        <v>90</v>
      </c>
      <c r="N3609" s="183">
        <v>90</v>
      </c>
      <c r="O3609" s="183">
        <v>90</v>
      </c>
      <c r="P3609" s="185">
        <f t="shared" si="2383"/>
        <v>1080</v>
      </c>
      <c r="Q3609" s="638"/>
      <c r="R3609" s="182">
        <v>1080</v>
      </c>
      <c r="S3609" s="187">
        <v>1080</v>
      </c>
      <c r="T3609" s="105">
        <f t="shared" si="2384"/>
        <v>0</v>
      </c>
      <c r="U3609" s="79">
        <v>2</v>
      </c>
    </row>
    <row r="3610" spans="1:21" s="57" customFormat="1" ht="15.75" customHeight="1" thickBot="1">
      <c r="A3610" s="302" t="s">
        <v>2443</v>
      </c>
      <c r="B3610" s="516">
        <f>+B3604+1</f>
        <v>710</v>
      </c>
      <c r="C3610" s="613" t="s">
        <v>2436</v>
      </c>
      <c r="D3610" s="611">
        <v>90</v>
      </c>
      <c r="E3610" s="611">
        <v>90</v>
      </c>
      <c r="F3610" s="611">
        <v>90</v>
      </c>
      <c r="G3610" s="611">
        <v>90</v>
      </c>
      <c r="H3610" s="611">
        <v>90</v>
      </c>
      <c r="I3610" s="611">
        <v>90</v>
      </c>
      <c r="J3610" s="611">
        <v>90</v>
      </c>
      <c r="K3610" s="611">
        <v>90</v>
      </c>
      <c r="L3610" s="611">
        <v>90</v>
      </c>
      <c r="M3610" s="611">
        <v>90</v>
      </c>
      <c r="N3610" s="611">
        <v>90</v>
      </c>
      <c r="O3610" s="184">
        <f t="shared" si="2382"/>
        <v>0</v>
      </c>
      <c r="P3610" s="185">
        <f t="shared" si="2383"/>
        <v>990</v>
      </c>
      <c r="Q3610" s="557"/>
      <c r="R3610" s="194">
        <v>990</v>
      </c>
      <c r="S3610" s="187">
        <v>990</v>
      </c>
      <c r="T3610" s="105">
        <f t="shared" si="2384"/>
        <v>0</v>
      </c>
      <c r="U3610" s="79">
        <v>1</v>
      </c>
    </row>
    <row r="3611" spans="1:21" s="57" customFormat="1" ht="15.75" customHeight="1" thickBot="1">
      <c r="A3611" s="302" t="s">
        <v>2443</v>
      </c>
      <c r="B3611" s="516">
        <f>+B3610+1</f>
        <v>711</v>
      </c>
      <c r="C3611" s="613" t="s">
        <v>2437</v>
      </c>
      <c r="D3611" s="612">
        <v>0</v>
      </c>
      <c r="E3611" s="611">
        <v>0</v>
      </c>
      <c r="F3611" s="611">
        <v>0</v>
      </c>
      <c r="G3611" s="611">
        <v>0</v>
      </c>
      <c r="H3611" s="611">
        <v>0</v>
      </c>
      <c r="I3611" s="611">
        <v>0</v>
      </c>
      <c r="J3611" s="611">
        <v>0</v>
      </c>
      <c r="K3611" s="611">
        <v>0</v>
      </c>
      <c r="L3611" s="611">
        <v>0</v>
      </c>
      <c r="M3611" s="611">
        <v>0</v>
      </c>
      <c r="N3611" s="611">
        <v>0</v>
      </c>
      <c r="O3611" s="184">
        <f t="shared" si="2382"/>
        <v>0</v>
      </c>
      <c r="P3611" s="185">
        <f t="shared" si="2383"/>
        <v>0</v>
      </c>
      <c r="Q3611" s="542"/>
      <c r="R3611" s="199">
        <v>0</v>
      </c>
      <c r="S3611" s="187">
        <v>0</v>
      </c>
      <c r="T3611" s="105">
        <f t="shared" si="2384"/>
        <v>0</v>
      </c>
      <c r="U3611" s="79">
        <v>1</v>
      </c>
    </row>
    <row r="3612" spans="1:21" s="57" customFormat="1" ht="15.75" hidden="1" customHeight="1" thickBot="1">
      <c r="A3612" s="302" t="s">
        <v>2443</v>
      </c>
      <c r="B3612" s="69"/>
      <c r="C3612" s="613" t="s">
        <v>2438</v>
      </c>
      <c r="D3612" s="612"/>
      <c r="E3612" s="611"/>
      <c r="F3612" s="611"/>
      <c r="G3612" s="611"/>
      <c r="H3612" s="611"/>
      <c r="I3612" s="611"/>
      <c r="J3612" s="611"/>
      <c r="K3612" s="611"/>
      <c r="L3612" s="611"/>
      <c r="M3612" s="611"/>
      <c r="N3612" s="611"/>
      <c r="O3612" s="184">
        <f t="shared" si="2382"/>
        <v>0</v>
      </c>
      <c r="P3612" s="185">
        <f t="shared" si="2383"/>
        <v>0</v>
      </c>
      <c r="Q3612" s="503"/>
      <c r="R3612" s="199"/>
      <c r="S3612" s="187"/>
      <c r="T3612" s="105">
        <f t="shared" si="2384"/>
        <v>0</v>
      </c>
      <c r="U3612" s="79">
        <v>2</v>
      </c>
    </row>
    <row r="3613" spans="1:21" s="57" customFormat="1" ht="15.75" hidden="1" customHeight="1" thickBot="1">
      <c r="A3613" s="302" t="s">
        <v>2443</v>
      </c>
      <c r="B3613" s="69"/>
      <c r="C3613" s="613" t="s">
        <v>2439</v>
      </c>
      <c r="D3613" s="612"/>
      <c r="E3613" s="611"/>
      <c r="F3613" s="611"/>
      <c r="G3613" s="611"/>
      <c r="H3613" s="611"/>
      <c r="I3613" s="611"/>
      <c r="J3613" s="611"/>
      <c r="K3613" s="611"/>
      <c r="L3613" s="611"/>
      <c r="M3613" s="611"/>
      <c r="N3613" s="611"/>
      <c r="O3613" s="184">
        <f t="shared" si="2382"/>
        <v>0</v>
      </c>
      <c r="P3613" s="185">
        <f t="shared" si="2383"/>
        <v>0</v>
      </c>
      <c r="Q3613" s="503"/>
      <c r="R3613" s="199"/>
      <c r="S3613" s="187"/>
      <c r="T3613" s="105">
        <f t="shared" si="2384"/>
        <v>0</v>
      </c>
      <c r="U3613" s="79">
        <v>2</v>
      </c>
    </row>
    <row r="3614" spans="1:21" s="57" customFormat="1" ht="15.75" hidden="1" customHeight="1" thickBot="1">
      <c r="A3614" s="302" t="s">
        <v>2443</v>
      </c>
      <c r="B3614" s="69"/>
      <c r="C3614" s="613" t="s">
        <v>2440</v>
      </c>
      <c r="D3614" s="612"/>
      <c r="E3614" s="611"/>
      <c r="F3614" s="611"/>
      <c r="G3614" s="611"/>
      <c r="H3614" s="611"/>
      <c r="I3614" s="611"/>
      <c r="J3614" s="611"/>
      <c r="K3614" s="611"/>
      <c r="L3614" s="611"/>
      <c r="M3614" s="611"/>
      <c r="N3614" s="611"/>
      <c r="O3614" s="184">
        <f t="shared" si="2382"/>
        <v>0</v>
      </c>
      <c r="P3614" s="185">
        <f t="shared" si="2383"/>
        <v>0</v>
      </c>
      <c r="Q3614" s="503"/>
      <c r="R3614" s="199"/>
      <c r="S3614" s="187"/>
      <c r="T3614" s="105">
        <f t="shared" si="2384"/>
        <v>0</v>
      </c>
      <c r="U3614" s="79">
        <v>2</v>
      </c>
    </row>
    <row r="3615" spans="1:21" s="57" customFormat="1" ht="15.75" hidden="1" customHeight="1" thickBot="1">
      <c r="A3615" s="302" t="s">
        <v>2443</v>
      </c>
      <c r="B3615" s="69"/>
      <c r="C3615" s="613" t="s">
        <v>2441</v>
      </c>
      <c r="D3615" s="612"/>
      <c r="E3615" s="611"/>
      <c r="F3615" s="611"/>
      <c r="G3615" s="611"/>
      <c r="H3615" s="611"/>
      <c r="I3615" s="611"/>
      <c r="J3615" s="611"/>
      <c r="K3615" s="611"/>
      <c r="L3615" s="611"/>
      <c r="M3615" s="611"/>
      <c r="N3615" s="611"/>
      <c r="O3615" s="184">
        <f t="shared" si="2382"/>
        <v>0</v>
      </c>
      <c r="P3615" s="185">
        <f t="shared" si="2383"/>
        <v>0</v>
      </c>
      <c r="Q3615" s="503"/>
      <c r="R3615" s="199"/>
      <c r="S3615" s="187"/>
      <c r="T3615" s="105">
        <f t="shared" si="2384"/>
        <v>0</v>
      </c>
      <c r="U3615" s="79">
        <v>2</v>
      </c>
    </row>
    <row r="3616" spans="1:21" s="196" customFormat="1" ht="15.6" customHeight="1" thickBot="1">
      <c r="B3616" s="549"/>
      <c r="C3616" s="468"/>
      <c r="D3616" s="161"/>
      <c r="E3616" s="161"/>
      <c r="F3616" s="161"/>
      <c r="G3616" s="161"/>
      <c r="H3616" s="161"/>
      <c r="I3616" s="161"/>
      <c r="J3616" s="161"/>
      <c r="K3616" s="161"/>
      <c r="L3616" s="161"/>
      <c r="M3616" s="161"/>
      <c r="N3616" s="161"/>
      <c r="O3616" s="197"/>
      <c r="P3616" s="198"/>
      <c r="Q3616" s="198"/>
      <c r="R3616" s="161"/>
      <c r="S3616" s="161"/>
      <c r="T3616" s="75"/>
      <c r="U3616" s="79">
        <v>1</v>
      </c>
    </row>
    <row r="3617" spans="1:21" s="61" customFormat="1" ht="15.75" hidden="1" customHeight="1" thickBot="1">
      <c r="A3617" s="302" t="s">
        <v>90</v>
      </c>
      <c r="B3617" s="69"/>
      <c r="C3617" s="375" t="s">
        <v>1061</v>
      </c>
      <c r="D3617" s="218">
        <v>8.6195096443621125E-2</v>
      </c>
      <c r="E3617" s="218">
        <v>8.2540997209791633E-2</v>
      </c>
      <c r="F3617" s="218">
        <v>7.9408231898956877E-2</v>
      </c>
      <c r="G3617" s="218">
        <v>7.883986785071502E-2</v>
      </c>
      <c r="H3617" s="218">
        <v>8.0905552943045758E-2</v>
      </c>
      <c r="I3617" s="218">
        <v>8.477992944460197E-2</v>
      </c>
      <c r="J3617" s="218">
        <v>9.1861353887944627E-2</v>
      </c>
      <c r="K3617" s="218">
        <v>8.0358146113403209E-2</v>
      </c>
      <c r="L3617" s="218">
        <v>8.359371411358911E-2</v>
      </c>
      <c r="M3617" s="218">
        <v>8.9905289010437137E-2</v>
      </c>
      <c r="N3617" s="218">
        <v>8.1550244544325773E-2</v>
      </c>
      <c r="O3617" s="218">
        <v>8.0061576539567747E-2</v>
      </c>
      <c r="P3617" s="160">
        <f>SUM(D3617:O3617)</f>
        <v>1</v>
      </c>
      <c r="Q3617" s="484"/>
      <c r="R3617" s="234"/>
      <c r="S3617" s="234"/>
      <c r="T3617" s="75"/>
      <c r="U3617" s="79">
        <v>2</v>
      </c>
    </row>
    <row r="3618" spans="1:21" s="61" customFormat="1" ht="15.75" hidden="1" customHeight="1" thickBot="1">
      <c r="A3618" s="304" t="s">
        <v>90</v>
      </c>
      <c r="B3618" s="69"/>
      <c r="C3618" s="375" t="s">
        <v>1062</v>
      </c>
      <c r="D3618" s="220">
        <v>8.9995261910566351E-2</v>
      </c>
      <c r="E3618" s="220">
        <v>8.5265948758043913E-2</v>
      </c>
      <c r="F3618" s="220">
        <v>8.2292372257112209E-2</v>
      </c>
      <c r="G3618" s="220">
        <v>8.0788101491865785E-2</v>
      </c>
      <c r="H3618" s="220">
        <v>7.9338775190448657E-2</v>
      </c>
      <c r="I3618" s="220">
        <v>8.3303544132277807E-2</v>
      </c>
      <c r="J3618" s="220">
        <v>9.062316666529685E-2</v>
      </c>
      <c r="K3618" s="220">
        <v>8.0636769048243601E-2</v>
      </c>
      <c r="L3618" s="220">
        <v>8.119677151414377E-2</v>
      </c>
      <c r="M3618" s="220">
        <v>8.7457199245259132E-2</v>
      </c>
      <c r="N3618" s="220">
        <v>8.1398505668300994E-2</v>
      </c>
      <c r="O3618" s="220">
        <v>7.7703584118440958E-2</v>
      </c>
      <c r="P3618" s="164">
        <f>SUM(D3618:O3618)</f>
        <v>1</v>
      </c>
      <c r="Q3618" s="484"/>
      <c r="R3618" s="234"/>
      <c r="S3618" s="234"/>
      <c r="T3618" s="75"/>
      <c r="U3618" s="79">
        <v>2</v>
      </c>
    </row>
    <row r="3619" spans="1:21" s="61" customFormat="1" ht="15.75" hidden="1" customHeight="1" thickBot="1">
      <c r="A3619" s="304" t="s">
        <v>90</v>
      </c>
      <c r="B3619" s="69"/>
      <c r="C3619" s="375" t="s">
        <v>1063</v>
      </c>
      <c r="D3619" s="235">
        <v>8.4069289852227322E-2</v>
      </c>
      <c r="E3619" s="235">
        <v>8.1961526379476776E-2</v>
      </c>
      <c r="F3619" s="235">
        <v>7.872559833683547E-2</v>
      </c>
      <c r="G3619" s="235">
        <v>7.6910194834792889E-2</v>
      </c>
      <c r="H3619" s="235">
        <v>7.9188573124921557E-2</v>
      </c>
      <c r="I3619" s="235">
        <v>8.1347501818837237E-2</v>
      </c>
      <c r="J3619" s="235">
        <v>9.2522224225588728E-2</v>
      </c>
      <c r="K3619" s="235">
        <v>7.9522081521015947E-2</v>
      </c>
      <c r="L3619" s="235">
        <v>8.3731789058033426E-2</v>
      </c>
      <c r="M3619" s="235">
        <v>9.4313951159982187E-2</v>
      </c>
      <c r="N3619" s="235">
        <v>8.6014589321064441E-2</v>
      </c>
      <c r="O3619" s="235">
        <v>8.1692680367223866E-2</v>
      </c>
      <c r="P3619" s="167">
        <f>SUM(D3619:O3619)</f>
        <v>0.99999999999999989</v>
      </c>
      <c r="Q3619" s="484"/>
      <c r="R3619" s="234"/>
      <c r="S3619" s="234"/>
      <c r="T3619" s="75"/>
      <c r="U3619" s="79">
        <v>2</v>
      </c>
    </row>
    <row r="3620" spans="1:21" s="61" customFormat="1" ht="15.75" hidden="1" customHeight="1" thickBot="1">
      <c r="A3620" s="304" t="s">
        <v>90</v>
      </c>
      <c r="B3620" s="69"/>
      <c r="C3620" s="375" t="s">
        <v>1064</v>
      </c>
      <c r="D3620" s="168">
        <f t="shared" ref="D3620:D3627" si="2385">D3639/$P3639</f>
        <v>7.9400799905983727E-2</v>
      </c>
      <c r="E3620" s="169">
        <f t="shared" ref="E3620:O3620" si="2386">E3639/$P3639</f>
        <v>7.728186091849551E-2</v>
      </c>
      <c r="F3620" s="169">
        <f t="shared" si="2386"/>
        <v>7.4257309626258136E-2</v>
      </c>
      <c r="G3620" s="169">
        <f t="shared" si="2386"/>
        <v>7.6863939784480445E-2</v>
      </c>
      <c r="H3620" s="169">
        <f t="shared" si="2386"/>
        <v>7.6346064816861584E-2</v>
      </c>
      <c r="I3620" s="169">
        <f t="shared" si="2386"/>
        <v>8.1218260119272398E-2</v>
      </c>
      <c r="J3620" s="169">
        <f t="shared" si="2386"/>
        <v>9.1002750317727837E-2</v>
      </c>
      <c r="K3620" s="169">
        <f t="shared" si="2386"/>
        <v>7.7971804805792619E-2</v>
      </c>
      <c r="L3620" s="169">
        <f t="shared" si="2386"/>
        <v>8.2775110123383858E-2</v>
      </c>
      <c r="M3620" s="169">
        <f t="shared" si="2386"/>
        <v>9.2531008933963516E-2</v>
      </c>
      <c r="N3620" s="169">
        <f t="shared" si="2386"/>
        <v>8.4420007395617419E-2</v>
      </c>
      <c r="O3620" s="169">
        <f t="shared" si="2386"/>
        <v>0.10593108325216305</v>
      </c>
      <c r="P3620" s="171">
        <f>SUM(D3620:O3620)</f>
        <v>1</v>
      </c>
      <c r="Q3620" s="484"/>
      <c r="R3620" s="234"/>
      <c r="S3620" s="234"/>
      <c r="T3620" s="75"/>
      <c r="U3620" s="79">
        <v>2</v>
      </c>
    </row>
    <row r="3621" spans="1:21" s="61" customFormat="1" ht="15.75" hidden="1" customHeight="1" thickBot="1">
      <c r="A3621" s="304" t="s">
        <v>90</v>
      </c>
      <c r="B3621" s="69"/>
      <c r="C3621" s="376" t="s">
        <v>1065</v>
      </c>
      <c r="D3621" s="168">
        <f t="shared" si="2385"/>
        <v>8.1148150756601797E-2</v>
      </c>
      <c r="E3621" s="169">
        <f t="shared" ref="E3621:O3622" si="2387">E3640/$P3640</f>
        <v>7.8438310094908675E-2</v>
      </c>
      <c r="F3621" s="169">
        <f t="shared" si="2387"/>
        <v>7.6022997642834558E-2</v>
      </c>
      <c r="G3621" s="169">
        <f t="shared" si="2387"/>
        <v>7.6969187774328221E-2</v>
      </c>
      <c r="H3621" s="169">
        <f t="shared" si="2387"/>
        <v>7.8131498984953959E-2</v>
      </c>
      <c r="I3621" s="169">
        <f t="shared" si="2387"/>
        <v>8.3239868352181626E-2</v>
      </c>
      <c r="J3621" s="169">
        <f t="shared" si="2387"/>
        <v>9.5723864865126684E-2</v>
      </c>
      <c r="K3621" s="169">
        <f t="shared" si="2387"/>
        <v>8.1162251708450886E-2</v>
      </c>
      <c r="L3621" s="169">
        <f t="shared" si="2387"/>
        <v>8.663759826752207E-2</v>
      </c>
      <c r="M3621" s="169">
        <f t="shared" si="2387"/>
        <v>9.4498441072348491E-2</v>
      </c>
      <c r="N3621" s="169">
        <f t="shared" si="2387"/>
        <v>8.5381442797108853E-2</v>
      </c>
      <c r="O3621" s="169">
        <f t="shared" si="2387"/>
        <v>8.2646387683634109E-2</v>
      </c>
      <c r="P3621" s="171">
        <f>SUM(D3621:O3621)</f>
        <v>0.99999999999999978</v>
      </c>
      <c r="Q3621" s="496">
        <f>(P3640/P3639-1)</f>
        <v>2.032334100535893E-2</v>
      </c>
      <c r="R3621" s="234"/>
      <c r="S3621" s="234"/>
      <c r="T3621" s="75"/>
      <c r="U3621" s="79">
        <v>2</v>
      </c>
    </row>
    <row r="3622" spans="1:21" s="61" customFormat="1" ht="15.75" hidden="1" customHeight="1" thickBot="1">
      <c r="A3622" s="304" t="s">
        <v>90</v>
      </c>
      <c r="B3622" s="69"/>
      <c r="C3622" s="375" t="s">
        <v>1066</v>
      </c>
      <c r="D3622" s="168">
        <f t="shared" si="2385"/>
        <v>8.0311046824620785E-2</v>
      </c>
      <c r="E3622" s="169">
        <f t="shared" si="2387"/>
        <v>7.8424597135453786E-2</v>
      </c>
      <c r="F3622" s="169">
        <f t="shared" si="2387"/>
        <v>7.6255398960282564E-2</v>
      </c>
      <c r="G3622" s="169">
        <f t="shared" si="2387"/>
        <v>7.6565804691110947E-2</v>
      </c>
      <c r="H3622" s="169">
        <f t="shared" si="2387"/>
        <v>7.7974266398664394E-2</v>
      </c>
      <c r="I3622" s="169">
        <f t="shared" si="2387"/>
        <v>8.3186721539075456E-2</v>
      </c>
      <c r="J3622" s="169">
        <f t="shared" si="2387"/>
        <v>9.4444581907945982E-2</v>
      </c>
      <c r="K3622" s="169">
        <f t="shared" si="2387"/>
        <v>8.3747499189520805E-2</v>
      </c>
      <c r="L3622" s="169">
        <f t="shared" si="2387"/>
        <v>8.3903783489355968E-2</v>
      </c>
      <c r="M3622" s="169">
        <f t="shared" si="2387"/>
        <v>9.5904756208042757E-2</v>
      </c>
      <c r="N3622" s="169">
        <f t="shared" si="2387"/>
        <v>8.6049721536944734E-2</v>
      </c>
      <c r="O3622" s="169">
        <f t="shared" si="2387"/>
        <v>8.3231822118981696E-2</v>
      </c>
      <c r="P3622" s="171">
        <f t="shared" ref="P3622:P3627" si="2388">SUM(D3622:O3622)</f>
        <v>0.99999999999999989</v>
      </c>
      <c r="Q3622" s="496">
        <f t="shared" ref="Q3622:Q3627" si="2389">(P3641/P3640-1)</f>
        <v>5.6527804819543226E-2</v>
      </c>
      <c r="R3622" s="234"/>
      <c r="S3622" s="234"/>
      <c r="T3622" s="75"/>
      <c r="U3622" s="79">
        <v>2</v>
      </c>
    </row>
    <row r="3623" spans="1:21" s="61" customFormat="1" ht="15.75" hidden="1" customHeight="1" thickBot="1">
      <c r="A3623" s="304" t="s">
        <v>90</v>
      </c>
      <c r="B3623" s="69"/>
      <c r="C3623" s="375" t="s">
        <v>1067</v>
      </c>
      <c r="D3623" s="168">
        <f t="shared" si="2385"/>
        <v>8.0201046679243701E-2</v>
      </c>
      <c r="E3623" s="169">
        <f t="shared" ref="E3623:O3623" si="2390">E3642/$P3642</f>
        <v>7.7799632841284841E-2</v>
      </c>
      <c r="F3623" s="169">
        <f t="shared" si="2390"/>
        <v>7.6952607044024596E-2</v>
      </c>
      <c r="G3623" s="169">
        <f t="shared" si="2390"/>
        <v>7.5918277895155414E-2</v>
      </c>
      <c r="H3623" s="169">
        <f t="shared" si="2390"/>
        <v>7.9372203466125071E-2</v>
      </c>
      <c r="I3623" s="169">
        <f t="shared" si="2390"/>
        <v>8.2581856099043782E-2</v>
      </c>
      <c r="J3623" s="169">
        <f t="shared" si="2390"/>
        <v>9.5511691032730231E-2</v>
      </c>
      <c r="K3623" s="169">
        <f t="shared" si="2390"/>
        <v>8.1439425484717484E-2</v>
      </c>
      <c r="L3623" s="169">
        <f t="shared" si="2390"/>
        <v>8.5250021786422839E-2</v>
      </c>
      <c r="M3623" s="169">
        <f t="shared" si="2390"/>
        <v>9.3852056708158924E-2</v>
      </c>
      <c r="N3623" s="169">
        <f t="shared" si="2390"/>
        <v>8.6966819032416154E-2</v>
      </c>
      <c r="O3623" s="169">
        <f t="shared" si="2390"/>
        <v>8.415436193067706E-2</v>
      </c>
      <c r="P3623" s="171">
        <f t="shared" si="2388"/>
        <v>1</v>
      </c>
      <c r="Q3623" s="497">
        <f t="shared" si="2389"/>
        <v>7.1319584726977636E-2</v>
      </c>
      <c r="R3623" s="234"/>
      <c r="S3623" s="234"/>
      <c r="T3623" s="75"/>
      <c r="U3623" s="79">
        <v>2</v>
      </c>
    </row>
    <row r="3624" spans="1:21" s="61" customFormat="1" ht="15.75" hidden="1" customHeight="1" thickBot="1">
      <c r="A3624" s="304" t="s">
        <v>90</v>
      </c>
      <c r="B3624" s="69"/>
      <c r="C3624" s="375" t="s">
        <v>1068</v>
      </c>
      <c r="D3624" s="168">
        <f t="shared" si="2385"/>
        <v>8.0046322591246874E-2</v>
      </c>
      <c r="E3624" s="169">
        <f t="shared" ref="E3624:O3624" si="2391">E3643/$P3643</f>
        <v>7.7029761831572563E-2</v>
      </c>
      <c r="F3624" s="169">
        <f t="shared" si="2391"/>
        <v>7.6476046463325037E-2</v>
      </c>
      <c r="G3624" s="169">
        <f t="shared" si="2391"/>
        <v>7.6914579869774735E-2</v>
      </c>
      <c r="H3624" s="169">
        <f t="shared" si="2391"/>
        <v>7.9790633857498572E-2</v>
      </c>
      <c r="I3624" s="169">
        <f t="shared" si="2391"/>
        <v>8.280416149468392E-2</v>
      </c>
      <c r="J3624" s="169">
        <f t="shared" si="2391"/>
        <v>9.6617280509017744E-2</v>
      </c>
      <c r="K3624" s="169">
        <f t="shared" si="2391"/>
        <v>8.2396243254221985E-2</v>
      </c>
      <c r="L3624" s="169">
        <f t="shared" si="2391"/>
        <v>8.2749456616091885E-2</v>
      </c>
      <c r="M3624" s="169">
        <f t="shared" si="2391"/>
        <v>9.6033713275403693E-2</v>
      </c>
      <c r="N3624" s="169">
        <f t="shared" si="2391"/>
        <v>8.4650386367249794E-2</v>
      </c>
      <c r="O3624" s="169">
        <f t="shared" si="2391"/>
        <v>8.4491413869913226E-2</v>
      </c>
      <c r="P3624" s="171">
        <f t="shared" si="2388"/>
        <v>1</v>
      </c>
      <c r="Q3624" s="497">
        <f t="shared" si="2389"/>
        <v>7.4738749207867494E-2</v>
      </c>
      <c r="R3624" s="234"/>
      <c r="S3624" s="234"/>
      <c r="T3624" s="477"/>
      <c r="U3624" s="79">
        <v>2</v>
      </c>
    </row>
    <row r="3625" spans="1:21" s="61" customFormat="1" ht="15.75" hidden="1" customHeight="1" thickBot="1">
      <c r="A3625" s="304" t="s">
        <v>90</v>
      </c>
      <c r="B3625" s="516"/>
      <c r="C3625" s="561" t="s">
        <v>1057</v>
      </c>
      <c r="D3625" s="173">
        <f t="shared" si="2385"/>
        <v>8.1597222249262982E-2</v>
      </c>
      <c r="E3625" s="218">
        <f t="shared" ref="E3625:O3625" si="2392">E3644/$P3644</f>
        <v>7.848732861608225E-2</v>
      </c>
      <c r="F3625" s="218">
        <f t="shared" si="2392"/>
        <v>7.4493564718919367E-2</v>
      </c>
      <c r="G3625" s="218">
        <f t="shared" si="2392"/>
        <v>7.818507816545045E-2</v>
      </c>
      <c r="H3625" s="218">
        <f t="shared" si="2392"/>
        <v>7.9790220830556896E-2</v>
      </c>
      <c r="I3625" s="218">
        <f t="shared" si="2392"/>
        <v>8.2719039201719288E-2</v>
      </c>
      <c r="J3625" s="218">
        <f t="shared" si="2392"/>
        <v>9.7462158328330412E-2</v>
      </c>
      <c r="K3625" s="218">
        <f t="shared" si="2392"/>
        <v>8.0646381762382605E-2</v>
      </c>
      <c r="L3625" s="218">
        <f t="shared" si="2392"/>
        <v>8.4559021065857817E-2</v>
      </c>
      <c r="M3625" s="218">
        <f t="shared" si="2392"/>
        <v>9.5239418851077187E-2</v>
      </c>
      <c r="N3625" s="218">
        <f t="shared" si="2392"/>
        <v>8.4853245180144546E-2</v>
      </c>
      <c r="O3625" s="218">
        <f t="shared" si="2392"/>
        <v>8.1967321030216214E-2</v>
      </c>
      <c r="P3625" s="514">
        <f t="shared" si="2388"/>
        <v>1</v>
      </c>
      <c r="Q3625" s="550">
        <f t="shared" si="2389"/>
        <v>5.6326099358940285E-2</v>
      </c>
      <c r="R3625" s="234"/>
      <c r="S3625" s="234"/>
      <c r="T3625" s="75"/>
      <c r="U3625" s="79">
        <v>2</v>
      </c>
    </row>
    <row r="3626" spans="1:21" s="61" customFormat="1" ht="15.75" hidden="1" customHeight="1" thickBot="1">
      <c r="A3626" s="304" t="s">
        <v>90</v>
      </c>
      <c r="B3626" s="516"/>
      <c r="C3626" s="561" t="s">
        <v>1055</v>
      </c>
      <c r="D3626" s="219">
        <f t="shared" si="2385"/>
        <v>8.1849883351623701E-2</v>
      </c>
      <c r="E3626" s="220">
        <f t="shared" ref="E3626:O3627" si="2393">E3645/$P3645</f>
        <v>7.8694786881472314E-2</v>
      </c>
      <c r="F3626" s="220">
        <f t="shared" si="2393"/>
        <v>7.6664987306829108E-2</v>
      </c>
      <c r="G3626" s="220">
        <f t="shared" si="2393"/>
        <v>7.8709451322812526E-2</v>
      </c>
      <c r="H3626" s="220">
        <f t="shared" si="2393"/>
        <v>7.6977242103473176E-2</v>
      </c>
      <c r="I3626" s="220">
        <f t="shared" si="2393"/>
        <v>8.2676514622486846E-2</v>
      </c>
      <c r="J3626" s="220">
        <f t="shared" si="2393"/>
        <v>9.7424756830571627E-2</v>
      </c>
      <c r="K3626" s="220">
        <f t="shared" si="2393"/>
        <v>8.0733082400795117E-2</v>
      </c>
      <c r="L3626" s="220">
        <f t="shared" si="2393"/>
        <v>8.2563632630935496E-2</v>
      </c>
      <c r="M3626" s="220">
        <f t="shared" si="2393"/>
        <v>9.408219401555655E-2</v>
      </c>
      <c r="N3626" s="220">
        <f t="shared" si="2393"/>
        <v>8.572251006285371E-2</v>
      </c>
      <c r="O3626" s="220">
        <f t="shared" si="2393"/>
        <v>8.3900958470589773E-2</v>
      </c>
      <c r="P3626" s="460">
        <f t="shared" si="2388"/>
        <v>0.99999999999999989</v>
      </c>
      <c r="Q3626" s="551">
        <f t="shared" si="2389"/>
        <v>4.4708305774334267E-2</v>
      </c>
      <c r="R3626" s="234"/>
      <c r="S3626" s="234"/>
      <c r="T3626" s="75"/>
      <c r="U3626" s="79">
        <v>2</v>
      </c>
    </row>
    <row r="3627" spans="1:21" s="61" customFormat="1" ht="15.6" hidden="1" customHeight="1" thickBot="1">
      <c r="A3627" s="304" t="s">
        <v>90</v>
      </c>
      <c r="B3627" s="516"/>
      <c r="C3627" s="561" t="s">
        <v>1058</v>
      </c>
      <c r="D3627" s="219">
        <f t="shared" si="2385"/>
        <v>8.0305230344260348E-2</v>
      </c>
      <c r="E3627" s="220">
        <f t="shared" si="2393"/>
        <v>7.905072039667535E-2</v>
      </c>
      <c r="F3627" s="220">
        <f t="shared" si="2393"/>
        <v>7.522607351691539E-2</v>
      </c>
      <c r="G3627" s="220">
        <f t="shared" si="2393"/>
        <v>7.2040846750530352E-2</v>
      </c>
      <c r="H3627" s="220">
        <f t="shared" si="2393"/>
        <v>7.8276337110212951E-2</v>
      </c>
      <c r="I3627" s="220">
        <f t="shared" si="2393"/>
        <v>8.5680046817128555E-2</v>
      </c>
      <c r="J3627" s="220">
        <f t="shared" si="2393"/>
        <v>9.7166224354388042E-2</v>
      </c>
      <c r="K3627" s="220">
        <f t="shared" si="2393"/>
        <v>8.3079508435331642E-2</v>
      </c>
      <c r="L3627" s="220">
        <f t="shared" si="2393"/>
        <v>8.3815958059741527E-2</v>
      </c>
      <c r="M3627" s="220">
        <f t="shared" si="2393"/>
        <v>9.6144516771675528E-2</v>
      </c>
      <c r="N3627" s="220">
        <f t="shared" si="2393"/>
        <v>8.5764457839529601E-2</v>
      </c>
      <c r="O3627" s="220">
        <f t="shared" si="2393"/>
        <v>8.3450079603610602E-2</v>
      </c>
      <c r="P3627" s="460">
        <f t="shared" si="2388"/>
        <v>0.99999999999999978</v>
      </c>
      <c r="Q3627" s="551">
        <f t="shared" si="2389"/>
        <v>4.7809820696946392E-2</v>
      </c>
      <c r="R3627" s="234"/>
      <c r="S3627" s="234"/>
      <c r="T3627" s="75"/>
      <c r="U3627" s="79">
        <v>2</v>
      </c>
    </row>
    <row r="3628" spans="1:21" s="61" customFormat="1" ht="15.6" hidden="1" customHeight="1" thickBot="1">
      <c r="A3628" s="304" t="s">
        <v>90</v>
      </c>
      <c r="B3628" s="516"/>
      <c r="C3628" s="561" t="s">
        <v>1158</v>
      </c>
      <c r="D3628" s="219">
        <f t="shared" ref="D3628:O3628" si="2394">D3648/$P3648</f>
        <v>8.2078764697574316E-2</v>
      </c>
      <c r="E3628" s="220">
        <f t="shared" si="2394"/>
        <v>7.8068287275930973E-2</v>
      </c>
      <c r="F3628" s="220">
        <f t="shared" si="2394"/>
        <v>7.6419452711229893E-2</v>
      </c>
      <c r="G3628" s="220">
        <f t="shared" si="2394"/>
        <v>7.7232841314252315E-2</v>
      </c>
      <c r="H3628" s="220">
        <f t="shared" si="2394"/>
        <v>8.0011771621244052E-2</v>
      </c>
      <c r="I3628" s="220">
        <f t="shared" si="2394"/>
        <v>8.3434068473113202E-2</v>
      </c>
      <c r="J3628" s="220">
        <f t="shared" si="2394"/>
        <v>9.6827568460904428E-2</v>
      </c>
      <c r="K3628" s="220">
        <f t="shared" si="2394"/>
        <v>8.0443152398718826E-2</v>
      </c>
      <c r="L3628" s="220">
        <f t="shared" si="2394"/>
        <v>8.1517389065270451E-2</v>
      </c>
      <c r="M3628" s="220">
        <f t="shared" si="2394"/>
        <v>9.4267012646919321E-2</v>
      </c>
      <c r="N3628" s="220">
        <f t="shared" si="2394"/>
        <v>8.5766924896603022E-2</v>
      </c>
      <c r="O3628" s="220">
        <f t="shared" si="2394"/>
        <v>8.3932766438239284E-2</v>
      </c>
      <c r="P3628" s="460">
        <f>SUM(D3628:O3628)</f>
        <v>1</v>
      </c>
      <c r="Q3628" s="551">
        <f>(P3648/P3646-1)</f>
        <v>5.7747960493216732E-2</v>
      </c>
      <c r="R3628" s="234"/>
      <c r="S3628" s="234"/>
      <c r="T3628" s="75"/>
      <c r="U3628" s="79">
        <v>2</v>
      </c>
    </row>
    <row r="3629" spans="1:21" s="61" customFormat="1" ht="15.6" customHeight="1" thickBot="1">
      <c r="A3629" s="304" t="s">
        <v>90</v>
      </c>
      <c r="B3629" s="516">
        <f>+B3611+1</f>
        <v>712</v>
      </c>
      <c r="C3629" s="561" t="s">
        <v>2105</v>
      </c>
      <c r="D3629" s="219">
        <f t="shared" ref="D3629:D3635" si="2395">D3649/$P3649</f>
        <v>8.7141488972378403E-2</v>
      </c>
      <c r="E3629" s="220">
        <f t="shared" ref="E3629:O3629" si="2396">E3649/$P3649</f>
        <v>8.4730520445662497E-2</v>
      </c>
      <c r="F3629" s="220">
        <f t="shared" si="2396"/>
        <v>8.107461127685528E-2</v>
      </c>
      <c r="G3629" s="220">
        <f t="shared" si="2396"/>
        <v>8.126420122544474E-2</v>
      </c>
      <c r="H3629" s="220">
        <f t="shared" si="2396"/>
        <v>8.6026191697485752E-2</v>
      </c>
      <c r="I3629" s="220">
        <f t="shared" si="2396"/>
        <v>8.9389466816657062E-2</v>
      </c>
      <c r="J3629" s="220">
        <f t="shared" si="2396"/>
        <v>0.10352938589636429</v>
      </c>
      <c r="K3629" s="220">
        <f t="shared" si="2396"/>
        <v>8.8540602911073171E-2</v>
      </c>
      <c r="L3629" s="220">
        <f t="shared" si="2396"/>
        <v>8.6544992756379335E-2</v>
      </c>
      <c r="M3629" s="220">
        <f t="shared" si="2396"/>
        <v>7.6925088825952226E-2</v>
      </c>
      <c r="N3629" s="220">
        <f t="shared" si="2396"/>
        <v>6.0670954855079368E-2</v>
      </c>
      <c r="O3629" s="220">
        <f t="shared" si="2396"/>
        <v>7.4162494320668071E-2</v>
      </c>
      <c r="P3629" s="460">
        <f t="shared" ref="P3629:P3638" si="2397">SUM(D3629:O3629)</f>
        <v>1.0000000000000002</v>
      </c>
      <c r="Q3629" s="551">
        <f>(P3649/P3648-1)</f>
        <v>-3.0285302324507657E-2</v>
      </c>
      <c r="R3629" s="234"/>
      <c r="S3629" s="234"/>
      <c r="T3629" s="75"/>
      <c r="U3629" s="79">
        <v>1</v>
      </c>
    </row>
    <row r="3630" spans="1:21" s="61" customFormat="1" ht="15.6" customHeight="1" thickBot="1">
      <c r="A3630" s="304" t="s">
        <v>90</v>
      </c>
      <c r="B3630" s="516">
        <f>+B3629+1</f>
        <v>713</v>
      </c>
      <c r="C3630" s="561" t="s">
        <v>2106</v>
      </c>
      <c r="D3630" s="347">
        <f t="shared" si="2395"/>
        <v>7.6617354087348474E-2</v>
      </c>
      <c r="E3630" s="264">
        <f t="shared" ref="E3630:O3630" si="2398">E3650/$P3650</f>
        <v>7.2800857792329102E-2</v>
      </c>
      <c r="F3630" s="264">
        <f t="shared" si="2398"/>
        <v>7.0946929502990599E-2</v>
      </c>
      <c r="G3630" s="264">
        <f t="shared" si="2398"/>
        <v>7.6160806887190402E-2</v>
      </c>
      <c r="H3630" s="264">
        <f t="shared" si="2398"/>
        <v>7.6529807458909679E-2</v>
      </c>
      <c r="I3630" s="264">
        <f t="shared" si="2398"/>
        <v>7.8411418936816663E-2</v>
      </c>
      <c r="J3630" s="264">
        <f t="shared" si="2398"/>
        <v>9.441027909224009E-2</v>
      </c>
      <c r="K3630" s="264">
        <f t="shared" si="2398"/>
        <v>8.007537350185237E-2</v>
      </c>
      <c r="L3630" s="264">
        <f t="shared" si="2398"/>
        <v>8.014776598910911E-2</v>
      </c>
      <c r="M3630" s="264">
        <f t="shared" si="2398"/>
        <v>0.10312207407249295</v>
      </c>
      <c r="N3630" s="264">
        <f t="shared" si="2398"/>
        <v>9.562549272337148E-2</v>
      </c>
      <c r="O3630" s="264">
        <f t="shared" si="2398"/>
        <v>9.5151839955348982E-2</v>
      </c>
      <c r="P3630" s="552">
        <f t="shared" si="2397"/>
        <v>1</v>
      </c>
      <c r="Q3630" s="553">
        <f t="shared" ref="Q3630:Q3638" si="2399">(P3650/P3649-1)</f>
        <v>0.1038597229755247</v>
      </c>
      <c r="R3630" s="234"/>
      <c r="S3630" s="234"/>
      <c r="T3630" s="75"/>
      <c r="U3630" s="79">
        <v>1</v>
      </c>
    </row>
    <row r="3631" spans="1:21" s="61" customFormat="1" ht="15.6" customHeight="1" thickBot="1">
      <c r="A3631" s="304" t="s">
        <v>90</v>
      </c>
      <c r="B3631" s="516">
        <f>+B3630+1</f>
        <v>714</v>
      </c>
      <c r="C3631" s="375" t="s">
        <v>2107</v>
      </c>
      <c r="D3631" s="175">
        <f t="shared" si="2395"/>
        <v>7.8735608984948191E-2</v>
      </c>
      <c r="E3631" s="176">
        <f t="shared" ref="E3631:O3631" si="2400">E3651/$P3651</f>
        <v>7.6337709122877989E-2</v>
      </c>
      <c r="F3631" s="176">
        <f t="shared" si="2400"/>
        <v>7.137629017304499E-2</v>
      </c>
      <c r="G3631" s="176">
        <f t="shared" si="2400"/>
        <v>7.6188669502514947E-2</v>
      </c>
      <c r="H3631" s="176">
        <f t="shared" si="2400"/>
        <v>7.7292281719655881E-2</v>
      </c>
      <c r="I3631" s="176">
        <f t="shared" si="2400"/>
        <v>8.4617461188504078E-2</v>
      </c>
      <c r="J3631" s="176">
        <f t="shared" si="2400"/>
        <v>0.1001544409257584</v>
      </c>
      <c r="K3631" s="176">
        <f t="shared" si="2400"/>
        <v>7.9296700422347183E-2</v>
      </c>
      <c r="L3631" s="176">
        <f t="shared" si="2400"/>
        <v>8.2724707802838041E-2</v>
      </c>
      <c r="M3631" s="176">
        <f t="shared" si="2400"/>
        <v>9.7962908330708948E-2</v>
      </c>
      <c r="N3631" s="176">
        <f t="shared" si="2400"/>
        <v>8.9964929039880973E-2</v>
      </c>
      <c r="O3631" s="176">
        <f t="shared" si="2400"/>
        <v>8.5348292786920396E-2</v>
      </c>
      <c r="P3631" s="229">
        <f t="shared" si="2397"/>
        <v>1</v>
      </c>
      <c r="Q3631" s="498">
        <f t="shared" si="2399"/>
        <v>0.27338494120291834</v>
      </c>
      <c r="R3631" s="234"/>
      <c r="S3631" s="234"/>
      <c r="T3631" s="75"/>
      <c r="U3631" s="79">
        <v>1</v>
      </c>
    </row>
    <row r="3632" spans="1:21" s="61" customFormat="1" ht="15.6" customHeight="1" thickBot="1">
      <c r="A3632" s="304" t="s">
        <v>90</v>
      </c>
      <c r="B3632" s="516">
        <f>+B3631+1</f>
        <v>715</v>
      </c>
      <c r="C3632" s="375" t="s">
        <v>2108</v>
      </c>
      <c r="D3632" s="175">
        <f t="shared" si="2395"/>
        <v>8.3748911287208239E-2</v>
      </c>
      <c r="E3632" s="176">
        <f t="shared" ref="E3632:O3632" si="2401">E3652/$P3652</f>
        <v>7.7757083445459493E-2</v>
      </c>
      <c r="F3632" s="176">
        <f t="shared" si="2401"/>
        <v>7.7112697995806515E-2</v>
      </c>
      <c r="G3632" s="176">
        <f t="shared" si="2401"/>
        <v>7.5853669791721784E-2</v>
      </c>
      <c r="H3632" s="176">
        <f t="shared" si="2401"/>
        <v>8.122382452692177E-2</v>
      </c>
      <c r="I3632" s="176">
        <f t="shared" si="2401"/>
        <v>8.1170262577214922E-2</v>
      </c>
      <c r="J3632" s="176">
        <f t="shared" si="2401"/>
        <v>0.10037064880420069</v>
      </c>
      <c r="K3632" s="176">
        <f t="shared" si="2401"/>
        <v>8.141547650384158E-2</v>
      </c>
      <c r="L3632" s="176">
        <f t="shared" si="2401"/>
        <v>8.2315354803746923E-2</v>
      </c>
      <c r="M3632" s="176">
        <f t="shared" si="2401"/>
        <v>9.361151359437056E-2</v>
      </c>
      <c r="N3632" s="176">
        <f t="shared" si="2401"/>
        <v>8.3648992708311096E-2</v>
      </c>
      <c r="O3632" s="176">
        <f t="shared" si="2401"/>
        <v>8.1771563961196531E-2</v>
      </c>
      <c r="P3632" s="164">
        <f t="shared" si="2397"/>
        <v>1.0000000000000002</v>
      </c>
      <c r="Q3632" s="492">
        <f t="shared" si="2399"/>
        <v>6.6868224058088011E-2</v>
      </c>
      <c r="R3632" s="234"/>
      <c r="S3632" s="234"/>
      <c r="T3632" s="75"/>
      <c r="U3632" s="79">
        <v>1</v>
      </c>
    </row>
    <row r="3633" spans="1:21" s="61" customFormat="1" ht="15.75" customHeight="1" thickBot="1">
      <c r="A3633" s="304" t="s">
        <v>90</v>
      </c>
      <c r="B3633" s="516">
        <f>+B3632+1</f>
        <v>716</v>
      </c>
      <c r="C3633" s="375" t="s">
        <v>2109</v>
      </c>
      <c r="D3633" s="175">
        <f t="shared" si="2395"/>
        <v>8.5946094609460941E-2</v>
      </c>
      <c r="E3633" s="176">
        <f t="shared" ref="E3633:O3633" si="2402">E3653/$P3653</f>
        <v>7.7282728272827284E-2</v>
      </c>
      <c r="F3633" s="176">
        <f t="shared" si="2402"/>
        <v>7.5357535753575344E-2</v>
      </c>
      <c r="G3633" s="176">
        <f t="shared" si="2402"/>
        <v>7.7832783278327836E-2</v>
      </c>
      <c r="H3633" s="176">
        <f t="shared" si="2402"/>
        <v>8.0445544554455434E-2</v>
      </c>
      <c r="I3633" s="176">
        <f t="shared" si="2402"/>
        <v>8.2370737073707359E-2</v>
      </c>
      <c r="J3633" s="176">
        <f t="shared" si="2402"/>
        <v>9.9147414741474135E-2</v>
      </c>
      <c r="K3633" s="176">
        <f t="shared" si="2402"/>
        <v>7.7832783278327836E-2</v>
      </c>
      <c r="L3633" s="176">
        <f t="shared" si="2402"/>
        <v>8.2920792079207911E-2</v>
      </c>
      <c r="M3633" s="176">
        <f t="shared" si="2402"/>
        <v>9.5984598459845971E-2</v>
      </c>
      <c r="N3633" s="176">
        <f t="shared" si="2402"/>
        <v>8.3470847084708463E-2</v>
      </c>
      <c r="O3633" s="176">
        <f t="shared" si="2402"/>
        <v>8.1408140814081459E-2</v>
      </c>
      <c r="P3633" s="164">
        <f t="shared" si="2397"/>
        <v>0.99999999999999989</v>
      </c>
      <c r="Q3633" s="492">
        <f t="shared" si="2399"/>
        <v>-3.0722784343072296E-2</v>
      </c>
      <c r="R3633" s="234"/>
      <c r="S3633" s="234"/>
      <c r="T3633" s="75"/>
      <c r="U3633" s="79">
        <v>1</v>
      </c>
    </row>
    <row r="3634" spans="1:21" s="61" customFormat="1" ht="15.75" customHeight="1" thickBot="1">
      <c r="A3634" s="304" t="s">
        <v>90</v>
      </c>
      <c r="B3634" s="516">
        <f>+B3633+1</f>
        <v>717</v>
      </c>
      <c r="C3634" s="375" t="s">
        <v>2110</v>
      </c>
      <c r="D3634" s="175">
        <f t="shared" si="2395"/>
        <v>8.2516339869281044E-2</v>
      </c>
      <c r="E3634" s="176">
        <f t="shared" ref="E3634:O3634" si="2403">E3654/$P3654</f>
        <v>8.142701525054466E-2</v>
      </c>
      <c r="F3634" s="176">
        <f t="shared" si="2403"/>
        <v>7.8567538126361663E-2</v>
      </c>
      <c r="G3634" s="176">
        <f t="shared" si="2403"/>
        <v>7.557189542483661E-2</v>
      </c>
      <c r="H3634" s="176">
        <f t="shared" si="2403"/>
        <v>7.9656862745098048E-2</v>
      </c>
      <c r="I3634" s="176">
        <f t="shared" si="2403"/>
        <v>8.2652505446623101E-2</v>
      </c>
      <c r="J3634" s="176">
        <f t="shared" si="2403"/>
        <v>9.9264705882352949E-2</v>
      </c>
      <c r="K3634" s="176">
        <f t="shared" si="2403"/>
        <v>8.1563180827886717E-2</v>
      </c>
      <c r="L3634" s="176">
        <f t="shared" si="2403"/>
        <v>8.0746187363834418E-2</v>
      </c>
      <c r="M3634" s="176">
        <f t="shared" si="2403"/>
        <v>9.163943355119826E-2</v>
      </c>
      <c r="N3634" s="176">
        <f t="shared" si="2403"/>
        <v>8.4422657952069713E-2</v>
      </c>
      <c r="O3634" s="176">
        <f t="shared" si="2403"/>
        <v>8.1971677559912914E-2</v>
      </c>
      <c r="P3634" s="164">
        <f t="shared" si="2397"/>
        <v>1.0000000000000002</v>
      </c>
      <c r="Q3634" s="492">
        <f t="shared" si="2399"/>
        <v>9.9009900990099098E-3</v>
      </c>
      <c r="R3634" s="234"/>
      <c r="S3634" s="234"/>
      <c r="T3634" s="75"/>
      <c r="U3634" s="79">
        <v>1</v>
      </c>
    </row>
    <row r="3635" spans="1:21" s="61" customFormat="1" ht="15.75" hidden="1" customHeight="1" thickBot="1">
      <c r="A3635" s="304" t="s">
        <v>90</v>
      </c>
      <c r="B3635" s="69"/>
      <c r="C3635" s="375" t="s">
        <v>2111</v>
      </c>
      <c r="D3635" s="175" t="e">
        <f t="shared" si="2395"/>
        <v>#DIV/0!</v>
      </c>
      <c r="E3635" s="176" t="e">
        <f t="shared" ref="E3635:O3635" si="2404">E3655/$P3655</f>
        <v>#DIV/0!</v>
      </c>
      <c r="F3635" s="176" t="e">
        <f t="shared" si="2404"/>
        <v>#DIV/0!</v>
      </c>
      <c r="G3635" s="176" t="e">
        <f t="shared" si="2404"/>
        <v>#DIV/0!</v>
      </c>
      <c r="H3635" s="176" t="e">
        <f t="shared" si="2404"/>
        <v>#DIV/0!</v>
      </c>
      <c r="I3635" s="176" t="e">
        <f t="shared" si="2404"/>
        <v>#DIV/0!</v>
      </c>
      <c r="J3635" s="176" t="e">
        <f t="shared" si="2404"/>
        <v>#DIV/0!</v>
      </c>
      <c r="K3635" s="176" t="e">
        <f t="shared" si="2404"/>
        <v>#DIV/0!</v>
      </c>
      <c r="L3635" s="176" t="e">
        <f t="shared" si="2404"/>
        <v>#DIV/0!</v>
      </c>
      <c r="M3635" s="176" t="e">
        <f t="shared" si="2404"/>
        <v>#DIV/0!</v>
      </c>
      <c r="N3635" s="176" t="e">
        <f t="shared" si="2404"/>
        <v>#DIV/0!</v>
      </c>
      <c r="O3635" s="176" t="e">
        <f t="shared" si="2404"/>
        <v>#DIV/0!</v>
      </c>
      <c r="P3635" s="164" t="e">
        <f t="shared" si="2397"/>
        <v>#DIV/0!</v>
      </c>
      <c r="Q3635" s="492">
        <f t="shared" si="2399"/>
        <v>-1</v>
      </c>
      <c r="R3635" s="234"/>
      <c r="S3635" s="234"/>
      <c r="T3635" s="75"/>
      <c r="U3635" s="79">
        <v>2</v>
      </c>
    </row>
    <row r="3636" spans="1:21" s="61" customFormat="1" ht="15.75" hidden="1" customHeight="1" thickBot="1">
      <c r="A3636" s="304" t="s">
        <v>90</v>
      </c>
      <c r="B3636" s="69"/>
      <c r="C3636" s="375" t="s">
        <v>2112</v>
      </c>
      <c r="D3636" s="175" t="e">
        <f t="shared" ref="D3636:O3638" si="2405">D3656/$P3656</f>
        <v>#DIV/0!</v>
      </c>
      <c r="E3636" s="176" t="e">
        <f t="shared" si="2405"/>
        <v>#DIV/0!</v>
      </c>
      <c r="F3636" s="176" t="e">
        <f t="shared" si="2405"/>
        <v>#DIV/0!</v>
      </c>
      <c r="G3636" s="176" t="e">
        <f t="shared" si="2405"/>
        <v>#DIV/0!</v>
      </c>
      <c r="H3636" s="176" t="e">
        <f t="shared" si="2405"/>
        <v>#DIV/0!</v>
      </c>
      <c r="I3636" s="176" t="e">
        <f t="shared" si="2405"/>
        <v>#DIV/0!</v>
      </c>
      <c r="J3636" s="176" t="e">
        <f t="shared" si="2405"/>
        <v>#DIV/0!</v>
      </c>
      <c r="K3636" s="176" t="e">
        <f t="shared" si="2405"/>
        <v>#DIV/0!</v>
      </c>
      <c r="L3636" s="176" t="e">
        <f t="shared" si="2405"/>
        <v>#DIV/0!</v>
      </c>
      <c r="M3636" s="176" t="e">
        <f t="shared" si="2405"/>
        <v>#DIV/0!</v>
      </c>
      <c r="N3636" s="176" t="e">
        <f t="shared" si="2405"/>
        <v>#DIV/0!</v>
      </c>
      <c r="O3636" s="176" t="e">
        <f t="shared" si="2405"/>
        <v>#DIV/0!</v>
      </c>
      <c r="P3636" s="164" t="e">
        <f t="shared" si="2397"/>
        <v>#DIV/0!</v>
      </c>
      <c r="Q3636" s="492" t="e">
        <f t="shared" si="2399"/>
        <v>#DIV/0!</v>
      </c>
      <c r="R3636" s="234"/>
      <c r="S3636" s="234"/>
      <c r="T3636" s="75"/>
      <c r="U3636" s="79">
        <v>2</v>
      </c>
    </row>
    <row r="3637" spans="1:21" s="61" customFormat="1" ht="15.75" hidden="1" customHeight="1" thickBot="1">
      <c r="A3637" s="304" t="s">
        <v>90</v>
      </c>
      <c r="B3637" s="69"/>
      <c r="C3637" s="375" t="s">
        <v>2113</v>
      </c>
      <c r="D3637" s="175" t="e">
        <f t="shared" si="2405"/>
        <v>#DIV/0!</v>
      </c>
      <c r="E3637" s="176" t="e">
        <f t="shared" si="2405"/>
        <v>#DIV/0!</v>
      </c>
      <c r="F3637" s="176" t="e">
        <f t="shared" si="2405"/>
        <v>#DIV/0!</v>
      </c>
      <c r="G3637" s="176" t="e">
        <f t="shared" si="2405"/>
        <v>#DIV/0!</v>
      </c>
      <c r="H3637" s="176" t="e">
        <f t="shared" si="2405"/>
        <v>#DIV/0!</v>
      </c>
      <c r="I3637" s="176" t="e">
        <f t="shared" si="2405"/>
        <v>#DIV/0!</v>
      </c>
      <c r="J3637" s="176" t="e">
        <f t="shared" si="2405"/>
        <v>#DIV/0!</v>
      </c>
      <c r="K3637" s="176" t="e">
        <f t="shared" si="2405"/>
        <v>#DIV/0!</v>
      </c>
      <c r="L3637" s="176" t="e">
        <f t="shared" si="2405"/>
        <v>#DIV/0!</v>
      </c>
      <c r="M3637" s="176" t="e">
        <f t="shared" si="2405"/>
        <v>#DIV/0!</v>
      </c>
      <c r="N3637" s="176" t="e">
        <f t="shared" si="2405"/>
        <v>#DIV/0!</v>
      </c>
      <c r="O3637" s="176" t="e">
        <f t="shared" si="2405"/>
        <v>#DIV/0!</v>
      </c>
      <c r="P3637" s="164" t="e">
        <f t="shared" si="2397"/>
        <v>#DIV/0!</v>
      </c>
      <c r="Q3637" s="492" t="e">
        <f t="shared" si="2399"/>
        <v>#DIV/0!</v>
      </c>
      <c r="R3637" s="234"/>
      <c r="S3637" s="234"/>
      <c r="T3637" s="75"/>
      <c r="U3637" s="79">
        <v>2</v>
      </c>
    </row>
    <row r="3638" spans="1:21" s="61" customFormat="1" ht="15.75" hidden="1" customHeight="1" thickBot="1">
      <c r="A3638" s="304" t="s">
        <v>90</v>
      </c>
      <c r="B3638" s="69"/>
      <c r="C3638" s="375" t="s">
        <v>2114</v>
      </c>
      <c r="D3638" s="175" t="e">
        <f t="shared" si="2405"/>
        <v>#DIV/0!</v>
      </c>
      <c r="E3638" s="176" t="e">
        <f t="shared" si="2405"/>
        <v>#DIV/0!</v>
      </c>
      <c r="F3638" s="176" t="e">
        <f t="shared" si="2405"/>
        <v>#DIV/0!</v>
      </c>
      <c r="G3638" s="176" t="e">
        <f t="shared" si="2405"/>
        <v>#DIV/0!</v>
      </c>
      <c r="H3638" s="176" t="e">
        <f t="shared" si="2405"/>
        <v>#DIV/0!</v>
      </c>
      <c r="I3638" s="176" t="e">
        <f t="shared" si="2405"/>
        <v>#DIV/0!</v>
      </c>
      <c r="J3638" s="176" t="e">
        <f t="shared" si="2405"/>
        <v>#DIV/0!</v>
      </c>
      <c r="K3638" s="176" t="e">
        <f t="shared" si="2405"/>
        <v>#DIV/0!</v>
      </c>
      <c r="L3638" s="176" t="e">
        <f t="shared" si="2405"/>
        <v>#DIV/0!</v>
      </c>
      <c r="M3638" s="176" t="e">
        <f t="shared" si="2405"/>
        <v>#DIV/0!</v>
      </c>
      <c r="N3638" s="176" t="e">
        <f t="shared" si="2405"/>
        <v>#DIV/0!</v>
      </c>
      <c r="O3638" s="176" t="e">
        <f t="shared" si="2405"/>
        <v>#DIV/0!</v>
      </c>
      <c r="P3638" s="164" t="e">
        <f t="shared" si="2397"/>
        <v>#DIV/0!</v>
      </c>
      <c r="Q3638" s="492" t="e">
        <f t="shared" si="2399"/>
        <v>#DIV/0!</v>
      </c>
      <c r="R3638" s="234"/>
      <c r="S3638" s="234"/>
      <c r="T3638" s="75"/>
      <c r="U3638" s="79">
        <v>2</v>
      </c>
    </row>
    <row r="3639" spans="1:21" s="61" customFormat="1" ht="15.75" hidden="1" customHeight="1" thickBot="1">
      <c r="A3639" s="304" t="s">
        <v>90</v>
      </c>
      <c r="B3639" s="69"/>
      <c r="C3639" s="376" t="s">
        <v>1064</v>
      </c>
      <c r="D3639" s="245">
        <v>26.983853170000003</v>
      </c>
      <c r="E3639" s="246">
        <v>26.263745329999999</v>
      </c>
      <c r="F3639" s="246">
        <v>25.235870949999999</v>
      </c>
      <c r="G3639" s="246">
        <v>26.121717510000003</v>
      </c>
      <c r="H3639" s="246">
        <v>25.945721020000001</v>
      </c>
      <c r="I3639" s="246">
        <v>27.601505379999999</v>
      </c>
      <c r="J3639" s="246">
        <v>30.926701690000002</v>
      </c>
      <c r="K3639" s="246">
        <v>26.498218340000001</v>
      </c>
      <c r="L3639" s="246">
        <v>28.13059088</v>
      </c>
      <c r="M3639" s="246">
        <v>31.446070590000001</v>
      </c>
      <c r="N3639" s="246">
        <v>28.68959868</v>
      </c>
      <c r="O3639" s="197">
        <v>36</v>
      </c>
      <c r="P3639" s="181">
        <f>SUM(D3639:O3639)</f>
        <v>339.84359353999997</v>
      </c>
      <c r="Q3639" s="198"/>
      <c r="R3639" s="234"/>
      <c r="S3639" s="234"/>
      <c r="T3639" s="75"/>
      <c r="U3639" s="79">
        <v>2</v>
      </c>
    </row>
    <row r="3640" spans="1:21" s="61" customFormat="1" ht="15.75" hidden="1" customHeight="1" thickBot="1">
      <c r="A3640" s="304" t="s">
        <v>90</v>
      </c>
      <c r="B3640" s="69"/>
      <c r="C3640" s="375" t="s">
        <v>1065</v>
      </c>
      <c r="D3640" s="182">
        <v>28.138149739999999</v>
      </c>
      <c r="E3640" s="183">
        <v>27.198511539999998</v>
      </c>
      <c r="F3640" s="183">
        <v>26.361001099999999</v>
      </c>
      <c r="G3640" s="183">
        <v>26.689092859999999</v>
      </c>
      <c r="H3640" s="183">
        <v>27.092124680000001</v>
      </c>
      <c r="I3640" s="183">
        <v>28.863453549999999</v>
      </c>
      <c r="J3640" s="183">
        <v>33.192283719999999</v>
      </c>
      <c r="K3640" s="183">
        <v>28.143039250000001</v>
      </c>
      <c r="L3640" s="183">
        <v>30.041617590000001</v>
      </c>
      <c r="M3640" s="183">
        <v>32.767367589999999</v>
      </c>
      <c r="N3640" s="183">
        <v>29.60604524</v>
      </c>
      <c r="O3640" s="184">
        <v>28.657663920000001</v>
      </c>
      <c r="P3640" s="185">
        <f>SUM(D3640:O3640)</f>
        <v>346.75035078000002</v>
      </c>
      <c r="Q3640" s="502"/>
      <c r="R3640" s="186"/>
      <c r="S3640" s="186"/>
      <c r="T3640" s="103"/>
      <c r="U3640" s="79">
        <v>2</v>
      </c>
    </row>
    <row r="3641" spans="1:21" s="61" customFormat="1" ht="15.75" hidden="1" customHeight="1" thickBot="1">
      <c r="A3641" s="304" t="s">
        <v>90</v>
      </c>
      <c r="B3641" s="69"/>
      <c r="C3641" s="375" t="s">
        <v>1066</v>
      </c>
      <c r="D3641" s="182">
        <v>29.422063390000002</v>
      </c>
      <c r="E3641" s="183">
        <v>28.730959930000001</v>
      </c>
      <c r="F3641" s="183">
        <v>27.936271170000001</v>
      </c>
      <c r="G3641" s="183">
        <v>28.04998874</v>
      </c>
      <c r="H3641" s="183">
        <v>28.565980639999999</v>
      </c>
      <c r="I3641" s="183">
        <v>30.475570810000001</v>
      </c>
      <c r="J3641" s="183">
        <v>34.599903570000002</v>
      </c>
      <c r="K3641" s="183">
        <v>30.68101248</v>
      </c>
      <c r="L3641" s="183">
        <v>30.738267449999999</v>
      </c>
      <c r="M3641" s="183">
        <v>35.134840449999999</v>
      </c>
      <c r="N3641" s="183">
        <v>31.524434830000001</v>
      </c>
      <c r="O3641" s="184">
        <v>30.49209347</v>
      </c>
      <c r="P3641" s="185">
        <f t="shared" ref="P3641:P3646" si="2406">SUM(D3641:O3641)</f>
        <v>366.35138693000005</v>
      </c>
      <c r="Q3641" s="503"/>
      <c r="R3641" s="187"/>
      <c r="S3641" s="187"/>
      <c r="T3641" s="105">
        <f t="shared" ref="T3641:T3646" si="2407">R3641-S3641</f>
        <v>0</v>
      </c>
      <c r="U3641" s="79">
        <v>2</v>
      </c>
    </row>
    <row r="3642" spans="1:21" s="61" customFormat="1" ht="15.75" hidden="1" customHeight="1" thickBot="1">
      <c r="A3642" s="304" t="s">
        <v>90</v>
      </c>
      <c r="B3642" s="69"/>
      <c r="C3642" s="375" t="s">
        <v>1067</v>
      </c>
      <c r="D3642" s="182">
        <v>31.47725994</v>
      </c>
      <c r="E3642" s="183">
        <v>30.53475444</v>
      </c>
      <c r="F3642" s="183">
        <v>30.202314250000001</v>
      </c>
      <c r="G3642" s="183">
        <v>29.796361350000002</v>
      </c>
      <c r="H3642" s="183">
        <v>31.151956040000002</v>
      </c>
      <c r="I3642" s="183">
        <v>32.411678629999997</v>
      </c>
      <c r="J3642" s="183">
        <v>37.486372690000003</v>
      </c>
      <c r="K3642" s="183">
        <v>31.963298129999998</v>
      </c>
      <c r="L3642" s="183">
        <v>33.458878740000003</v>
      </c>
      <c r="M3642" s="183">
        <v>36.835000379999997</v>
      </c>
      <c r="N3642" s="183">
        <v>34.132686319999998</v>
      </c>
      <c r="O3642" s="184">
        <v>33.028854799999998</v>
      </c>
      <c r="P3642" s="185">
        <f t="shared" si="2406"/>
        <v>392.47941570999996</v>
      </c>
      <c r="Q3642" s="503"/>
      <c r="R3642" s="187"/>
      <c r="S3642" s="187"/>
      <c r="T3642" s="105">
        <f t="shared" si="2407"/>
        <v>0</v>
      </c>
      <c r="U3642" s="79">
        <v>2</v>
      </c>
    </row>
    <row r="3643" spans="1:21" s="61" customFormat="1" ht="15.75" hidden="1" customHeight="1" thickBot="1">
      <c r="A3643" s="304" t="s">
        <v>90</v>
      </c>
      <c r="B3643" s="69"/>
      <c r="C3643" s="375" t="s">
        <v>1068</v>
      </c>
      <c r="D3643" s="182">
        <v>33.764566369999997</v>
      </c>
      <c r="E3643" s="183">
        <v>32.492142319999999</v>
      </c>
      <c r="F3643" s="183">
        <v>32.258578069999999</v>
      </c>
      <c r="G3643" s="183">
        <v>32.443557089999999</v>
      </c>
      <c r="H3643" s="183">
        <v>33.656713580000002</v>
      </c>
      <c r="I3643" s="183">
        <v>34.927858219999997</v>
      </c>
      <c r="J3643" s="183">
        <v>40.754409129999999</v>
      </c>
      <c r="K3643" s="183">
        <v>34.755793070000003</v>
      </c>
      <c r="L3643" s="183">
        <v>34.904783000000002</v>
      </c>
      <c r="M3643" s="183">
        <v>40.508252980000002</v>
      </c>
      <c r="N3643" s="183">
        <v>35.706619570000001</v>
      </c>
      <c r="O3643" s="184">
        <v>35.639562929999997</v>
      </c>
      <c r="P3643" s="185">
        <f t="shared" si="2406"/>
        <v>421.81283632999998</v>
      </c>
      <c r="Q3643" s="503"/>
      <c r="R3643" s="187"/>
      <c r="S3643" s="187"/>
      <c r="T3643" s="105">
        <f t="shared" si="2407"/>
        <v>0</v>
      </c>
      <c r="U3643" s="79">
        <v>2</v>
      </c>
    </row>
    <row r="3644" spans="1:21" s="61" customFormat="1" ht="15.75" hidden="1" customHeight="1" thickBot="1">
      <c r="A3644" s="304" t="s">
        <v>90</v>
      </c>
      <c r="B3644" s="69"/>
      <c r="C3644" s="375" t="s">
        <v>1057</v>
      </c>
      <c r="D3644" s="189">
        <v>36.357430009999995</v>
      </c>
      <c r="E3644" s="190">
        <v>34.971748770000005</v>
      </c>
      <c r="F3644" s="190">
        <v>33.19223977</v>
      </c>
      <c r="G3644" s="190">
        <v>34.837074460000004</v>
      </c>
      <c r="H3644" s="190">
        <v>35.552280939999996</v>
      </c>
      <c r="I3644" s="190">
        <v>36.857280129999999</v>
      </c>
      <c r="J3644" s="190">
        <v>43.426399850000003</v>
      </c>
      <c r="K3644" s="190">
        <v>35.933762200000004</v>
      </c>
      <c r="L3644" s="190">
        <v>37.677124360000001</v>
      </c>
      <c r="M3644" s="190">
        <v>42.436009579999997</v>
      </c>
      <c r="N3644" s="190">
        <v>37.808222360000002</v>
      </c>
      <c r="O3644" s="184">
        <v>36.522335630000001</v>
      </c>
      <c r="P3644" s="185">
        <f t="shared" si="2406"/>
        <v>445.57190806</v>
      </c>
      <c r="Q3644" s="503"/>
      <c r="R3644" s="187"/>
      <c r="S3644" s="187"/>
      <c r="T3644" s="105">
        <f t="shared" si="2407"/>
        <v>0</v>
      </c>
      <c r="U3644" s="79">
        <v>2</v>
      </c>
    </row>
    <row r="3645" spans="1:21" s="61" customFormat="1" ht="15.75" hidden="1" customHeight="1" thickBot="1">
      <c r="A3645" s="304" t="s">
        <v>90</v>
      </c>
      <c r="B3645" s="69"/>
      <c r="C3645" s="375" t="s">
        <v>1055</v>
      </c>
      <c r="D3645" s="422">
        <v>38.100521000000001</v>
      </c>
      <c r="E3645" s="423">
        <v>36.631846709999998</v>
      </c>
      <c r="F3645" s="423">
        <v>35.686989880000006</v>
      </c>
      <c r="G3645" s="423">
        <v>36.638672899999996</v>
      </c>
      <c r="H3645" s="423">
        <v>35.832342200000006</v>
      </c>
      <c r="I3645" s="423">
        <v>38.485311799999998</v>
      </c>
      <c r="J3645" s="423">
        <v>45.350510490000005</v>
      </c>
      <c r="K3645" s="423">
        <v>37.580658340000006</v>
      </c>
      <c r="L3645" s="423">
        <v>38.432766060000006</v>
      </c>
      <c r="M3645" s="423">
        <v>43.794571990000001</v>
      </c>
      <c r="N3645" s="423">
        <v>39.90320036</v>
      </c>
      <c r="O3645" s="424">
        <v>39.055281439999995</v>
      </c>
      <c r="P3645" s="425">
        <f t="shared" si="2406"/>
        <v>465.49267317000005</v>
      </c>
      <c r="Q3645" s="503"/>
      <c r="R3645" s="182"/>
      <c r="S3645" s="191"/>
      <c r="T3645" s="192">
        <f>S3645-R3645</f>
        <v>0</v>
      </c>
      <c r="U3645" s="79">
        <v>2</v>
      </c>
    </row>
    <row r="3646" spans="1:21" s="61" customFormat="1" ht="15.75" hidden="1" customHeight="1" thickBot="1">
      <c r="A3646" s="304" t="s">
        <v>90</v>
      </c>
      <c r="B3646" s="69"/>
      <c r="C3646" s="375" t="s">
        <v>1058</v>
      </c>
      <c r="D3646" s="182">
        <v>39.168698979999995</v>
      </c>
      <c r="E3646" s="183">
        <v>38.556814520000003</v>
      </c>
      <c r="F3646" s="183">
        <v>36.691351439999998</v>
      </c>
      <c r="G3646" s="183">
        <v>35.137764109999999</v>
      </c>
      <c r="H3646" s="183">
        <v>38.179110780000002</v>
      </c>
      <c r="I3646" s="183">
        <v>41.79025386</v>
      </c>
      <c r="J3646" s="183">
        <v>47.392611619999997</v>
      </c>
      <c r="K3646" s="183">
        <v>40.521847000000001</v>
      </c>
      <c r="L3646" s="183">
        <v>40.881048679999999</v>
      </c>
      <c r="M3646" s="183">
        <v>46.894275999999998</v>
      </c>
      <c r="N3646" s="183">
        <v>41.831425150000001</v>
      </c>
      <c r="O3646" s="184">
        <v>40.702592270000004</v>
      </c>
      <c r="P3646" s="185">
        <f t="shared" si="2406"/>
        <v>487.74779441000004</v>
      </c>
      <c r="Q3646" s="503"/>
      <c r="R3646" s="459">
        <v>491.1</v>
      </c>
      <c r="S3646" s="459">
        <v>491.1</v>
      </c>
      <c r="T3646" s="592">
        <f t="shared" si="2407"/>
        <v>0</v>
      </c>
      <c r="U3646" s="79">
        <v>2</v>
      </c>
    </row>
    <row r="3647" spans="1:21" s="61" customFormat="1" ht="15.6" customHeight="1" thickBot="1">
      <c r="A3647" s="304" t="s">
        <v>90</v>
      </c>
      <c r="B3647" s="516">
        <f>+B3634+1</f>
        <v>718</v>
      </c>
      <c r="C3647" s="375" t="s">
        <v>2538</v>
      </c>
      <c r="D3647" s="182">
        <v>58.1</v>
      </c>
      <c r="E3647" s="183">
        <v>56.8</v>
      </c>
      <c r="F3647" s="183">
        <v>52.1</v>
      </c>
      <c r="G3647" s="183">
        <v>56.2</v>
      </c>
      <c r="H3647" s="183">
        <v>57.1</v>
      </c>
      <c r="I3647" s="183">
        <v>59.6</v>
      </c>
      <c r="J3647" s="183">
        <v>71.599999999999994</v>
      </c>
      <c r="K3647" s="183">
        <v>58</v>
      </c>
      <c r="L3647" s="183">
        <v>55</v>
      </c>
      <c r="M3647" s="183">
        <v>66.2</v>
      </c>
      <c r="N3647" s="183">
        <v>61.1</v>
      </c>
      <c r="O3647" s="184">
        <f>(R3647)-SUM(D3647:N3647)</f>
        <v>56.699999999999932</v>
      </c>
      <c r="P3647" s="185">
        <f>SUM(D3647:O3647)</f>
        <v>708.5</v>
      </c>
      <c r="Q3647" s="584"/>
      <c r="R3647" s="182">
        <v>708.5</v>
      </c>
      <c r="S3647" s="646">
        <v>708.5</v>
      </c>
      <c r="T3647" s="644">
        <f>R3647-S3647</f>
        <v>0</v>
      </c>
      <c r="U3647" s="79">
        <v>1</v>
      </c>
    </row>
    <row r="3648" spans="1:21" s="61" customFormat="1" ht="15.75" hidden="1" customHeight="1" thickBot="1">
      <c r="A3648" s="304" t="s">
        <v>90</v>
      </c>
      <c r="B3648" s="69"/>
      <c r="C3648" s="375" t="s">
        <v>1158</v>
      </c>
      <c r="D3648" s="182">
        <v>42.345603079999997</v>
      </c>
      <c r="E3648" s="183">
        <v>40.276540689941513</v>
      </c>
      <c r="F3648" s="183">
        <v>39.425883467227735</v>
      </c>
      <c r="G3648" s="183">
        <v>39.845522225928505</v>
      </c>
      <c r="H3648" s="183">
        <v>41.279211928745546</v>
      </c>
      <c r="I3648" s="183">
        <v>43.044823590241073</v>
      </c>
      <c r="J3648" s="183">
        <v>49.954720887364417</v>
      </c>
      <c r="K3648" s="183">
        <v>41.501767412451898</v>
      </c>
      <c r="L3648" s="183">
        <v>42.055981400240164</v>
      </c>
      <c r="M3648" s="183">
        <v>48.633693694000677</v>
      </c>
      <c r="N3648" s="183">
        <v>44.24837742679933</v>
      </c>
      <c r="O3648" s="184">
        <v>43.302108969301564</v>
      </c>
      <c r="P3648" s="185">
        <f>SUM(D3648:O3648)</f>
        <v>515.91423477224237</v>
      </c>
      <c r="Q3648" s="351"/>
      <c r="R3648" s="199">
        <v>516</v>
      </c>
      <c r="S3648" s="187">
        <v>516</v>
      </c>
      <c r="T3648" s="481">
        <f>R3648-S3648</f>
        <v>0</v>
      </c>
      <c r="U3648" s="79">
        <v>2</v>
      </c>
    </row>
    <row r="3649" spans="1:256" s="61" customFormat="1" ht="15.75" hidden="1" customHeight="1" thickBot="1">
      <c r="A3649" s="304" t="s">
        <v>90</v>
      </c>
      <c r="B3649" s="516"/>
      <c r="C3649" s="375" t="s">
        <v>2105</v>
      </c>
      <c r="D3649" s="182">
        <v>43.59598207296991</v>
      </c>
      <c r="E3649" s="183">
        <v>42.389799554072184</v>
      </c>
      <c r="F3649" s="183">
        <v>40.560786159152507</v>
      </c>
      <c r="G3649" s="183">
        <v>40.655636041767451</v>
      </c>
      <c r="H3649" s="183">
        <v>43.038010427366466</v>
      </c>
      <c r="I3649" s="183">
        <v>44.720622045907142</v>
      </c>
      <c r="J3649" s="183">
        <v>51.794676735373812</v>
      </c>
      <c r="K3649" s="183">
        <v>44.295944248377694</v>
      </c>
      <c r="L3649" s="183">
        <v>43.297561210003785</v>
      </c>
      <c r="M3649" s="183">
        <v>38.484823164782547</v>
      </c>
      <c r="N3649" s="183">
        <v>30.353048718853156</v>
      </c>
      <c r="O3649" s="184">
        <v>37.10272582002144</v>
      </c>
      <c r="P3649" s="185">
        <f t="shared" ref="P3649:P3658" si="2408">SUM(D3649:O3649)</f>
        <v>500.28961619864799</v>
      </c>
      <c r="Q3649" s="351"/>
      <c r="R3649" s="182">
        <v>534.4</v>
      </c>
      <c r="S3649" s="187">
        <v>534.4</v>
      </c>
      <c r="T3649" s="481">
        <f t="shared" ref="T3649:T3658" si="2409">R3649-S3649</f>
        <v>0</v>
      </c>
      <c r="U3649" s="79">
        <v>2</v>
      </c>
    </row>
    <row r="3650" spans="1:256" s="61" customFormat="1" ht="15.75" hidden="1" customHeight="1" thickBot="1">
      <c r="A3650" s="304" t="s">
        <v>90</v>
      </c>
      <c r="B3650" s="516"/>
      <c r="C3650" s="375" t="s">
        <v>2106</v>
      </c>
      <c r="D3650" s="583">
        <v>42.311899864326989</v>
      </c>
      <c r="E3650" s="301">
        <v>40.204241475558646</v>
      </c>
      <c r="F3650" s="301">
        <v>39.180410398793661</v>
      </c>
      <c r="G3650" s="301">
        <v>42.059771875224101</v>
      </c>
      <c r="H3650" s="301">
        <v>42.263552277542168</v>
      </c>
      <c r="I3650" s="301">
        <v>43.302671382934442</v>
      </c>
      <c r="J3650" s="301">
        <v>52.138034818584948</v>
      </c>
      <c r="K3650" s="301">
        <v>44.221589554584092</v>
      </c>
      <c r="L3650" s="301">
        <v>44.261568273612227</v>
      </c>
      <c r="M3650" s="301">
        <v>56.949119738363891</v>
      </c>
      <c r="N3650" s="301">
        <v>52.809136008213308</v>
      </c>
      <c r="O3650" s="332">
        <v>52.547561476832584</v>
      </c>
      <c r="P3650" s="333">
        <f t="shared" si="2408"/>
        <v>552.2495571445711</v>
      </c>
      <c r="Q3650" s="557"/>
      <c r="R3650" s="422">
        <v>527.20000000000005</v>
      </c>
      <c r="S3650" s="459">
        <v>527.20000000000005</v>
      </c>
      <c r="T3650" s="592">
        <f t="shared" si="2409"/>
        <v>0</v>
      </c>
      <c r="U3650" s="79">
        <v>2</v>
      </c>
    </row>
    <row r="3651" spans="1:256" s="61" customFormat="1" ht="15.6" hidden="1" customHeight="1" thickBot="1">
      <c r="A3651" s="304" t="s">
        <v>90</v>
      </c>
      <c r="B3651" s="516"/>
      <c r="C3651" s="375" t="s">
        <v>2107</v>
      </c>
      <c r="D3651" s="182">
        <v>55.368948611158551</v>
      </c>
      <c r="E3651" s="183">
        <v>53.682682435671794</v>
      </c>
      <c r="F3651" s="183">
        <v>50.193682294398393</v>
      </c>
      <c r="G3651" s="183">
        <v>53.577873859383452</v>
      </c>
      <c r="H3651" s="183">
        <v>54.353962962208641</v>
      </c>
      <c r="I3651" s="183">
        <v>59.505221596096966</v>
      </c>
      <c r="J3651" s="183">
        <v>70.431233901521594</v>
      </c>
      <c r="K3651" s="183">
        <v>55.763522849727593</v>
      </c>
      <c r="L3651" s="183">
        <v>58.174187692941743</v>
      </c>
      <c r="M3651" s="183">
        <v>68.890090609441785</v>
      </c>
      <c r="N3651" s="183">
        <v>63.265701466384265</v>
      </c>
      <c r="O3651" s="184">
        <v>60.019161574942622</v>
      </c>
      <c r="P3651" s="185">
        <f t="shared" si="2408"/>
        <v>703.2262698538774</v>
      </c>
      <c r="Q3651" s="584"/>
      <c r="R3651" s="182">
        <v>651.1</v>
      </c>
      <c r="S3651" s="187">
        <v>651.1</v>
      </c>
      <c r="T3651" s="105">
        <f t="shared" si="2409"/>
        <v>0</v>
      </c>
      <c r="U3651" s="79">
        <v>2</v>
      </c>
    </row>
    <row r="3652" spans="1:256" s="61" customFormat="1" ht="15.6" hidden="1" customHeight="1" thickBot="1">
      <c r="A3652" s="304" t="s">
        <v>90</v>
      </c>
      <c r="B3652" s="516"/>
      <c r="C3652" s="375" t="s">
        <v>2108</v>
      </c>
      <c r="D3652" s="182">
        <v>62.832600729999996</v>
      </c>
      <c r="E3652" s="183">
        <v>58.337233320000003</v>
      </c>
      <c r="F3652" s="183">
        <v>57.85378329000001</v>
      </c>
      <c r="G3652" s="183">
        <v>56.909197679999998</v>
      </c>
      <c r="H3652" s="183">
        <v>60.938154990000001</v>
      </c>
      <c r="I3652" s="183">
        <v>60.897970150000006</v>
      </c>
      <c r="J3652" s="183">
        <v>75.30305534</v>
      </c>
      <c r="K3652" s="183">
        <v>61.081941840000006</v>
      </c>
      <c r="L3652" s="183">
        <v>61.757075319999998</v>
      </c>
      <c r="M3652" s="183">
        <v>70.23201576000001</v>
      </c>
      <c r="N3652" s="183">
        <v>62.757636840000004</v>
      </c>
      <c r="O3652" s="184">
        <v>61.349096369999998</v>
      </c>
      <c r="P3652" s="185">
        <f t="shared" si="2408"/>
        <v>750.24976162999997</v>
      </c>
      <c r="Q3652" s="542"/>
      <c r="R3652" s="419">
        <v>742.9</v>
      </c>
      <c r="S3652" s="187">
        <v>742.9</v>
      </c>
      <c r="T3652" s="105">
        <f t="shared" si="2409"/>
        <v>0</v>
      </c>
      <c r="U3652" s="79">
        <v>2</v>
      </c>
    </row>
    <row r="3653" spans="1:256" s="61" customFormat="1" ht="15.75" customHeight="1" thickBot="1">
      <c r="A3653" s="304" t="s">
        <v>90</v>
      </c>
      <c r="B3653" s="516">
        <f>+B3647+1</f>
        <v>719</v>
      </c>
      <c r="C3653" s="375" t="s">
        <v>2109</v>
      </c>
      <c r="D3653" s="612">
        <v>62.5</v>
      </c>
      <c r="E3653" s="611">
        <v>56.2</v>
      </c>
      <c r="F3653" s="611">
        <v>54.8</v>
      </c>
      <c r="G3653" s="611">
        <v>56.6</v>
      </c>
      <c r="H3653" s="611">
        <v>58.5</v>
      </c>
      <c r="I3653" s="611">
        <v>59.9</v>
      </c>
      <c r="J3653" s="611">
        <v>72.099999999999994</v>
      </c>
      <c r="K3653" s="611">
        <v>56.6</v>
      </c>
      <c r="L3653" s="611">
        <v>60.3</v>
      </c>
      <c r="M3653" s="611">
        <v>69.8</v>
      </c>
      <c r="N3653" s="611">
        <v>60.7</v>
      </c>
      <c r="O3653" s="184">
        <f t="shared" ref="O3653:O3658" si="2410">(R3653)-SUM(D3653:N3653)</f>
        <v>59.200000000000045</v>
      </c>
      <c r="P3653" s="185">
        <f t="shared" si="2408"/>
        <v>727.2</v>
      </c>
      <c r="Q3653" s="557"/>
      <c r="R3653" s="194">
        <v>727.2</v>
      </c>
      <c r="S3653" s="187">
        <v>727.2</v>
      </c>
      <c r="T3653" s="105">
        <f t="shared" si="2409"/>
        <v>0</v>
      </c>
      <c r="U3653" s="79">
        <v>1</v>
      </c>
    </row>
    <row r="3654" spans="1:256" s="61" customFormat="1" ht="15.75" customHeight="1" thickBot="1">
      <c r="A3654" s="304" t="s">
        <v>90</v>
      </c>
      <c r="B3654" s="516">
        <f>+B3653+1</f>
        <v>720</v>
      </c>
      <c r="C3654" s="375" t="s">
        <v>2110</v>
      </c>
      <c r="D3654" s="195">
        <v>60.6</v>
      </c>
      <c r="E3654" s="193">
        <v>59.8</v>
      </c>
      <c r="F3654" s="193">
        <v>57.7</v>
      </c>
      <c r="G3654" s="193">
        <v>55.5</v>
      </c>
      <c r="H3654" s="193">
        <v>58.5</v>
      </c>
      <c r="I3654" s="193">
        <v>60.7</v>
      </c>
      <c r="J3654" s="193">
        <v>72.900000000000006</v>
      </c>
      <c r="K3654" s="193">
        <v>59.9</v>
      </c>
      <c r="L3654" s="193">
        <v>59.3</v>
      </c>
      <c r="M3654" s="193">
        <v>67.3</v>
      </c>
      <c r="N3654" s="193">
        <v>62</v>
      </c>
      <c r="O3654" s="184">
        <f t="shared" si="2410"/>
        <v>60.200000000000045</v>
      </c>
      <c r="P3654" s="185">
        <f t="shared" si="2408"/>
        <v>734.4</v>
      </c>
      <c r="Q3654" s="542"/>
      <c r="R3654" s="199">
        <v>734.4</v>
      </c>
      <c r="S3654" s="187">
        <v>734.4</v>
      </c>
      <c r="T3654" s="105">
        <f t="shared" si="2409"/>
        <v>0</v>
      </c>
      <c r="U3654" s="79">
        <v>1</v>
      </c>
    </row>
    <row r="3655" spans="1:256" s="61" customFormat="1" ht="15.75" hidden="1" customHeight="1" thickBot="1">
      <c r="A3655" s="304" t="s">
        <v>90</v>
      </c>
      <c r="B3655" s="69"/>
      <c r="C3655" s="375" t="s">
        <v>2111</v>
      </c>
      <c r="D3655" s="195"/>
      <c r="E3655" s="193"/>
      <c r="F3655" s="193"/>
      <c r="G3655" s="193"/>
      <c r="H3655" s="193"/>
      <c r="I3655" s="193"/>
      <c r="J3655" s="193"/>
      <c r="K3655" s="193"/>
      <c r="L3655" s="193"/>
      <c r="M3655" s="193"/>
      <c r="N3655" s="193"/>
      <c r="O3655" s="184">
        <f t="shared" si="2410"/>
        <v>0</v>
      </c>
      <c r="P3655" s="185">
        <f t="shared" si="2408"/>
        <v>0</v>
      </c>
      <c r="Q3655" s="503"/>
      <c r="R3655" s="199"/>
      <c r="S3655" s="187"/>
      <c r="T3655" s="105">
        <f t="shared" si="2409"/>
        <v>0</v>
      </c>
      <c r="U3655" s="79">
        <v>2</v>
      </c>
    </row>
    <row r="3656" spans="1:256" s="61" customFormat="1" ht="15.75" hidden="1" customHeight="1" thickBot="1">
      <c r="A3656" s="304" t="s">
        <v>90</v>
      </c>
      <c r="B3656" s="69"/>
      <c r="C3656" s="375" t="s">
        <v>2112</v>
      </c>
      <c r="D3656" s="195"/>
      <c r="E3656" s="193"/>
      <c r="F3656" s="193"/>
      <c r="G3656" s="193"/>
      <c r="H3656" s="193"/>
      <c r="I3656" s="193"/>
      <c r="J3656" s="193"/>
      <c r="K3656" s="193"/>
      <c r="L3656" s="193"/>
      <c r="M3656" s="193"/>
      <c r="N3656" s="193"/>
      <c r="O3656" s="184">
        <f t="shared" si="2410"/>
        <v>0</v>
      </c>
      <c r="P3656" s="185">
        <f t="shared" si="2408"/>
        <v>0</v>
      </c>
      <c r="Q3656" s="503"/>
      <c r="R3656" s="199"/>
      <c r="S3656" s="187"/>
      <c r="T3656" s="105">
        <f t="shared" si="2409"/>
        <v>0</v>
      </c>
      <c r="U3656" s="79">
        <v>2</v>
      </c>
    </row>
    <row r="3657" spans="1:256" s="61" customFormat="1" ht="15.75" hidden="1" customHeight="1" thickBot="1">
      <c r="A3657" s="304" t="s">
        <v>90</v>
      </c>
      <c r="B3657" s="69"/>
      <c r="C3657" s="375" t="s">
        <v>2113</v>
      </c>
      <c r="D3657" s="195"/>
      <c r="E3657" s="193"/>
      <c r="F3657" s="193"/>
      <c r="G3657" s="193"/>
      <c r="H3657" s="193"/>
      <c r="I3657" s="193"/>
      <c r="J3657" s="193"/>
      <c r="K3657" s="193"/>
      <c r="L3657" s="193"/>
      <c r="M3657" s="193"/>
      <c r="N3657" s="193"/>
      <c r="O3657" s="184">
        <f t="shared" si="2410"/>
        <v>0</v>
      </c>
      <c r="P3657" s="185">
        <f t="shared" si="2408"/>
        <v>0</v>
      </c>
      <c r="Q3657" s="503"/>
      <c r="R3657" s="199"/>
      <c r="S3657" s="187"/>
      <c r="T3657" s="105">
        <f t="shared" si="2409"/>
        <v>0</v>
      </c>
      <c r="U3657" s="79">
        <v>2</v>
      </c>
    </row>
    <row r="3658" spans="1:256" s="61" customFormat="1" ht="15.75" hidden="1" customHeight="1" thickBot="1">
      <c r="A3658" s="304" t="s">
        <v>90</v>
      </c>
      <c r="B3658" s="69"/>
      <c r="C3658" s="375" t="s">
        <v>2114</v>
      </c>
      <c r="D3658" s="195"/>
      <c r="E3658" s="193"/>
      <c r="F3658" s="193"/>
      <c r="G3658" s="193"/>
      <c r="H3658" s="193"/>
      <c r="I3658" s="193"/>
      <c r="J3658" s="193"/>
      <c r="K3658" s="193"/>
      <c r="L3658" s="193"/>
      <c r="M3658" s="193"/>
      <c r="N3658" s="193"/>
      <c r="O3658" s="184">
        <f t="shared" si="2410"/>
        <v>0</v>
      </c>
      <c r="P3658" s="185">
        <f t="shared" si="2408"/>
        <v>0</v>
      </c>
      <c r="Q3658" s="503"/>
      <c r="R3658" s="199"/>
      <c r="S3658" s="187"/>
      <c r="T3658" s="105">
        <f t="shared" si="2409"/>
        <v>0</v>
      </c>
      <c r="U3658" s="79">
        <v>2</v>
      </c>
    </row>
    <row r="3659" spans="1:256" s="75" customFormat="1" ht="15.6" customHeight="1" thickBot="1">
      <c r="A3659" s="196"/>
      <c r="B3659" s="549"/>
      <c r="C3659" s="468"/>
      <c r="D3659" s="161"/>
      <c r="E3659" s="161"/>
      <c r="F3659" s="161"/>
      <c r="G3659" s="161"/>
      <c r="H3659" s="161"/>
      <c r="I3659" s="161"/>
      <c r="J3659" s="161"/>
      <c r="K3659" s="161"/>
      <c r="L3659" s="161"/>
      <c r="M3659" s="161"/>
      <c r="N3659" s="161"/>
      <c r="O3659" s="197"/>
      <c r="P3659" s="198"/>
      <c r="Q3659" s="198"/>
      <c r="R3659" s="161"/>
      <c r="S3659" s="161"/>
      <c r="U3659" s="79">
        <v>1</v>
      </c>
      <c r="V3659" s="196"/>
      <c r="W3659" s="196"/>
      <c r="X3659" s="196"/>
      <c r="Y3659" s="196"/>
      <c r="Z3659" s="196"/>
      <c r="AA3659" s="196"/>
      <c r="AB3659" s="196"/>
      <c r="AC3659" s="196"/>
      <c r="AD3659" s="196"/>
      <c r="AE3659" s="196"/>
      <c r="AF3659" s="196"/>
      <c r="AG3659" s="196"/>
      <c r="AH3659" s="196"/>
      <c r="AI3659" s="196"/>
      <c r="AJ3659" s="196"/>
      <c r="AK3659" s="196"/>
      <c r="AL3659" s="196"/>
      <c r="AM3659" s="196"/>
      <c r="AN3659" s="196"/>
      <c r="AO3659" s="196"/>
      <c r="AP3659" s="196"/>
      <c r="AQ3659" s="196"/>
      <c r="AR3659" s="196"/>
      <c r="AS3659" s="196"/>
      <c r="AT3659" s="196"/>
      <c r="AU3659" s="196"/>
      <c r="AV3659" s="196"/>
      <c r="AW3659" s="196"/>
      <c r="AX3659" s="196"/>
      <c r="AY3659" s="196"/>
      <c r="AZ3659" s="196"/>
      <c r="BA3659" s="196"/>
      <c r="BB3659" s="196"/>
      <c r="BC3659" s="196"/>
      <c r="BD3659" s="196"/>
      <c r="BE3659" s="196"/>
      <c r="BF3659" s="196"/>
      <c r="BG3659" s="196"/>
      <c r="BH3659" s="196"/>
      <c r="BI3659" s="196"/>
      <c r="BJ3659" s="196"/>
      <c r="BK3659" s="196"/>
      <c r="BL3659" s="196"/>
      <c r="BM3659" s="196"/>
      <c r="BN3659" s="196"/>
      <c r="BO3659" s="196"/>
      <c r="BP3659" s="196"/>
      <c r="BQ3659" s="196"/>
      <c r="BR3659" s="196"/>
      <c r="BS3659" s="196"/>
      <c r="BT3659" s="196"/>
      <c r="BU3659" s="196"/>
      <c r="BV3659" s="196"/>
      <c r="BW3659" s="196"/>
      <c r="BX3659" s="196"/>
      <c r="BY3659" s="196"/>
      <c r="BZ3659" s="196"/>
      <c r="CA3659" s="196"/>
      <c r="CB3659" s="196"/>
      <c r="CC3659" s="196"/>
      <c r="CD3659" s="196"/>
      <c r="CE3659" s="196"/>
      <c r="CF3659" s="196"/>
      <c r="CG3659" s="196"/>
      <c r="CH3659" s="196"/>
      <c r="CI3659" s="196"/>
      <c r="CJ3659" s="196"/>
      <c r="CK3659" s="196"/>
      <c r="CL3659" s="196"/>
      <c r="CM3659" s="196"/>
      <c r="CN3659" s="196"/>
      <c r="CO3659" s="196"/>
      <c r="CP3659" s="196"/>
      <c r="CQ3659" s="196"/>
      <c r="CR3659" s="196"/>
      <c r="CS3659" s="196"/>
      <c r="CT3659" s="196"/>
      <c r="CU3659" s="196"/>
      <c r="CV3659" s="196"/>
      <c r="CW3659" s="196"/>
      <c r="CX3659" s="196"/>
      <c r="CY3659" s="196"/>
      <c r="CZ3659" s="196"/>
      <c r="DA3659" s="196"/>
      <c r="DB3659" s="196"/>
      <c r="DC3659" s="196"/>
      <c r="DD3659" s="196"/>
      <c r="DE3659" s="196"/>
      <c r="DF3659" s="196"/>
      <c r="DG3659" s="196"/>
      <c r="DH3659" s="196"/>
      <c r="DI3659" s="196"/>
      <c r="DJ3659" s="196"/>
      <c r="DK3659" s="196"/>
      <c r="DL3659" s="196"/>
      <c r="DM3659" s="196"/>
      <c r="DN3659" s="196"/>
      <c r="DO3659" s="196"/>
      <c r="DP3659" s="196"/>
      <c r="DQ3659" s="196"/>
      <c r="DR3659" s="196"/>
      <c r="DS3659" s="196"/>
      <c r="DT3659" s="196"/>
      <c r="DU3659" s="196"/>
      <c r="DV3659" s="196"/>
      <c r="DW3659" s="196"/>
      <c r="DX3659" s="196"/>
      <c r="DY3659" s="196"/>
      <c r="DZ3659" s="196"/>
      <c r="EA3659" s="196"/>
      <c r="EB3659" s="196"/>
      <c r="EC3659" s="196"/>
      <c r="ED3659" s="196"/>
      <c r="EE3659" s="196"/>
      <c r="EF3659" s="196"/>
      <c r="EG3659" s="196"/>
      <c r="EH3659" s="196"/>
      <c r="EI3659" s="196"/>
      <c r="EJ3659" s="196"/>
      <c r="EK3659" s="196"/>
      <c r="EL3659" s="196"/>
      <c r="EM3659" s="196"/>
      <c r="EN3659" s="196"/>
      <c r="EO3659" s="196"/>
      <c r="EP3659" s="196"/>
      <c r="EQ3659" s="196"/>
      <c r="ER3659" s="196"/>
      <c r="ES3659" s="196"/>
      <c r="ET3659" s="196"/>
      <c r="EU3659" s="196"/>
      <c r="EV3659" s="196"/>
      <c r="EW3659" s="196"/>
      <c r="EX3659" s="196"/>
      <c r="EY3659" s="196"/>
      <c r="EZ3659" s="196"/>
      <c r="FA3659" s="196"/>
      <c r="FB3659" s="196"/>
      <c r="FC3659" s="196"/>
      <c r="FD3659" s="196"/>
      <c r="FE3659" s="196"/>
      <c r="FF3659" s="196"/>
      <c r="FG3659" s="196"/>
      <c r="FH3659" s="196"/>
      <c r="FI3659" s="196"/>
      <c r="FJ3659" s="196"/>
      <c r="FK3659" s="196"/>
      <c r="FL3659" s="196"/>
      <c r="FM3659" s="196"/>
      <c r="FN3659" s="196"/>
      <c r="FO3659" s="196"/>
      <c r="FP3659" s="196"/>
      <c r="FQ3659" s="196"/>
      <c r="FR3659" s="196"/>
      <c r="FS3659" s="196"/>
      <c r="FT3659" s="196"/>
      <c r="FU3659" s="196"/>
      <c r="FV3659" s="196"/>
      <c r="FW3659" s="196"/>
      <c r="FX3659" s="196"/>
      <c r="FY3659" s="196"/>
      <c r="FZ3659" s="196"/>
      <c r="GA3659" s="196"/>
      <c r="GB3659" s="196"/>
      <c r="GC3659" s="196"/>
      <c r="GD3659" s="196"/>
      <c r="GE3659" s="196"/>
      <c r="GF3659" s="196"/>
      <c r="GG3659" s="196"/>
      <c r="GH3659" s="196"/>
      <c r="GI3659" s="196"/>
      <c r="GJ3659" s="196"/>
      <c r="GK3659" s="196"/>
      <c r="GL3659" s="196"/>
      <c r="GM3659" s="196"/>
      <c r="GN3659" s="196"/>
      <c r="GO3659" s="196"/>
      <c r="GP3659" s="196"/>
      <c r="GQ3659" s="196"/>
      <c r="GR3659" s="196"/>
      <c r="GS3659" s="196"/>
      <c r="GT3659" s="196"/>
      <c r="GU3659" s="196"/>
      <c r="GV3659" s="196"/>
      <c r="GW3659" s="196"/>
      <c r="GX3659" s="196"/>
      <c r="GY3659" s="196"/>
      <c r="GZ3659" s="196"/>
      <c r="HA3659" s="196"/>
      <c r="HB3659" s="196"/>
      <c r="HC3659" s="196"/>
      <c r="HD3659" s="196"/>
      <c r="HE3659" s="196"/>
      <c r="HF3659" s="196"/>
      <c r="HG3659" s="196"/>
      <c r="HH3659" s="196"/>
      <c r="HI3659" s="196"/>
      <c r="HJ3659" s="196"/>
      <c r="HK3659" s="196"/>
      <c r="HL3659" s="196"/>
      <c r="HM3659" s="196"/>
      <c r="HN3659" s="196"/>
      <c r="HO3659" s="196"/>
      <c r="HP3659" s="196"/>
      <c r="HQ3659" s="196"/>
      <c r="HR3659" s="196"/>
      <c r="HS3659" s="196"/>
      <c r="HT3659" s="196"/>
      <c r="HU3659" s="196"/>
      <c r="HV3659" s="196"/>
      <c r="HW3659" s="196"/>
      <c r="HX3659" s="196"/>
      <c r="HY3659" s="196"/>
      <c r="HZ3659" s="196"/>
      <c r="IA3659" s="196"/>
      <c r="IB3659" s="196"/>
      <c r="IC3659" s="196"/>
      <c r="ID3659" s="196"/>
      <c r="IE3659" s="196"/>
      <c r="IF3659" s="196"/>
      <c r="IG3659" s="196"/>
      <c r="IH3659" s="196"/>
      <c r="II3659" s="196"/>
      <c r="IJ3659" s="196"/>
      <c r="IK3659" s="196"/>
      <c r="IL3659" s="196"/>
      <c r="IM3659" s="196"/>
      <c r="IN3659" s="196"/>
      <c r="IO3659" s="196"/>
      <c r="IP3659" s="196"/>
      <c r="IQ3659" s="196"/>
      <c r="IR3659" s="196"/>
      <c r="IS3659" s="196"/>
      <c r="IT3659" s="196"/>
      <c r="IU3659" s="196"/>
      <c r="IV3659" s="196"/>
    </row>
    <row r="3660" spans="1:256" s="57" customFormat="1" ht="15.75" hidden="1" customHeight="1" thickBot="1">
      <c r="A3660" s="302" t="s">
        <v>91</v>
      </c>
      <c r="B3660" s="69"/>
      <c r="C3660" s="371" t="s">
        <v>1069</v>
      </c>
      <c r="D3660" s="218">
        <v>8.6195096407912217E-2</v>
      </c>
      <c r="E3660" s="218">
        <v>8.2540997202545915E-2</v>
      </c>
      <c r="F3660" s="218">
        <v>7.940823191165379E-2</v>
      </c>
      <c r="G3660" s="218">
        <v>7.8839867811160244E-2</v>
      </c>
      <c r="H3660" s="218">
        <v>8.0905552928560637E-2</v>
      </c>
      <c r="I3660" s="218">
        <v>8.4779929464743942E-2</v>
      </c>
      <c r="J3660" s="218">
        <v>9.1861353912922508E-2</v>
      </c>
      <c r="K3660" s="218">
        <v>8.035814611378693E-2</v>
      </c>
      <c r="L3660" s="218">
        <v>8.3593714115598183E-2</v>
      </c>
      <c r="M3660" s="218">
        <v>8.9905289012892464E-2</v>
      </c>
      <c r="N3660" s="218">
        <v>8.1550244540297703E-2</v>
      </c>
      <c r="O3660" s="218">
        <v>8.0061576577925495E-2</v>
      </c>
      <c r="P3660" s="160">
        <f t="shared" ref="P3660:P3688" si="2411">SUM(D3660:O3660)</f>
        <v>1</v>
      </c>
      <c r="Q3660" s="484"/>
      <c r="R3660" s="234"/>
      <c r="S3660" s="234"/>
      <c r="T3660" s="75"/>
      <c r="U3660" s="79">
        <v>2</v>
      </c>
    </row>
    <row r="3661" spans="1:256" s="57" customFormat="1" ht="15.75" hidden="1" customHeight="1" thickBot="1">
      <c r="A3661" s="304" t="s">
        <v>91</v>
      </c>
      <c r="B3661" s="69"/>
      <c r="C3661" s="371" t="s">
        <v>1070</v>
      </c>
      <c r="D3661" s="220">
        <v>8.9995261881846686E-2</v>
      </c>
      <c r="E3661" s="220">
        <v>8.5265948745724282E-2</v>
      </c>
      <c r="F3661" s="220">
        <v>8.2292372253138305E-2</v>
      </c>
      <c r="G3661" s="220">
        <v>8.0788101464451728E-2</v>
      </c>
      <c r="H3661" s="220">
        <v>7.9338775205874276E-2</v>
      </c>
      <c r="I3661" s="220">
        <v>8.330354412555746E-2</v>
      </c>
      <c r="J3661" s="220">
        <v>9.0623166693859267E-2</v>
      </c>
      <c r="K3661" s="220">
        <v>8.0636769076753254E-2</v>
      </c>
      <c r="L3661" s="220">
        <v>8.119677152783146E-2</v>
      </c>
      <c r="M3661" s="220">
        <v>8.7457199235272079E-2</v>
      </c>
      <c r="N3661" s="220">
        <v>8.1398505686629485E-2</v>
      </c>
      <c r="O3661" s="220">
        <v>7.7703584103061552E-2</v>
      </c>
      <c r="P3661" s="164">
        <f t="shared" si="2411"/>
        <v>0.99999999999999978</v>
      </c>
      <c r="Q3661" s="484"/>
      <c r="R3661" s="234"/>
      <c r="S3661" s="234"/>
      <c r="T3661" s="75"/>
      <c r="U3661" s="79">
        <v>2</v>
      </c>
    </row>
    <row r="3662" spans="1:256" s="57" customFormat="1" ht="15.75" hidden="1" customHeight="1" thickBot="1">
      <c r="A3662" s="304" t="s">
        <v>91</v>
      </c>
      <c r="B3662" s="69"/>
      <c r="C3662" s="371" t="s">
        <v>1071</v>
      </c>
      <c r="D3662" s="235">
        <v>8.4069289878499209E-2</v>
      </c>
      <c r="E3662" s="235">
        <v>8.1961526387516512E-2</v>
      </c>
      <c r="F3662" s="235">
        <v>7.8725598291730578E-2</v>
      </c>
      <c r="G3662" s="235">
        <v>7.6910194834959367E-2</v>
      </c>
      <c r="H3662" s="235">
        <v>7.918857311975902E-2</v>
      </c>
      <c r="I3662" s="235">
        <v>8.1347501817427281E-2</v>
      </c>
      <c r="J3662" s="235">
        <v>9.2522224221453828E-2</v>
      </c>
      <c r="K3662" s="235">
        <v>7.9522081502474098E-2</v>
      </c>
      <c r="L3662" s="235">
        <v>8.3731789067874943E-2</v>
      </c>
      <c r="M3662" s="235">
        <v>9.4313951192479442E-2</v>
      </c>
      <c r="N3662" s="235">
        <v>8.6014589337696373E-2</v>
      </c>
      <c r="O3662" s="235">
        <v>8.169268034812939E-2</v>
      </c>
      <c r="P3662" s="167">
        <f t="shared" si="2411"/>
        <v>1</v>
      </c>
      <c r="Q3662" s="484"/>
      <c r="R3662" s="234"/>
      <c r="S3662" s="234"/>
      <c r="T3662" s="75"/>
      <c r="U3662" s="79">
        <v>2</v>
      </c>
    </row>
    <row r="3663" spans="1:256" s="57" customFormat="1" ht="15.75" hidden="1" customHeight="1" thickBot="1">
      <c r="A3663" s="304" t="s">
        <v>91</v>
      </c>
      <c r="B3663" s="69"/>
      <c r="C3663" s="371" t="s">
        <v>1072</v>
      </c>
      <c r="D3663" s="168">
        <f t="shared" ref="D3663:D3670" si="2412">D3682/$P3682</f>
        <v>8.1494153799637717E-2</v>
      </c>
      <c r="E3663" s="169">
        <f t="shared" ref="E3663:O3663" si="2413">E3682/$P3682</f>
        <v>7.9319350298948502E-2</v>
      </c>
      <c r="F3663" s="169">
        <f t="shared" si="2413"/>
        <v>7.6215058532204519E-2</v>
      </c>
      <c r="G3663" s="169">
        <f t="shared" si="2413"/>
        <v>7.8890410934223235E-2</v>
      </c>
      <c r="H3663" s="169">
        <f t="shared" si="2413"/>
        <v>7.8358882494360585E-2</v>
      </c>
      <c r="I3663" s="169">
        <f t="shared" si="2413"/>
        <v>8.3359530257011427E-2</v>
      </c>
      <c r="J3663" s="169">
        <f t="shared" si="2413"/>
        <v>9.340198262778214E-2</v>
      </c>
      <c r="K3663" s="169">
        <f t="shared" si="2413"/>
        <v>8.0027484164775536E-2</v>
      </c>
      <c r="L3663" s="169">
        <f t="shared" si="2413"/>
        <v>8.4957425682747667E-2</v>
      </c>
      <c r="M3663" s="169">
        <f t="shared" si="2413"/>
        <v>9.4970532828392074E-2</v>
      </c>
      <c r="N3663" s="169">
        <f t="shared" si="2413"/>
        <v>8.6645689662667863E-2</v>
      </c>
      <c r="O3663" s="169">
        <f t="shared" si="2413"/>
        <v>8.2359498717248666E-2</v>
      </c>
      <c r="P3663" s="171">
        <f t="shared" si="2411"/>
        <v>0.99999999999999989</v>
      </c>
      <c r="Q3663" s="484"/>
      <c r="R3663" s="234"/>
      <c r="S3663" s="234"/>
      <c r="T3663" s="75"/>
      <c r="U3663" s="79">
        <v>2</v>
      </c>
    </row>
    <row r="3664" spans="1:256" s="57" customFormat="1" ht="15.75" hidden="1" customHeight="1" thickBot="1">
      <c r="A3664" s="304" t="s">
        <v>91</v>
      </c>
      <c r="B3664" s="69"/>
      <c r="C3664" s="374" t="s">
        <v>1073</v>
      </c>
      <c r="D3664" s="168">
        <f t="shared" si="2412"/>
        <v>8.114815078278477E-2</v>
      </c>
      <c r="E3664" s="169">
        <f t="shared" ref="E3664:O3665" si="2414">E3683/$P3683</f>
        <v>7.8438310071090145E-2</v>
      </c>
      <c r="F3664" s="169">
        <f t="shared" si="2414"/>
        <v>7.6022997660055991E-2</v>
      </c>
      <c r="G3664" s="169">
        <f t="shared" si="2414"/>
        <v>7.6969187777952808E-2</v>
      </c>
      <c r="H3664" s="169">
        <f t="shared" si="2414"/>
        <v>7.813149902225891E-2</v>
      </c>
      <c r="I3664" s="169">
        <f t="shared" si="2414"/>
        <v>8.3239868317652163E-2</v>
      </c>
      <c r="J3664" s="169">
        <f t="shared" si="2414"/>
        <v>9.5723864860213018E-2</v>
      </c>
      <c r="K3664" s="169">
        <f t="shared" si="2414"/>
        <v>8.1162251714074402E-2</v>
      </c>
      <c r="L3664" s="169">
        <f t="shared" si="2414"/>
        <v>8.6637598273812511E-2</v>
      </c>
      <c r="M3664" s="169">
        <f t="shared" si="2414"/>
        <v>9.4498441046057063E-2</v>
      </c>
      <c r="N3664" s="169">
        <f t="shared" si="2414"/>
        <v>8.5381442773243499E-2</v>
      </c>
      <c r="O3664" s="169">
        <f t="shared" si="2414"/>
        <v>8.2646387700804555E-2</v>
      </c>
      <c r="P3664" s="171">
        <f t="shared" si="2411"/>
        <v>0.99999999999999978</v>
      </c>
      <c r="Q3664" s="496">
        <f>(P3683/P3682-1)</f>
        <v>4.722354679768781E-2</v>
      </c>
      <c r="R3664" s="234"/>
      <c r="S3664" s="234"/>
      <c r="T3664" s="75"/>
      <c r="U3664" s="79">
        <v>2</v>
      </c>
    </row>
    <row r="3665" spans="1:21" s="57" customFormat="1" ht="15.75" hidden="1" customHeight="1" thickBot="1">
      <c r="A3665" s="304" t="s">
        <v>91</v>
      </c>
      <c r="B3665" s="69"/>
      <c r="C3665" s="371" t="s">
        <v>1074</v>
      </c>
      <c r="D3665" s="168">
        <f t="shared" si="2412"/>
        <v>8.0311046818183351E-2</v>
      </c>
      <c r="E3665" s="169">
        <f t="shared" si="2414"/>
        <v>7.8424597136745808E-2</v>
      </c>
      <c r="F3665" s="169">
        <f t="shared" si="2414"/>
        <v>7.6255398932695576E-2</v>
      </c>
      <c r="G3665" s="169">
        <f t="shared" si="2414"/>
        <v>7.6565804668612958E-2</v>
      </c>
      <c r="H3665" s="169">
        <f t="shared" si="2414"/>
        <v>7.7974266399735079E-2</v>
      </c>
      <c r="I3665" s="169">
        <f t="shared" si="2414"/>
        <v>8.3186721563939248E-2</v>
      </c>
      <c r="J3665" s="169">
        <f t="shared" si="2414"/>
        <v>9.4444581888715878E-2</v>
      </c>
      <c r="K3665" s="169">
        <f t="shared" si="2414"/>
        <v>8.3747499198270722E-2</v>
      </c>
      <c r="L3665" s="169">
        <f t="shared" si="2414"/>
        <v>8.3903783503405605E-2</v>
      </c>
      <c r="M3665" s="169">
        <f t="shared" si="2414"/>
        <v>9.5904756210094907E-2</v>
      </c>
      <c r="N3665" s="169">
        <f t="shared" si="2414"/>
        <v>8.60497215189715E-2</v>
      </c>
      <c r="O3665" s="169">
        <f t="shared" si="2414"/>
        <v>8.3231822160629465E-2</v>
      </c>
      <c r="P3665" s="171">
        <f t="shared" si="2411"/>
        <v>1.0000000000000002</v>
      </c>
      <c r="Q3665" s="496">
        <f t="shared" ref="Q3665:Q3670" si="2415">(P3684/P3683-1)</f>
        <v>5.6527804825462269E-2</v>
      </c>
      <c r="R3665" s="234"/>
      <c r="S3665" s="234"/>
      <c r="T3665" s="75"/>
      <c r="U3665" s="79">
        <v>2</v>
      </c>
    </row>
    <row r="3666" spans="1:21" s="57" customFormat="1" ht="15.75" hidden="1" customHeight="1" thickBot="1">
      <c r="A3666" s="304" t="s">
        <v>91</v>
      </c>
      <c r="B3666" s="69"/>
      <c r="C3666" s="371" t="s">
        <v>1075</v>
      </c>
      <c r="D3666" s="168">
        <f t="shared" si="2412"/>
        <v>8.020104670907495E-2</v>
      </c>
      <c r="E3666" s="169">
        <f t="shared" ref="E3666:O3666" si="2416">E3685/$P3685</f>
        <v>7.7799632823854381E-2</v>
      </c>
      <c r="F3666" s="169">
        <f t="shared" si="2416"/>
        <v>7.6952607025531319E-2</v>
      </c>
      <c r="G3666" s="169">
        <f t="shared" si="2416"/>
        <v>7.5918277924143976E-2</v>
      </c>
      <c r="H3666" s="169">
        <f t="shared" si="2416"/>
        <v>7.9372203448568129E-2</v>
      </c>
      <c r="I3666" s="169">
        <f t="shared" si="2416"/>
        <v>8.2581856097637532E-2</v>
      </c>
      <c r="J3666" s="169">
        <f t="shared" si="2416"/>
        <v>9.5511691065667717E-2</v>
      </c>
      <c r="K3666" s="169">
        <f t="shared" si="2416"/>
        <v>8.1439425464199799E-2</v>
      </c>
      <c r="L3666" s="169">
        <f t="shared" si="2416"/>
        <v>8.5250021800862913E-2</v>
      </c>
      <c r="M3666" s="169">
        <f t="shared" si="2416"/>
        <v>9.3852056693023489E-2</v>
      </c>
      <c r="N3666" s="169">
        <f t="shared" si="2416"/>
        <v>8.6966819047312294E-2</v>
      </c>
      <c r="O3666" s="169">
        <f t="shared" si="2416"/>
        <v>8.4154361900123417E-2</v>
      </c>
      <c r="P3666" s="171">
        <f t="shared" si="2411"/>
        <v>0.99999999999999989</v>
      </c>
      <c r="Q3666" s="497">
        <f t="shared" si="2415"/>
        <v>7.1319584556291282E-2</v>
      </c>
      <c r="R3666" s="234"/>
      <c r="S3666" s="234"/>
      <c r="T3666" s="75"/>
      <c r="U3666" s="79">
        <v>2</v>
      </c>
    </row>
    <row r="3667" spans="1:21" s="57" customFormat="1" ht="15.75" hidden="1" customHeight="1" thickBot="1">
      <c r="A3667" s="304" t="s">
        <v>91</v>
      </c>
      <c r="B3667" s="69"/>
      <c r="C3667" s="371" t="s">
        <v>1076</v>
      </c>
      <c r="D3667" s="168">
        <f t="shared" si="2412"/>
        <v>8.0040498086817471E-2</v>
      </c>
      <c r="E3667" s="169">
        <f t="shared" ref="E3667:O3667" si="2417">E3686/$P3686</f>
        <v>7.7030249500327747E-2</v>
      </c>
      <c r="F3667" s="169">
        <f t="shared" si="2417"/>
        <v>7.6476530668762213E-2</v>
      </c>
      <c r="G3667" s="169">
        <f t="shared" si="2417"/>
        <v>7.6915066837342769E-2</v>
      </c>
      <c r="H3667" s="169">
        <f t="shared" si="2417"/>
        <v>7.9791139044583959E-2</v>
      </c>
      <c r="I3667" s="169">
        <f t="shared" si="2417"/>
        <v>8.2804685746990875E-2</v>
      </c>
      <c r="J3667" s="169">
        <f t="shared" si="2417"/>
        <v>9.6617892224315202E-2</v>
      </c>
      <c r="K3667" s="169">
        <f t="shared" si="2417"/>
        <v>8.2396764915500589E-2</v>
      </c>
      <c r="L3667" s="169">
        <f t="shared" si="2417"/>
        <v>8.2749980551492366E-2</v>
      </c>
      <c r="M3667" s="169">
        <f t="shared" si="2417"/>
        <v>9.6034321308000228E-2</v>
      </c>
      <c r="N3667" s="169">
        <f t="shared" si="2417"/>
        <v>8.4650922297981587E-2</v>
      </c>
      <c r="O3667" s="169">
        <f t="shared" si="2417"/>
        <v>8.4491948817884951E-2</v>
      </c>
      <c r="P3667" s="171">
        <f t="shared" si="2411"/>
        <v>1</v>
      </c>
      <c r="Q3667" s="497">
        <f t="shared" si="2415"/>
        <v>7.4816957594219247E-2</v>
      </c>
      <c r="R3667" s="234"/>
      <c r="S3667" s="234"/>
      <c r="T3667" s="477"/>
      <c r="U3667" s="79">
        <v>2</v>
      </c>
    </row>
    <row r="3668" spans="1:21" s="57" customFormat="1" ht="15.75" hidden="1" customHeight="1" thickBot="1">
      <c r="A3668" s="304" t="s">
        <v>91</v>
      </c>
      <c r="B3668" s="516"/>
      <c r="C3668" s="373" t="s">
        <v>1059</v>
      </c>
      <c r="D3668" s="173">
        <f t="shared" si="2412"/>
        <v>8.1596159514113739E-2</v>
      </c>
      <c r="E3668" s="218">
        <f t="shared" ref="E3668:O3668" si="2418">E3687/$P3687</f>
        <v>7.8487419421792826E-2</v>
      </c>
      <c r="F3668" s="218">
        <f t="shared" si="2418"/>
        <v>7.4493650916757775E-2</v>
      </c>
      <c r="G3668" s="218">
        <f t="shared" si="2418"/>
        <v>7.8185168658368956E-2</v>
      </c>
      <c r="H3668" s="218">
        <f t="shared" si="2418"/>
        <v>7.9790313129435006E-2</v>
      </c>
      <c r="I3668" s="218">
        <f t="shared" si="2418"/>
        <v>8.2719134912554795E-2</v>
      </c>
      <c r="J3668" s="218">
        <f t="shared" si="2418"/>
        <v>9.7462271143634788E-2</v>
      </c>
      <c r="K3668" s="218">
        <f t="shared" si="2418"/>
        <v>8.0646475084732092E-2</v>
      </c>
      <c r="L3668" s="218">
        <f t="shared" si="2418"/>
        <v>8.4559118921733373E-2</v>
      </c>
      <c r="M3668" s="218">
        <f t="shared" si="2418"/>
        <v>9.5239529053362915E-2</v>
      </c>
      <c r="N3668" s="218">
        <f t="shared" si="2418"/>
        <v>8.4853343377846446E-2</v>
      </c>
      <c r="O3668" s="218">
        <f t="shared" si="2418"/>
        <v>8.1967415865667262E-2</v>
      </c>
      <c r="P3668" s="514">
        <f t="shared" si="2411"/>
        <v>1.0000000000000002</v>
      </c>
      <c r="Q3668" s="550">
        <f t="shared" si="2415"/>
        <v>5.634654497704461E-2</v>
      </c>
      <c r="R3668" s="234"/>
      <c r="S3668" s="234"/>
      <c r="T3668" s="75"/>
      <c r="U3668" s="79">
        <v>2</v>
      </c>
    </row>
    <row r="3669" spans="1:21" s="57" customFormat="1" ht="15.75" hidden="1" customHeight="1" thickBot="1">
      <c r="A3669" s="304" t="s">
        <v>91</v>
      </c>
      <c r="B3669" s="516"/>
      <c r="C3669" s="373" t="s">
        <v>1056</v>
      </c>
      <c r="D3669" s="219">
        <f t="shared" si="2412"/>
        <v>8.1849883383180444E-2</v>
      </c>
      <c r="E3669" s="220">
        <f t="shared" ref="E3669:O3670" si="2419">E3688/$P3688</f>
        <v>7.8694786905993144E-2</v>
      </c>
      <c r="F3669" s="220">
        <f t="shared" si="2419"/>
        <v>7.6664987308324176E-2</v>
      </c>
      <c r="G3669" s="220">
        <f t="shared" si="2419"/>
        <v>7.8709451319173868E-2</v>
      </c>
      <c r="H3669" s="220">
        <f t="shared" si="2419"/>
        <v>7.6977242115190678E-2</v>
      </c>
      <c r="I3669" s="220">
        <f t="shared" si="2419"/>
        <v>8.2676514623004779E-2</v>
      </c>
      <c r="J3669" s="220">
        <f t="shared" si="2419"/>
        <v>9.7424756815534211E-2</v>
      </c>
      <c r="K3669" s="220">
        <f t="shared" si="2419"/>
        <v>8.0733082414056273E-2</v>
      </c>
      <c r="L3669" s="220">
        <f t="shared" si="2419"/>
        <v>8.2563632619915769E-2</v>
      </c>
      <c r="M3669" s="220">
        <f t="shared" si="2419"/>
        <v>9.4082193989872692E-2</v>
      </c>
      <c r="N3669" s="220">
        <f t="shared" si="2419"/>
        <v>8.5722510041635891E-2</v>
      </c>
      <c r="O3669" s="220">
        <f t="shared" si="2419"/>
        <v>8.3900958464118186E-2</v>
      </c>
      <c r="P3669" s="460">
        <f t="shared" si="2411"/>
        <v>1.0000000000000002</v>
      </c>
      <c r="Q3669" s="551">
        <f t="shared" si="2415"/>
        <v>4.4709514651894322E-2</v>
      </c>
      <c r="R3669" s="234"/>
      <c r="S3669" s="234"/>
      <c r="T3669" s="75"/>
      <c r="U3669" s="79">
        <v>2</v>
      </c>
    </row>
    <row r="3670" spans="1:21" s="57" customFormat="1" ht="15.6" hidden="1" customHeight="1" thickBot="1">
      <c r="A3670" s="304" t="s">
        <v>91</v>
      </c>
      <c r="B3670" s="516"/>
      <c r="C3670" s="373" t="s">
        <v>1060</v>
      </c>
      <c r="D3670" s="219">
        <f t="shared" si="2412"/>
        <v>8.0305230350331616E-2</v>
      </c>
      <c r="E3670" s="220">
        <f t="shared" si="2419"/>
        <v>7.9050720425597062E-2</v>
      </c>
      <c r="F3670" s="220">
        <f t="shared" si="2419"/>
        <v>7.5226073497047435E-2</v>
      </c>
      <c r="G3670" s="220">
        <f t="shared" si="2419"/>
        <v>7.2040846743164674E-2</v>
      </c>
      <c r="H3670" s="220">
        <f t="shared" si="2419"/>
        <v>7.8276337106685176E-2</v>
      </c>
      <c r="I3670" s="220">
        <f t="shared" si="2419"/>
        <v>8.5680046818607414E-2</v>
      </c>
      <c r="J3670" s="220">
        <f t="shared" si="2419"/>
        <v>9.7166224347584304E-2</v>
      </c>
      <c r="K3670" s="220">
        <f t="shared" si="2419"/>
        <v>8.3079508440257119E-2</v>
      </c>
      <c r="L3670" s="220">
        <f t="shared" si="2419"/>
        <v>8.3815958064226703E-2</v>
      </c>
      <c r="M3670" s="220">
        <f t="shared" si="2419"/>
        <v>9.6144516763888049E-2</v>
      </c>
      <c r="N3670" s="220">
        <f t="shared" si="2419"/>
        <v>8.5764457838265015E-2</v>
      </c>
      <c r="O3670" s="220">
        <f t="shared" si="2419"/>
        <v>8.3450079604345501E-2</v>
      </c>
      <c r="P3670" s="460">
        <f>SUM(D3670:O3670)</f>
        <v>1</v>
      </c>
      <c r="Q3670" s="551">
        <f t="shared" si="2415"/>
        <v>4.7809820762428679E-2</v>
      </c>
      <c r="R3670" s="234"/>
      <c r="S3670" s="234"/>
      <c r="T3670" s="75"/>
      <c r="U3670" s="79">
        <v>2</v>
      </c>
    </row>
    <row r="3671" spans="1:21" s="57" customFormat="1" ht="15.6" hidden="1" customHeight="1" thickBot="1">
      <c r="A3671" s="304" t="s">
        <v>91</v>
      </c>
      <c r="B3671" s="516"/>
      <c r="C3671" s="373" t="s">
        <v>1159</v>
      </c>
      <c r="D3671" s="219">
        <f t="shared" ref="D3671:O3671" si="2420">D3691/$P3691</f>
        <v>8.2078764686726771E-2</v>
      </c>
      <c r="E3671" s="220">
        <f t="shared" si="2420"/>
        <v>7.8068287276853526E-2</v>
      </c>
      <c r="F3671" s="220">
        <f t="shared" si="2420"/>
        <v>7.641945271213299E-2</v>
      </c>
      <c r="G3671" s="220">
        <f t="shared" si="2420"/>
        <v>7.7232841315165029E-2</v>
      </c>
      <c r="H3671" s="220">
        <f t="shared" si="2420"/>
        <v>8.0011771622189601E-2</v>
      </c>
      <c r="I3671" s="220">
        <f t="shared" si="2420"/>
        <v>8.3434068474099204E-2</v>
      </c>
      <c r="J3671" s="220">
        <f t="shared" si="2420"/>
        <v>9.6827568462048694E-2</v>
      </c>
      <c r="K3671" s="220">
        <f t="shared" si="2420"/>
        <v>8.0443152399669482E-2</v>
      </c>
      <c r="L3671" s="220">
        <f t="shared" si="2420"/>
        <v>8.1517389066233792E-2</v>
      </c>
      <c r="M3671" s="220">
        <f t="shared" si="2420"/>
        <v>9.4267012648033333E-2</v>
      </c>
      <c r="N3671" s="220">
        <f t="shared" si="2420"/>
        <v>8.5766924897616573E-2</v>
      </c>
      <c r="O3671" s="220">
        <f t="shared" si="2420"/>
        <v>8.3932766439231157E-2</v>
      </c>
      <c r="P3671" s="460">
        <f>SUM(D3671:O3671)</f>
        <v>1.0000000000000002</v>
      </c>
      <c r="Q3671" s="551">
        <f>(P3691/P3689-1)</f>
        <v>5.7747960482437355E-2</v>
      </c>
      <c r="R3671" s="234"/>
      <c r="S3671" s="234"/>
      <c r="T3671" s="75"/>
      <c r="U3671" s="79">
        <v>2</v>
      </c>
    </row>
    <row r="3672" spans="1:21" s="57" customFormat="1" ht="15.6" customHeight="1" thickBot="1">
      <c r="A3672" s="304" t="s">
        <v>91</v>
      </c>
      <c r="B3672" s="516">
        <f>+B3654+1</f>
        <v>721</v>
      </c>
      <c r="C3672" s="373" t="s">
        <v>2115</v>
      </c>
      <c r="D3672" s="219">
        <f t="shared" ref="D3672:D3678" si="2421">D3692/$P3692</f>
        <v>8.7141488972378375E-2</v>
      </c>
      <c r="E3672" s="220">
        <f t="shared" ref="E3672:O3672" si="2422">E3692/$P3692</f>
        <v>8.4730520445662483E-2</v>
      </c>
      <c r="F3672" s="220">
        <f t="shared" si="2422"/>
        <v>8.1074611276855266E-2</v>
      </c>
      <c r="G3672" s="220">
        <f t="shared" si="2422"/>
        <v>8.1264201225444699E-2</v>
      </c>
      <c r="H3672" s="220">
        <f t="shared" si="2422"/>
        <v>8.6026191697485724E-2</v>
      </c>
      <c r="I3672" s="220">
        <f t="shared" si="2422"/>
        <v>8.9389466816657021E-2</v>
      </c>
      <c r="J3672" s="220">
        <f t="shared" si="2422"/>
        <v>0.10352938589636426</v>
      </c>
      <c r="K3672" s="220">
        <f t="shared" si="2422"/>
        <v>8.8540602911073144E-2</v>
      </c>
      <c r="L3672" s="220">
        <f t="shared" si="2422"/>
        <v>8.6544992756379294E-2</v>
      </c>
      <c r="M3672" s="220">
        <f t="shared" si="2422"/>
        <v>7.6925088825952198E-2</v>
      </c>
      <c r="N3672" s="220">
        <f t="shared" si="2422"/>
        <v>6.0670954855079347E-2</v>
      </c>
      <c r="O3672" s="220">
        <f t="shared" si="2422"/>
        <v>7.4162494320668043E-2</v>
      </c>
      <c r="P3672" s="460">
        <f t="shared" ref="P3672:P3681" si="2423">SUM(D3672:O3672)</f>
        <v>0.99999999999999978</v>
      </c>
      <c r="Q3672" s="551">
        <f>(P3692/P3691-1)</f>
        <v>-3.0285302313047602E-2</v>
      </c>
      <c r="R3672" s="234"/>
      <c r="S3672" s="234"/>
      <c r="T3672" s="75"/>
      <c r="U3672" s="79">
        <v>1</v>
      </c>
    </row>
    <row r="3673" spans="1:21" s="57" customFormat="1" ht="15.6" customHeight="1" thickBot="1">
      <c r="A3673" s="304" t="s">
        <v>91</v>
      </c>
      <c r="B3673" s="516">
        <f>+B3672+1</f>
        <v>722</v>
      </c>
      <c r="C3673" s="373" t="s">
        <v>2116</v>
      </c>
      <c r="D3673" s="347">
        <f t="shared" si="2421"/>
        <v>7.6617354087348474E-2</v>
      </c>
      <c r="E3673" s="264">
        <f t="shared" ref="E3673:O3673" si="2424">E3693/$P3693</f>
        <v>7.2800857792329102E-2</v>
      </c>
      <c r="F3673" s="264">
        <f t="shared" si="2424"/>
        <v>7.0946929502990599E-2</v>
      </c>
      <c r="G3673" s="264">
        <f t="shared" si="2424"/>
        <v>7.6160806887190402E-2</v>
      </c>
      <c r="H3673" s="264">
        <f t="shared" si="2424"/>
        <v>7.6529807458909679E-2</v>
      </c>
      <c r="I3673" s="264">
        <f t="shared" si="2424"/>
        <v>7.841141893681669E-2</v>
      </c>
      <c r="J3673" s="264">
        <f t="shared" si="2424"/>
        <v>9.441027909224009E-2</v>
      </c>
      <c r="K3673" s="264">
        <f t="shared" si="2424"/>
        <v>8.007537350185237E-2</v>
      </c>
      <c r="L3673" s="264">
        <f t="shared" si="2424"/>
        <v>8.014776598910911E-2</v>
      </c>
      <c r="M3673" s="264">
        <f t="shared" si="2424"/>
        <v>0.10312207407249296</v>
      </c>
      <c r="N3673" s="264">
        <f t="shared" si="2424"/>
        <v>9.5625492723371508E-2</v>
      </c>
      <c r="O3673" s="264">
        <f t="shared" si="2424"/>
        <v>9.5151839955348982E-2</v>
      </c>
      <c r="P3673" s="552">
        <f t="shared" si="2423"/>
        <v>1</v>
      </c>
      <c r="Q3673" s="553">
        <f t="shared" ref="Q3673:Q3681" si="2425">(P3693/P3692-1)</f>
        <v>0.10385972297552426</v>
      </c>
      <c r="R3673" s="234"/>
      <c r="S3673" s="234"/>
      <c r="T3673" s="75"/>
      <c r="U3673" s="79">
        <v>1</v>
      </c>
    </row>
    <row r="3674" spans="1:21" s="57" customFormat="1" ht="15.6" customHeight="1" thickBot="1">
      <c r="A3674" s="304" t="s">
        <v>91</v>
      </c>
      <c r="B3674" s="516">
        <f>+B3673+1</f>
        <v>723</v>
      </c>
      <c r="C3674" s="371" t="s">
        <v>2117</v>
      </c>
      <c r="D3674" s="175">
        <f t="shared" si="2421"/>
        <v>7.8735608984948205E-2</v>
      </c>
      <c r="E3674" s="176">
        <f t="shared" ref="E3674:O3674" si="2426">E3694/$P3694</f>
        <v>7.6337709122877975E-2</v>
      </c>
      <c r="F3674" s="176">
        <f t="shared" si="2426"/>
        <v>7.137629017304499E-2</v>
      </c>
      <c r="G3674" s="176">
        <f t="shared" si="2426"/>
        <v>7.6188669502514933E-2</v>
      </c>
      <c r="H3674" s="176">
        <f t="shared" si="2426"/>
        <v>7.7292281719655909E-2</v>
      </c>
      <c r="I3674" s="176">
        <f t="shared" si="2426"/>
        <v>8.4617461188504078E-2</v>
      </c>
      <c r="J3674" s="176">
        <f t="shared" si="2426"/>
        <v>0.10015444092575841</v>
      </c>
      <c r="K3674" s="176">
        <f t="shared" si="2426"/>
        <v>7.9296700422347197E-2</v>
      </c>
      <c r="L3674" s="176">
        <f t="shared" si="2426"/>
        <v>8.2724707802838041E-2</v>
      </c>
      <c r="M3674" s="176">
        <f t="shared" si="2426"/>
        <v>9.7962908330708948E-2</v>
      </c>
      <c r="N3674" s="176">
        <f t="shared" si="2426"/>
        <v>8.9964929039880973E-2</v>
      </c>
      <c r="O3674" s="176">
        <f t="shared" si="2426"/>
        <v>8.534829278692041E-2</v>
      </c>
      <c r="P3674" s="229">
        <f t="shared" si="2423"/>
        <v>1</v>
      </c>
      <c r="Q3674" s="498">
        <f t="shared" si="2425"/>
        <v>0.27338494120291834</v>
      </c>
      <c r="R3674" s="234"/>
      <c r="S3674" s="234"/>
      <c r="T3674" s="75"/>
      <c r="U3674" s="79">
        <v>1</v>
      </c>
    </row>
    <row r="3675" spans="1:21" s="57" customFormat="1" ht="15.6" customHeight="1" thickBot="1">
      <c r="A3675" s="304" t="s">
        <v>91</v>
      </c>
      <c r="B3675" s="516">
        <f>+B3674+1</f>
        <v>724</v>
      </c>
      <c r="C3675" s="371" t="s">
        <v>2118</v>
      </c>
      <c r="D3675" s="175">
        <f t="shared" si="2421"/>
        <v>8.3748911274649479E-2</v>
      </c>
      <c r="E3675" s="176">
        <f t="shared" ref="E3675:O3675" si="2427">E3695/$P3695</f>
        <v>7.7757083438992153E-2</v>
      </c>
      <c r="F3675" s="176">
        <f t="shared" si="2427"/>
        <v>7.7112698008701921E-2</v>
      </c>
      <c r="G3675" s="176">
        <f t="shared" si="2427"/>
        <v>7.5853669786939928E-2</v>
      </c>
      <c r="H3675" s="176">
        <f t="shared" si="2427"/>
        <v>8.1223824541572925E-2</v>
      </c>
      <c r="I3675" s="176">
        <f t="shared" si="2427"/>
        <v>8.1170262575485111E-2</v>
      </c>
      <c r="J3675" s="176">
        <f t="shared" si="2427"/>
        <v>0.10037064879395068</v>
      </c>
      <c r="K3675" s="176">
        <f t="shared" si="2427"/>
        <v>8.1415476507948698E-2</v>
      </c>
      <c r="L3675" s="176">
        <f t="shared" si="2427"/>
        <v>8.2315354809950614E-2</v>
      </c>
      <c r="M3675" s="176">
        <f t="shared" si="2427"/>
        <v>9.3611513592723544E-2</v>
      </c>
      <c r="N3675" s="176">
        <f t="shared" si="2427"/>
        <v>8.3648992715282061E-2</v>
      </c>
      <c r="O3675" s="176">
        <f t="shared" si="2427"/>
        <v>8.1771563953802848E-2</v>
      </c>
      <c r="P3675" s="164">
        <f t="shared" si="2423"/>
        <v>0.99999999999999989</v>
      </c>
      <c r="Q3675" s="492">
        <f t="shared" si="2425"/>
        <v>6.6868224033154622E-2</v>
      </c>
      <c r="R3675" s="234"/>
      <c r="S3675" s="234"/>
      <c r="T3675" s="75"/>
      <c r="U3675" s="79">
        <v>1</v>
      </c>
    </row>
    <row r="3676" spans="1:21" s="57" customFormat="1" ht="15.75" customHeight="1" thickBot="1">
      <c r="A3676" s="304" t="s">
        <v>91</v>
      </c>
      <c r="B3676" s="516">
        <f>+B3675+1</f>
        <v>725</v>
      </c>
      <c r="C3676" s="371" t="s">
        <v>2119</v>
      </c>
      <c r="D3676" s="175">
        <f t="shared" si="2421"/>
        <v>8.5935862502619975E-2</v>
      </c>
      <c r="E3676" s="176">
        <f t="shared" ref="E3676:O3676" si="2428">E3696/$P3696</f>
        <v>7.7342276252357983E-2</v>
      </c>
      <c r="F3676" s="176">
        <f t="shared" si="2428"/>
        <v>7.5455879270593149E-2</v>
      </c>
      <c r="G3676" s="176">
        <f t="shared" si="2428"/>
        <v>7.7971075246279595E-2</v>
      </c>
      <c r="H3676" s="176">
        <f t="shared" si="2428"/>
        <v>8.0486271221966027E-2</v>
      </c>
      <c r="I3676" s="176">
        <f t="shared" si="2428"/>
        <v>8.2372668203730848E-2</v>
      </c>
      <c r="J3676" s="176">
        <f t="shared" si="2428"/>
        <v>9.9140641374973776E-2</v>
      </c>
      <c r="K3676" s="176">
        <f t="shared" si="2428"/>
        <v>7.7761475581639053E-2</v>
      </c>
      <c r="L3676" s="176">
        <f t="shared" si="2428"/>
        <v>8.2791867533011931E-2</v>
      </c>
      <c r="M3676" s="176">
        <f t="shared" si="2428"/>
        <v>9.5996646405365732E-2</v>
      </c>
      <c r="N3676" s="176">
        <f t="shared" si="2428"/>
        <v>8.3420666526933543E-2</v>
      </c>
      <c r="O3676" s="176">
        <f t="shared" si="2428"/>
        <v>8.1324669880528208E-2</v>
      </c>
      <c r="P3676" s="164">
        <f t="shared" si="2423"/>
        <v>0.99999999999999989</v>
      </c>
      <c r="Q3676" s="492">
        <f t="shared" si="2425"/>
        <v>-3.0723819157325916E-2</v>
      </c>
      <c r="R3676" s="234"/>
      <c r="S3676" s="234"/>
      <c r="T3676" s="75"/>
      <c r="U3676" s="79">
        <v>1</v>
      </c>
    </row>
    <row r="3677" spans="1:21" s="57" customFormat="1" ht="15.75" customHeight="1" thickBot="1">
      <c r="A3677" s="304" t="s">
        <v>91</v>
      </c>
      <c r="B3677" s="516">
        <f>+B3676+1</f>
        <v>726</v>
      </c>
      <c r="C3677" s="371" t="s">
        <v>2120</v>
      </c>
      <c r="D3677" s="175">
        <f t="shared" si="2421"/>
        <v>8.2606890826068896E-2</v>
      </c>
      <c r="E3677" s="176">
        <f t="shared" ref="E3677:O3677" si="2429">E3697/$P3697</f>
        <v>8.1569115815691151E-2</v>
      </c>
      <c r="F3677" s="176">
        <f t="shared" si="2429"/>
        <v>7.8663345786633448E-2</v>
      </c>
      <c r="G3677" s="176">
        <f t="shared" si="2429"/>
        <v>7.55500207555002E-2</v>
      </c>
      <c r="H3677" s="176">
        <f t="shared" si="2429"/>
        <v>7.9493565794935647E-2</v>
      </c>
      <c r="I3677" s="176">
        <f t="shared" si="2429"/>
        <v>8.2606890826068896E-2</v>
      </c>
      <c r="J3677" s="176">
        <f t="shared" si="2429"/>
        <v>9.9211290992112899E-2</v>
      </c>
      <c r="K3677" s="176">
        <f t="shared" si="2429"/>
        <v>8.1569115815691151E-2</v>
      </c>
      <c r="L3677" s="176">
        <f t="shared" si="2429"/>
        <v>8.0738895807388952E-2</v>
      </c>
      <c r="M3677" s="176">
        <f t="shared" si="2429"/>
        <v>9.173931091739311E-2</v>
      </c>
      <c r="N3677" s="176">
        <f t="shared" si="2429"/>
        <v>8.4474885844748868E-2</v>
      </c>
      <c r="O3677" s="176">
        <f t="shared" si="2429"/>
        <v>8.1776670817766781E-2</v>
      </c>
      <c r="P3677" s="164">
        <f t="shared" si="2423"/>
        <v>0.99999999999999989</v>
      </c>
      <c r="Q3677" s="492">
        <f t="shared" si="2425"/>
        <v>9.8511842381050485E-3</v>
      </c>
      <c r="R3677" s="234"/>
      <c r="S3677" s="234"/>
      <c r="T3677" s="75"/>
      <c r="U3677" s="79">
        <v>1</v>
      </c>
    </row>
    <row r="3678" spans="1:21" s="57" customFormat="1" ht="15.75" hidden="1" customHeight="1" thickBot="1">
      <c r="A3678" s="304" t="s">
        <v>91</v>
      </c>
      <c r="B3678" s="69"/>
      <c r="C3678" s="371" t="s">
        <v>2121</v>
      </c>
      <c r="D3678" s="175" t="e">
        <f t="shared" si="2421"/>
        <v>#DIV/0!</v>
      </c>
      <c r="E3678" s="176" t="e">
        <f t="shared" ref="E3678:O3678" si="2430">E3698/$P3698</f>
        <v>#DIV/0!</v>
      </c>
      <c r="F3678" s="176" t="e">
        <f t="shared" si="2430"/>
        <v>#DIV/0!</v>
      </c>
      <c r="G3678" s="176" t="e">
        <f t="shared" si="2430"/>
        <v>#DIV/0!</v>
      </c>
      <c r="H3678" s="176" t="e">
        <f t="shared" si="2430"/>
        <v>#DIV/0!</v>
      </c>
      <c r="I3678" s="176" t="e">
        <f t="shared" si="2430"/>
        <v>#DIV/0!</v>
      </c>
      <c r="J3678" s="176" t="e">
        <f t="shared" si="2430"/>
        <v>#DIV/0!</v>
      </c>
      <c r="K3678" s="176" t="e">
        <f t="shared" si="2430"/>
        <v>#DIV/0!</v>
      </c>
      <c r="L3678" s="176" t="e">
        <f t="shared" si="2430"/>
        <v>#DIV/0!</v>
      </c>
      <c r="M3678" s="176" t="e">
        <f t="shared" si="2430"/>
        <v>#DIV/0!</v>
      </c>
      <c r="N3678" s="176" t="e">
        <f t="shared" si="2430"/>
        <v>#DIV/0!</v>
      </c>
      <c r="O3678" s="176" t="e">
        <f t="shared" si="2430"/>
        <v>#DIV/0!</v>
      </c>
      <c r="P3678" s="164" t="e">
        <f t="shared" si="2423"/>
        <v>#DIV/0!</v>
      </c>
      <c r="Q3678" s="492">
        <f t="shared" si="2425"/>
        <v>-1</v>
      </c>
      <c r="R3678" s="234"/>
      <c r="S3678" s="234"/>
      <c r="T3678" s="75"/>
      <c r="U3678" s="79">
        <v>2</v>
      </c>
    </row>
    <row r="3679" spans="1:21" s="57" customFormat="1" ht="15.75" hidden="1" customHeight="1" thickBot="1">
      <c r="A3679" s="304" t="s">
        <v>91</v>
      </c>
      <c r="B3679" s="69"/>
      <c r="C3679" s="371" t="s">
        <v>2122</v>
      </c>
      <c r="D3679" s="175" t="e">
        <f t="shared" ref="D3679:O3681" si="2431">D3699/$P3699</f>
        <v>#DIV/0!</v>
      </c>
      <c r="E3679" s="176" t="e">
        <f t="shared" si="2431"/>
        <v>#DIV/0!</v>
      </c>
      <c r="F3679" s="176" t="e">
        <f t="shared" si="2431"/>
        <v>#DIV/0!</v>
      </c>
      <c r="G3679" s="176" t="e">
        <f t="shared" si="2431"/>
        <v>#DIV/0!</v>
      </c>
      <c r="H3679" s="176" t="e">
        <f t="shared" si="2431"/>
        <v>#DIV/0!</v>
      </c>
      <c r="I3679" s="176" t="e">
        <f t="shared" si="2431"/>
        <v>#DIV/0!</v>
      </c>
      <c r="J3679" s="176" t="e">
        <f t="shared" si="2431"/>
        <v>#DIV/0!</v>
      </c>
      <c r="K3679" s="176" t="e">
        <f t="shared" si="2431"/>
        <v>#DIV/0!</v>
      </c>
      <c r="L3679" s="176" t="e">
        <f t="shared" si="2431"/>
        <v>#DIV/0!</v>
      </c>
      <c r="M3679" s="176" t="e">
        <f t="shared" si="2431"/>
        <v>#DIV/0!</v>
      </c>
      <c r="N3679" s="176" t="e">
        <f t="shared" si="2431"/>
        <v>#DIV/0!</v>
      </c>
      <c r="O3679" s="176" t="e">
        <f t="shared" si="2431"/>
        <v>#DIV/0!</v>
      </c>
      <c r="P3679" s="164" t="e">
        <f t="shared" si="2423"/>
        <v>#DIV/0!</v>
      </c>
      <c r="Q3679" s="492" t="e">
        <f t="shared" si="2425"/>
        <v>#DIV/0!</v>
      </c>
      <c r="R3679" s="234"/>
      <c r="S3679" s="234"/>
      <c r="T3679" s="75"/>
      <c r="U3679" s="79">
        <v>2</v>
      </c>
    </row>
    <row r="3680" spans="1:21" s="57" customFormat="1" ht="15.75" hidden="1" customHeight="1" thickBot="1">
      <c r="A3680" s="304" t="s">
        <v>91</v>
      </c>
      <c r="B3680" s="69"/>
      <c r="C3680" s="371" t="s">
        <v>2123</v>
      </c>
      <c r="D3680" s="175" t="e">
        <f t="shared" si="2431"/>
        <v>#DIV/0!</v>
      </c>
      <c r="E3680" s="176" t="e">
        <f t="shared" si="2431"/>
        <v>#DIV/0!</v>
      </c>
      <c r="F3680" s="176" t="e">
        <f t="shared" si="2431"/>
        <v>#DIV/0!</v>
      </c>
      <c r="G3680" s="176" t="e">
        <f t="shared" si="2431"/>
        <v>#DIV/0!</v>
      </c>
      <c r="H3680" s="176" t="e">
        <f t="shared" si="2431"/>
        <v>#DIV/0!</v>
      </c>
      <c r="I3680" s="176" t="e">
        <f t="shared" si="2431"/>
        <v>#DIV/0!</v>
      </c>
      <c r="J3680" s="176" t="e">
        <f t="shared" si="2431"/>
        <v>#DIV/0!</v>
      </c>
      <c r="K3680" s="176" t="e">
        <f t="shared" si="2431"/>
        <v>#DIV/0!</v>
      </c>
      <c r="L3680" s="176" t="e">
        <f t="shared" si="2431"/>
        <v>#DIV/0!</v>
      </c>
      <c r="M3680" s="176" t="e">
        <f t="shared" si="2431"/>
        <v>#DIV/0!</v>
      </c>
      <c r="N3680" s="176" t="e">
        <f t="shared" si="2431"/>
        <v>#DIV/0!</v>
      </c>
      <c r="O3680" s="176" t="e">
        <f t="shared" si="2431"/>
        <v>#DIV/0!</v>
      </c>
      <c r="P3680" s="164" t="e">
        <f t="shared" si="2423"/>
        <v>#DIV/0!</v>
      </c>
      <c r="Q3680" s="492" t="e">
        <f t="shared" si="2425"/>
        <v>#DIV/0!</v>
      </c>
      <c r="R3680" s="234"/>
      <c r="S3680" s="234"/>
      <c r="T3680" s="75"/>
      <c r="U3680" s="79">
        <v>2</v>
      </c>
    </row>
    <row r="3681" spans="1:21" s="57" customFormat="1" ht="15.75" hidden="1" customHeight="1" thickBot="1">
      <c r="A3681" s="304" t="s">
        <v>91</v>
      </c>
      <c r="B3681" s="69"/>
      <c r="C3681" s="371" t="s">
        <v>2124</v>
      </c>
      <c r="D3681" s="175" t="e">
        <f t="shared" si="2431"/>
        <v>#DIV/0!</v>
      </c>
      <c r="E3681" s="176" t="e">
        <f t="shared" si="2431"/>
        <v>#DIV/0!</v>
      </c>
      <c r="F3681" s="176" t="e">
        <f t="shared" si="2431"/>
        <v>#DIV/0!</v>
      </c>
      <c r="G3681" s="176" t="e">
        <f t="shared" si="2431"/>
        <v>#DIV/0!</v>
      </c>
      <c r="H3681" s="176" t="e">
        <f t="shared" si="2431"/>
        <v>#DIV/0!</v>
      </c>
      <c r="I3681" s="176" t="e">
        <f t="shared" si="2431"/>
        <v>#DIV/0!</v>
      </c>
      <c r="J3681" s="176" t="e">
        <f t="shared" si="2431"/>
        <v>#DIV/0!</v>
      </c>
      <c r="K3681" s="176" t="e">
        <f t="shared" si="2431"/>
        <v>#DIV/0!</v>
      </c>
      <c r="L3681" s="176" t="e">
        <f t="shared" si="2431"/>
        <v>#DIV/0!</v>
      </c>
      <c r="M3681" s="176" t="e">
        <f t="shared" si="2431"/>
        <v>#DIV/0!</v>
      </c>
      <c r="N3681" s="176" t="e">
        <f t="shared" si="2431"/>
        <v>#DIV/0!</v>
      </c>
      <c r="O3681" s="176" t="e">
        <f t="shared" si="2431"/>
        <v>#DIV/0!</v>
      </c>
      <c r="P3681" s="164" t="e">
        <f t="shared" si="2423"/>
        <v>#DIV/0!</v>
      </c>
      <c r="Q3681" s="492" t="e">
        <f t="shared" si="2425"/>
        <v>#DIV/0!</v>
      </c>
      <c r="R3681" s="234"/>
      <c r="S3681" s="234"/>
      <c r="T3681" s="75"/>
      <c r="U3681" s="79">
        <v>2</v>
      </c>
    </row>
    <row r="3682" spans="1:21" s="57" customFormat="1" ht="15.75" hidden="1" customHeight="1" thickBot="1">
      <c r="A3682" s="304" t="s">
        <v>91</v>
      </c>
      <c r="B3682" s="69"/>
      <c r="C3682" s="374" t="s">
        <v>1072</v>
      </c>
      <c r="D3682" s="245">
        <v>17.70188293</v>
      </c>
      <c r="E3682" s="246">
        <v>17.229479510000001</v>
      </c>
      <c r="F3682" s="246">
        <v>16.555175810000001</v>
      </c>
      <c r="G3682" s="246">
        <v>17.13630676</v>
      </c>
      <c r="H3682" s="246">
        <v>17.02084996</v>
      </c>
      <c r="I3682" s="246">
        <v>18.107073660000001</v>
      </c>
      <c r="J3682" s="246">
        <v>20.288461009999999</v>
      </c>
      <c r="K3682" s="246">
        <v>17.383297939999999</v>
      </c>
      <c r="L3682" s="246">
        <v>18.45416307</v>
      </c>
      <c r="M3682" s="246">
        <v>20.629176149999999</v>
      </c>
      <c r="N3682" s="246">
        <v>18.82088203</v>
      </c>
      <c r="O3682" s="197">
        <v>17.889850209999999</v>
      </c>
      <c r="P3682" s="181">
        <f t="shared" si="2411"/>
        <v>217.21659904000001</v>
      </c>
      <c r="Q3682" s="198"/>
      <c r="R3682" s="234"/>
      <c r="S3682" s="234"/>
      <c r="T3682" s="75"/>
      <c r="U3682" s="79">
        <v>2</v>
      </c>
    </row>
    <row r="3683" spans="1:21" s="57" customFormat="1" ht="15.75" hidden="1" customHeight="1" thickBot="1">
      <c r="A3683" s="304" t="s">
        <v>91</v>
      </c>
      <c r="B3683" s="69"/>
      <c r="C3683" s="371" t="s">
        <v>1073</v>
      </c>
      <c r="D3683" s="182">
        <v>18.45912182</v>
      </c>
      <c r="E3683" s="183">
        <v>17.842702599999999</v>
      </c>
      <c r="F3683" s="183">
        <v>17.293281010000001</v>
      </c>
      <c r="G3683" s="183">
        <v>17.508514980000001</v>
      </c>
      <c r="H3683" s="183">
        <v>17.772910960000001</v>
      </c>
      <c r="I3683" s="183">
        <v>18.934933879999999</v>
      </c>
      <c r="J3683" s="183">
        <v>21.77472272</v>
      </c>
      <c r="K3683" s="183">
        <v>18.46232942</v>
      </c>
      <c r="L3683" s="183">
        <v>19.707830250000001</v>
      </c>
      <c r="M3683" s="183">
        <v>21.495970249999999</v>
      </c>
      <c r="N3683" s="183">
        <v>19.42208711</v>
      </c>
      <c r="O3683" s="184">
        <v>18.799932269999999</v>
      </c>
      <c r="P3683" s="185">
        <f t="shared" si="2411"/>
        <v>227.47433727000004</v>
      </c>
      <c r="Q3683" s="502"/>
      <c r="R3683" s="186"/>
      <c r="S3683" s="186"/>
      <c r="T3683" s="103"/>
      <c r="U3683" s="79">
        <v>2</v>
      </c>
    </row>
    <row r="3684" spans="1:21" s="57" customFormat="1" ht="15.75" hidden="1" customHeight="1" thickBot="1">
      <c r="A3684" s="304" t="s">
        <v>91</v>
      </c>
      <c r="B3684" s="69"/>
      <c r="C3684" s="371" t="s">
        <v>1074</v>
      </c>
      <c r="D3684" s="182">
        <v>19.301391779999999</v>
      </c>
      <c r="E3684" s="183">
        <v>18.848015740000001</v>
      </c>
      <c r="F3684" s="183">
        <v>18.326685909999998</v>
      </c>
      <c r="G3684" s="183">
        <v>18.401286639999999</v>
      </c>
      <c r="H3684" s="183">
        <v>18.739786420000001</v>
      </c>
      <c r="I3684" s="183">
        <v>19.99251121</v>
      </c>
      <c r="J3684" s="183">
        <v>22.698146130000001</v>
      </c>
      <c r="K3684" s="183">
        <v>20.12728456</v>
      </c>
      <c r="L3684" s="183">
        <v>20.16484483</v>
      </c>
      <c r="M3684" s="183">
        <v>23.049074149999999</v>
      </c>
      <c r="N3684" s="183">
        <v>20.680584469999999</v>
      </c>
      <c r="O3684" s="184">
        <v>20.00335037</v>
      </c>
      <c r="P3684" s="185">
        <f t="shared" si="2411"/>
        <v>240.33296220999998</v>
      </c>
      <c r="Q3684" s="503"/>
      <c r="R3684" s="187"/>
      <c r="S3684" s="187"/>
      <c r="T3684" s="105">
        <f t="shared" ref="T3684:T3690" si="2432">R3684-S3684</f>
        <v>0</v>
      </c>
      <c r="U3684" s="79">
        <v>2</v>
      </c>
    </row>
    <row r="3685" spans="1:21" s="57" customFormat="1" ht="15.75" hidden="1" customHeight="1" thickBot="1">
      <c r="A3685" s="304" t="s">
        <v>91</v>
      </c>
      <c r="B3685" s="69"/>
      <c r="C3685" s="371" t="s">
        <v>1075</v>
      </c>
      <c r="D3685" s="182">
        <v>20.649636919999999</v>
      </c>
      <c r="E3685" s="183">
        <v>20.031336700000001</v>
      </c>
      <c r="F3685" s="183">
        <v>19.81325008</v>
      </c>
      <c r="G3685" s="183">
        <v>19.546937839999998</v>
      </c>
      <c r="H3685" s="183">
        <v>20.43623182</v>
      </c>
      <c r="I3685" s="183">
        <v>21.262632029999999</v>
      </c>
      <c r="J3685" s="183">
        <v>24.591720720000001</v>
      </c>
      <c r="K3685" s="183">
        <v>20.968486519999999</v>
      </c>
      <c r="L3685" s="183">
        <v>21.949613750000001</v>
      </c>
      <c r="M3685" s="183">
        <v>24.164408999999999</v>
      </c>
      <c r="N3685" s="183">
        <v>22.391643389999999</v>
      </c>
      <c r="O3685" s="184">
        <v>21.667510459999999</v>
      </c>
      <c r="P3685" s="185">
        <f t="shared" si="2411"/>
        <v>257.47340923000002</v>
      </c>
      <c r="Q3685" s="503"/>
      <c r="R3685" s="187"/>
      <c r="S3685" s="187"/>
      <c r="T3685" s="105">
        <f t="shared" si="2432"/>
        <v>0</v>
      </c>
      <c r="U3685" s="79">
        <v>2</v>
      </c>
    </row>
    <row r="3686" spans="1:21" s="57" customFormat="1" ht="15.75" hidden="1" customHeight="1" thickBot="1">
      <c r="A3686" s="304" t="s">
        <v>91</v>
      </c>
      <c r="B3686" s="69"/>
      <c r="C3686" s="371" t="s">
        <v>1076</v>
      </c>
      <c r="D3686" s="182">
        <v>22.15015022</v>
      </c>
      <c r="E3686" s="183">
        <v>21.317103700000001</v>
      </c>
      <c r="F3686" s="183">
        <v>21.163869330000001</v>
      </c>
      <c r="G3686" s="183">
        <v>21.285228419999999</v>
      </c>
      <c r="H3686" s="183">
        <v>22.081143399999998</v>
      </c>
      <c r="I3686" s="183">
        <v>22.91510263</v>
      </c>
      <c r="J3686" s="183">
        <v>26.737725000000001</v>
      </c>
      <c r="K3686" s="183">
        <v>22.802215929999999</v>
      </c>
      <c r="L3686" s="183">
        <v>22.89996369</v>
      </c>
      <c r="M3686" s="183">
        <v>26.57622946</v>
      </c>
      <c r="N3686" s="183">
        <v>23.426024200000001</v>
      </c>
      <c r="O3686" s="184">
        <v>23.382030390000001</v>
      </c>
      <c r="P3686" s="185">
        <f t="shared" si="2411"/>
        <v>276.73678637</v>
      </c>
      <c r="Q3686" s="503"/>
      <c r="R3686" s="187"/>
      <c r="S3686" s="187"/>
      <c r="T3686" s="105">
        <f t="shared" si="2432"/>
        <v>0</v>
      </c>
      <c r="U3686" s="79">
        <v>2</v>
      </c>
    </row>
    <row r="3687" spans="1:21" s="57" customFormat="1" ht="15.75" hidden="1" customHeight="1" thickBot="1">
      <c r="A3687" s="304" t="s">
        <v>91</v>
      </c>
      <c r="B3687" s="69"/>
      <c r="C3687" s="371" t="s">
        <v>1059</v>
      </c>
      <c r="D3687" s="189">
        <v>23.853001079999999</v>
      </c>
      <c r="E3687" s="190">
        <v>22.94422325</v>
      </c>
      <c r="F3687" s="190">
        <v>21.776725110000001</v>
      </c>
      <c r="G3687" s="190">
        <v>22.855866300000002</v>
      </c>
      <c r="H3687" s="190">
        <v>23.325098100000002</v>
      </c>
      <c r="I3687" s="190">
        <v>24.18128042</v>
      </c>
      <c r="J3687" s="190">
        <v>28.49114067</v>
      </c>
      <c r="K3687" s="190">
        <v>23.57537988</v>
      </c>
      <c r="L3687" s="190">
        <v>24.71916285</v>
      </c>
      <c r="M3687" s="190">
        <v>27.84136659</v>
      </c>
      <c r="N3687" s="190">
        <v>24.80517347</v>
      </c>
      <c r="O3687" s="184">
        <v>23.96153043</v>
      </c>
      <c r="P3687" s="185">
        <f t="shared" si="2411"/>
        <v>292.32994815000001</v>
      </c>
      <c r="Q3687" s="503"/>
      <c r="R3687" s="187"/>
      <c r="S3687" s="187"/>
      <c r="T3687" s="105">
        <f t="shared" si="2432"/>
        <v>0</v>
      </c>
      <c r="U3687" s="79">
        <v>2</v>
      </c>
    </row>
    <row r="3688" spans="1:21" s="57" customFormat="1" ht="15.75" hidden="1" customHeight="1" thickBot="1">
      <c r="A3688" s="304" t="s">
        <v>91</v>
      </c>
      <c r="B3688" s="69"/>
      <c r="C3688" s="371" t="s">
        <v>1056</v>
      </c>
      <c r="D3688" s="422">
        <v>24.996944420000002</v>
      </c>
      <c r="E3688" s="423">
        <v>24.033378339999999</v>
      </c>
      <c r="F3688" s="423">
        <v>23.413477789999998</v>
      </c>
      <c r="G3688" s="423">
        <v>24.037856850000001</v>
      </c>
      <c r="H3688" s="423">
        <v>23.508840370000001</v>
      </c>
      <c r="I3688" s="423">
        <v>25.249397500000001</v>
      </c>
      <c r="J3688" s="423">
        <v>29.753508870000001</v>
      </c>
      <c r="K3688" s="423">
        <v>24.655873539999998</v>
      </c>
      <c r="L3688" s="423">
        <v>25.214923350000003</v>
      </c>
      <c r="M3688" s="423">
        <v>28.732690590000001</v>
      </c>
      <c r="N3688" s="423">
        <v>26.17964413</v>
      </c>
      <c r="O3688" s="424">
        <v>25.6233425</v>
      </c>
      <c r="P3688" s="425">
        <f t="shared" si="2411"/>
        <v>305.39987824999997</v>
      </c>
      <c r="Q3688" s="503"/>
      <c r="R3688" s="182"/>
      <c r="S3688" s="191"/>
      <c r="T3688" s="192">
        <f>S3688-R3688</f>
        <v>0</v>
      </c>
      <c r="U3688" s="79">
        <v>2</v>
      </c>
    </row>
    <row r="3689" spans="1:21" s="57" customFormat="1" ht="15.75" hidden="1" customHeight="1" thickBot="1">
      <c r="A3689" s="304" t="s">
        <v>91</v>
      </c>
      <c r="B3689" s="69"/>
      <c r="C3689" s="371" t="s">
        <v>1060</v>
      </c>
      <c r="D3689" s="182">
        <v>25.697753350000003</v>
      </c>
      <c r="E3689" s="183">
        <v>25.296308929999999</v>
      </c>
      <c r="F3689" s="183">
        <v>24.072418120000002</v>
      </c>
      <c r="G3689" s="183">
        <v>23.053142399999999</v>
      </c>
      <c r="H3689" s="183">
        <v>25.048505500000001</v>
      </c>
      <c r="I3689" s="183">
        <v>27.417699949999999</v>
      </c>
      <c r="J3689" s="183">
        <v>31.093288149999999</v>
      </c>
      <c r="K3689" s="183">
        <v>26.585525090000001</v>
      </c>
      <c r="L3689" s="183">
        <v>26.821189699999998</v>
      </c>
      <c r="M3689" s="183">
        <v>30.766340710000001</v>
      </c>
      <c r="N3689" s="183">
        <v>27.444711559999998</v>
      </c>
      <c r="O3689" s="184">
        <v>26.704108229999999</v>
      </c>
      <c r="P3689" s="185">
        <f>SUM(D3689:O3689)</f>
        <v>320.00099168999998</v>
      </c>
      <c r="Q3689" s="503"/>
      <c r="R3689" s="459">
        <v>322.2</v>
      </c>
      <c r="S3689" s="459">
        <v>322.2</v>
      </c>
      <c r="T3689" s="592">
        <f t="shared" si="2432"/>
        <v>0</v>
      </c>
      <c r="U3689" s="79">
        <v>2</v>
      </c>
    </row>
    <row r="3690" spans="1:21" s="57" customFormat="1" ht="15.6" customHeight="1" thickBot="1">
      <c r="A3690" s="304" t="s">
        <v>91</v>
      </c>
      <c r="B3690" s="516">
        <f>+B3677+1</f>
        <v>727</v>
      </c>
      <c r="C3690" s="371" t="s">
        <v>2538</v>
      </c>
      <c r="D3690" s="182">
        <v>38.1</v>
      </c>
      <c r="E3690" s="183">
        <v>37.299999999999997</v>
      </c>
      <c r="F3690" s="183">
        <v>34.1</v>
      </c>
      <c r="G3690" s="183">
        <v>36.9</v>
      </c>
      <c r="H3690" s="183">
        <v>37.4</v>
      </c>
      <c r="I3690" s="183">
        <v>39.1</v>
      </c>
      <c r="J3690" s="183">
        <v>46.9</v>
      </c>
      <c r="K3690" s="183">
        <v>38.1</v>
      </c>
      <c r="L3690" s="183">
        <v>36</v>
      </c>
      <c r="M3690" s="183">
        <v>43.4</v>
      </c>
      <c r="N3690" s="183">
        <v>40.1</v>
      </c>
      <c r="O3690" s="184">
        <f>(R3690)-SUM(D3690:N3690)</f>
        <v>37.399999999999977</v>
      </c>
      <c r="P3690" s="185">
        <f>SUM(D3690:O3690)</f>
        <v>464.8</v>
      </c>
      <c r="Q3690" s="584"/>
      <c r="R3690" s="182">
        <v>464.8</v>
      </c>
      <c r="S3690" s="646">
        <v>464.8</v>
      </c>
      <c r="T3690" s="644">
        <f t="shared" si="2432"/>
        <v>0</v>
      </c>
      <c r="U3690" s="79">
        <v>1</v>
      </c>
    </row>
    <row r="3691" spans="1:21" s="57" customFormat="1" ht="15.75" hidden="1" customHeight="1" thickBot="1">
      <c r="A3691" s="304" t="s">
        <v>91</v>
      </c>
      <c r="B3691" s="69"/>
      <c r="C3691" s="371" t="s">
        <v>1159</v>
      </c>
      <c r="D3691" s="182">
        <v>27.782052800000002</v>
      </c>
      <c r="E3691" s="183">
        <v>26.424584816903959</v>
      </c>
      <c r="F3691" s="183">
        <v>25.866486639983677</v>
      </c>
      <c r="G3691" s="183">
        <v>26.141802736693997</v>
      </c>
      <c r="H3691" s="183">
        <v>27.082416168340362</v>
      </c>
      <c r="I3691" s="183">
        <v>28.240796563073594</v>
      </c>
      <c r="J3691" s="183">
        <v>32.774233747005596</v>
      </c>
      <c r="K3691" s="183">
        <v>27.228430104863328</v>
      </c>
      <c r="L3691" s="183">
        <v>27.592038157495388</v>
      </c>
      <c r="M3691" s="183">
        <v>31.907535800297516</v>
      </c>
      <c r="N3691" s="183">
        <v>29.03042272984581</v>
      </c>
      <c r="O3691" s="184">
        <v>28.409596047951673</v>
      </c>
      <c r="P3691" s="185">
        <f>SUM(D3691:O3691)</f>
        <v>338.48039631245484</v>
      </c>
      <c r="Q3691" s="351"/>
      <c r="R3691" s="199">
        <v>338.5</v>
      </c>
      <c r="S3691" s="187">
        <v>338.5</v>
      </c>
      <c r="T3691" s="481">
        <f>R3691-S3691</f>
        <v>0</v>
      </c>
      <c r="U3691" s="79">
        <v>2</v>
      </c>
    </row>
    <row r="3692" spans="1:21" s="57" customFormat="1" ht="15.75" hidden="1" customHeight="1" thickBot="1">
      <c r="A3692" s="304" t="s">
        <v>91</v>
      </c>
      <c r="B3692" s="516"/>
      <c r="C3692" s="371" t="s">
        <v>2115</v>
      </c>
      <c r="D3692" s="182">
        <v>28.602399963587615</v>
      </c>
      <c r="E3692" s="183">
        <v>27.811049174038814</v>
      </c>
      <c r="F3692" s="183">
        <v>26.611072245598717</v>
      </c>
      <c r="G3692" s="183">
        <v>26.673301243548821</v>
      </c>
      <c r="H3692" s="183">
        <v>28.236326591294304</v>
      </c>
      <c r="I3692" s="183">
        <v>29.340252416759739</v>
      </c>
      <c r="J3692" s="183">
        <v>33.981389787028291</v>
      </c>
      <c r="K3692" s="183">
        <v>29.061630313459911</v>
      </c>
      <c r="L3692" s="183">
        <v>28.406612359451309</v>
      </c>
      <c r="M3692" s="183">
        <v>25.249076918249692</v>
      </c>
      <c r="N3692" s="183">
        <v>19.913992030682468</v>
      </c>
      <c r="O3692" s="184">
        <v>24.342312139392252</v>
      </c>
      <c r="P3692" s="185">
        <f t="shared" ref="P3692:P3701" si="2433">SUM(D3692:O3692)</f>
        <v>328.22941518309199</v>
      </c>
      <c r="Q3692" s="351"/>
      <c r="R3692" s="182">
        <v>350.6</v>
      </c>
      <c r="S3692" s="187">
        <v>350.6</v>
      </c>
      <c r="T3692" s="481">
        <f t="shared" ref="T3692:T3701" si="2434">R3692-S3692</f>
        <v>0</v>
      </c>
      <c r="U3692" s="79">
        <v>2</v>
      </c>
    </row>
    <row r="3693" spans="1:21" s="57" customFormat="1" ht="15.75" hidden="1" customHeight="1" thickBot="1">
      <c r="A3693" s="304" t="s">
        <v>91</v>
      </c>
      <c r="B3693" s="516"/>
      <c r="C3693" s="371" t="s">
        <v>2116</v>
      </c>
      <c r="D3693" s="583">
        <v>27.759940838426548</v>
      </c>
      <c r="E3693" s="301">
        <v>26.377150834493136</v>
      </c>
      <c r="F3693" s="301">
        <v>25.705436961784237</v>
      </c>
      <c r="G3693" s="301">
        <v>27.594525007805608</v>
      </c>
      <c r="H3693" s="301">
        <v>27.728221011306257</v>
      </c>
      <c r="I3693" s="301">
        <v>28.409965035617688</v>
      </c>
      <c r="J3693" s="301">
        <v>34.206659749069694</v>
      </c>
      <c r="K3693" s="301">
        <v>29.012847774566875</v>
      </c>
      <c r="L3693" s="301">
        <v>29.039076964902822</v>
      </c>
      <c r="M3693" s="301">
        <v>37.363110609701216</v>
      </c>
      <c r="N3693" s="301">
        <v>34.646955017786475</v>
      </c>
      <c r="O3693" s="332">
        <v>34.475341510965656</v>
      </c>
      <c r="P3693" s="333">
        <f t="shared" si="2433"/>
        <v>362.31923131642623</v>
      </c>
      <c r="Q3693" s="557"/>
      <c r="R3693" s="422">
        <v>345.9</v>
      </c>
      <c r="S3693" s="459">
        <v>345.9</v>
      </c>
      <c r="T3693" s="592">
        <f t="shared" si="2434"/>
        <v>0</v>
      </c>
      <c r="U3693" s="79">
        <v>2</v>
      </c>
    </row>
    <row r="3694" spans="1:21" s="57" customFormat="1" ht="15.6" hidden="1" customHeight="1" thickBot="1">
      <c r="A3694" s="304" t="s">
        <v>91</v>
      </c>
      <c r="B3694" s="516"/>
      <c r="C3694" s="371" t="s">
        <v>2117</v>
      </c>
      <c r="D3694" s="182">
        <v>36.326393819709168</v>
      </c>
      <c r="E3694" s="183">
        <v>35.220070316877795</v>
      </c>
      <c r="F3694" s="183">
        <v>32.931011262153831</v>
      </c>
      <c r="G3694" s="183">
        <v>35.151307631050564</v>
      </c>
      <c r="H3694" s="183">
        <v>35.66048324473978</v>
      </c>
      <c r="I3694" s="183">
        <v>39.040114870327336</v>
      </c>
      <c r="J3694" s="183">
        <v>46.208440002761868</v>
      </c>
      <c r="K3694" s="183">
        <v>36.58526561592172</v>
      </c>
      <c r="L3694" s="183">
        <v>38.166851733384604</v>
      </c>
      <c r="M3694" s="183">
        <v>45.197328548328144</v>
      </c>
      <c r="N3694" s="183">
        <v>41.50728602213092</v>
      </c>
      <c r="O3694" s="184">
        <v>39.377299999168272</v>
      </c>
      <c r="P3694" s="185">
        <f t="shared" si="2433"/>
        <v>461.37185306655397</v>
      </c>
      <c r="Q3694" s="584"/>
      <c r="R3694" s="182">
        <v>427.2</v>
      </c>
      <c r="S3694" s="187">
        <v>427.2</v>
      </c>
      <c r="T3694" s="105">
        <f t="shared" si="2434"/>
        <v>0</v>
      </c>
      <c r="U3694" s="79">
        <v>2</v>
      </c>
    </row>
    <row r="3695" spans="1:21" s="57" customFormat="1" ht="15.6" hidden="1" customHeight="1" thickBot="1">
      <c r="A3695" s="304" t="s">
        <v>91</v>
      </c>
      <c r="B3695" s="516"/>
      <c r="C3695" s="371" t="s">
        <v>2118</v>
      </c>
      <c r="D3695" s="182">
        <v>41.223137799999996</v>
      </c>
      <c r="E3695" s="183">
        <v>38.273822509999995</v>
      </c>
      <c r="F3695" s="183">
        <v>37.9566412</v>
      </c>
      <c r="G3695" s="183">
        <v>37.336918590000003</v>
      </c>
      <c r="H3695" s="183">
        <v>39.980232110000003</v>
      </c>
      <c r="I3695" s="183">
        <v>39.953867680000002</v>
      </c>
      <c r="J3695" s="183">
        <v>49.404738799999997</v>
      </c>
      <c r="K3695" s="183">
        <v>40.074567610000003</v>
      </c>
      <c r="L3695" s="183">
        <v>40.517508380000002</v>
      </c>
      <c r="M3695" s="183">
        <v>46.077737200000001</v>
      </c>
      <c r="N3695" s="183">
        <v>41.173955590000006</v>
      </c>
      <c r="O3695" s="184">
        <v>40.249842030000003</v>
      </c>
      <c r="P3695" s="185">
        <f t="shared" si="2433"/>
        <v>492.22296950000003</v>
      </c>
      <c r="Q3695" s="542"/>
      <c r="R3695" s="419">
        <v>487.3</v>
      </c>
      <c r="S3695" s="187">
        <v>487.3</v>
      </c>
      <c r="T3695" s="105">
        <f t="shared" si="2434"/>
        <v>0</v>
      </c>
      <c r="U3695" s="79">
        <v>2</v>
      </c>
    </row>
    <row r="3696" spans="1:21" s="57" customFormat="1" ht="15.75" customHeight="1" thickBot="1">
      <c r="A3696" s="304" t="s">
        <v>91</v>
      </c>
      <c r="B3696" s="516">
        <f>+B3690+1</f>
        <v>728</v>
      </c>
      <c r="C3696" s="371" t="s">
        <v>2119</v>
      </c>
      <c r="D3696" s="612">
        <v>41</v>
      </c>
      <c r="E3696" s="611">
        <v>36.9</v>
      </c>
      <c r="F3696" s="611">
        <v>36</v>
      </c>
      <c r="G3696" s="611">
        <v>37.200000000000003</v>
      </c>
      <c r="H3696" s="611">
        <v>38.4</v>
      </c>
      <c r="I3696" s="611">
        <v>39.299999999999997</v>
      </c>
      <c r="J3696" s="611">
        <v>47.3</v>
      </c>
      <c r="K3696" s="611">
        <v>37.1</v>
      </c>
      <c r="L3696" s="611">
        <v>39.5</v>
      </c>
      <c r="M3696" s="611">
        <v>45.8</v>
      </c>
      <c r="N3696" s="611">
        <v>39.799999999999997</v>
      </c>
      <c r="O3696" s="184">
        <f t="shared" ref="O3696:O3701" si="2435">(R3696)-SUM(D3696:N3696)</f>
        <v>38.800000000000011</v>
      </c>
      <c r="P3696" s="185">
        <f t="shared" si="2433"/>
        <v>477.10000000000008</v>
      </c>
      <c r="Q3696" s="557"/>
      <c r="R3696" s="194">
        <v>477.10000000000008</v>
      </c>
      <c r="S3696" s="187">
        <v>477.1</v>
      </c>
      <c r="T3696" s="105">
        <f t="shared" si="2434"/>
        <v>0</v>
      </c>
      <c r="U3696" s="79">
        <v>1</v>
      </c>
    </row>
    <row r="3697" spans="1:21" s="57" customFormat="1" ht="15.75" customHeight="1" thickBot="1">
      <c r="A3697" s="304" t="s">
        <v>91</v>
      </c>
      <c r="B3697" s="516">
        <f>+B3696+1</f>
        <v>729</v>
      </c>
      <c r="C3697" s="371" t="s">
        <v>2120</v>
      </c>
      <c r="D3697" s="195">
        <v>39.799999999999997</v>
      </c>
      <c r="E3697" s="193">
        <v>39.299999999999997</v>
      </c>
      <c r="F3697" s="193">
        <v>37.9</v>
      </c>
      <c r="G3697" s="193">
        <v>36.4</v>
      </c>
      <c r="H3697" s="193">
        <v>38.299999999999997</v>
      </c>
      <c r="I3697" s="193">
        <v>39.799999999999997</v>
      </c>
      <c r="J3697" s="193">
        <v>47.8</v>
      </c>
      <c r="K3697" s="193">
        <v>39.299999999999997</v>
      </c>
      <c r="L3697" s="193">
        <v>38.9</v>
      </c>
      <c r="M3697" s="193">
        <v>44.2</v>
      </c>
      <c r="N3697" s="193">
        <v>40.700000000000003</v>
      </c>
      <c r="O3697" s="184">
        <f t="shared" si="2435"/>
        <v>39.400000000000034</v>
      </c>
      <c r="P3697" s="185">
        <f t="shared" si="2433"/>
        <v>481.8</v>
      </c>
      <c r="Q3697" s="542"/>
      <c r="R3697" s="199">
        <v>481.8</v>
      </c>
      <c r="S3697" s="187">
        <v>481.8</v>
      </c>
      <c r="T3697" s="105">
        <f t="shared" si="2434"/>
        <v>0</v>
      </c>
      <c r="U3697" s="79">
        <v>1</v>
      </c>
    </row>
    <row r="3698" spans="1:21" s="57" customFormat="1" ht="15.75" hidden="1" customHeight="1" thickBot="1">
      <c r="A3698" s="304" t="s">
        <v>91</v>
      </c>
      <c r="B3698" s="69"/>
      <c r="C3698" s="371" t="s">
        <v>2121</v>
      </c>
      <c r="D3698" s="195"/>
      <c r="E3698" s="193"/>
      <c r="F3698" s="193"/>
      <c r="G3698" s="193"/>
      <c r="H3698" s="193"/>
      <c r="I3698" s="193"/>
      <c r="J3698" s="193"/>
      <c r="K3698" s="193"/>
      <c r="L3698" s="193"/>
      <c r="M3698" s="193"/>
      <c r="N3698" s="193"/>
      <c r="O3698" s="184">
        <f t="shared" si="2435"/>
        <v>0</v>
      </c>
      <c r="P3698" s="185">
        <f t="shared" si="2433"/>
        <v>0</v>
      </c>
      <c r="Q3698" s="503"/>
      <c r="R3698" s="199"/>
      <c r="S3698" s="187"/>
      <c r="T3698" s="105">
        <f t="shared" si="2434"/>
        <v>0</v>
      </c>
      <c r="U3698" s="79">
        <v>2</v>
      </c>
    </row>
    <row r="3699" spans="1:21" s="57" customFormat="1" ht="15.75" hidden="1" customHeight="1" thickBot="1">
      <c r="A3699" s="304" t="s">
        <v>91</v>
      </c>
      <c r="B3699" s="69"/>
      <c r="C3699" s="371" t="s">
        <v>2122</v>
      </c>
      <c r="D3699" s="195"/>
      <c r="E3699" s="193"/>
      <c r="F3699" s="193"/>
      <c r="G3699" s="193"/>
      <c r="H3699" s="193"/>
      <c r="I3699" s="193"/>
      <c r="J3699" s="193"/>
      <c r="K3699" s="193"/>
      <c r="L3699" s="193"/>
      <c r="M3699" s="193"/>
      <c r="N3699" s="193"/>
      <c r="O3699" s="184">
        <f t="shared" si="2435"/>
        <v>0</v>
      </c>
      <c r="P3699" s="185">
        <f t="shared" si="2433"/>
        <v>0</v>
      </c>
      <c r="Q3699" s="503"/>
      <c r="R3699" s="199"/>
      <c r="S3699" s="187"/>
      <c r="T3699" s="105">
        <f t="shared" si="2434"/>
        <v>0</v>
      </c>
      <c r="U3699" s="79">
        <v>2</v>
      </c>
    </row>
    <row r="3700" spans="1:21" s="57" customFormat="1" ht="15.75" hidden="1" customHeight="1" thickBot="1">
      <c r="A3700" s="304" t="s">
        <v>91</v>
      </c>
      <c r="B3700" s="69"/>
      <c r="C3700" s="371" t="s">
        <v>2123</v>
      </c>
      <c r="D3700" s="195"/>
      <c r="E3700" s="193"/>
      <c r="F3700" s="193"/>
      <c r="G3700" s="193"/>
      <c r="H3700" s="193"/>
      <c r="I3700" s="193"/>
      <c r="J3700" s="193"/>
      <c r="K3700" s="193"/>
      <c r="L3700" s="193"/>
      <c r="M3700" s="193"/>
      <c r="N3700" s="193"/>
      <c r="O3700" s="184">
        <f t="shared" si="2435"/>
        <v>0</v>
      </c>
      <c r="P3700" s="185">
        <f t="shared" si="2433"/>
        <v>0</v>
      </c>
      <c r="Q3700" s="503"/>
      <c r="R3700" s="199"/>
      <c r="S3700" s="187"/>
      <c r="T3700" s="105">
        <f t="shared" si="2434"/>
        <v>0</v>
      </c>
      <c r="U3700" s="79">
        <v>2</v>
      </c>
    </row>
    <row r="3701" spans="1:21" s="57" customFormat="1" ht="15.75" hidden="1" customHeight="1" thickBot="1">
      <c r="A3701" s="304" t="s">
        <v>91</v>
      </c>
      <c r="B3701" s="69"/>
      <c r="C3701" s="371" t="s">
        <v>2124</v>
      </c>
      <c r="D3701" s="195"/>
      <c r="E3701" s="193"/>
      <c r="F3701" s="193"/>
      <c r="G3701" s="193"/>
      <c r="H3701" s="193"/>
      <c r="I3701" s="193"/>
      <c r="J3701" s="193"/>
      <c r="K3701" s="193"/>
      <c r="L3701" s="193"/>
      <c r="M3701" s="193"/>
      <c r="N3701" s="193"/>
      <c r="O3701" s="184">
        <f t="shared" si="2435"/>
        <v>0</v>
      </c>
      <c r="P3701" s="185">
        <f t="shared" si="2433"/>
        <v>0</v>
      </c>
      <c r="Q3701" s="503"/>
      <c r="R3701" s="199"/>
      <c r="S3701" s="187"/>
      <c r="T3701" s="105">
        <f t="shared" si="2434"/>
        <v>0</v>
      </c>
      <c r="U3701" s="79">
        <v>2</v>
      </c>
    </row>
    <row r="3702" spans="1:21" s="196" customFormat="1" ht="15.6" customHeight="1" thickBot="1">
      <c r="B3702" s="549"/>
      <c r="C3702" s="468"/>
      <c r="D3702" s="161"/>
      <c r="E3702" s="161"/>
      <c r="F3702" s="161"/>
      <c r="G3702" s="161"/>
      <c r="H3702" s="161"/>
      <c r="I3702" s="161"/>
      <c r="J3702" s="161"/>
      <c r="K3702" s="161"/>
      <c r="L3702" s="161"/>
      <c r="M3702" s="161"/>
      <c r="N3702" s="161"/>
      <c r="O3702" s="197"/>
      <c r="P3702" s="198"/>
      <c r="Q3702" s="198"/>
      <c r="R3702" s="161"/>
      <c r="S3702" s="161"/>
      <c r="T3702" s="75"/>
      <c r="U3702" s="79">
        <v>1</v>
      </c>
    </row>
    <row r="3703" spans="1:21" s="57" customFormat="1" ht="15.75" hidden="1" customHeight="1" thickBot="1">
      <c r="A3703" s="302" t="s">
        <v>92</v>
      </c>
      <c r="B3703" s="69"/>
      <c r="C3703" s="377" t="s">
        <v>436</v>
      </c>
      <c r="D3703" s="218">
        <v>0</v>
      </c>
      <c r="E3703" s="218">
        <v>0</v>
      </c>
      <c r="F3703" s="218">
        <v>0</v>
      </c>
      <c r="G3703" s="218">
        <v>0</v>
      </c>
      <c r="H3703" s="218">
        <v>0</v>
      </c>
      <c r="I3703" s="218">
        <v>0</v>
      </c>
      <c r="J3703" s="218">
        <v>0.25</v>
      </c>
      <c r="K3703" s="218">
        <v>0.25</v>
      </c>
      <c r="L3703" s="218">
        <v>0.25</v>
      </c>
      <c r="M3703" s="218">
        <v>0.25</v>
      </c>
      <c r="N3703" s="174">
        <f t="shared" ref="N3703:O3705" si="2436">N3706/$P3706</f>
        <v>0</v>
      </c>
      <c r="O3703" s="174">
        <f t="shared" si="2436"/>
        <v>0</v>
      </c>
      <c r="P3703" s="160">
        <f t="shared" ref="P3703:P3731" si="2437">SUM(D3703:O3703)</f>
        <v>1</v>
      </c>
      <c r="Q3703" s="484"/>
      <c r="R3703" s="234"/>
      <c r="S3703" s="234"/>
      <c r="T3703" s="75"/>
      <c r="U3703" s="79">
        <v>2</v>
      </c>
    </row>
    <row r="3704" spans="1:21" s="57" customFormat="1" ht="15.75" hidden="1" customHeight="1" thickBot="1">
      <c r="A3704" s="304" t="s">
        <v>92</v>
      </c>
      <c r="B3704" s="69"/>
      <c r="C3704" s="377" t="s">
        <v>437</v>
      </c>
      <c r="D3704" s="220">
        <v>0</v>
      </c>
      <c r="E3704" s="220">
        <v>0</v>
      </c>
      <c r="F3704" s="220">
        <v>0</v>
      </c>
      <c r="G3704" s="220">
        <v>0</v>
      </c>
      <c r="H3704" s="220">
        <v>0</v>
      </c>
      <c r="I3704" s="220">
        <v>0</v>
      </c>
      <c r="J3704" s="220">
        <v>0.25</v>
      </c>
      <c r="K3704" s="220">
        <v>0.25</v>
      </c>
      <c r="L3704" s="220">
        <v>0.25</v>
      </c>
      <c r="M3704" s="220">
        <v>0.25</v>
      </c>
      <c r="N3704" s="220">
        <f t="shared" si="2436"/>
        <v>0</v>
      </c>
      <c r="O3704" s="220">
        <f t="shared" si="2436"/>
        <v>0</v>
      </c>
      <c r="P3704" s="164">
        <f t="shared" si="2437"/>
        <v>1</v>
      </c>
      <c r="Q3704" s="484"/>
      <c r="R3704" s="234"/>
      <c r="S3704" s="234"/>
      <c r="T3704" s="75"/>
      <c r="U3704" s="79">
        <v>2</v>
      </c>
    </row>
    <row r="3705" spans="1:21" s="57" customFormat="1" ht="15.75" hidden="1" customHeight="1" thickBot="1">
      <c r="A3705" s="304" t="s">
        <v>92</v>
      </c>
      <c r="B3705" s="69"/>
      <c r="C3705" s="377" t="s">
        <v>438</v>
      </c>
      <c r="D3705" s="235">
        <v>0</v>
      </c>
      <c r="E3705" s="235">
        <v>0</v>
      </c>
      <c r="F3705" s="235">
        <v>0</v>
      </c>
      <c r="G3705" s="235">
        <v>0</v>
      </c>
      <c r="H3705" s="235">
        <v>0</v>
      </c>
      <c r="I3705" s="235">
        <v>0</v>
      </c>
      <c r="J3705" s="235">
        <v>0.25</v>
      </c>
      <c r="K3705" s="235">
        <v>0.25</v>
      </c>
      <c r="L3705" s="235">
        <v>0.25</v>
      </c>
      <c r="M3705" s="235">
        <v>0.25</v>
      </c>
      <c r="N3705" s="235">
        <f t="shared" si="2436"/>
        <v>0</v>
      </c>
      <c r="O3705" s="235">
        <v>0</v>
      </c>
      <c r="P3705" s="167">
        <f t="shared" si="2437"/>
        <v>1</v>
      </c>
      <c r="Q3705" s="484"/>
      <c r="R3705" s="234"/>
      <c r="S3705" s="234"/>
      <c r="T3705" s="75"/>
      <c r="U3705" s="79">
        <v>2</v>
      </c>
    </row>
    <row r="3706" spans="1:21" s="57" customFormat="1" ht="15.75" hidden="1" customHeight="1" thickBot="1">
      <c r="A3706" s="304" t="s">
        <v>92</v>
      </c>
      <c r="B3706" s="69"/>
      <c r="C3706" s="377" t="s">
        <v>439</v>
      </c>
      <c r="D3706" s="168">
        <f t="shared" ref="D3706:D3713" si="2438">D3725/$P3725</f>
        <v>0</v>
      </c>
      <c r="E3706" s="169">
        <f t="shared" ref="E3706:O3706" si="2439">E3725/$P3725</f>
        <v>0</v>
      </c>
      <c r="F3706" s="169">
        <f t="shared" si="2439"/>
        <v>0</v>
      </c>
      <c r="G3706" s="169">
        <f t="shared" si="2439"/>
        <v>0</v>
      </c>
      <c r="H3706" s="169">
        <f t="shared" si="2439"/>
        <v>0</v>
      </c>
      <c r="I3706" s="169">
        <f t="shared" si="2439"/>
        <v>0</v>
      </c>
      <c r="J3706" s="169">
        <f t="shared" si="2439"/>
        <v>0.25</v>
      </c>
      <c r="K3706" s="169">
        <f t="shared" si="2439"/>
        <v>0.25</v>
      </c>
      <c r="L3706" s="169">
        <f t="shared" si="2439"/>
        <v>0.25</v>
      </c>
      <c r="M3706" s="217">
        <f t="shared" si="2439"/>
        <v>0.25</v>
      </c>
      <c r="N3706" s="217">
        <f t="shared" si="2439"/>
        <v>0</v>
      </c>
      <c r="O3706" s="217">
        <f t="shared" si="2439"/>
        <v>0</v>
      </c>
      <c r="P3706" s="171">
        <f t="shared" si="2437"/>
        <v>1</v>
      </c>
      <c r="Q3706" s="484"/>
      <c r="R3706" s="234"/>
      <c r="S3706" s="234"/>
      <c r="T3706" s="75"/>
      <c r="U3706" s="79">
        <v>2</v>
      </c>
    </row>
    <row r="3707" spans="1:21" s="57" customFormat="1" ht="15.75" hidden="1" customHeight="1" thickBot="1">
      <c r="A3707" s="304" t="s">
        <v>92</v>
      </c>
      <c r="B3707" s="69"/>
      <c r="C3707" s="378" t="s">
        <v>440</v>
      </c>
      <c r="D3707" s="168">
        <f t="shared" si="2438"/>
        <v>0</v>
      </c>
      <c r="E3707" s="169">
        <f t="shared" ref="E3707:O3708" si="2440">E3726/$P3726</f>
        <v>0</v>
      </c>
      <c r="F3707" s="169">
        <f t="shared" si="2440"/>
        <v>0</v>
      </c>
      <c r="G3707" s="169">
        <f t="shared" si="2440"/>
        <v>0</v>
      </c>
      <c r="H3707" s="169">
        <f t="shared" si="2440"/>
        <v>0</v>
      </c>
      <c r="I3707" s="169">
        <f t="shared" si="2440"/>
        <v>0</v>
      </c>
      <c r="J3707" s="169">
        <f t="shared" si="2440"/>
        <v>0.25</v>
      </c>
      <c r="K3707" s="169">
        <f t="shared" si="2440"/>
        <v>0.25</v>
      </c>
      <c r="L3707" s="169">
        <f t="shared" si="2440"/>
        <v>0.25</v>
      </c>
      <c r="M3707" s="217">
        <f t="shared" si="2440"/>
        <v>0.25</v>
      </c>
      <c r="N3707" s="217">
        <f t="shared" si="2440"/>
        <v>0</v>
      </c>
      <c r="O3707" s="217">
        <f t="shared" si="2440"/>
        <v>0</v>
      </c>
      <c r="P3707" s="171">
        <f t="shared" si="2437"/>
        <v>1</v>
      </c>
      <c r="Q3707" s="496">
        <f>(P3726/P3725-1)</f>
        <v>0</v>
      </c>
      <c r="R3707" s="234"/>
      <c r="S3707" s="234"/>
      <c r="T3707" s="75"/>
      <c r="U3707" s="79">
        <v>2</v>
      </c>
    </row>
    <row r="3708" spans="1:21" s="57" customFormat="1" ht="15.75" hidden="1" customHeight="1" thickBot="1">
      <c r="A3708" s="304" t="s">
        <v>92</v>
      </c>
      <c r="B3708" s="69"/>
      <c r="C3708" s="377" t="s">
        <v>504</v>
      </c>
      <c r="D3708" s="168">
        <f t="shared" si="2438"/>
        <v>0</v>
      </c>
      <c r="E3708" s="169">
        <f t="shared" si="2440"/>
        <v>0</v>
      </c>
      <c r="F3708" s="169">
        <f t="shared" si="2440"/>
        <v>0</v>
      </c>
      <c r="G3708" s="169">
        <f t="shared" si="2440"/>
        <v>0</v>
      </c>
      <c r="H3708" s="169">
        <f t="shared" si="2440"/>
        <v>0</v>
      </c>
      <c r="I3708" s="169">
        <f t="shared" si="2440"/>
        <v>0</v>
      </c>
      <c r="J3708" s="169">
        <f t="shared" si="2440"/>
        <v>0.25</v>
      </c>
      <c r="K3708" s="169">
        <f t="shared" si="2440"/>
        <v>0.25</v>
      </c>
      <c r="L3708" s="169">
        <f t="shared" si="2440"/>
        <v>0.25</v>
      </c>
      <c r="M3708" s="169">
        <f t="shared" si="2440"/>
        <v>0.25</v>
      </c>
      <c r="N3708" s="169">
        <f t="shared" si="2440"/>
        <v>0</v>
      </c>
      <c r="O3708" s="169">
        <f t="shared" si="2440"/>
        <v>0</v>
      </c>
      <c r="P3708" s="171">
        <f t="shared" si="2437"/>
        <v>1</v>
      </c>
      <c r="Q3708" s="496">
        <f t="shared" ref="Q3708:Q3713" si="2441">(P3727/P3726-1)</f>
        <v>0</v>
      </c>
      <c r="R3708" s="234"/>
      <c r="S3708" s="234"/>
      <c r="T3708" s="75"/>
      <c r="U3708" s="79">
        <v>2</v>
      </c>
    </row>
    <row r="3709" spans="1:21" s="57" customFormat="1" ht="15.75" hidden="1" customHeight="1" thickBot="1">
      <c r="A3709" s="304" t="s">
        <v>92</v>
      </c>
      <c r="B3709" s="69"/>
      <c r="C3709" s="377" t="s">
        <v>626</v>
      </c>
      <c r="D3709" s="168">
        <f t="shared" si="2438"/>
        <v>0</v>
      </c>
      <c r="E3709" s="169">
        <f t="shared" ref="E3709:O3709" si="2442">E3728/$P3728</f>
        <v>0</v>
      </c>
      <c r="F3709" s="169">
        <f t="shared" si="2442"/>
        <v>0</v>
      </c>
      <c r="G3709" s="169">
        <f t="shared" si="2442"/>
        <v>0</v>
      </c>
      <c r="H3709" s="169">
        <f t="shared" si="2442"/>
        <v>0</v>
      </c>
      <c r="I3709" s="169">
        <f t="shared" si="2442"/>
        <v>0</v>
      </c>
      <c r="J3709" s="169">
        <f t="shared" si="2442"/>
        <v>0.25</v>
      </c>
      <c r="K3709" s="169">
        <f t="shared" si="2442"/>
        <v>0.25</v>
      </c>
      <c r="L3709" s="169">
        <f t="shared" si="2442"/>
        <v>0.25</v>
      </c>
      <c r="M3709" s="169">
        <f t="shared" si="2442"/>
        <v>0.25</v>
      </c>
      <c r="N3709" s="169">
        <f t="shared" si="2442"/>
        <v>0</v>
      </c>
      <c r="O3709" s="169">
        <f t="shared" si="2442"/>
        <v>0</v>
      </c>
      <c r="P3709" s="171">
        <f t="shared" si="2437"/>
        <v>1</v>
      </c>
      <c r="Q3709" s="497">
        <f t="shared" si="2441"/>
        <v>0</v>
      </c>
      <c r="R3709" s="234"/>
      <c r="S3709" s="234"/>
      <c r="T3709" s="75"/>
      <c r="U3709" s="79">
        <v>2</v>
      </c>
    </row>
    <row r="3710" spans="1:21" s="57" customFormat="1" ht="15.75" hidden="1" customHeight="1" thickBot="1">
      <c r="A3710" s="304" t="s">
        <v>92</v>
      </c>
      <c r="B3710" s="69"/>
      <c r="C3710" s="512" t="s">
        <v>723</v>
      </c>
      <c r="D3710" s="168">
        <f t="shared" si="2438"/>
        <v>0</v>
      </c>
      <c r="E3710" s="169">
        <f t="shared" ref="E3710:O3710" si="2443">E3729/$P3729</f>
        <v>0</v>
      </c>
      <c r="F3710" s="169">
        <f t="shared" si="2443"/>
        <v>0</v>
      </c>
      <c r="G3710" s="169">
        <f t="shared" si="2443"/>
        <v>0</v>
      </c>
      <c r="H3710" s="169">
        <f t="shared" si="2443"/>
        <v>0</v>
      </c>
      <c r="I3710" s="169">
        <f t="shared" si="2443"/>
        <v>0</v>
      </c>
      <c r="J3710" s="169">
        <f t="shared" si="2443"/>
        <v>0.25</v>
      </c>
      <c r="K3710" s="169">
        <f t="shared" si="2443"/>
        <v>0.25</v>
      </c>
      <c r="L3710" s="169">
        <f t="shared" si="2443"/>
        <v>0.25</v>
      </c>
      <c r="M3710" s="169">
        <f t="shared" si="2443"/>
        <v>0.25</v>
      </c>
      <c r="N3710" s="169">
        <f t="shared" si="2443"/>
        <v>0</v>
      </c>
      <c r="O3710" s="169">
        <f t="shared" si="2443"/>
        <v>0</v>
      </c>
      <c r="P3710" s="171">
        <f t="shared" si="2437"/>
        <v>1</v>
      </c>
      <c r="Q3710" s="497">
        <f t="shared" si="2441"/>
        <v>0</v>
      </c>
      <c r="R3710" s="234"/>
      <c r="S3710" s="234"/>
      <c r="T3710" s="477"/>
      <c r="U3710" s="79">
        <v>2</v>
      </c>
    </row>
    <row r="3711" spans="1:21" s="57" customFormat="1" ht="15.75" hidden="1" customHeight="1" thickBot="1">
      <c r="A3711" s="304" t="s">
        <v>92</v>
      </c>
      <c r="B3711" s="516"/>
      <c r="C3711" s="562" t="s">
        <v>828</v>
      </c>
      <c r="D3711" s="173">
        <f t="shared" si="2438"/>
        <v>0</v>
      </c>
      <c r="E3711" s="218">
        <f t="shared" ref="E3711:O3711" si="2444">E3730/$P3730</f>
        <v>0</v>
      </c>
      <c r="F3711" s="218">
        <f t="shared" si="2444"/>
        <v>0</v>
      </c>
      <c r="G3711" s="218">
        <f t="shared" si="2444"/>
        <v>0</v>
      </c>
      <c r="H3711" s="218">
        <f t="shared" si="2444"/>
        <v>0</v>
      </c>
      <c r="I3711" s="218">
        <f t="shared" si="2444"/>
        <v>0</v>
      </c>
      <c r="J3711" s="218">
        <f t="shared" si="2444"/>
        <v>0.25</v>
      </c>
      <c r="K3711" s="218">
        <f t="shared" si="2444"/>
        <v>0.25</v>
      </c>
      <c r="L3711" s="218">
        <f t="shared" si="2444"/>
        <v>0.25</v>
      </c>
      <c r="M3711" s="218">
        <f t="shared" si="2444"/>
        <v>0.25</v>
      </c>
      <c r="N3711" s="218">
        <f t="shared" si="2444"/>
        <v>0</v>
      </c>
      <c r="O3711" s="218">
        <f t="shared" si="2444"/>
        <v>0</v>
      </c>
      <c r="P3711" s="514">
        <f t="shared" si="2437"/>
        <v>1</v>
      </c>
      <c r="Q3711" s="550">
        <f t="shared" si="2441"/>
        <v>0</v>
      </c>
      <c r="R3711" s="234"/>
      <c r="S3711" s="234"/>
      <c r="T3711" s="75"/>
      <c r="U3711" s="79">
        <v>2</v>
      </c>
    </row>
    <row r="3712" spans="1:21" s="57" customFormat="1" ht="15.75" hidden="1" customHeight="1" thickBot="1">
      <c r="A3712" s="304" t="s">
        <v>92</v>
      </c>
      <c r="B3712" s="516"/>
      <c r="C3712" s="562" t="s">
        <v>912</v>
      </c>
      <c r="D3712" s="219">
        <f t="shared" si="2438"/>
        <v>0</v>
      </c>
      <c r="E3712" s="220">
        <f t="shared" ref="E3712:O3713" si="2445">E3731/$P3731</f>
        <v>0</v>
      </c>
      <c r="F3712" s="220">
        <f t="shared" si="2445"/>
        <v>0</v>
      </c>
      <c r="G3712" s="220">
        <f t="shared" si="2445"/>
        <v>0</v>
      </c>
      <c r="H3712" s="220">
        <f t="shared" si="2445"/>
        <v>0</v>
      </c>
      <c r="I3712" s="220">
        <f t="shared" si="2445"/>
        <v>0</v>
      </c>
      <c r="J3712" s="220">
        <f t="shared" si="2445"/>
        <v>0.25</v>
      </c>
      <c r="K3712" s="220">
        <f t="shared" si="2445"/>
        <v>0.25</v>
      </c>
      <c r="L3712" s="220">
        <f t="shared" si="2445"/>
        <v>0.25</v>
      </c>
      <c r="M3712" s="220">
        <f t="shared" si="2445"/>
        <v>0.25</v>
      </c>
      <c r="N3712" s="220">
        <f t="shared" si="2445"/>
        <v>0</v>
      </c>
      <c r="O3712" s="220">
        <f t="shared" si="2445"/>
        <v>0</v>
      </c>
      <c r="P3712" s="460">
        <f t="shared" si="2437"/>
        <v>1</v>
      </c>
      <c r="Q3712" s="551">
        <f t="shared" si="2441"/>
        <v>0</v>
      </c>
      <c r="R3712" s="234"/>
      <c r="S3712" s="234"/>
      <c r="T3712" s="75"/>
      <c r="U3712" s="79">
        <v>2</v>
      </c>
    </row>
    <row r="3713" spans="1:21" s="57" customFormat="1" ht="15.6" hidden="1" customHeight="1" thickBot="1">
      <c r="A3713" s="304" t="s">
        <v>92</v>
      </c>
      <c r="B3713" s="516"/>
      <c r="C3713" s="562" t="s">
        <v>1013</v>
      </c>
      <c r="D3713" s="219">
        <f t="shared" si="2438"/>
        <v>0</v>
      </c>
      <c r="E3713" s="220">
        <f t="shared" si="2445"/>
        <v>0</v>
      </c>
      <c r="F3713" s="220">
        <f t="shared" si="2445"/>
        <v>0</v>
      </c>
      <c r="G3713" s="220">
        <f t="shared" si="2445"/>
        <v>0</v>
      </c>
      <c r="H3713" s="220">
        <f t="shared" si="2445"/>
        <v>0</v>
      </c>
      <c r="I3713" s="220">
        <f t="shared" si="2445"/>
        <v>0</v>
      </c>
      <c r="J3713" s="220">
        <f t="shared" si="2445"/>
        <v>0.25</v>
      </c>
      <c r="K3713" s="220">
        <f t="shared" si="2445"/>
        <v>0.25</v>
      </c>
      <c r="L3713" s="220">
        <f t="shared" si="2445"/>
        <v>0.25</v>
      </c>
      <c r="M3713" s="220">
        <f t="shared" si="2445"/>
        <v>0.25</v>
      </c>
      <c r="N3713" s="220">
        <f t="shared" si="2445"/>
        <v>0</v>
      </c>
      <c r="O3713" s="220">
        <f t="shared" si="2445"/>
        <v>0</v>
      </c>
      <c r="P3713" s="460">
        <f>SUM(D3713:O3713)</f>
        <v>1</v>
      </c>
      <c r="Q3713" s="551">
        <f t="shared" si="2441"/>
        <v>0</v>
      </c>
      <c r="R3713" s="234"/>
      <c r="S3713" s="234"/>
      <c r="T3713" s="75"/>
      <c r="U3713" s="79">
        <v>2</v>
      </c>
    </row>
    <row r="3714" spans="1:21" s="57" customFormat="1" ht="15.6" hidden="1" customHeight="1" thickBot="1">
      <c r="A3714" s="304" t="s">
        <v>92</v>
      </c>
      <c r="B3714" s="516"/>
      <c r="C3714" s="650" t="s">
        <v>1160</v>
      </c>
      <c r="D3714" s="219">
        <f t="shared" ref="D3714:O3714" si="2446">D3734/$P3734</f>
        <v>0</v>
      </c>
      <c r="E3714" s="220">
        <f t="shared" si="2446"/>
        <v>0</v>
      </c>
      <c r="F3714" s="220">
        <f t="shared" si="2446"/>
        <v>0</v>
      </c>
      <c r="G3714" s="220">
        <f t="shared" si="2446"/>
        <v>0</v>
      </c>
      <c r="H3714" s="220">
        <f t="shared" si="2446"/>
        <v>0</v>
      </c>
      <c r="I3714" s="220">
        <f t="shared" si="2446"/>
        <v>0</v>
      </c>
      <c r="J3714" s="220">
        <f t="shared" si="2446"/>
        <v>0.25</v>
      </c>
      <c r="K3714" s="220">
        <f t="shared" si="2446"/>
        <v>0.25</v>
      </c>
      <c r="L3714" s="220">
        <f t="shared" si="2446"/>
        <v>0.25</v>
      </c>
      <c r="M3714" s="220">
        <f t="shared" si="2446"/>
        <v>0.25</v>
      </c>
      <c r="N3714" s="220">
        <f t="shared" si="2446"/>
        <v>0</v>
      </c>
      <c r="O3714" s="220">
        <f t="shared" si="2446"/>
        <v>0</v>
      </c>
      <c r="P3714" s="460">
        <f>SUM(D3714:O3714)</f>
        <v>1</v>
      </c>
      <c r="Q3714" s="551">
        <v>0</v>
      </c>
      <c r="R3714" s="234"/>
      <c r="S3714" s="234"/>
      <c r="T3714" s="75"/>
      <c r="U3714" s="79">
        <v>2</v>
      </c>
    </row>
    <row r="3715" spans="1:21" s="57" customFormat="1" ht="15.6" customHeight="1" thickBot="1">
      <c r="A3715" s="304" t="s">
        <v>92</v>
      </c>
      <c r="B3715" s="516">
        <f>+B3697+1</f>
        <v>730</v>
      </c>
      <c r="C3715" s="650" t="s">
        <v>2125</v>
      </c>
      <c r="D3715" s="219">
        <f t="shared" ref="D3715:O3715" si="2447">D3735/$P3735</f>
        <v>0</v>
      </c>
      <c r="E3715" s="220">
        <f t="shared" si="2447"/>
        <v>0</v>
      </c>
      <c r="F3715" s="220">
        <f t="shared" si="2447"/>
        <v>0</v>
      </c>
      <c r="G3715" s="220">
        <f t="shared" si="2447"/>
        <v>0</v>
      </c>
      <c r="H3715" s="220">
        <f t="shared" si="2447"/>
        <v>0</v>
      </c>
      <c r="I3715" s="220">
        <f t="shared" si="2447"/>
        <v>0</v>
      </c>
      <c r="J3715" s="220">
        <f t="shared" si="2447"/>
        <v>0.25</v>
      </c>
      <c r="K3715" s="220">
        <f t="shared" si="2447"/>
        <v>0.25</v>
      </c>
      <c r="L3715" s="220">
        <f t="shared" si="2447"/>
        <v>0.25</v>
      </c>
      <c r="M3715" s="220">
        <f t="shared" si="2447"/>
        <v>0.25</v>
      </c>
      <c r="N3715" s="220">
        <f t="shared" si="2447"/>
        <v>0</v>
      </c>
      <c r="O3715" s="220">
        <f t="shared" si="2447"/>
        <v>0</v>
      </c>
      <c r="P3715" s="460">
        <f t="shared" ref="P3715:P3724" si="2448">SUM(D3715:O3715)</f>
        <v>1</v>
      </c>
      <c r="Q3715" s="551">
        <f>(P3735/P3734-1)</f>
        <v>0</v>
      </c>
      <c r="R3715" s="234"/>
      <c r="S3715" s="234"/>
      <c r="T3715" s="75"/>
      <c r="U3715" s="79">
        <v>1</v>
      </c>
    </row>
    <row r="3716" spans="1:21" s="57" customFormat="1" ht="15.6" customHeight="1" thickBot="1">
      <c r="A3716" s="304" t="s">
        <v>92</v>
      </c>
      <c r="B3716" s="516">
        <f>+B3715+1</f>
        <v>731</v>
      </c>
      <c r="C3716" s="651" t="s">
        <v>2126</v>
      </c>
      <c r="D3716" s="347">
        <f t="shared" ref="D3716:O3716" si="2449">D3736/$P3736</f>
        <v>0</v>
      </c>
      <c r="E3716" s="264">
        <f t="shared" si="2449"/>
        <v>0</v>
      </c>
      <c r="F3716" s="264">
        <f t="shared" si="2449"/>
        <v>0</v>
      </c>
      <c r="G3716" s="264">
        <f t="shared" si="2449"/>
        <v>0</v>
      </c>
      <c r="H3716" s="264">
        <f t="shared" si="2449"/>
        <v>0</v>
      </c>
      <c r="I3716" s="264">
        <f t="shared" si="2449"/>
        <v>0</v>
      </c>
      <c r="J3716" s="264">
        <f t="shared" si="2449"/>
        <v>0.25</v>
      </c>
      <c r="K3716" s="264">
        <f t="shared" si="2449"/>
        <v>0.25</v>
      </c>
      <c r="L3716" s="264">
        <f t="shared" si="2449"/>
        <v>0.25</v>
      </c>
      <c r="M3716" s="264">
        <f t="shared" si="2449"/>
        <v>0.25</v>
      </c>
      <c r="N3716" s="264">
        <f t="shared" si="2449"/>
        <v>0</v>
      </c>
      <c r="O3716" s="264">
        <f t="shared" si="2449"/>
        <v>0</v>
      </c>
      <c r="P3716" s="552">
        <f t="shared" si="2448"/>
        <v>1</v>
      </c>
      <c r="Q3716" s="553">
        <f t="shared" ref="Q3716:Q3724" si="2450">(P3736/P3735-1)</f>
        <v>0</v>
      </c>
      <c r="R3716" s="234"/>
      <c r="S3716" s="234"/>
      <c r="T3716" s="75"/>
      <c r="U3716" s="79">
        <v>1</v>
      </c>
    </row>
    <row r="3717" spans="1:21" s="57" customFormat="1" ht="15.6" customHeight="1" thickBot="1">
      <c r="A3717" s="304" t="s">
        <v>92</v>
      </c>
      <c r="B3717" s="516">
        <f>+B3716+1</f>
        <v>732</v>
      </c>
      <c r="C3717" s="652" t="s">
        <v>2127</v>
      </c>
      <c r="D3717" s="175">
        <f t="shared" ref="D3717:O3717" si="2451">D3737/$P3737</f>
        <v>0</v>
      </c>
      <c r="E3717" s="176">
        <f t="shared" si="2451"/>
        <v>0</v>
      </c>
      <c r="F3717" s="176">
        <f t="shared" si="2451"/>
        <v>0</v>
      </c>
      <c r="G3717" s="176">
        <f t="shared" si="2451"/>
        <v>0</v>
      </c>
      <c r="H3717" s="176">
        <f t="shared" si="2451"/>
        <v>0</v>
      </c>
      <c r="I3717" s="176">
        <f t="shared" si="2451"/>
        <v>0</v>
      </c>
      <c r="J3717" s="176">
        <f t="shared" si="2451"/>
        <v>0.25</v>
      </c>
      <c r="K3717" s="176">
        <f t="shared" si="2451"/>
        <v>0.25</v>
      </c>
      <c r="L3717" s="176">
        <f t="shared" si="2451"/>
        <v>0.25</v>
      </c>
      <c r="M3717" s="176">
        <f t="shared" si="2451"/>
        <v>0.25</v>
      </c>
      <c r="N3717" s="176">
        <f t="shared" si="2451"/>
        <v>0</v>
      </c>
      <c r="O3717" s="176">
        <f t="shared" si="2451"/>
        <v>0</v>
      </c>
      <c r="P3717" s="229">
        <f t="shared" si="2448"/>
        <v>1</v>
      </c>
      <c r="Q3717" s="498">
        <f t="shared" si="2450"/>
        <v>0</v>
      </c>
      <c r="R3717" s="234"/>
      <c r="S3717" s="234"/>
      <c r="T3717" s="75"/>
      <c r="U3717" s="79">
        <v>1</v>
      </c>
    </row>
    <row r="3718" spans="1:21" s="57" customFormat="1" ht="15.6" customHeight="1" thickBot="1">
      <c r="A3718" s="304" t="s">
        <v>92</v>
      </c>
      <c r="B3718" s="516">
        <f>+B3717+1</f>
        <v>733</v>
      </c>
      <c r="C3718" s="653" t="s">
        <v>2128</v>
      </c>
      <c r="D3718" s="175">
        <f t="shared" ref="D3718:O3718" si="2452">D3738/$P3738</f>
        <v>0</v>
      </c>
      <c r="E3718" s="176">
        <f t="shared" si="2452"/>
        <v>0</v>
      </c>
      <c r="F3718" s="176">
        <f t="shared" si="2452"/>
        <v>0</v>
      </c>
      <c r="G3718" s="176">
        <f t="shared" si="2452"/>
        <v>0</v>
      </c>
      <c r="H3718" s="176">
        <f t="shared" si="2452"/>
        <v>0</v>
      </c>
      <c r="I3718" s="176">
        <f t="shared" si="2452"/>
        <v>0</v>
      </c>
      <c r="J3718" s="176">
        <f t="shared" si="2452"/>
        <v>0.25</v>
      </c>
      <c r="K3718" s="176">
        <f t="shared" si="2452"/>
        <v>0.25</v>
      </c>
      <c r="L3718" s="176">
        <f t="shared" si="2452"/>
        <v>0.25</v>
      </c>
      <c r="M3718" s="176">
        <f t="shared" si="2452"/>
        <v>0.25</v>
      </c>
      <c r="N3718" s="176">
        <f t="shared" si="2452"/>
        <v>0</v>
      </c>
      <c r="O3718" s="176">
        <f t="shared" si="2452"/>
        <v>0</v>
      </c>
      <c r="P3718" s="164">
        <f t="shared" si="2448"/>
        <v>1</v>
      </c>
      <c r="Q3718" s="492">
        <f t="shared" si="2450"/>
        <v>0</v>
      </c>
      <c r="R3718" s="234"/>
      <c r="S3718" s="234"/>
      <c r="T3718" s="75"/>
      <c r="U3718" s="79">
        <v>1</v>
      </c>
    </row>
    <row r="3719" spans="1:21" s="57" customFormat="1" ht="15.75" customHeight="1" thickBot="1">
      <c r="A3719" s="304" t="s">
        <v>92</v>
      </c>
      <c r="B3719" s="516">
        <f>+B3718+1</f>
        <v>734</v>
      </c>
      <c r="C3719" s="653" t="s">
        <v>2129</v>
      </c>
      <c r="D3719" s="175">
        <f t="shared" ref="D3719:O3719" si="2453">D3739/$P3739</f>
        <v>0</v>
      </c>
      <c r="E3719" s="176">
        <f t="shared" si="2453"/>
        <v>0</v>
      </c>
      <c r="F3719" s="176">
        <f t="shared" si="2453"/>
        <v>0</v>
      </c>
      <c r="G3719" s="176">
        <f t="shared" si="2453"/>
        <v>0</v>
      </c>
      <c r="H3719" s="176">
        <f t="shared" si="2453"/>
        <v>0</v>
      </c>
      <c r="I3719" s="176">
        <f t="shared" si="2453"/>
        <v>0</v>
      </c>
      <c r="J3719" s="176">
        <f t="shared" si="2453"/>
        <v>0.25083612040133779</v>
      </c>
      <c r="K3719" s="176">
        <f t="shared" si="2453"/>
        <v>0.25083612040133779</v>
      </c>
      <c r="L3719" s="176">
        <f t="shared" si="2453"/>
        <v>0.25083612040133779</v>
      </c>
      <c r="M3719" s="176">
        <f t="shared" si="2453"/>
        <v>0.24749163879598665</v>
      </c>
      <c r="N3719" s="176">
        <f t="shared" si="2453"/>
        <v>0</v>
      </c>
      <c r="O3719" s="176">
        <f t="shared" si="2453"/>
        <v>0</v>
      </c>
      <c r="P3719" s="164">
        <f t="shared" si="2448"/>
        <v>1</v>
      </c>
      <c r="Q3719" s="492">
        <f t="shared" si="2450"/>
        <v>-5.1812605505519027E-4</v>
      </c>
      <c r="R3719" s="234"/>
      <c r="S3719" s="234"/>
      <c r="T3719" s="75"/>
      <c r="U3719" s="79">
        <v>1</v>
      </c>
    </row>
    <row r="3720" spans="1:21" s="57" customFormat="1" ht="15.75" customHeight="1" thickBot="1">
      <c r="A3720" s="304" t="s">
        <v>92</v>
      </c>
      <c r="B3720" s="516">
        <f>+B3719+1</f>
        <v>735</v>
      </c>
      <c r="C3720" s="377" t="s">
        <v>2130</v>
      </c>
      <c r="D3720" s="175">
        <f t="shared" ref="D3720:O3720" si="2454">D3740/$P3740</f>
        <v>0</v>
      </c>
      <c r="E3720" s="176">
        <f t="shared" si="2454"/>
        <v>0</v>
      </c>
      <c r="F3720" s="176">
        <f t="shared" si="2454"/>
        <v>0</v>
      </c>
      <c r="G3720" s="176">
        <f t="shared" si="2454"/>
        <v>0</v>
      </c>
      <c r="H3720" s="176">
        <f t="shared" si="2454"/>
        <v>0</v>
      </c>
      <c r="I3720" s="176">
        <f t="shared" si="2454"/>
        <v>0</v>
      </c>
      <c r="J3720" s="176">
        <f t="shared" si="2454"/>
        <v>0.25083612040133779</v>
      </c>
      <c r="K3720" s="176">
        <f t="shared" si="2454"/>
        <v>0.25083612040133779</v>
      </c>
      <c r="L3720" s="176">
        <f t="shared" si="2454"/>
        <v>0.25083612040133779</v>
      </c>
      <c r="M3720" s="176">
        <f t="shared" si="2454"/>
        <v>0.24749163879598665</v>
      </c>
      <c r="N3720" s="176">
        <f t="shared" si="2454"/>
        <v>0</v>
      </c>
      <c r="O3720" s="176">
        <f t="shared" si="2454"/>
        <v>0</v>
      </c>
      <c r="P3720" s="164">
        <f t="shared" si="2448"/>
        <v>1</v>
      </c>
      <c r="Q3720" s="492">
        <f t="shared" si="2450"/>
        <v>0</v>
      </c>
      <c r="R3720" s="234"/>
      <c r="S3720" s="234"/>
      <c r="T3720" s="75"/>
      <c r="U3720" s="79">
        <v>1</v>
      </c>
    </row>
    <row r="3721" spans="1:21" s="57" customFormat="1" ht="15.75" hidden="1" customHeight="1" thickBot="1">
      <c r="A3721" s="304" t="s">
        <v>92</v>
      </c>
      <c r="B3721" s="69"/>
      <c r="C3721" s="377" t="s">
        <v>2131</v>
      </c>
      <c r="D3721" s="175" t="e">
        <f t="shared" ref="D3721:O3721" si="2455">D3741/$P3741</f>
        <v>#DIV/0!</v>
      </c>
      <c r="E3721" s="176" t="e">
        <f t="shared" si="2455"/>
        <v>#DIV/0!</v>
      </c>
      <c r="F3721" s="176" t="e">
        <f t="shared" si="2455"/>
        <v>#DIV/0!</v>
      </c>
      <c r="G3721" s="176" t="e">
        <f t="shared" si="2455"/>
        <v>#DIV/0!</v>
      </c>
      <c r="H3721" s="176" t="e">
        <f t="shared" si="2455"/>
        <v>#DIV/0!</v>
      </c>
      <c r="I3721" s="176" t="e">
        <f t="shared" si="2455"/>
        <v>#DIV/0!</v>
      </c>
      <c r="J3721" s="176" t="e">
        <f t="shared" si="2455"/>
        <v>#DIV/0!</v>
      </c>
      <c r="K3721" s="176" t="e">
        <f t="shared" si="2455"/>
        <v>#DIV/0!</v>
      </c>
      <c r="L3721" s="176" t="e">
        <f t="shared" si="2455"/>
        <v>#DIV/0!</v>
      </c>
      <c r="M3721" s="176" t="e">
        <f t="shared" si="2455"/>
        <v>#DIV/0!</v>
      </c>
      <c r="N3721" s="176" t="e">
        <f t="shared" si="2455"/>
        <v>#DIV/0!</v>
      </c>
      <c r="O3721" s="176" t="e">
        <f t="shared" si="2455"/>
        <v>#DIV/0!</v>
      </c>
      <c r="P3721" s="164" t="e">
        <f t="shared" si="2448"/>
        <v>#DIV/0!</v>
      </c>
      <c r="Q3721" s="492">
        <f t="shared" si="2450"/>
        <v>-1</v>
      </c>
      <c r="R3721" s="234"/>
      <c r="S3721" s="234"/>
      <c r="T3721" s="75"/>
      <c r="U3721" s="79">
        <v>2</v>
      </c>
    </row>
    <row r="3722" spans="1:21" s="57" customFormat="1" ht="15.75" hidden="1" customHeight="1" thickBot="1">
      <c r="A3722" s="304" t="s">
        <v>92</v>
      </c>
      <c r="B3722" s="69"/>
      <c r="C3722" s="377" t="s">
        <v>2132</v>
      </c>
      <c r="D3722" s="175" t="e">
        <f t="shared" ref="D3722:O3722" si="2456">D3742/$P3742</f>
        <v>#DIV/0!</v>
      </c>
      <c r="E3722" s="176" t="e">
        <f t="shared" si="2456"/>
        <v>#DIV/0!</v>
      </c>
      <c r="F3722" s="176" t="e">
        <f t="shared" si="2456"/>
        <v>#DIV/0!</v>
      </c>
      <c r="G3722" s="176" t="e">
        <f t="shared" si="2456"/>
        <v>#DIV/0!</v>
      </c>
      <c r="H3722" s="176" t="e">
        <f t="shared" si="2456"/>
        <v>#DIV/0!</v>
      </c>
      <c r="I3722" s="176" t="e">
        <f t="shared" si="2456"/>
        <v>#DIV/0!</v>
      </c>
      <c r="J3722" s="176" t="e">
        <f t="shared" si="2456"/>
        <v>#DIV/0!</v>
      </c>
      <c r="K3722" s="176" t="e">
        <f t="shared" si="2456"/>
        <v>#DIV/0!</v>
      </c>
      <c r="L3722" s="176" t="e">
        <f t="shared" si="2456"/>
        <v>#DIV/0!</v>
      </c>
      <c r="M3722" s="176" t="e">
        <f t="shared" si="2456"/>
        <v>#DIV/0!</v>
      </c>
      <c r="N3722" s="176" t="e">
        <f t="shared" si="2456"/>
        <v>#DIV/0!</v>
      </c>
      <c r="O3722" s="176" t="e">
        <f t="shared" si="2456"/>
        <v>#DIV/0!</v>
      </c>
      <c r="P3722" s="164" t="e">
        <f t="shared" si="2448"/>
        <v>#DIV/0!</v>
      </c>
      <c r="Q3722" s="492" t="e">
        <f t="shared" si="2450"/>
        <v>#DIV/0!</v>
      </c>
      <c r="R3722" s="234"/>
      <c r="S3722" s="234"/>
      <c r="T3722" s="75"/>
      <c r="U3722" s="79">
        <v>2</v>
      </c>
    </row>
    <row r="3723" spans="1:21" s="57" customFormat="1" ht="15.75" hidden="1" customHeight="1" thickBot="1">
      <c r="A3723" s="304" t="s">
        <v>92</v>
      </c>
      <c r="B3723" s="69"/>
      <c r="C3723" s="377" t="s">
        <v>2133</v>
      </c>
      <c r="D3723" s="175" t="e">
        <f t="shared" ref="D3723:O3723" si="2457">D3743/$P3743</f>
        <v>#DIV/0!</v>
      </c>
      <c r="E3723" s="176" t="e">
        <f t="shared" si="2457"/>
        <v>#DIV/0!</v>
      </c>
      <c r="F3723" s="176" t="e">
        <f t="shared" si="2457"/>
        <v>#DIV/0!</v>
      </c>
      <c r="G3723" s="176" t="e">
        <f t="shared" si="2457"/>
        <v>#DIV/0!</v>
      </c>
      <c r="H3723" s="176" t="e">
        <f t="shared" si="2457"/>
        <v>#DIV/0!</v>
      </c>
      <c r="I3723" s="176" t="e">
        <f t="shared" si="2457"/>
        <v>#DIV/0!</v>
      </c>
      <c r="J3723" s="176" t="e">
        <f t="shared" si="2457"/>
        <v>#DIV/0!</v>
      </c>
      <c r="K3723" s="176" t="e">
        <f t="shared" si="2457"/>
        <v>#DIV/0!</v>
      </c>
      <c r="L3723" s="176" t="e">
        <f t="shared" si="2457"/>
        <v>#DIV/0!</v>
      </c>
      <c r="M3723" s="176" t="e">
        <f t="shared" si="2457"/>
        <v>#DIV/0!</v>
      </c>
      <c r="N3723" s="176" t="e">
        <f t="shared" si="2457"/>
        <v>#DIV/0!</v>
      </c>
      <c r="O3723" s="176" t="e">
        <f t="shared" si="2457"/>
        <v>#DIV/0!</v>
      </c>
      <c r="P3723" s="164" t="e">
        <f t="shared" si="2448"/>
        <v>#DIV/0!</v>
      </c>
      <c r="Q3723" s="492" t="e">
        <f t="shared" si="2450"/>
        <v>#DIV/0!</v>
      </c>
      <c r="R3723" s="234"/>
      <c r="S3723" s="234"/>
      <c r="T3723" s="75"/>
      <c r="U3723" s="79">
        <v>2</v>
      </c>
    </row>
    <row r="3724" spans="1:21" s="57" customFormat="1" ht="15.75" hidden="1" customHeight="1" thickBot="1">
      <c r="A3724" s="304" t="s">
        <v>92</v>
      </c>
      <c r="B3724" s="69"/>
      <c r="C3724" s="377" t="s">
        <v>2134</v>
      </c>
      <c r="D3724" s="175" t="e">
        <f t="shared" ref="D3724:O3724" si="2458">D3744/$P3744</f>
        <v>#DIV/0!</v>
      </c>
      <c r="E3724" s="176" t="e">
        <f t="shared" si="2458"/>
        <v>#DIV/0!</v>
      </c>
      <c r="F3724" s="176" t="e">
        <f t="shared" si="2458"/>
        <v>#DIV/0!</v>
      </c>
      <c r="G3724" s="176" t="e">
        <f t="shared" si="2458"/>
        <v>#DIV/0!</v>
      </c>
      <c r="H3724" s="176" t="e">
        <f t="shared" si="2458"/>
        <v>#DIV/0!</v>
      </c>
      <c r="I3724" s="176" t="e">
        <f t="shared" si="2458"/>
        <v>#DIV/0!</v>
      </c>
      <c r="J3724" s="176" t="e">
        <f t="shared" si="2458"/>
        <v>#DIV/0!</v>
      </c>
      <c r="K3724" s="176" t="e">
        <f t="shared" si="2458"/>
        <v>#DIV/0!</v>
      </c>
      <c r="L3724" s="176" t="e">
        <f t="shared" si="2458"/>
        <v>#DIV/0!</v>
      </c>
      <c r="M3724" s="176" t="e">
        <f t="shared" si="2458"/>
        <v>#DIV/0!</v>
      </c>
      <c r="N3724" s="176" t="e">
        <f t="shared" si="2458"/>
        <v>#DIV/0!</v>
      </c>
      <c r="O3724" s="176" t="e">
        <f t="shared" si="2458"/>
        <v>#DIV/0!</v>
      </c>
      <c r="P3724" s="164" t="e">
        <f t="shared" si="2448"/>
        <v>#DIV/0!</v>
      </c>
      <c r="Q3724" s="492" t="e">
        <f t="shared" si="2450"/>
        <v>#DIV/0!</v>
      </c>
      <c r="R3724" s="234"/>
      <c r="S3724" s="234"/>
      <c r="T3724" s="75"/>
      <c r="U3724" s="79">
        <v>2</v>
      </c>
    </row>
    <row r="3725" spans="1:21" s="57" customFormat="1" ht="15.75" hidden="1" customHeight="1" thickBot="1">
      <c r="A3725" s="304" t="s">
        <v>92</v>
      </c>
      <c r="B3725" s="69"/>
      <c r="C3725" s="378" t="s">
        <v>439</v>
      </c>
      <c r="D3725" s="245">
        <v>0</v>
      </c>
      <c r="E3725" s="246">
        <v>0</v>
      </c>
      <c r="F3725" s="246">
        <v>0</v>
      </c>
      <c r="G3725" s="246">
        <v>0</v>
      </c>
      <c r="H3725" s="246">
        <v>0</v>
      </c>
      <c r="I3725" s="246">
        <v>0</v>
      </c>
      <c r="J3725" s="246">
        <v>7.4788750000000004</v>
      </c>
      <c r="K3725" s="246">
        <v>7.4788750000000004</v>
      </c>
      <c r="L3725" s="246">
        <v>7.4788750000000004</v>
      </c>
      <c r="M3725" s="246">
        <v>7.4788750000000004</v>
      </c>
      <c r="N3725" s="246">
        <v>0</v>
      </c>
      <c r="O3725" s="197">
        <v>0</v>
      </c>
      <c r="P3725" s="181">
        <f t="shared" si="2437"/>
        <v>29.915500000000002</v>
      </c>
      <c r="Q3725" s="198"/>
      <c r="R3725" s="234"/>
      <c r="S3725" s="234"/>
      <c r="T3725" s="75"/>
      <c r="U3725" s="79">
        <v>2</v>
      </c>
    </row>
    <row r="3726" spans="1:21" s="57" customFormat="1" ht="15.75" hidden="1" customHeight="1" thickBot="1">
      <c r="A3726" s="304" t="s">
        <v>92</v>
      </c>
      <c r="B3726" s="69"/>
      <c r="C3726" s="377" t="s">
        <v>440</v>
      </c>
      <c r="D3726" s="182">
        <v>0</v>
      </c>
      <c r="E3726" s="183">
        <v>0</v>
      </c>
      <c r="F3726" s="183">
        <v>0</v>
      </c>
      <c r="G3726" s="183">
        <v>0</v>
      </c>
      <c r="H3726" s="183">
        <v>0</v>
      </c>
      <c r="I3726" s="183">
        <v>0</v>
      </c>
      <c r="J3726" s="183">
        <v>7.4788750000000004</v>
      </c>
      <c r="K3726" s="183">
        <v>7.4788750000000004</v>
      </c>
      <c r="L3726" s="183">
        <v>7.4788750000000004</v>
      </c>
      <c r="M3726" s="183">
        <v>7.4788750000000004</v>
      </c>
      <c r="N3726" s="183">
        <v>0</v>
      </c>
      <c r="O3726" s="184">
        <v>0</v>
      </c>
      <c r="P3726" s="185">
        <f t="shared" si="2437"/>
        <v>29.915500000000002</v>
      </c>
      <c r="Q3726" s="502"/>
      <c r="R3726" s="186"/>
      <c r="S3726" s="186"/>
      <c r="T3726" s="103"/>
      <c r="U3726" s="79">
        <v>2</v>
      </c>
    </row>
    <row r="3727" spans="1:21" s="57" customFormat="1" ht="15.75" hidden="1" customHeight="1" thickBot="1">
      <c r="A3727" s="304" t="s">
        <v>92</v>
      </c>
      <c r="B3727" s="69"/>
      <c r="C3727" s="377" t="s">
        <v>504</v>
      </c>
      <c r="D3727" s="182">
        <v>0</v>
      </c>
      <c r="E3727" s="183">
        <v>0</v>
      </c>
      <c r="F3727" s="183">
        <v>0</v>
      </c>
      <c r="G3727" s="183">
        <v>0</v>
      </c>
      <c r="H3727" s="183">
        <v>0</v>
      </c>
      <c r="I3727" s="183">
        <v>0</v>
      </c>
      <c r="J3727" s="183">
        <v>7.4788750000000004</v>
      </c>
      <c r="K3727" s="183">
        <v>7.4788750000000004</v>
      </c>
      <c r="L3727" s="183">
        <v>7.4788750000000004</v>
      </c>
      <c r="M3727" s="183">
        <v>7.4788750000000004</v>
      </c>
      <c r="N3727" s="183">
        <v>0</v>
      </c>
      <c r="O3727" s="341">
        <v>0</v>
      </c>
      <c r="P3727" s="185">
        <f t="shared" si="2437"/>
        <v>29.915500000000002</v>
      </c>
      <c r="Q3727" s="503"/>
      <c r="R3727" s="187"/>
      <c r="S3727" s="187"/>
      <c r="T3727" s="105">
        <f t="shared" ref="T3727:T3732" si="2459">R3727-S3727</f>
        <v>0</v>
      </c>
      <c r="U3727" s="79">
        <v>2</v>
      </c>
    </row>
    <row r="3728" spans="1:21" s="57" customFormat="1" ht="15.75" hidden="1" customHeight="1" thickBot="1">
      <c r="A3728" s="304" t="s">
        <v>92</v>
      </c>
      <c r="B3728" s="69"/>
      <c r="C3728" s="377" t="s">
        <v>626</v>
      </c>
      <c r="D3728" s="182">
        <v>0</v>
      </c>
      <c r="E3728" s="183">
        <v>0</v>
      </c>
      <c r="F3728" s="183">
        <v>0</v>
      </c>
      <c r="G3728" s="183">
        <v>0</v>
      </c>
      <c r="H3728" s="183">
        <v>0</v>
      </c>
      <c r="I3728" s="183">
        <v>0</v>
      </c>
      <c r="J3728" s="183">
        <v>7.4788750000000004</v>
      </c>
      <c r="K3728" s="183">
        <v>7.4788750000000004</v>
      </c>
      <c r="L3728" s="183">
        <v>7.4788750000000004</v>
      </c>
      <c r="M3728" s="183">
        <v>7.4788750000000004</v>
      </c>
      <c r="N3728" s="183">
        <v>0</v>
      </c>
      <c r="O3728" s="341">
        <v>0</v>
      </c>
      <c r="P3728" s="185">
        <f t="shared" si="2437"/>
        <v>29.915500000000002</v>
      </c>
      <c r="Q3728" s="503"/>
      <c r="R3728" s="187"/>
      <c r="S3728" s="187"/>
      <c r="T3728" s="105">
        <f t="shared" si="2459"/>
        <v>0</v>
      </c>
      <c r="U3728" s="79">
        <v>2</v>
      </c>
    </row>
    <row r="3729" spans="1:21" s="57" customFormat="1" ht="15.75" hidden="1" customHeight="1" thickBot="1">
      <c r="A3729" s="304" t="s">
        <v>92</v>
      </c>
      <c r="B3729" s="69"/>
      <c r="C3729" s="377" t="s">
        <v>723</v>
      </c>
      <c r="D3729" s="182">
        <v>0</v>
      </c>
      <c r="E3729" s="183">
        <v>0</v>
      </c>
      <c r="F3729" s="183">
        <v>0</v>
      </c>
      <c r="G3729" s="183">
        <v>0</v>
      </c>
      <c r="H3729" s="183">
        <v>0</v>
      </c>
      <c r="I3729" s="183">
        <v>0</v>
      </c>
      <c r="J3729" s="183">
        <v>7.4788750000000004</v>
      </c>
      <c r="K3729" s="183">
        <v>7.4788750000000004</v>
      </c>
      <c r="L3729" s="183">
        <v>7.4788750000000004</v>
      </c>
      <c r="M3729" s="183">
        <v>7.4788750000000004</v>
      </c>
      <c r="N3729" s="183">
        <v>0</v>
      </c>
      <c r="O3729" s="184">
        <v>0</v>
      </c>
      <c r="P3729" s="185">
        <f t="shared" si="2437"/>
        <v>29.915500000000002</v>
      </c>
      <c r="Q3729" s="503"/>
      <c r="R3729" s="187"/>
      <c r="S3729" s="187"/>
      <c r="T3729" s="105">
        <f t="shared" si="2459"/>
        <v>0</v>
      </c>
      <c r="U3729" s="79">
        <v>2</v>
      </c>
    </row>
    <row r="3730" spans="1:21" s="57" customFormat="1" ht="15.75" hidden="1" customHeight="1" thickBot="1">
      <c r="A3730" s="304" t="s">
        <v>92</v>
      </c>
      <c r="B3730" s="69"/>
      <c r="C3730" s="377" t="s">
        <v>828</v>
      </c>
      <c r="D3730" s="189">
        <v>0</v>
      </c>
      <c r="E3730" s="190">
        <v>0</v>
      </c>
      <c r="F3730" s="190">
        <v>0</v>
      </c>
      <c r="G3730" s="190">
        <v>0</v>
      </c>
      <c r="H3730" s="190">
        <v>0</v>
      </c>
      <c r="I3730" s="190">
        <v>0</v>
      </c>
      <c r="J3730" s="190">
        <v>7.4788750000000004</v>
      </c>
      <c r="K3730" s="190">
        <v>7.4788750000000004</v>
      </c>
      <c r="L3730" s="190">
        <v>7.4788750000000004</v>
      </c>
      <c r="M3730" s="190">
        <v>7.4788750000000004</v>
      </c>
      <c r="N3730" s="190">
        <v>0</v>
      </c>
      <c r="O3730" s="184">
        <v>0</v>
      </c>
      <c r="P3730" s="185">
        <f t="shared" si="2437"/>
        <v>29.915500000000002</v>
      </c>
      <c r="Q3730" s="503"/>
      <c r="R3730" s="187"/>
      <c r="S3730" s="187"/>
      <c r="T3730" s="105">
        <f t="shared" si="2459"/>
        <v>0</v>
      </c>
      <c r="U3730" s="79">
        <v>2</v>
      </c>
    </row>
    <row r="3731" spans="1:21" s="57" customFormat="1" ht="15.75" hidden="1" customHeight="1" thickBot="1">
      <c r="A3731" s="304" t="s">
        <v>92</v>
      </c>
      <c r="B3731" s="69"/>
      <c r="C3731" s="377" t="s">
        <v>912</v>
      </c>
      <c r="D3731" s="422">
        <v>0</v>
      </c>
      <c r="E3731" s="423">
        <v>0</v>
      </c>
      <c r="F3731" s="423">
        <v>0</v>
      </c>
      <c r="G3731" s="423">
        <v>0</v>
      </c>
      <c r="H3731" s="423">
        <v>0</v>
      </c>
      <c r="I3731" s="423">
        <v>0</v>
      </c>
      <c r="J3731" s="423">
        <v>7.4788750000000004</v>
      </c>
      <c r="K3731" s="423">
        <v>7.4788750000000004</v>
      </c>
      <c r="L3731" s="423">
        <v>7.4788750000000004</v>
      </c>
      <c r="M3731" s="423">
        <v>7.4788750000000004</v>
      </c>
      <c r="N3731" s="423">
        <v>0</v>
      </c>
      <c r="O3731" s="424">
        <v>0</v>
      </c>
      <c r="P3731" s="425">
        <f t="shared" si="2437"/>
        <v>29.915500000000002</v>
      </c>
      <c r="Q3731" s="503"/>
      <c r="R3731" s="182"/>
      <c r="S3731" s="191"/>
      <c r="T3731" s="192">
        <f>S3731-R3731</f>
        <v>0</v>
      </c>
      <c r="U3731" s="79">
        <v>2</v>
      </c>
    </row>
    <row r="3732" spans="1:21" s="57" customFormat="1" ht="15.75" hidden="1" customHeight="1" thickBot="1">
      <c r="A3732" s="304" t="s">
        <v>92</v>
      </c>
      <c r="B3732" s="69"/>
      <c r="C3732" s="377" t="s">
        <v>1013</v>
      </c>
      <c r="D3732" s="182">
        <v>0</v>
      </c>
      <c r="E3732" s="183">
        <v>0</v>
      </c>
      <c r="F3732" s="183">
        <v>0</v>
      </c>
      <c r="G3732" s="183">
        <v>0</v>
      </c>
      <c r="H3732" s="183">
        <v>0</v>
      </c>
      <c r="I3732" s="183">
        <v>0</v>
      </c>
      <c r="J3732" s="183">
        <v>7.4788750000000004</v>
      </c>
      <c r="K3732" s="183">
        <v>7.4788750000000004</v>
      </c>
      <c r="L3732" s="183">
        <v>7.4788750000000004</v>
      </c>
      <c r="M3732" s="183">
        <v>7.4788750000000004</v>
      </c>
      <c r="N3732" s="183">
        <v>0</v>
      </c>
      <c r="O3732" s="184">
        <v>0</v>
      </c>
      <c r="P3732" s="185">
        <f>SUM(D3732:O3732)</f>
        <v>29.915500000000002</v>
      </c>
      <c r="Q3732" s="503"/>
      <c r="R3732" s="459">
        <v>29.9</v>
      </c>
      <c r="S3732" s="459">
        <v>29.9</v>
      </c>
      <c r="T3732" s="592">
        <f t="shared" si="2459"/>
        <v>0</v>
      </c>
      <c r="U3732" s="79">
        <v>2</v>
      </c>
    </row>
    <row r="3733" spans="1:21" s="57" customFormat="1" ht="15.6" customHeight="1" thickBot="1">
      <c r="A3733" s="304" t="s">
        <v>92</v>
      </c>
      <c r="B3733" s="516">
        <f>+B3720+1</f>
        <v>736</v>
      </c>
      <c r="C3733" s="653" t="s">
        <v>2538</v>
      </c>
      <c r="D3733" s="182">
        <v>0</v>
      </c>
      <c r="E3733" s="183">
        <v>0</v>
      </c>
      <c r="F3733" s="183">
        <v>0</v>
      </c>
      <c r="G3733" s="183">
        <v>0</v>
      </c>
      <c r="H3733" s="183">
        <v>0</v>
      </c>
      <c r="I3733" s="183">
        <v>0</v>
      </c>
      <c r="J3733" s="183">
        <v>7.5</v>
      </c>
      <c r="K3733" s="183">
        <v>7.5</v>
      </c>
      <c r="L3733" s="183">
        <v>7.5</v>
      </c>
      <c r="M3733" s="183">
        <v>7.4</v>
      </c>
      <c r="N3733" s="183">
        <v>0</v>
      </c>
      <c r="O3733" s="184">
        <f>(R3733)-SUM(D3733:N3733)</f>
        <v>0</v>
      </c>
      <c r="P3733" s="185">
        <f>SUM(D3733:O3733)</f>
        <v>29.9</v>
      </c>
      <c r="Q3733" s="638"/>
      <c r="R3733" s="182">
        <v>29.9</v>
      </c>
      <c r="S3733" s="187">
        <v>29.9</v>
      </c>
      <c r="T3733" s="105">
        <f>R3733-S3733</f>
        <v>0</v>
      </c>
      <c r="U3733" s="79">
        <v>1</v>
      </c>
    </row>
    <row r="3734" spans="1:21" s="57" customFormat="1" ht="15.75" hidden="1" customHeight="1" thickBot="1">
      <c r="A3734" s="304" t="s">
        <v>92</v>
      </c>
      <c r="B3734" s="69"/>
      <c r="C3734" s="512" t="s">
        <v>1160</v>
      </c>
      <c r="D3734" s="182">
        <v>0</v>
      </c>
      <c r="E3734" s="183">
        <v>0</v>
      </c>
      <c r="F3734" s="183">
        <v>0</v>
      </c>
      <c r="G3734" s="183">
        <v>0</v>
      </c>
      <c r="H3734" s="183">
        <v>0</v>
      </c>
      <c r="I3734" s="183">
        <v>0</v>
      </c>
      <c r="J3734" s="183">
        <v>7.4788750000000004</v>
      </c>
      <c r="K3734" s="183">
        <v>7.4788750000000004</v>
      </c>
      <c r="L3734" s="183">
        <v>7.4788750000000004</v>
      </c>
      <c r="M3734" s="183">
        <v>7.4788750000000004</v>
      </c>
      <c r="N3734" s="183">
        <v>0</v>
      </c>
      <c r="O3734" s="184">
        <v>0</v>
      </c>
      <c r="P3734" s="185">
        <f>SUM(D3734:O3734)</f>
        <v>29.915500000000002</v>
      </c>
      <c r="Q3734" s="351"/>
      <c r="R3734" s="199">
        <v>29.915500000000002</v>
      </c>
      <c r="S3734" s="187">
        <v>29.915500000000002</v>
      </c>
      <c r="T3734" s="481">
        <f>R3734-S3734</f>
        <v>0</v>
      </c>
      <c r="U3734" s="79">
        <v>2</v>
      </c>
    </row>
    <row r="3735" spans="1:21" s="57" customFormat="1" ht="15.75" hidden="1" customHeight="1" thickBot="1">
      <c r="A3735" s="304" t="s">
        <v>92</v>
      </c>
      <c r="B3735" s="516"/>
      <c r="C3735" s="512" t="s">
        <v>2125</v>
      </c>
      <c r="D3735" s="182">
        <v>0</v>
      </c>
      <c r="E3735" s="183">
        <v>0</v>
      </c>
      <c r="F3735" s="183">
        <v>0</v>
      </c>
      <c r="G3735" s="183">
        <v>0</v>
      </c>
      <c r="H3735" s="183">
        <v>0</v>
      </c>
      <c r="I3735" s="183">
        <v>0</v>
      </c>
      <c r="J3735" s="183">
        <v>7.4788750000000004</v>
      </c>
      <c r="K3735" s="183">
        <v>7.4788750000000004</v>
      </c>
      <c r="L3735" s="183">
        <v>7.4788750000000004</v>
      </c>
      <c r="M3735" s="183">
        <v>7.4788750000000004</v>
      </c>
      <c r="N3735" s="183">
        <v>0</v>
      </c>
      <c r="O3735" s="184">
        <v>0</v>
      </c>
      <c r="P3735" s="185">
        <f t="shared" ref="P3735:P3744" si="2460">SUM(D3735:O3735)</f>
        <v>29.915500000000002</v>
      </c>
      <c r="Q3735" s="351"/>
      <c r="R3735" s="182">
        <v>29.9</v>
      </c>
      <c r="S3735" s="187">
        <v>29.9</v>
      </c>
      <c r="T3735" s="481">
        <f t="shared" ref="T3735:T3744" si="2461">R3735-S3735</f>
        <v>0</v>
      </c>
      <c r="U3735" s="79">
        <v>2</v>
      </c>
    </row>
    <row r="3736" spans="1:21" s="57" customFormat="1" ht="15.75" hidden="1" customHeight="1" thickBot="1">
      <c r="A3736" s="304" t="s">
        <v>92</v>
      </c>
      <c r="B3736" s="516"/>
      <c r="C3736" s="512" t="s">
        <v>2126</v>
      </c>
      <c r="D3736" s="182">
        <v>0</v>
      </c>
      <c r="E3736" s="183">
        <v>0</v>
      </c>
      <c r="F3736" s="183">
        <v>0</v>
      </c>
      <c r="G3736" s="183">
        <v>0</v>
      </c>
      <c r="H3736" s="183">
        <v>0</v>
      </c>
      <c r="I3736" s="183">
        <v>0</v>
      </c>
      <c r="J3736" s="301">
        <v>7.4788750000000004</v>
      </c>
      <c r="K3736" s="301">
        <v>7.4788750000000004</v>
      </c>
      <c r="L3736" s="301">
        <v>7.4788750000000004</v>
      </c>
      <c r="M3736" s="301">
        <v>7.4788750000000004</v>
      </c>
      <c r="N3736" s="301">
        <v>0</v>
      </c>
      <c r="O3736" s="332">
        <v>0</v>
      </c>
      <c r="P3736" s="333">
        <f t="shared" si="2460"/>
        <v>29.915500000000002</v>
      </c>
      <c r="Q3736" s="557"/>
      <c r="R3736" s="422">
        <v>29.9</v>
      </c>
      <c r="S3736" s="459">
        <v>29.9</v>
      </c>
      <c r="T3736" s="592">
        <f t="shared" si="2461"/>
        <v>0</v>
      </c>
      <c r="U3736" s="79">
        <v>2</v>
      </c>
    </row>
    <row r="3737" spans="1:21" s="57" customFormat="1" ht="15.6" hidden="1" customHeight="1" thickBot="1">
      <c r="A3737" s="304" t="s">
        <v>92</v>
      </c>
      <c r="B3737" s="516"/>
      <c r="C3737" s="512" t="s">
        <v>2127</v>
      </c>
      <c r="D3737" s="183">
        <v>0</v>
      </c>
      <c r="E3737" s="183">
        <v>0</v>
      </c>
      <c r="F3737" s="183">
        <v>0</v>
      </c>
      <c r="G3737" s="183">
        <v>0</v>
      </c>
      <c r="H3737" s="183">
        <v>0</v>
      </c>
      <c r="I3737" s="183">
        <v>0</v>
      </c>
      <c r="J3737" s="183">
        <v>7.4788750000000004</v>
      </c>
      <c r="K3737" s="183">
        <v>7.4788750000000004</v>
      </c>
      <c r="L3737" s="183">
        <v>7.4788750000000004</v>
      </c>
      <c r="M3737" s="183">
        <v>7.4788750000000004</v>
      </c>
      <c r="N3737" s="183">
        <v>0</v>
      </c>
      <c r="O3737" s="184">
        <v>0</v>
      </c>
      <c r="P3737" s="185">
        <f t="shared" si="2460"/>
        <v>29.915500000000002</v>
      </c>
      <c r="Q3737" s="584"/>
      <c r="R3737" s="182">
        <v>29.9</v>
      </c>
      <c r="S3737" s="187">
        <v>29.9</v>
      </c>
      <c r="T3737" s="105">
        <f t="shared" si="2461"/>
        <v>0</v>
      </c>
      <c r="U3737" s="79">
        <v>2</v>
      </c>
    </row>
    <row r="3738" spans="1:21" s="57" customFormat="1" ht="15.6" hidden="1" customHeight="1" thickBot="1">
      <c r="A3738" s="304" t="s">
        <v>92</v>
      </c>
      <c r="B3738" s="516"/>
      <c r="C3738" s="653" t="s">
        <v>2128</v>
      </c>
      <c r="D3738" s="182">
        <v>0</v>
      </c>
      <c r="E3738" s="183">
        <v>0</v>
      </c>
      <c r="F3738" s="183">
        <v>0</v>
      </c>
      <c r="G3738" s="183">
        <v>0</v>
      </c>
      <c r="H3738" s="183">
        <v>0</v>
      </c>
      <c r="I3738" s="183">
        <v>0</v>
      </c>
      <c r="J3738" s="183">
        <v>7.4788750000000004</v>
      </c>
      <c r="K3738" s="183">
        <v>7.4788750000000004</v>
      </c>
      <c r="L3738" s="183">
        <v>7.4788750000000004</v>
      </c>
      <c r="M3738" s="183">
        <v>7.4788750000000004</v>
      </c>
      <c r="N3738" s="183">
        <v>0</v>
      </c>
      <c r="O3738" s="184">
        <v>0</v>
      </c>
      <c r="P3738" s="185">
        <f t="shared" si="2460"/>
        <v>29.915500000000002</v>
      </c>
      <c r="Q3738" s="638"/>
      <c r="R3738" s="182">
        <v>29.9</v>
      </c>
      <c r="S3738" s="187">
        <v>29.9</v>
      </c>
      <c r="T3738" s="105">
        <f t="shared" si="2461"/>
        <v>0</v>
      </c>
      <c r="U3738" s="79">
        <v>2</v>
      </c>
    </row>
    <row r="3739" spans="1:21" s="57" customFormat="1" ht="15.75" customHeight="1" thickBot="1">
      <c r="A3739" s="304" t="s">
        <v>92</v>
      </c>
      <c r="B3739" s="516">
        <f>+B3733+1</f>
        <v>737</v>
      </c>
      <c r="C3739" s="653" t="s">
        <v>2129</v>
      </c>
      <c r="D3739" s="612">
        <v>0</v>
      </c>
      <c r="E3739" s="611">
        <v>0</v>
      </c>
      <c r="F3739" s="611">
        <v>0</v>
      </c>
      <c r="G3739" s="611">
        <v>0</v>
      </c>
      <c r="H3739" s="611">
        <v>0</v>
      </c>
      <c r="I3739" s="611">
        <v>0</v>
      </c>
      <c r="J3739" s="611">
        <v>7.5</v>
      </c>
      <c r="K3739" s="611">
        <v>7.5</v>
      </c>
      <c r="L3739" s="611">
        <v>7.5</v>
      </c>
      <c r="M3739" s="611">
        <v>7.4</v>
      </c>
      <c r="N3739" s="611">
        <v>0</v>
      </c>
      <c r="O3739" s="184">
        <f t="shared" ref="O3739:O3744" si="2462">(R3739)-SUM(D3739:N3739)</f>
        <v>0</v>
      </c>
      <c r="P3739" s="185">
        <f t="shared" si="2460"/>
        <v>29.9</v>
      </c>
      <c r="Q3739" s="557"/>
      <c r="R3739" s="194">
        <v>29.9</v>
      </c>
      <c r="S3739" s="187">
        <v>29.9</v>
      </c>
      <c r="T3739" s="105">
        <f t="shared" si="2461"/>
        <v>0</v>
      </c>
      <c r="U3739" s="79">
        <v>1</v>
      </c>
    </row>
    <row r="3740" spans="1:21" s="57" customFormat="1" ht="15.75" customHeight="1" thickBot="1">
      <c r="A3740" s="304" t="s">
        <v>92</v>
      </c>
      <c r="B3740" s="516">
        <f>+B3739+1</f>
        <v>738</v>
      </c>
      <c r="C3740" s="377" t="s">
        <v>2130</v>
      </c>
      <c r="D3740" s="612">
        <v>0</v>
      </c>
      <c r="E3740" s="611">
        <v>0</v>
      </c>
      <c r="F3740" s="611">
        <v>0</v>
      </c>
      <c r="G3740" s="611">
        <v>0</v>
      </c>
      <c r="H3740" s="611">
        <v>0</v>
      </c>
      <c r="I3740" s="611">
        <v>0</v>
      </c>
      <c r="J3740" s="611">
        <v>7.5</v>
      </c>
      <c r="K3740" s="611">
        <v>7.5</v>
      </c>
      <c r="L3740" s="611">
        <v>7.5</v>
      </c>
      <c r="M3740" s="611">
        <v>7.4</v>
      </c>
      <c r="N3740" s="611">
        <v>0</v>
      </c>
      <c r="O3740" s="184">
        <f t="shared" si="2462"/>
        <v>0</v>
      </c>
      <c r="P3740" s="185">
        <f t="shared" si="2460"/>
        <v>29.9</v>
      </c>
      <c r="Q3740" s="542"/>
      <c r="R3740" s="199">
        <v>29.9</v>
      </c>
      <c r="S3740" s="187">
        <v>29.9</v>
      </c>
      <c r="T3740" s="105">
        <f t="shared" si="2461"/>
        <v>0</v>
      </c>
      <c r="U3740" s="79">
        <v>1</v>
      </c>
    </row>
    <row r="3741" spans="1:21" s="57" customFormat="1" ht="15.75" hidden="1" customHeight="1" thickBot="1">
      <c r="A3741" s="304" t="s">
        <v>92</v>
      </c>
      <c r="B3741" s="69"/>
      <c r="C3741" s="377" t="s">
        <v>2131</v>
      </c>
      <c r="D3741" s="195"/>
      <c r="E3741" s="193"/>
      <c r="F3741" s="193"/>
      <c r="G3741" s="193"/>
      <c r="H3741" s="193"/>
      <c r="I3741" s="193"/>
      <c r="J3741" s="193"/>
      <c r="K3741" s="193"/>
      <c r="L3741" s="193"/>
      <c r="M3741" s="193"/>
      <c r="N3741" s="193"/>
      <c r="O3741" s="184">
        <f t="shared" si="2462"/>
        <v>0</v>
      </c>
      <c r="P3741" s="185">
        <f t="shared" si="2460"/>
        <v>0</v>
      </c>
      <c r="Q3741" s="503"/>
      <c r="R3741" s="199"/>
      <c r="S3741" s="187"/>
      <c r="T3741" s="105">
        <f t="shared" si="2461"/>
        <v>0</v>
      </c>
      <c r="U3741" s="79">
        <v>2</v>
      </c>
    </row>
    <row r="3742" spans="1:21" s="57" customFormat="1" ht="15.75" hidden="1" customHeight="1" thickBot="1">
      <c r="A3742" s="304" t="s">
        <v>92</v>
      </c>
      <c r="B3742" s="69"/>
      <c r="C3742" s="377" t="s">
        <v>2132</v>
      </c>
      <c r="D3742" s="195"/>
      <c r="E3742" s="193"/>
      <c r="F3742" s="193"/>
      <c r="G3742" s="193"/>
      <c r="H3742" s="193"/>
      <c r="I3742" s="193"/>
      <c r="J3742" s="193"/>
      <c r="K3742" s="193"/>
      <c r="L3742" s="193"/>
      <c r="M3742" s="193"/>
      <c r="N3742" s="193"/>
      <c r="O3742" s="184">
        <f t="shared" si="2462"/>
        <v>0</v>
      </c>
      <c r="P3742" s="185">
        <f t="shared" si="2460"/>
        <v>0</v>
      </c>
      <c r="Q3742" s="503"/>
      <c r="R3742" s="199"/>
      <c r="S3742" s="187"/>
      <c r="T3742" s="105">
        <f t="shared" si="2461"/>
        <v>0</v>
      </c>
      <c r="U3742" s="79">
        <v>2</v>
      </c>
    </row>
    <row r="3743" spans="1:21" s="57" customFormat="1" ht="15.75" hidden="1" customHeight="1" thickBot="1">
      <c r="A3743" s="304" t="s">
        <v>92</v>
      </c>
      <c r="B3743" s="69"/>
      <c r="C3743" s="377" t="s">
        <v>2133</v>
      </c>
      <c r="D3743" s="195"/>
      <c r="E3743" s="193"/>
      <c r="F3743" s="193"/>
      <c r="G3743" s="193"/>
      <c r="H3743" s="193"/>
      <c r="I3743" s="193"/>
      <c r="J3743" s="193"/>
      <c r="K3743" s="193"/>
      <c r="L3743" s="193"/>
      <c r="M3743" s="193"/>
      <c r="N3743" s="193"/>
      <c r="O3743" s="184">
        <f t="shared" si="2462"/>
        <v>0</v>
      </c>
      <c r="P3743" s="185">
        <f t="shared" si="2460"/>
        <v>0</v>
      </c>
      <c r="Q3743" s="503"/>
      <c r="R3743" s="199"/>
      <c r="S3743" s="187"/>
      <c r="T3743" s="105">
        <f t="shared" si="2461"/>
        <v>0</v>
      </c>
      <c r="U3743" s="79">
        <v>2</v>
      </c>
    </row>
    <row r="3744" spans="1:21" s="57" customFormat="1" ht="15.75" hidden="1" customHeight="1" thickBot="1">
      <c r="A3744" s="304" t="s">
        <v>92</v>
      </c>
      <c r="B3744" s="69"/>
      <c r="C3744" s="377" t="s">
        <v>2134</v>
      </c>
      <c r="D3744" s="195"/>
      <c r="E3744" s="193"/>
      <c r="F3744" s="193"/>
      <c r="G3744" s="193"/>
      <c r="H3744" s="193"/>
      <c r="I3744" s="193"/>
      <c r="J3744" s="193"/>
      <c r="K3744" s="193"/>
      <c r="L3744" s="193"/>
      <c r="M3744" s="193"/>
      <c r="N3744" s="193"/>
      <c r="O3744" s="184">
        <f t="shared" si="2462"/>
        <v>0</v>
      </c>
      <c r="P3744" s="185">
        <f t="shared" si="2460"/>
        <v>0</v>
      </c>
      <c r="Q3744" s="503"/>
      <c r="R3744" s="199"/>
      <c r="S3744" s="187"/>
      <c r="T3744" s="105">
        <f t="shared" si="2461"/>
        <v>0</v>
      </c>
      <c r="U3744" s="79">
        <v>2</v>
      </c>
    </row>
    <row r="3745" spans="1:21" s="196" customFormat="1" ht="15.6" customHeight="1" thickBot="1">
      <c r="B3745" s="549"/>
      <c r="C3745" s="468"/>
      <c r="D3745" s="161"/>
      <c r="E3745" s="161"/>
      <c r="F3745" s="161"/>
      <c r="G3745" s="161"/>
      <c r="H3745" s="161"/>
      <c r="I3745" s="161"/>
      <c r="J3745" s="161"/>
      <c r="K3745" s="161"/>
      <c r="L3745" s="161"/>
      <c r="M3745" s="161"/>
      <c r="N3745" s="161"/>
      <c r="O3745" s="197"/>
      <c r="P3745" s="198"/>
      <c r="Q3745" s="198"/>
      <c r="R3745" s="161"/>
      <c r="S3745" s="161"/>
      <c r="T3745" s="75"/>
      <c r="U3745" s="79">
        <v>1</v>
      </c>
    </row>
    <row r="3746" spans="1:21" s="57" customFormat="1" ht="15.75" hidden="1" customHeight="1" thickBot="1">
      <c r="A3746" s="302" t="s">
        <v>81</v>
      </c>
      <c r="B3746" s="69"/>
      <c r="C3746" s="634" t="s">
        <v>386</v>
      </c>
      <c r="D3746" s="340">
        <v>8.512073592556306E-2</v>
      </c>
      <c r="E3746" s="340">
        <v>7.9915191228939003E-2</v>
      </c>
      <c r="F3746" s="340">
        <v>8.2057437250951396E-2</v>
      </c>
      <c r="G3746" s="340">
        <v>8.2600054892511016E-2</v>
      </c>
      <c r="H3746" s="340">
        <v>8.1727543809441611E-2</v>
      </c>
      <c r="I3746" s="340">
        <v>8.6370826885351151E-2</v>
      </c>
      <c r="J3746" s="340">
        <v>8.1246589427929783E-2</v>
      </c>
      <c r="K3746" s="340">
        <v>8.2492938651285652E-2</v>
      </c>
      <c r="L3746" s="340">
        <v>8.3659739958195506E-2</v>
      </c>
      <c r="M3746" s="340">
        <v>8.3187911813936657E-2</v>
      </c>
      <c r="N3746" s="340">
        <v>8.3076463256327601E-2</v>
      </c>
      <c r="O3746" s="340">
        <v>8.8544566899567537E-2</v>
      </c>
      <c r="P3746" s="229">
        <f t="shared" ref="P3746:P3751" si="2463">SUM(D3746:O3746)</f>
        <v>1</v>
      </c>
      <c r="Q3746" s="484"/>
      <c r="R3746" s="234"/>
      <c r="S3746" s="234"/>
      <c r="T3746" s="75"/>
      <c r="U3746" s="79">
        <v>2</v>
      </c>
    </row>
    <row r="3747" spans="1:21" s="57" customFormat="1" ht="15.75" hidden="1" customHeight="1" thickBot="1">
      <c r="A3747" s="304" t="s">
        <v>81</v>
      </c>
      <c r="B3747" s="69"/>
      <c r="C3747" s="157" t="s">
        <v>387</v>
      </c>
      <c r="D3747" s="220">
        <v>8.4183378522311586E-2</v>
      </c>
      <c r="E3747" s="220">
        <v>9.308792680195517E-2</v>
      </c>
      <c r="F3747" s="220">
        <v>8.1864498066307301E-2</v>
      </c>
      <c r="G3747" s="220">
        <v>7.9205138064500386E-2</v>
      </c>
      <c r="H3747" s="220">
        <v>8.203951550865092E-2</v>
      </c>
      <c r="I3747" s="220">
        <v>0.10630000552867616</v>
      </c>
      <c r="J3747" s="220">
        <v>7.8263032620572645E-2</v>
      </c>
      <c r="K3747" s="220">
        <v>8.0689579841813533E-2</v>
      </c>
      <c r="L3747" s="220">
        <v>7.876891178845602E-2</v>
      </c>
      <c r="M3747" s="220">
        <v>7.52505687274128E-2</v>
      </c>
      <c r="N3747" s="220">
        <v>7.8284646379290626E-2</v>
      </c>
      <c r="O3747" s="220">
        <v>8.2062798150052851E-2</v>
      </c>
      <c r="P3747" s="164">
        <f t="shared" si="2463"/>
        <v>1</v>
      </c>
      <c r="Q3747" s="484"/>
      <c r="R3747" s="234"/>
      <c r="S3747" s="234"/>
      <c r="T3747" s="75"/>
      <c r="U3747" s="79">
        <v>2</v>
      </c>
    </row>
    <row r="3748" spans="1:21" s="57" customFormat="1" ht="15.75" hidden="1" customHeight="1" thickBot="1">
      <c r="A3748" s="304" t="s">
        <v>81</v>
      </c>
      <c r="B3748" s="69"/>
      <c r="C3748" s="157" t="s">
        <v>388</v>
      </c>
      <c r="D3748" s="220">
        <v>8.4557713153344274E-2</v>
      </c>
      <c r="E3748" s="220">
        <v>8.3577371483764581E-2</v>
      </c>
      <c r="F3748" s="220">
        <v>8.6873239833306415E-2</v>
      </c>
      <c r="G3748" s="220">
        <v>8.37787674728903E-2</v>
      </c>
      <c r="H3748" s="220">
        <v>8.3762610645726002E-2</v>
      </c>
      <c r="I3748" s="220">
        <v>8.372145638159588E-2</v>
      </c>
      <c r="J3748" s="220">
        <v>8.1074847058915517E-2</v>
      </c>
      <c r="K3748" s="220">
        <v>9.1301184509542846E-2</v>
      </c>
      <c r="L3748" s="220">
        <v>6.9532464354007464E-2</v>
      </c>
      <c r="M3748" s="220">
        <v>8.1074847058915572E-2</v>
      </c>
      <c r="N3748" s="220">
        <v>8.698435870226108E-2</v>
      </c>
      <c r="O3748" s="220">
        <v>8.3761139345730054E-2</v>
      </c>
      <c r="P3748" s="164">
        <f t="shared" si="2463"/>
        <v>1</v>
      </c>
      <c r="Q3748" s="484"/>
      <c r="R3748" s="234"/>
      <c r="S3748" s="234"/>
      <c r="T3748" s="75"/>
      <c r="U3748" s="79">
        <v>2</v>
      </c>
    </row>
    <row r="3749" spans="1:21" s="57" customFormat="1" ht="15.75" hidden="1" customHeight="1" thickBot="1">
      <c r="A3749" s="304" t="s">
        <v>81</v>
      </c>
      <c r="B3749" s="69"/>
      <c r="C3749" s="157" t="s">
        <v>389</v>
      </c>
      <c r="D3749" s="379">
        <f t="shared" ref="D3749:D3756" si="2464">D3768/$P3768</f>
        <v>8.4957161505529288E-2</v>
      </c>
      <c r="E3749" s="379">
        <f t="shared" ref="E3749:O3749" si="2465">E3768/$P3768</f>
        <v>8.1591482400586904E-2</v>
      </c>
      <c r="F3749" s="379">
        <f t="shared" si="2465"/>
        <v>8.0982552101325378E-2</v>
      </c>
      <c r="G3749" s="379">
        <f t="shared" si="2465"/>
        <v>8.3617115820668178E-2</v>
      </c>
      <c r="H3749" s="379">
        <f t="shared" si="2465"/>
        <v>8.5022020061301287E-2</v>
      </c>
      <c r="I3749" s="379">
        <f t="shared" si="2465"/>
        <v>8.6643573707406843E-2</v>
      </c>
      <c r="J3749" s="379">
        <f t="shared" si="2465"/>
        <v>8.1934864803109894E-2</v>
      </c>
      <c r="K3749" s="379">
        <f t="shared" si="2465"/>
        <v>8.3664033571261232E-2</v>
      </c>
      <c r="L3749" s="379">
        <f t="shared" si="2465"/>
        <v>8.0982552101325406E-2</v>
      </c>
      <c r="M3749" s="379">
        <f t="shared" si="2465"/>
        <v>8.1809765478651833E-2</v>
      </c>
      <c r="N3749" s="379">
        <f t="shared" si="2465"/>
        <v>8.5722433017818012E-2</v>
      </c>
      <c r="O3749" s="379">
        <f t="shared" si="2465"/>
        <v>8.3072445431015746E-2</v>
      </c>
      <c r="P3749" s="167">
        <f t="shared" si="2463"/>
        <v>1</v>
      </c>
      <c r="Q3749" s="484"/>
      <c r="R3749" s="234"/>
      <c r="S3749" s="234"/>
      <c r="T3749" s="75"/>
      <c r="U3749" s="79">
        <v>2</v>
      </c>
    </row>
    <row r="3750" spans="1:21" s="57" customFormat="1" ht="15.75" hidden="1" customHeight="1" thickBot="1">
      <c r="A3750" s="304" t="s">
        <v>81</v>
      </c>
      <c r="B3750" s="69"/>
      <c r="C3750" s="157" t="s">
        <v>390</v>
      </c>
      <c r="D3750" s="173">
        <f t="shared" si="2464"/>
        <v>8.4315858224351725E-2</v>
      </c>
      <c r="E3750" s="174">
        <f t="shared" ref="E3750:O3750" si="2466">E3769/$P3769</f>
        <v>8.1958567614754368E-2</v>
      </c>
      <c r="F3750" s="174">
        <f t="shared" si="2466"/>
        <v>8.2451352850216902E-2</v>
      </c>
      <c r="G3750" s="174">
        <f t="shared" si="2466"/>
        <v>8.2210796268121666E-2</v>
      </c>
      <c r="H3750" s="174">
        <f t="shared" si="2466"/>
        <v>8.176483814722349E-2</v>
      </c>
      <c r="I3750" s="174">
        <f t="shared" si="2466"/>
        <v>9.1059472417116386E-2</v>
      </c>
      <c r="J3750" s="174">
        <f t="shared" si="2466"/>
        <v>8.1760689474895024E-2</v>
      </c>
      <c r="K3750" s="174">
        <f t="shared" si="2466"/>
        <v>8.0149679552657296E-2</v>
      </c>
      <c r="L3750" s="174">
        <f t="shared" si="2466"/>
        <v>8.2637415393934363E-2</v>
      </c>
      <c r="M3750" s="174">
        <f t="shared" si="2466"/>
        <v>7.8628813480439833E-2</v>
      </c>
      <c r="N3750" s="174">
        <f t="shared" si="2466"/>
        <v>8.9878414953089431E-2</v>
      </c>
      <c r="O3750" s="174">
        <f t="shared" si="2466"/>
        <v>8.3184101623199322E-2</v>
      </c>
      <c r="P3750" s="160">
        <f t="shared" si="2463"/>
        <v>0.99999999999999978</v>
      </c>
      <c r="Q3750" s="496">
        <f>(P3769/P3768-1)</f>
        <v>-9.5160100629251287E-3</v>
      </c>
      <c r="R3750" s="234"/>
      <c r="S3750" s="234"/>
      <c r="T3750" s="75"/>
      <c r="U3750" s="79">
        <v>2</v>
      </c>
    </row>
    <row r="3751" spans="1:21" s="57" customFormat="1" ht="15.75" hidden="1" customHeight="1" thickBot="1">
      <c r="A3751" s="304" t="s">
        <v>81</v>
      </c>
      <c r="B3751" s="69"/>
      <c r="C3751" s="157" t="s">
        <v>505</v>
      </c>
      <c r="D3751" s="175">
        <f t="shared" si="2464"/>
        <v>8.5292311848249688E-2</v>
      </c>
      <c r="E3751" s="176">
        <f t="shared" ref="E3751:O3751" si="2467">E3770/$P3770</f>
        <v>8.626579899461384E-2</v>
      </c>
      <c r="F3751" s="176">
        <f t="shared" si="2467"/>
        <v>7.6971360522993887E-2</v>
      </c>
      <c r="G3751" s="176">
        <f t="shared" si="2467"/>
        <v>8.2050111414666713E-2</v>
      </c>
      <c r="H3751" s="176">
        <f t="shared" si="2467"/>
        <v>8.367827392237473E-2</v>
      </c>
      <c r="I3751" s="176">
        <f t="shared" si="2467"/>
        <v>9.8797996137496569E-2</v>
      </c>
      <c r="J3751" s="176">
        <f t="shared" si="2467"/>
        <v>7.798326414974309E-2</v>
      </c>
      <c r="K3751" s="176">
        <f t="shared" si="2467"/>
        <v>8.4250396626028956E-2</v>
      </c>
      <c r="L3751" s="176">
        <f t="shared" si="2467"/>
        <v>8.0949350474357432E-2</v>
      </c>
      <c r="M3751" s="176">
        <f t="shared" si="2467"/>
        <v>8.0709175323347648E-2</v>
      </c>
      <c r="N3751" s="176">
        <f t="shared" si="2467"/>
        <v>8.2616157856322175E-2</v>
      </c>
      <c r="O3751" s="176">
        <f t="shared" si="2467"/>
        <v>8.0435802729805425E-2</v>
      </c>
      <c r="P3751" s="164">
        <f t="shared" si="2463"/>
        <v>1.0000000000000002</v>
      </c>
      <c r="Q3751" s="496">
        <f t="shared" ref="Q3751:Q3756" si="2468">(P3770/P3769-1)</f>
        <v>-2.2917385429775727E-2</v>
      </c>
      <c r="R3751" s="234"/>
      <c r="S3751" s="234"/>
      <c r="T3751" s="75"/>
      <c r="U3751" s="79">
        <v>2</v>
      </c>
    </row>
    <row r="3752" spans="1:21" s="57" customFormat="1" ht="15.75" hidden="1" customHeight="1" thickBot="1">
      <c r="A3752" s="304" t="s">
        <v>81</v>
      </c>
      <c r="B3752" s="69"/>
      <c r="C3752" s="157" t="s">
        <v>627</v>
      </c>
      <c r="D3752" s="175">
        <f t="shared" si="2464"/>
        <v>8.5128832360236287E-2</v>
      </c>
      <c r="E3752" s="176">
        <f t="shared" ref="E3752:O3752" si="2469">E3771/$P3771</f>
        <v>8.0860419718573051E-2</v>
      </c>
      <c r="F3752" s="176">
        <f t="shared" si="2469"/>
        <v>8.4963610434241249E-2</v>
      </c>
      <c r="G3752" s="176">
        <f t="shared" si="2469"/>
        <v>8.3023233552386888E-2</v>
      </c>
      <c r="H3752" s="176">
        <f t="shared" si="2469"/>
        <v>8.0605144474547141E-2</v>
      </c>
      <c r="I3752" s="176">
        <f t="shared" si="2469"/>
        <v>8.7497639781214609E-2</v>
      </c>
      <c r="J3752" s="176">
        <f t="shared" si="2469"/>
        <v>8.1243994613552445E-2</v>
      </c>
      <c r="K3752" s="176">
        <f t="shared" si="2469"/>
        <v>8.3787181767916857E-2</v>
      </c>
      <c r="L3752" s="176">
        <f t="shared" si="2469"/>
        <v>8.5532955867034008E-2</v>
      </c>
      <c r="M3752" s="176">
        <f t="shared" si="2469"/>
        <v>8.0334490823653223E-2</v>
      </c>
      <c r="N3752" s="176">
        <f t="shared" si="2469"/>
        <v>8.4853949562150227E-2</v>
      </c>
      <c r="O3752" s="176">
        <f t="shared" si="2469"/>
        <v>8.2168547044494084E-2</v>
      </c>
      <c r="P3752" s="164">
        <f t="shared" ref="P3752:P3757" si="2470">SUM(D3752:O3752)</f>
        <v>1.0000000000000002</v>
      </c>
      <c r="Q3752" s="497">
        <f t="shared" si="2468"/>
        <v>-3.3065238773217542E-2</v>
      </c>
      <c r="R3752" s="234"/>
      <c r="S3752" s="234"/>
      <c r="T3752" s="75"/>
      <c r="U3752" s="79">
        <v>2</v>
      </c>
    </row>
    <row r="3753" spans="1:21" s="57" customFormat="1" ht="15.75" hidden="1" customHeight="1" thickBot="1">
      <c r="A3753" s="304" t="s">
        <v>81</v>
      </c>
      <c r="B3753" s="69"/>
      <c r="C3753" s="157" t="s">
        <v>724</v>
      </c>
      <c r="D3753" s="418">
        <f t="shared" si="2464"/>
        <v>8.3367527502079292E-2</v>
      </c>
      <c r="E3753" s="379">
        <f t="shared" ref="E3753:O3753" si="2471">E3772/$P3772</f>
        <v>8.1949439373951924E-2</v>
      </c>
      <c r="F3753" s="379">
        <f t="shared" si="2471"/>
        <v>8.2799626650343502E-2</v>
      </c>
      <c r="G3753" s="379">
        <f t="shared" si="2471"/>
        <v>8.1908260035899128E-2</v>
      </c>
      <c r="H3753" s="379">
        <f t="shared" si="2471"/>
        <v>8.2061522908191603E-2</v>
      </c>
      <c r="I3753" s="379">
        <f t="shared" si="2471"/>
        <v>8.8298661022264344E-2</v>
      </c>
      <c r="J3753" s="379">
        <f t="shared" si="2471"/>
        <v>8.3581241723175229E-2</v>
      </c>
      <c r="K3753" s="379">
        <f t="shared" si="2471"/>
        <v>8.2662544093342671E-2</v>
      </c>
      <c r="L3753" s="379">
        <f t="shared" si="2471"/>
        <v>8.1563689655068342E-2</v>
      </c>
      <c r="M3753" s="379">
        <f t="shared" si="2471"/>
        <v>8.3873204702772389E-2</v>
      </c>
      <c r="N3753" s="379">
        <f t="shared" si="2471"/>
        <v>8.6885805510438882E-2</v>
      </c>
      <c r="O3753" s="379">
        <f t="shared" si="2471"/>
        <v>8.1048476822472945E-2</v>
      </c>
      <c r="P3753" s="167">
        <f t="shared" si="2470"/>
        <v>1.0000000000000002</v>
      </c>
      <c r="Q3753" s="497">
        <f t="shared" si="2468"/>
        <v>-2.3768950681682388E-2</v>
      </c>
      <c r="R3753" s="234"/>
      <c r="S3753" s="234"/>
      <c r="T3753" s="477"/>
      <c r="U3753" s="79">
        <v>2</v>
      </c>
    </row>
    <row r="3754" spans="1:21" s="57" customFormat="1" ht="15.75" hidden="1" customHeight="1" thickBot="1">
      <c r="A3754" s="304" t="s">
        <v>81</v>
      </c>
      <c r="B3754" s="516"/>
      <c r="C3754" s="216" t="s">
        <v>829</v>
      </c>
      <c r="D3754" s="173">
        <f t="shared" si="2464"/>
        <v>8.4535153872323993E-2</v>
      </c>
      <c r="E3754" s="218">
        <f t="shared" ref="E3754:O3754" si="2472">E3773/$P3773</f>
        <v>8.3712904896842119E-2</v>
      </c>
      <c r="F3754" s="218">
        <f t="shared" si="2472"/>
        <v>9.6037100312755863E-2</v>
      </c>
      <c r="G3754" s="218">
        <f t="shared" si="2472"/>
        <v>8.3712904896842119E-2</v>
      </c>
      <c r="H3754" s="218">
        <f t="shared" si="2472"/>
        <v>8.3712904896842119E-2</v>
      </c>
      <c r="I3754" s="218">
        <f t="shared" si="2472"/>
        <v>8.1096876618815802E-2</v>
      </c>
      <c r="J3754" s="218">
        <f t="shared" si="2472"/>
        <v>7.8480848340789486E-2</v>
      </c>
      <c r="K3754" s="218">
        <f t="shared" si="2472"/>
        <v>8.1583746374127145E-2</v>
      </c>
      <c r="L3754" s="218">
        <f t="shared" si="2472"/>
        <v>8.3396667783428746E-2</v>
      </c>
      <c r="M3754" s="218">
        <f t="shared" si="2472"/>
        <v>8.2498712336075752E-2</v>
      </c>
      <c r="N3754" s="218">
        <f t="shared" si="2472"/>
        <v>7.9727853744247124E-2</v>
      </c>
      <c r="O3754" s="218">
        <f t="shared" si="2472"/>
        <v>8.1504325926909746E-2</v>
      </c>
      <c r="P3754" s="514">
        <f t="shared" si="2470"/>
        <v>1</v>
      </c>
      <c r="Q3754" s="550">
        <f t="shared" si="2468"/>
        <v>-3.1828164100296097E-2</v>
      </c>
      <c r="R3754" s="234"/>
      <c r="S3754" s="234"/>
      <c r="T3754" s="75"/>
      <c r="U3754" s="79">
        <v>2</v>
      </c>
    </row>
    <row r="3755" spans="1:21" s="57" customFormat="1" ht="15.75" hidden="1" customHeight="1" thickBot="1">
      <c r="A3755" s="304" t="s">
        <v>81</v>
      </c>
      <c r="B3755" s="516"/>
      <c r="C3755" s="216" t="s">
        <v>913</v>
      </c>
      <c r="D3755" s="219">
        <f t="shared" si="2464"/>
        <v>7.9930083727705256E-2</v>
      </c>
      <c r="E3755" s="220">
        <f t="shared" ref="E3755:O3756" si="2473">E3774/$P3774</f>
        <v>8.2590250509940649E-2</v>
      </c>
      <c r="F3755" s="220">
        <f t="shared" si="2473"/>
        <v>8.2659039540657772E-2</v>
      </c>
      <c r="G3755" s="220">
        <f t="shared" si="2473"/>
        <v>8.3034882637458216E-2</v>
      </c>
      <c r="H3755" s="220">
        <f t="shared" si="2473"/>
        <v>8.2743313906969929E-2</v>
      </c>
      <c r="I3755" s="220">
        <f t="shared" si="2473"/>
        <v>8.7389300826554675E-2</v>
      </c>
      <c r="J3755" s="220">
        <f t="shared" si="2473"/>
        <v>8.4284949865032724E-2</v>
      </c>
      <c r="K3755" s="220">
        <f t="shared" si="2473"/>
        <v>8.4722306868602756E-2</v>
      </c>
      <c r="L3755" s="220">
        <f t="shared" si="2473"/>
        <v>8.2236831206123615E-2</v>
      </c>
      <c r="M3755" s="220">
        <f t="shared" si="2473"/>
        <v>8.2093866902974627E-2</v>
      </c>
      <c r="N3755" s="220">
        <f t="shared" si="2473"/>
        <v>8.3995511710185364E-2</v>
      </c>
      <c r="O3755" s="220">
        <f t="shared" si="2473"/>
        <v>8.4319662297794418E-2</v>
      </c>
      <c r="P3755" s="460">
        <f t="shared" si="2470"/>
        <v>0.99999999999999989</v>
      </c>
      <c r="Q3755" s="551">
        <f t="shared" si="2468"/>
        <v>-7.2837840111823926E-2</v>
      </c>
      <c r="R3755" s="234"/>
      <c r="S3755" s="234"/>
      <c r="T3755" s="75"/>
      <c r="U3755" s="79">
        <v>2</v>
      </c>
    </row>
    <row r="3756" spans="1:21" s="57" customFormat="1" ht="15.6" hidden="1" customHeight="1" thickBot="1">
      <c r="A3756" s="304" t="s">
        <v>81</v>
      </c>
      <c r="B3756" s="516"/>
      <c r="C3756" s="216" t="s">
        <v>1014</v>
      </c>
      <c r="D3756" s="219">
        <f t="shared" si="2464"/>
        <v>8.1942508668709974E-2</v>
      </c>
      <c r="E3756" s="220">
        <f t="shared" si="2473"/>
        <v>8.7327439747244801E-2</v>
      </c>
      <c r="F3756" s="220">
        <f t="shared" si="2473"/>
        <v>8.2942717037234409E-2</v>
      </c>
      <c r="G3756" s="220">
        <f t="shared" si="2473"/>
        <v>8.663398118202402E-2</v>
      </c>
      <c r="H3756" s="220">
        <f t="shared" si="2473"/>
        <v>8.2384467173000728E-2</v>
      </c>
      <c r="I3756" s="220">
        <f t="shared" si="2473"/>
        <v>8.400259820540612E-2</v>
      </c>
      <c r="J3756" s="220">
        <f>J3775/$P3775</f>
        <v>8.3230783031996838E-2</v>
      </c>
      <c r="K3756" s="220">
        <f>K3775/$P3775</f>
        <v>8.403253026732678E-2</v>
      </c>
      <c r="L3756" s="220">
        <f t="shared" si="2473"/>
        <v>8.470822020559067E-2</v>
      </c>
      <c r="M3756" s="220">
        <f t="shared" si="2473"/>
        <v>7.963831826723404E-2</v>
      </c>
      <c r="N3756" s="220">
        <f t="shared" si="2473"/>
        <v>8.1734515597740712E-2</v>
      </c>
      <c r="O3756" s="220">
        <f t="shared" si="2473"/>
        <v>8.1421920616490895E-2</v>
      </c>
      <c r="P3756" s="460">
        <f t="shared" si="2470"/>
        <v>1</v>
      </c>
      <c r="Q3756" s="551">
        <f t="shared" si="2468"/>
        <v>2.7454629112394269E-2</v>
      </c>
      <c r="R3756" s="234"/>
      <c r="S3756" s="234"/>
      <c r="T3756" s="75"/>
      <c r="U3756" s="79">
        <v>2</v>
      </c>
    </row>
    <row r="3757" spans="1:21" s="57" customFormat="1" ht="15.6" hidden="1" customHeight="1" thickBot="1">
      <c r="A3757" s="304" t="s">
        <v>81</v>
      </c>
      <c r="B3757" s="516"/>
      <c r="C3757" s="216" t="s">
        <v>1161</v>
      </c>
      <c r="D3757" s="219">
        <f t="shared" ref="D3757:O3757" si="2474">D3777/$P3777</f>
        <v>9.6820256465354637E-2</v>
      </c>
      <c r="E3757" s="220">
        <f t="shared" si="2474"/>
        <v>8.3283511220137552E-2</v>
      </c>
      <c r="F3757" s="220">
        <f t="shared" si="2474"/>
        <v>8.5979257192701358E-2</v>
      </c>
      <c r="G3757" s="220">
        <f t="shared" si="2474"/>
        <v>8.4074893059594535E-2</v>
      </c>
      <c r="H3757" s="220">
        <f t="shared" si="2474"/>
        <v>8.2208089122064731E-2</v>
      </c>
      <c r="I3757" s="220">
        <f t="shared" si="2474"/>
        <v>8.9773831011868116E-2</v>
      </c>
      <c r="J3757" s="220">
        <f t="shared" si="2474"/>
        <v>8.2400246363287813E-2</v>
      </c>
      <c r="K3757" s="220">
        <f t="shared" si="2474"/>
        <v>8.6470890933782504E-2</v>
      </c>
      <c r="L3757" s="220">
        <f t="shared" si="2474"/>
        <v>8.2208089122064648E-2</v>
      </c>
      <c r="M3757" s="220">
        <f t="shared" si="2474"/>
        <v>7.6538565734336136E-2</v>
      </c>
      <c r="N3757" s="220">
        <f t="shared" si="2474"/>
        <v>7.6538565734336136E-2</v>
      </c>
      <c r="O3757" s="220">
        <f t="shared" si="2474"/>
        <v>7.3703804040471832E-2</v>
      </c>
      <c r="P3757" s="460">
        <f t="shared" si="2470"/>
        <v>1</v>
      </c>
      <c r="Q3757" s="551">
        <f>(P3777/P3775-1)</f>
        <v>-3.1259342995006656E-2</v>
      </c>
      <c r="R3757" s="234"/>
      <c r="S3757" s="234"/>
      <c r="T3757" s="75"/>
      <c r="U3757" s="79">
        <v>2</v>
      </c>
    </row>
    <row r="3758" spans="1:21" s="57" customFormat="1" ht="15.6" customHeight="1" thickBot="1">
      <c r="A3758" s="304" t="s">
        <v>81</v>
      </c>
      <c r="B3758" s="516">
        <f>+B3740+1</f>
        <v>739</v>
      </c>
      <c r="C3758" s="216" t="s">
        <v>2135</v>
      </c>
      <c r="D3758" s="219">
        <f t="shared" ref="D3758:D3764" si="2475">D3778/$P3778</f>
        <v>8.0651429076546308E-2</v>
      </c>
      <c r="E3758" s="220">
        <f t="shared" ref="E3758:O3758" si="2476">E3778/$P3778</f>
        <v>8.3184761089967155E-2</v>
      </c>
      <c r="F3758" s="220">
        <f t="shared" si="2476"/>
        <v>8.1896081139948271E-2</v>
      </c>
      <c r="G3758" s="220">
        <f t="shared" si="2476"/>
        <v>8.3868747543259625E-2</v>
      </c>
      <c r="H3758" s="220">
        <f t="shared" si="2476"/>
        <v>8.2854895698358272E-2</v>
      </c>
      <c r="I3758" s="220">
        <f t="shared" si="2476"/>
        <v>8.9624737109729222E-2</v>
      </c>
      <c r="J3758" s="220">
        <f t="shared" si="2476"/>
        <v>7.4945063964289779E-2</v>
      </c>
      <c r="K3758" s="220">
        <f t="shared" si="2476"/>
        <v>8.4359587347179327E-2</v>
      </c>
      <c r="L3758" s="220">
        <f t="shared" si="2476"/>
        <v>8.6866851009259657E-2</v>
      </c>
      <c r="M3758" s="220">
        <f t="shared" si="2476"/>
        <v>8.1858844924890789E-2</v>
      </c>
      <c r="N3758" s="220">
        <f t="shared" si="2476"/>
        <v>8.5980084048418726E-2</v>
      </c>
      <c r="O3758" s="220">
        <f t="shared" si="2476"/>
        <v>8.3908917048152856E-2</v>
      </c>
      <c r="P3758" s="460">
        <f t="shared" ref="P3758:P3767" si="2477">SUM(D3758:O3758)</f>
        <v>0.99999999999999989</v>
      </c>
      <c r="Q3758" s="551">
        <f>(P3778/P3777-1)</f>
        <v>-5.438678838339861E-2</v>
      </c>
      <c r="R3758" s="234"/>
      <c r="S3758" s="234"/>
      <c r="T3758" s="75"/>
      <c r="U3758" s="79">
        <v>1</v>
      </c>
    </row>
    <row r="3759" spans="1:21" s="57" customFormat="1" ht="15.6" customHeight="1" thickBot="1">
      <c r="A3759" s="304" t="s">
        <v>81</v>
      </c>
      <c r="B3759" s="516">
        <f>+B3758+1</f>
        <v>740</v>
      </c>
      <c r="C3759" s="216" t="s">
        <v>2136</v>
      </c>
      <c r="D3759" s="347">
        <f t="shared" si="2475"/>
        <v>8.3258789032393352E-2</v>
      </c>
      <c r="E3759" s="264">
        <f t="shared" ref="E3759:O3759" si="2478">E3779/$P3779</f>
        <v>8.2496267003986837E-2</v>
      </c>
      <c r="F3759" s="264">
        <f t="shared" si="2478"/>
        <v>8.9779589496368176E-2</v>
      </c>
      <c r="G3759" s="264">
        <f t="shared" si="2478"/>
        <v>7.790336162651193E-2</v>
      </c>
      <c r="H3759" s="264">
        <f t="shared" si="2478"/>
        <v>7.8800465748277246E-2</v>
      </c>
      <c r="I3759" s="264">
        <f t="shared" si="2478"/>
        <v>9.2052923496222502E-2</v>
      </c>
      <c r="J3759" s="264">
        <f t="shared" si="2478"/>
        <v>8.0562661602909758E-2</v>
      </c>
      <c r="K3759" s="264">
        <f t="shared" si="2478"/>
        <v>8.2934903393470871E-2</v>
      </c>
      <c r="L3759" s="264">
        <f t="shared" si="2478"/>
        <v>8.2052411929467037E-2</v>
      </c>
      <c r="M3759" s="264">
        <f t="shared" si="2478"/>
        <v>8.0437383199064974E-2</v>
      </c>
      <c r="N3759" s="264">
        <f t="shared" si="2478"/>
        <v>8.7840136551445402E-2</v>
      </c>
      <c r="O3759" s="264">
        <f t="shared" si="2478"/>
        <v>8.1881106919881916E-2</v>
      </c>
      <c r="P3759" s="552">
        <f t="shared" si="2477"/>
        <v>1</v>
      </c>
      <c r="Q3759" s="553">
        <f t="shared" ref="Q3759:Q3767" si="2479">(P3779/P3778-1)</f>
        <v>-1.1504130855894301E-2</v>
      </c>
      <c r="R3759" s="234"/>
      <c r="S3759" s="234"/>
      <c r="T3759" s="75"/>
      <c r="U3759" s="79">
        <v>1</v>
      </c>
    </row>
    <row r="3760" spans="1:21" s="57" customFormat="1" ht="15.6" customHeight="1" thickBot="1">
      <c r="A3760" s="304" t="s">
        <v>81</v>
      </c>
      <c r="B3760" s="516">
        <f>+B3759+1</f>
        <v>741</v>
      </c>
      <c r="C3760" s="157" t="s">
        <v>2137</v>
      </c>
      <c r="D3760" s="175">
        <f t="shared" si="2475"/>
        <v>8.2442616677805711E-2</v>
      </c>
      <c r="E3760" s="176">
        <f t="shared" ref="E3760:O3760" si="2480">E3780/$P3780</f>
        <v>8.2974004420066139E-2</v>
      </c>
      <c r="F3760" s="176">
        <f t="shared" si="2480"/>
        <v>8.1855834145359213E-2</v>
      </c>
      <c r="G3760" s="176">
        <f t="shared" si="2480"/>
        <v>8.166243181909745E-2</v>
      </c>
      <c r="H3760" s="176">
        <f t="shared" si="2480"/>
        <v>8.1318473849507703E-2</v>
      </c>
      <c r="I3760" s="176">
        <f t="shared" si="2480"/>
        <v>9.2383304807187067E-2</v>
      </c>
      <c r="J3760" s="176">
        <f t="shared" si="2480"/>
        <v>8.215019178931976E-2</v>
      </c>
      <c r="K3760" s="176">
        <f t="shared" si="2480"/>
        <v>8.2690475780839628E-2</v>
      </c>
      <c r="L3760" s="176">
        <f t="shared" si="2480"/>
        <v>7.8407555178827831E-2</v>
      </c>
      <c r="M3760" s="176">
        <f t="shared" si="2480"/>
        <v>8.4874105209197345E-2</v>
      </c>
      <c r="N3760" s="176">
        <f t="shared" si="2480"/>
        <v>8.6864957942950155E-2</v>
      </c>
      <c r="O3760" s="176">
        <f t="shared" si="2480"/>
        <v>8.2376048379841985E-2</v>
      </c>
      <c r="P3760" s="229">
        <f t="shared" si="2477"/>
        <v>1</v>
      </c>
      <c r="Q3760" s="498">
        <f t="shared" si="2479"/>
        <v>1.3059504692333856E-2</v>
      </c>
      <c r="R3760" s="234"/>
      <c r="S3760" s="234"/>
      <c r="T3760" s="75"/>
      <c r="U3760" s="79">
        <v>1</v>
      </c>
    </row>
    <row r="3761" spans="1:21" s="57" customFormat="1" ht="15.6" customHeight="1" thickBot="1">
      <c r="A3761" s="304" t="s">
        <v>81</v>
      </c>
      <c r="B3761" s="516">
        <f>+B3760+1</f>
        <v>742</v>
      </c>
      <c r="C3761" s="157" t="s">
        <v>2138</v>
      </c>
      <c r="D3761" s="175">
        <f t="shared" si="2475"/>
        <v>8.1685248407174782E-2</v>
      </c>
      <c r="E3761" s="176">
        <f t="shared" ref="E3761:O3761" si="2481">E3781/$P3781</f>
        <v>7.7211273529099858E-2</v>
      </c>
      <c r="F3761" s="176">
        <f t="shared" si="2481"/>
        <v>8.0426016771826911E-2</v>
      </c>
      <c r="G3761" s="176">
        <f t="shared" si="2481"/>
        <v>8.5160027194719171E-2</v>
      </c>
      <c r="H3761" s="176">
        <f t="shared" si="2481"/>
        <v>8.4662960778428997E-2</v>
      </c>
      <c r="I3761" s="176">
        <f t="shared" si="2481"/>
        <v>9.2816790168833457E-2</v>
      </c>
      <c r="J3761" s="176">
        <f t="shared" si="2481"/>
        <v>7.6476171585487127E-2</v>
      </c>
      <c r="K3761" s="176">
        <f t="shared" si="2481"/>
        <v>8.2874042411747326E-2</v>
      </c>
      <c r="L3761" s="176">
        <f t="shared" si="2481"/>
        <v>8.2500351480888315E-2</v>
      </c>
      <c r="M3761" s="176">
        <f t="shared" si="2481"/>
        <v>8.4878117563877517E-2</v>
      </c>
      <c r="N3761" s="176">
        <f t="shared" si="2481"/>
        <v>8.4323840183620186E-2</v>
      </c>
      <c r="O3761" s="176">
        <f t="shared" si="2481"/>
        <v>8.6985159924296354E-2</v>
      </c>
      <c r="P3761" s="164">
        <f t="shared" si="2477"/>
        <v>1</v>
      </c>
      <c r="Q3761" s="492">
        <f t="shared" si="2479"/>
        <v>3.8582450274715852E-2</v>
      </c>
      <c r="R3761" s="234"/>
      <c r="S3761" s="234"/>
      <c r="T3761" s="75"/>
      <c r="U3761" s="79">
        <v>1</v>
      </c>
    </row>
    <row r="3762" spans="1:21" s="57" customFormat="1" ht="15.75" customHeight="1" thickBot="1">
      <c r="A3762" s="304" t="s">
        <v>81</v>
      </c>
      <c r="B3762" s="516">
        <f>+B3761+1</f>
        <v>743</v>
      </c>
      <c r="C3762" s="157" t="s">
        <v>2139</v>
      </c>
      <c r="D3762" s="175">
        <f t="shared" si="2475"/>
        <v>8.2543223647518121E-2</v>
      </c>
      <c r="E3762" s="176">
        <f t="shared" ref="E3762:O3762" si="2482">E3782/$P3782</f>
        <v>8.0870050195203561E-2</v>
      </c>
      <c r="F3762" s="176">
        <f t="shared" si="2482"/>
        <v>8.3937534857780258E-2</v>
      </c>
      <c r="G3762" s="176">
        <f t="shared" si="2482"/>
        <v>8.1706636921360848E-2</v>
      </c>
      <c r="H3762" s="176">
        <f t="shared" si="2482"/>
        <v>8.1706636921360848E-2</v>
      </c>
      <c r="I3762" s="176">
        <f t="shared" si="2482"/>
        <v>9.2303402119353034E-2</v>
      </c>
      <c r="J3762" s="176">
        <f t="shared" si="2482"/>
        <v>7.9754601226993863E-2</v>
      </c>
      <c r="K3762" s="176">
        <f t="shared" si="2482"/>
        <v>8.2822085889570546E-2</v>
      </c>
      <c r="L3762" s="176">
        <f t="shared" si="2482"/>
        <v>8.0870050195203561E-2</v>
      </c>
      <c r="M3762" s="176">
        <f t="shared" si="2482"/>
        <v>8.3379810373675395E-2</v>
      </c>
      <c r="N3762" s="176">
        <f t="shared" si="2482"/>
        <v>8.6447295036252092E-2</v>
      </c>
      <c r="O3762" s="176">
        <f t="shared" si="2482"/>
        <v>8.3658672615727986E-2</v>
      </c>
      <c r="P3762" s="164">
        <f t="shared" si="2477"/>
        <v>1</v>
      </c>
      <c r="Q3762" s="492">
        <f t="shared" si="2479"/>
        <v>3.3623834915704309E-2</v>
      </c>
      <c r="R3762" s="234"/>
      <c r="S3762" s="234"/>
      <c r="T3762" s="75"/>
      <c r="U3762" s="79">
        <v>1</v>
      </c>
    </row>
    <row r="3763" spans="1:21" s="57" customFormat="1" ht="15.75" customHeight="1" thickBot="1">
      <c r="A3763" s="304" t="s">
        <v>81</v>
      </c>
      <c r="B3763" s="516">
        <f>+B3762+1</f>
        <v>744</v>
      </c>
      <c r="C3763" s="157" t="s">
        <v>2140</v>
      </c>
      <c r="D3763" s="175">
        <f t="shared" si="2475"/>
        <v>8.2435344827586216E-2</v>
      </c>
      <c r="E3763" s="176">
        <f t="shared" ref="E3763:O3763" si="2483">E3783/$P3783</f>
        <v>8.0818965517241381E-2</v>
      </c>
      <c r="F3763" s="176">
        <f t="shared" si="2483"/>
        <v>8.4051724137931036E-2</v>
      </c>
      <c r="G3763" s="176">
        <f t="shared" si="2483"/>
        <v>8.1627155172413798E-2</v>
      </c>
      <c r="H3763" s="176">
        <f t="shared" si="2483"/>
        <v>8.1627155172413798E-2</v>
      </c>
      <c r="I3763" s="176">
        <f t="shared" si="2483"/>
        <v>9.2403017241379309E-2</v>
      </c>
      <c r="J3763" s="176">
        <f t="shared" si="2483"/>
        <v>7.9741379310344834E-2</v>
      </c>
      <c r="K3763" s="176">
        <f t="shared" si="2483"/>
        <v>8.2704741379310345E-2</v>
      </c>
      <c r="L3763" s="176">
        <f t="shared" si="2483"/>
        <v>8.1088362068965525E-2</v>
      </c>
      <c r="M3763" s="176">
        <f t="shared" si="2483"/>
        <v>8.3512931034482762E-2</v>
      </c>
      <c r="N3763" s="176">
        <f t="shared" si="2483"/>
        <v>8.6206896551724144E-2</v>
      </c>
      <c r="O3763" s="176">
        <f t="shared" si="2483"/>
        <v>8.3782327586206962E-2</v>
      </c>
      <c r="P3763" s="164">
        <f t="shared" si="2477"/>
        <v>1</v>
      </c>
      <c r="Q3763" s="492">
        <f t="shared" si="2479"/>
        <v>3.5136642498605486E-2</v>
      </c>
      <c r="R3763" s="234"/>
      <c r="S3763" s="234"/>
      <c r="T3763" s="75"/>
      <c r="U3763" s="79">
        <v>1</v>
      </c>
    </row>
    <row r="3764" spans="1:21" s="57" customFormat="1" ht="15.75" hidden="1" customHeight="1" thickBot="1">
      <c r="A3764" s="304" t="s">
        <v>81</v>
      </c>
      <c r="B3764" s="69"/>
      <c r="C3764" s="157" t="s">
        <v>2141</v>
      </c>
      <c r="D3764" s="175" t="e">
        <f t="shared" si="2475"/>
        <v>#DIV/0!</v>
      </c>
      <c r="E3764" s="176" t="e">
        <f t="shared" ref="E3764:O3764" si="2484">E3784/$P3784</f>
        <v>#DIV/0!</v>
      </c>
      <c r="F3764" s="176" t="e">
        <f t="shared" si="2484"/>
        <v>#DIV/0!</v>
      </c>
      <c r="G3764" s="176" t="e">
        <f t="shared" si="2484"/>
        <v>#DIV/0!</v>
      </c>
      <c r="H3764" s="176" t="e">
        <f t="shared" si="2484"/>
        <v>#DIV/0!</v>
      </c>
      <c r="I3764" s="176" t="e">
        <f t="shared" si="2484"/>
        <v>#DIV/0!</v>
      </c>
      <c r="J3764" s="176" t="e">
        <f t="shared" si="2484"/>
        <v>#DIV/0!</v>
      </c>
      <c r="K3764" s="176" t="e">
        <f t="shared" si="2484"/>
        <v>#DIV/0!</v>
      </c>
      <c r="L3764" s="176" t="e">
        <f t="shared" si="2484"/>
        <v>#DIV/0!</v>
      </c>
      <c r="M3764" s="176" t="e">
        <f t="shared" si="2484"/>
        <v>#DIV/0!</v>
      </c>
      <c r="N3764" s="176" t="e">
        <f t="shared" si="2484"/>
        <v>#DIV/0!</v>
      </c>
      <c r="O3764" s="176" t="e">
        <f t="shared" si="2484"/>
        <v>#DIV/0!</v>
      </c>
      <c r="P3764" s="164" t="e">
        <f t="shared" si="2477"/>
        <v>#DIV/0!</v>
      </c>
      <c r="Q3764" s="492">
        <f t="shared" si="2479"/>
        <v>-1</v>
      </c>
      <c r="R3764" s="234"/>
      <c r="S3764" s="234"/>
      <c r="T3764" s="75"/>
      <c r="U3764" s="79">
        <v>2</v>
      </c>
    </row>
    <row r="3765" spans="1:21" s="57" customFormat="1" ht="15.75" hidden="1" customHeight="1" thickBot="1">
      <c r="A3765" s="304" t="s">
        <v>81</v>
      </c>
      <c r="B3765" s="69"/>
      <c r="C3765" s="157" t="s">
        <v>2142</v>
      </c>
      <c r="D3765" s="175" t="e">
        <f t="shared" ref="D3765:O3767" si="2485">D3785/$P3785</f>
        <v>#DIV/0!</v>
      </c>
      <c r="E3765" s="176" t="e">
        <f t="shared" si="2485"/>
        <v>#DIV/0!</v>
      </c>
      <c r="F3765" s="176" t="e">
        <f t="shared" si="2485"/>
        <v>#DIV/0!</v>
      </c>
      <c r="G3765" s="176" t="e">
        <f t="shared" si="2485"/>
        <v>#DIV/0!</v>
      </c>
      <c r="H3765" s="176" t="e">
        <f t="shared" si="2485"/>
        <v>#DIV/0!</v>
      </c>
      <c r="I3765" s="176" t="e">
        <f t="shared" si="2485"/>
        <v>#DIV/0!</v>
      </c>
      <c r="J3765" s="176" t="e">
        <f t="shared" si="2485"/>
        <v>#DIV/0!</v>
      </c>
      <c r="K3765" s="176" t="e">
        <f t="shared" si="2485"/>
        <v>#DIV/0!</v>
      </c>
      <c r="L3765" s="176" t="e">
        <f t="shared" si="2485"/>
        <v>#DIV/0!</v>
      </c>
      <c r="M3765" s="176" t="e">
        <f t="shared" si="2485"/>
        <v>#DIV/0!</v>
      </c>
      <c r="N3765" s="176" t="e">
        <f t="shared" si="2485"/>
        <v>#DIV/0!</v>
      </c>
      <c r="O3765" s="176" t="e">
        <f t="shared" si="2485"/>
        <v>#DIV/0!</v>
      </c>
      <c r="P3765" s="164" t="e">
        <f t="shared" si="2477"/>
        <v>#DIV/0!</v>
      </c>
      <c r="Q3765" s="492" t="e">
        <f t="shared" si="2479"/>
        <v>#DIV/0!</v>
      </c>
      <c r="R3765" s="234"/>
      <c r="S3765" s="234"/>
      <c r="T3765" s="75"/>
      <c r="U3765" s="79">
        <v>2</v>
      </c>
    </row>
    <row r="3766" spans="1:21" s="57" customFormat="1" ht="15.75" hidden="1" customHeight="1" thickBot="1">
      <c r="A3766" s="304" t="s">
        <v>81</v>
      </c>
      <c r="B3766" s="69"/>
      <c r="C3766" s="157" t="s">
        <v>2143</v>
      </c>
      <c r="D3766" s="175" t="e">
        <f t="shared" si="2485"/>
        <v>#DIV/0!</v>
      </c>
      <c r="E3766" s="176" t="e">
        <f t="shared" si="2485"/>
        <v>#DIV/0!</v>
      </c>
      <c r="F3766" s="176" t="e">
        <f t="shared" si="2485"/>
        <v>#DIV/0!</v>
      </c>
      <c r="G3766" s="176" t="e">
        <f t="shared" si="2485"/>
        <v>#DIV/0!</v>
      </c>
      <c r="H3766" s="176" t="e">
        <f t="shared" si="2485"/>
        <v>#DIV/0!</v>
      </c>
      <c r="I3766" s="176" t="e">
        <f t="shared" si="2485"/>
        <v>#DIV/0!</v>
      </c>
      <c r="J3766" s="176" t="e">
        <f t="shared" si="2485"/>
        <v>#DIV/0!</v>
      </c>
      <c r="K3766" s="176" t="e">
        <f t="shared" si="2485"/>
        <v>#DIV/0!</v>
      </c>
      <c r="L3766" s="176" t="e">
        <f t="shared" si="2485"/>
        <v>#DIV/0!</v>
      </c>
      <c r="M3766" s="176" t="e">
        <f t="shared" si="2485"/>
        <v>#DIV/0!</v>
      </c>
      <c r="N3766" s="176" t="e">
        <f t="shared" si="2485"/>
        <v>#DIV/0!</v>
      </c>
      <c r="O3766" s="176" t="e">
        <f t="shared" si="2485"/>
        <v>#DIV/0!</v>
      </c>
      <c r="P3766" s="164" t="e">
        <f t="shared" si="2477"/>
        <v>#DIV/0!</v>
      </c>
      <c r="Q3766" s="492" t="e">
        <f t="shared" si="2479"/>
        <v>#DIV/0!</v>
      </c>
      <c r="R3766" s="234"/>
      <c r="S3766" s="234"/>
      <c r="T3766" s="75"/>
      <c r="U3766" s="79">
        <v>2</v>
      </c>
    </row>
    <row r="3767" spans="1:21" s="57" customFormat="1" ht="15.75" hidden="1" customHeight="1" thickBot="1">
      <c r="A3767" s="304" t="s">
        <v>81</v>
      </c>
      <c r="B3767" s="69"/>
      <c r="C3767" s="157" t="s">
        <v>2144</v>
      </c>
      <c r="D3767" s="175" t="e">
        <f t="shared" si="2485"/>
        <v>#DIV/0!</v>
      </c>
      <c r="E3767" s="176" t="e">
        <f t="shared" si="2485"/>
        <v>#DIV/0!</v>
      </c>
      <c r="F3767" s="176" t="e">
        <f t="shared" si="2485"/>
        <v>#DIV/0!</v>
      </c>
      <c r="G3767" s="176" t="e">
        <f t="shared" si="2485"/>
        <v>#DIV/0!</v>
      </c>
      <c r="H3767" s="176" t="e">
        <f t="shared" si="2485"/>
        <v>#DIV/0!</v>
      </c>
      <c r="I3767" s="176" t="e">
        <f t="shared" si="2485"/>
        <v>#DIV/0!</v>
      </c>
      <c r="J3767" s="176" t="e">
        <f t="shared" si="2485"/>
        <v>#DIV/0!</v>
      </c>
      <c r="K3767" s="176" t="e">
        <f t="shared" si="2485"/>
        <v>#DIV/0!</v>
      </c>
      <c r="L3767" s="176" t="e">
        <f t="shared" si="2485"/>
        <v>#DIV/0!</v>
      </c>
      <c r="M3767" s="176" t="e">
        <f t="shared" si="2485"/>
        <v>#DIV/0!</v>
      </c>
      <c r="N3767" s="176" t="e">
        <f t="shared" si="2485"/>
        <v>#DIV/0!</v>
      </c>
      <c r="O3767" s="176" t="e">
        <f t="shared" si="2485"/>
        <v>#DIV/0!</v>
      </c>
      <c r="P3767" s="164" t="e">
        <f t="shared" si="2477"/>
        <v>#DIV/0!</v>
      </c>
      <c r="Q3767" s="492" t="e">
        <f t="shared" si="2479"/>
        <v>#DIV/0!</v>
      </c>
      <c r="R3767" s="234"/>
      <c r="S3767" s="234"/>
      <c r="T3767" s="75"/>
      <c r="U3767" s="79">
        <v>2</v>
      </c>
    </row>
    <row r="3768" spans="1:21" s="57" customFormat="1" ht="15.75" hidden="1" customHeight="1" thickBot="1">
      <c r="A3768" s="304" t="s">
        <v>81</v>
      </c>
      <c r="B3768" s="69"/>
      <c r="C3768" s="172" t="s">
        <v>389</v>
      </c>
      <c r="D3768" s="245">
        <v>36.717793839999999</v>
      </c>
      <c r="E3768" s="246">
        <v>35.263174720000009</v>
      </c>
      <c r="F3768" s="246">
        <v>34.999999999999986</v>
      </c>
      <c r="G3768" s="246">
        <v>36.138637000000003</v>
      </c>
      <c r="H3768" s="246">
        <v>36.745825179999997</v>
      </c>
      <c r="I3768" s="246">
        <v>37.446647469999988</v>
      </c>
      <c r="J3768" s="246">
        <v>35.411581799999993</v>
      </c>
      <c r="K3768" s="380">
        <v>36.158914469999985</v>
      </c>
      <c r="L3768" s="380">
        <v>35</v>
      </c>
      <c r="M3768" s="380">
        <v>35.357514890000004</v>
      </c>
      <c r="N3768" s="380">
        <v>37.048537959999976</v>
      </c>
      <c r="O3768" s="197">
        <v>35.903234890000022</v>
      </c>
      <c r="P3768" s="181">
        <f>SUM(D3768:O3768)</f>
        <v>432.19186221999996</v>
      </c>
      <c r="Q3768" s="198"/>
      <c r="R3768" s="234"/>
      <c r="S3768" s="234"/>
      <c r="T3768" s="75"/>
      <c r="U3768" s="79">
        <v>2</v>
      </c>
    </row>
    <row r="3769" spans="1:21" s="57" customFormat="1" ht="15.75" hidden="1" customHeight="1" thickBot="1">
      <c r="A3769" s="304" t="s">
        <v>81</v>
      </c>
      <c r="B3769" s="69"/>
      <c r="C3769" s="157" t="s">
        <v>390</v>
      </c>
      <c r="D3769" s="182">
        <v>36.093858400000002</v>
      </c>
      <c r="E3769" s="183">
        <v>35.084751509999997</v>
      </c>
      <c r="F3769" s="183">
        <v>35.295702579999997</v>
      </c>
      <c r="G3769" s="183">
        <v>35.192725330000002</v>
      </c>
      <c r="H3769" s="183">
        <v>35.00181997</v>
      </c>
      <c r="I3769" s="183">
        <v>38.980658830000003</v>
      </c>
      <c r="J3769" s="183">
        <v>35.000044010000003</v>
      </c>
      <c r="K3769" s="183">
        <v>34.310404300000002</v>
      </c>
      <c r="L3769" s="183">
        <v>35.375352069999998</v>
      </c>
      <c r="M3769" s="183">
        <v>33.659353289999999</v>
      </c>
      <c r="N3769" s="183">
        <v>38.475072789999999</v>
      </c>
      <c r="O3769" s="184">
        <v>35.609377029999997</v>
      </c>
      <c r="P3769" s="185">
        <f>SUM(D3769:O3769)</f>
        <v>428.07912011000008</v>
      </c>
      <c r="Q3769" s="502"/>
      <c r="R3769" s="381"/>
      <c r="S3769" s="381"/>
      <c r="T3769" s="75"/>
      <c r="U3769" s="79">
        <v>2</v>
      </c>
    </row>
    <row r="3770" spans="1:21" s="57" customFormat="1" ht="15.75" hidden="1" customHeight="1" thickBot="1">
      <c r="A3770" s="304" t="s">
        <v>81</v>
      </c>
      <c r="B3770" s="69"/>
      <c r="C3770" s="157" t="s">
        <v>505</v>
      </c>
      <c r="D3770" s="182">
        <v>35.675101490000003</v>
      </c>
      <c r="E3770" s="183">
        <v>36.082280660000002</v>
      </c>
      <c r="F3770" s="183">
        <v>32.19470828</v>
      </c>
      <c r="G3770" s="183">
        <v>34.318990640000003</v>
      </c>
      <c r="H3770" s="183">
        <v>35</v>
      </c>
      <c r="I3770" s="183">
        <v>41.324106039999997</v>
      </c>
      <c r="J3770" s="183">
        <v>32.617955860000002</v>
      </c>
      <c r="K3770" s="183">
        <v>35.239300999999998</v>
      </c>
      <c r="L3770" s="183">
        <v>33.858576829999997</v>
      </c>
      <c r="M3770" s="183">
        <v>33.758119090000001</v>
      </c>
      <c r="N3770" s="183">
        <v>34.55575013</v>
      </c>
      <c r="O3770" s="184">
        <v>33.643775900000001</v>
      </c>
      <c r="P3770" s="185">
        <f>SUM(D3770:O3770)</f>
        <v>418.26866591999993</v>
      </c>
      <c r="Q3770" s="503"/>
      <c r="R3770" s="248"/>
      <c r="S3770" s="248"/>
      <c r="T3770" s="105">
        <f t="shared" ref="T3770:T3775" si="2486">R3770-S3770</f>
        <v>0</v>
      </c>
      <c r="U3770" s="79">
        <v>2</v>
      </c>
    </row>
    <row r="3771" spans="1:21" s="57" customFormat="1" ht="15.75" hidden="1" customHeight="1" thickBot="1">
      <c r="A3771" s="304" t="s">
        <v>81</v>
      </c>
      <c r="B3771" s="69"/>
      <c r="C3771" s="157" t="s">
        <v>627</v>
      </c>
      <c r="D3771" s="182">
        <v>34.42937834</v>
      </c>
      <c r="E3771" s="183">
        <v>32.703067879999999</v>
      </c>
      <c r="F3771" s="183">
        <v>34.362556230000003</v>
      </c>
      <c r="G3771" s="183">
        <v>33.57779309</v>
      </c>
      <c r="H3771" s="183">
        <v>32.599824740000003</v>
      </c>
      <c r="I3771" s="183">
        <v>35.38741529</v>
      </c>
      <c r="J3771" s="183">
        <v>32.858200340000003</v>
      </c>
      <c r="K3771" s="183">
        <v>33.886763170000002</v>
      </c>
      <c r="L3771" s="183">
        <v>34.592821450000002</v>
      </c>
      <c r="M3771" s="183">
        <v>32.490361980000003</v>
      </c>
      <c r="N3771" s="183">
        <v>34.318205149999997</v>
      </c>
      <c r="O3771" s="184">
        <v>33.232124949999999</v>
      </c>
      <c r="P3771" s="185">
        <f t="shared" ref="P3771:P3777" si="2487">SUM(D3771:O3771)</f>
        <v>404.43851260999998</v>
      </c>
      <c r="Q3771" s="503"/>
      <c r="R3771" s="248"/>
      <c r="S3771" s="248"/>
      <c r="T3771" s="105">
        <f t="shared" si="2486"/>
        <v>0</v>
      </c>
      <c r="U3771" s="79">
        <v>2</v>
      </c>
    </row>
    <row r="3772" spans="1:21" s="57" customFormat="1" ht="15.75" hidden="1" customHeight="1" thickBot="1">
      <c r="A3772" s="304" t="s">
        <v>81</v>
      </c>
      <c r="B3772" s="69"/>
      <c r="C3772" s="157" t="s">
        <v>724</v>
      </c>
      <c r="D3772" s="182">
        <v>32.915620189999999</v>
      </c>
      <c r="E3772" s="183">
        <v>32.355722929999999</v>
      </c>
      <c r="F3772" s="183">
        <v>32.691398489999997</v>
      </c>
      <c r="G3772" s="183">
        <v>32.339464280000001</v>
      </c>
      <c r="H3772" s="183">
        <v>32.399976359999997</v>
      </c>
      <c r="I3772" s="183">
        <v>34.862557119999998</v>
      </c>
      <c r="J3772" s="183">
        <v>33</v>
      </c>
      <c r="K3772" s="183">
        <v>32.637274810000001</v>
      </c>
      <c r="L3772" s="183">
        <v>32.20341913</v>
      </c>
      <c r="M3772" s="183">
        <v>33.115274409999998</v>
      </c>
      <c r="N3772" s="183">
        <v>34.304725830000002</v>
      </c>
      <c r="O3772" s="184">
        <v>32</v>
      </c>
      <c r="P3772" s="185">
        <f t="shared" si="2487"/>
        <v>394.8254335499999</v>
      </c>
      <c r="Q3772" s="503"/>
      <c r="R3772" s="187"/>
      <c r="S3772" s="187"/>
      <c r="T3772" s="105">
        <f t="shared" si="2486"/>
        <v>0</v>
      </c>
      <c r="U3772" s="79">
        <v>2</v>
      </c>
    </row>
    <row r="3773" spans="1:21" s="57" customFormat="1" ht="15.75" hidden="1" customHeight="1" thickBot="1">
      <c r="A3773" s="304" t="s">
        <v>81</v>
      </c>
      <c r="B3773" s="69"/>
      <c r="C3773" s="157" t="s">
        <v>829</v>
      </c>
      <c r="D3773" s="190">
        <v>32.314311959999998</v>
      </c>
      <c r="E3773" s="190">
        <v>32</v>
      </c>
      <c r="F3773" s="190">
        <v>36.711032950000003</v>
      </c>
      <c r="G3773" s="190">
        <v>32</v>
      </c>
      <c r="H3773" s="190">
        <v>32</v>
      </c>
      <c r="I3773" s="190">
        <v>31</v>
      </c>
      <c r="J3773" s="190">
        <v>30</v>
      </c>
      <c r="K3773" s="190">
        <v>31.18611027999998</v>
      </c>
      <c r="L3773" s="190">
        <v>31.879115560000002</v>
      </c>
      <c r="M3773" s="190">
        <v>31.535864129999993</v>
      </c>
      <c r="N3773" s="190">
        <v>30.476678870000001</v>
      </c>
      <c r="O3773" s="184">
        <v>31.155751109999983</v>
      </c>
      <c r="P3773" s="185">
        <f t="shared" si="2487"/>
        <v>382.25886485999996</v>
      </c>
      <c r="Q3773" s="503"/>
      <c r="R3773" s="187"/>
      <c r="S3773" s="187"/>
      <c r="T3773" s="105">
        <f t="shared" si="2486"/>
        <v>0</v>
      </c>
      <c r="U3773" s="79">
        <v>2</v>
      </c>
    </row>
    <row r="3774" spans="1:21" s="57" customFormat="1" ht="15.75" hidden="1" customHeight="1" thickBot="1">
      <c r="A3774" s="304" t="s">
        <v>81</v>
      </c>
      <c r="B3774" s="69"/>
      <c r="C3774" s="157" t="s">
        <v>913</v>
      </c>
      <c r="D3774" s="182">
        <v>28.328496940000001</v>
      </c>
      <c r="E3774" s="183">
        <v>29.271302489999997</v>
      </c>
      <c r="F3774" s="183">
        <v>29.295682419999999</v>
      </c>
      <c r="G3774" s="183">
        <v>29.428887209999999</v>
      </c>
      <c r="H3774" s="183">
        <v>29.3255506</v>
      </c>
      <c r="I3774" s="183">
        <v>30.972162490000017</v>
      </c>
      <c r="J3774" s="183">
        <v>29.871930980000002</v>
      </c>
      <c r="K3774" s="183">
        <v>30.026937279999999</v>
      </c>
      <c r="L3774" s="183">
        <v>29.146045049999998</v>
      </c>
      <c r="M3774" s="183">
        <v>29.095376219999991</v>
      </c>
      <c r="N3774" s="183">
        <v>29.769349480000017</v>
      </c>
      <c r="O3774" s="184">
        <v>29.884233619999975</v>
      </c>
      <c r="P3774" s="185">
        <f t="shared" si="2487"/>
        <v>354.41595477999999</v>
      </c>
      <c r="Q3774" s="503"/>
      <c r="R3774" s="182"/>
      <c r="S3774" s="191"/>
      <c r="T3774" s="192">
        <f>S3774-R3774</f>
        <v>0</v>
      </c>
      <c r="U3774" s="79">
        <v>2</v>
      </c>
    </row>
    <row r="3775" spans="1:21" s="57" customFormat="1" ht="15.75" hidden="1" customHeight="1" thickBot="1">
      <c r="A3775" s="304" t="s">
        <v>81</v>
      </c>
      <c r="B3775" s="69"/>
      <c r="C3775" s="157" t="s">
        <v>1014</v>
      </c>
      <c r="D3775" s="182">
        <v>29.839062439999999</v>
      </c>
      <c r="E3775" s="183">
        <v>31.799965239999999</v>
      </c>
      <c r="F3775" s="183">
        <v>30.203284629999999</v>
      </c>
      <c r="G3775" s="183">
        <v>31.547444859999999</v>
      </c>
      <c r="H3775" s="183">
        <v>30</v>
      </c>
      <c r="I3775" s="183">
        <v>30.589236450000016</v>
      </c>
      <c r="J3775" s="183">
        <v>30.308182799999997</v>
      </c>
      <c r="K3775" s="183">
        <v>30.600136099999986</v>
      </c>
      <c r="L3775" s="183">
        <v>30.846186099999983</v>
      </c>
      <c r="M3775" s="183">
        <v>29</v>
      </c>
      <c r="N3775" s="183">
        <v>29.763322530000039</v>
      </c>
      <c r="O3775" s="184">
        <v>29.649492219999956</v>
      </c>
      <c r="P3775" s="185">
        <f t="shared" si="2487"/>
        <v>364.14631336999997</v>
      </c>
      <c r="Q3775" s="503"/>
      <c r="R3775" s="459">
        <v>374.6</v>
      </c>
      <c r="S3775" s="459">
        <v>374.6</v>
      </c>
      <c r="T3775" s="592">
        <f t="shared" si="2486"/>
        <v>0</v>
      </c>
      <c r="U3775" s="79">
        <v>2</v>
      </c>
    </row>
    <row r="3776" spans="1:21" s="57" customFormat="1" ht="15.6" customHeight="1" thickBot="1">
      <c r="A3776" s="304" t="s">
        <v>81</v>
      </c>
      <c r="B3776" s="516">
        <f>+B3763+1</f>
        <v>745</v>
      </c>
      <c r="C3776" s="157" t="s">
        <v>2538</v>
      </c>
      <c r="D3776" s="182">
        <v>29.6</v>
      </c>
      <c r="E3776" s="182">
        <v>29.9</v>
      </c>
      <c r="F3776" s="182">
        <v>30.5</v>
      </c>
      <c r="G3776" s="182">
        <v>29.3</v>
      </c>
      <c r="H3776" s="182">
        <v>29.2</v>
      </c>
      <c r="I3776" s="182">
        <v>33</v>
      </c>
      <c r="J3776" s="182">
        <v>28.6</v>
      </c>
      <c r="K3776" s="182">
        <v>30.1</v>
      </c>
      <c r="L3776" s="182">
        <v>29.7</v>
      </c>
      <c r="M3776" s="182">
        <v>29.7</v>
      </c>
      <c r="N3776" s="182">
        <v>31.3</v>
      </c>
      <c r="O3776" s="184">
        <f>(R3776)-SUM(D3776:N3776)</f>
        <v>29.800000000000011</v>
      </c>
      <c r="P3776" s="185">
        <f>SUM(D3776:O3776)</f>
        <v>360.7</v>
      </c>
      <c r="Q3776" s="584"/>
      <c r="R3776" s="182">
        <v>360.7</v>
      </c>
      <c r="S3776" s="187">
        <v>360.7</v>
      </c>
      <c r="T3776" s="105">
        <f>R3776-S3776</f>
        <v>0</v>
      </c>
      <c r="U3776" s="79">
        <v>1</v>
      </c>
    </row>
    <row r="3777" spans="1:21" s="57" customFormat="1" ht="15.75" hidden="1" customHeight="1" thickBot="1">
      <c r="A3777" s="304" t="s">
        <v>81</v>
      </c>
      <c r="B3777" s="69"/>
      <c r="C3777" s="157" t="s">
        <v>1161</v>
      </c>
      <c r="D3777" s="183">
        <v>34.154636940000003</v>
      </c>
      <c r="E3777" s="183">
        <v>29.379369489999995</v>
      </c>
      <c r="F3777" s="183">
        <v>30.330329839999997</v>
      </c>
      <c r="G3777" s="183">
        <v>29.658539990000008</v>
      </c>
      <c r="H3777" s="183">
        <v>29</v>
      </c>
      <c r="I3777" s="183">
        <v>31.668916370000005</v>
      </c>
      <c r="J3777" s="183">
        <v>29.067786029999979</v>
      </c>
      <c r="K3777" s="183">
        <v>30.503760200000016</v>
      </c>
      <c r="L3777" s="183">
        <v>28.999999999999972</v>
      </c>
      <c r="M3777" s="183">
        <v>27</v>
      </c>
      <c r="N3777" s="183">
        <v>27</v>
      </c>
      <c r="O3777" s="184">
        <v>26</v>
      </c>
      <c r="P3777" s="185">
        <f t="shared" si="2487"/>
        <v>352.76333885999998</v>
      </c>
      <c r="Q3777" s="351"/>
      <c r="R3777" s="199">
        <v>356.4</v>
      </c>
      <c r="S3777" s="187">
        <v>356.4</v>
      </c>
      <c r="T3777" s="481">
        <f>R3777-S3777</f>
        <v>0</v>
      </c>
      <c r="U3777" s="79">
        <v>2</v>
      </c>
    </row>
    <row r="3778" spans="1:21" s="57" customFormat="1" ht="15.75" hidden="1" customHeight="1" thickBot="1">
      <c r="A3778" s="304" t="s">
        <v>81</v>
      </c>
      <c r="B3778" s="516"/>
      <c r="C3778" s="157" t="s">
        <v>2135</v>
      </c>
      <c r="D3778" s="183">
        <v>26.903516100000001</v>
      </c>
      <c r="E3778" s="183">
        <v>27.748579099999997</v>
      </c>
      <c r="F3778" s="183">
        <v>27.318704239999995</v>
      </c>
      <c r="G3778" s="183">
        <v>27.976741710000013</v>
      </c>
      <c r="H3778" s="183">
        <v>27.638543369999979</v>
      </c>
      <c r="I3778" s="183">
        <v>29.896811320000012</v>
      </c>
      <c r="J3778" s="183">
        <v>25.000000099999994</v>
      </c>
      <c r="K3778" s="183">
        <v>28.140474909999995</v>
      </c>
      <c r="L3778" s="183">
        <v>28.976842090000019</v>
      </c>
      <c r="M3778" s="183">
        <v>27.306283070000006</v>
      </c>
      <c r="N3778" s="183">
        <v>28.681036430000006</v>
      </c>
      <c r="O3778" s="184">
        <v>27.990141359999996</v>
      </c>
      <c r="P3778" s="185">
        <f t="shared" ref="P3778:P3787" si="2488">SUM(D3778:O3778)</f>
        <v>333.57767380000001</v>
      </c>
      <c r="Q3778" s="351"/>
      <c r="R3778" s="182">
        <v>348.4</v>
      </c>
      <c r="S3778" s="187">
        <v>348.4</v>
      </c>
      <c r="T3778" s="481">
        <f t="shared" ref="T3778:T3787" si="2489">R3778-S3778</f>
        <v>0</v>
      </c>
      <c r="U3778" s="79">
        <v>2</v>
      </c>
    </row>
    <row r="3779" spans="1:21" s="57" customFormat="1" ht="15.75" hidden="1" customHeight="1" thickBot="1">
      <c r="A3779" s="304" t="s">
        <v>81</v>
      </c>
      <c r="B3779" s="516"/>
      <c r="C3779" s="157" t="s">
        <v>2136</v>
      </c>
      <c r="D3779" s="182">
        <v>27.453765799999999</v>
      </c>
      <c r="E3779" s="183">
        <v>27.20233167</v>
      </c>
      <c r="F3779" s="183">
        <v>29.603935540000002</v>
      </c>
      <c r="G3779" s="183">
        <v>25.687866349999993</v>
      </c>
      <c r="H3779" s="183">
        <v>25.983677600000007</v>
      </c>
      <c r="I3779" s="183">
        <v>30.35354504</v>
      </c>
      <c r="J3779" s="183">
        <v>26.564744329999996</v>
      </c>
      <c r="K3779" s="183">
        <v>27.346967699999993</v>
      </c>
      <c r="L3779" s="183">
        <v>27.055974829999997</v>
      </c>
      <c r="M3779" s="183">
        <v>26.523435009999986</v>
      </c>
      <c r="N3779" s="183">
        <v>28.964420030000042</v>
      </c>
      <c r="O3779" s="184">
        <v>26.999488689999964</v>
      </c>
      <c r="P3779" s="185">
        <f t="shared" si="2488"/>
        <v>329.74015258999998</v>
      </c>
      <c r="Q3779" s="557"/>
      <c r="R3779" s="642">
        <v>323.2</v>
      </c>
      <c r="S3779" s="459">
        <v>323.2</v>
      </c>
      <c r="T3779" s="592">
        <f t="shared" si="2489"/>
        <v>0</v>
      </c>
      <c r="U3779" s="79">
        <v>2</v>
      </c>
    </row>
    <row r="3780" spans="1:21" s="57" customFormat="1" ht="15.6" hidden="1" customHeight="1" thickBot="1">
      <c r="A3780" s="304" t="s">
        <v>81</v>
      </c>
      <c r="B3780" s="516"/>
      <c r="C3780" s="157" t="s">
        <v>2137</v>
      </c>
      <c r="D3780" s="183">
        <v>27.53965895</v>
      </c>
      <c r="E3780" s="183">
        <v>27.717167110000002</v>
      </c>
      <c r="F3780" s="183">
        <v>27.343646360000001</v>
      </c>
      <c r="G3780" s="183">
        <v>27.27904101</v>
      </c>
      <c r="H3780" s="183">
        <v>27.16414309000001</v>
      </c>
      <c r="I3780" s="183">
        <v>30.86030998999999</v>
      </c>
      <c r="J3780" s="183">
        <v>27.441975469999988</v>
      </c>
      <c r="K3780" s="183">
        <v>27.622455389999999</v>
      </c>
      <c r="L3780" s="183">
        <v>26.191761200000002</v>
      </c>
      <c r="M3780" s="183">
        <v>28.351888930000001</v>
      </c>
      <c r="N3780" s="183">
        <v>29.016926109999986</v>
      </c>
      <c r="O3780" s="184">
        <v>27.517422049999993</v>
      </c>
      <c r="P3780" s="185">
        <f t="shared" si="2488"/>
        <v>334.04639565999997</v>
      </c>
      <c r="Q3780" s="584"/>
      <c r="R3780" s="182">
        <v>327.7</v>
      </c>
      <c r="S3780" s="187">
        <v>327.7</v>
      </c>
      <c r="T3780" s="105">
        <f t="shared" si="2489"/>
        <v>0</v>
      </c>
      <c r="U3780" s="79">
        <v>2</v>
      </c>
    </row>
    <row r="3781" spans="1:21" s="57" customFormat="1" ht="15.6" hidden="1" customHeight="1" thickBot="1">
      <c r="A3781" s="304" t="s">
        <v>81</v>
      </c>
      <c r="B3781" s="516"/>
      <c r="C3781" s="157" t="s">
        <v>2138</v>
      </c>
      <c r="D3781" s="183">
        <v>28.339449120000001</v>
      </c>
      <c r="E3781" s="183">
        <v>26.787271880000002</v>
      </c>
      <c r="F3781" s="183">
        <v>27.90257794</v>
      </c>
      <c r="G3781" s="183">
        <v>29.544970539999994</v>
      </c>
      <c r="H3781" s="183">
        <v>29.372520940000015</v>
      </c>
      <c r="I3781" s="183">
        <v>32.201367489999996</v>
      </c>
      <c r="J3781" s="183">
        <v>26.532239489999995</v>
      </c>
      <c r="K3781" s="183">
        <v>28.751883039999996</v>
      </c>
      <c r="L3781" s="183">
        <v>28.622236680000015</v>
      </c>
      <c r="M3781" s="183">
        <v>29.447166299999992</v>
      </c>
      <c r="N3781" s="183">
        <v>29.25486823</v>
      </c>
      <c r="O3781" s="184">
        <v>30.178172459999985</v>
      </c>
      <c r="P3781" s="185">
        <f t="shared" si="2488"/>
        <v>346.93472410999999</v>
      </c>
      <c r="Q3781" s="638"/>
      <c r="R3781" s="182">
        <v>347.2</v>
      </c>
      <c r="S3781" s="187">
        <v>347.2</v>
      </c>
      <c r="T3781" s="105">
        <f t="shared" si="2489"/>
        <v>0</v>
      </c>
      <c r="U3781" s="79">
        <v>2</v>
      </c>
    </row>
    <row r="3782" spans="1:21" s="57" customFormat="1" ht="15.75" customHeight="1" thickBot="1">
      <c r="A3782" s="304" t="s">
        <v>81</v>
      </c>
      <c r="B3782" s="516">
        <f>+B3776+1</f>
        <v>746</v>
      </c>
      <c r="C3782" s="157" t="s">
        <v>2139</v>
      </c>
      <c r="D3782" s="612">
        <v>29.6</v>
      </c>
      <c r="E3782" s="612">
        <v>29</v>
      </c>
      <c r="F3782" s="612">
        <v>30.1</v>
      </c>
      <c r="G3782" s="612">
        <v>29.3</v>
      </c>
      <c r="H3782" s="612">
        <v>29.3</v>
      </c>
      <c r="I3782" s="612">
        <v>33.1</v>
      </c>
      <c r="J3782" s="612">
        <v>28.6</v>
      </c>
      <c r="K3782" s="612">
        <v>29.7</v>
      </c>
      <c r="L3782" s="612">
        <v>29</v>
      </c>
      <c r="M3782" s="612">
        <v>29.9</v>
      </c>
      <c r="N3782" s="612">
        <v>31</v>
      </c>
      <c r="O3782" s="184">
        <f t="shared" ref="O3782:O3787" si="2490">(R3782)-SUM(D3782:N3782)</f>
        <v>30.000000000000057</v>
      </c>
      <c r="P3782" s="185">
        <f t="shared" si="2488"/>
        <v>358.6</v>
      </c>
      <c r="Q3782" s="557"/>
      <c r="R3782" s="194">
        <v>358.6</v>
      </c>
      <c r="S3782" s="187">
        <v>358.6</v>
      </c>
      <c r="T3782" s="105">
        <f t="shared" si="2489"/>
        <v>0</v>
      </c>
      <c r="U3782" s="79">
        <v>1</v>
      </c>
    </row>
    <row r="3783" spans="1:21" s="57" customFormat="1" ht="15.75" customHeight="1" thickBot="1">
      <c r="A3783" s="304" t="s">
        <v>81</v>
      </c>
      <c r="B3783" s="516">
        <f>+B3782+1</f>
        <v>747</v>
      </c>
      <c r="C3783" s="157" t="s">
        <v>2140</v>
      </c>
      <c r="D3783" s="612">
        <v>30.6</v>
      </c>
      <c r="E3783" s="611">
        <v>30</v>
      </c>
      <c r="F3783" s="611">
        <v>31.2</v>
      </c>
      <c r="G3783" s="611">
        <v>30.3</v>
      </c>
      <c r="H3783" s="611">
        <v>30.3</v>
      </c>
      <c r="I3783" s="611">
        <v>34.299999999999997</v>
      </c>
      <c r="J3783" s="611">
        <v>29.6</v>
      </c>
      <c r="K3783" s="611">
        <v>30.7</v>
      </c>
      <c r="L3783" s="611">
        <v>30.1</v>
      </c>
      <c r="M3783" s="611">
        <v>31</v>
      </c>
      <c r="N3783" s="611">
        <v>32</v>
      </c>
      <c r="O3783" s="184">
        <f t="shared" si="2490"/>
        <v>31.100000000000023</v>
      </c>
      <c r="P3783" s="185">
        <f t="shared" si="2488"/>
        <v>371.2</v>
      </c>
      <c r="Q3783" s="542"/>
      <c r="R3783" s="199">
        <v>371.2</v>
      </c>
      <c r="S3783" s="187">
        <v>371.2</v>
      </c>
      <c r="T3783" s="105">
        <f t="shared" si="2489"/>
        <v>0</v>
      </c>
      <c r="U3783" s="79">
        <v>1</v>
      </c>
    </row>
    <row r="3784" spans="1:21" s="57" customFormat="1" ht="15.75" hidden="1" customHeight="1" thickBot="1">
      <c r="A3784" s="304" t="s">
        <v>81</v>
      </c>
      <c r="B3784" s="69"/>
      <c r="C3784" s="157" t="s">
        <v>2141</v>
      </c>
      <c r="D3784" s="195"/>
      <c r="E3784" s="193"/>
      <c r="F3784" s="193"/>
      <c r="G3784" s="193"/>
      <c r="H3784" s="193"/>
      <c r="I3784" s="193"/>
      <c r="J3784" s="193"/>
      <c r="K3784" s="193"/>
      <c r="L3784" s="193"/>
      <c r="M3784" s="193"/>
      <c r="N3784" s="193"/>
      <c r="O3784" s="184">
        <f t="shared" si="2490"/>
        <v>0</v>
      </c>
      <c r="P3784" s="185">
        <f t="shared" si="2488"/>
        <v>0</v>
      </c>
      <c r="Q3784" s="503"/>
      <c r="R3784" s="199"/>
      <c r="S3784" s="187"/>
      <c r="T3784" s="105">
        <f t="shared" si="2489"/>
        <v>0</v>
      </c>
      <c r="U3784" s="79">
        <v>2</v>
      </c>
    </row>
    <row r="3785" spans="1:21" s="57" customFormat="1" ht="15.75" hidden="1" customHeight="1" thickBot="1">
      <c r="A3785" s="304" t="s">
        <v>81</v>
      </c>
      <c r="B3785" s="69"/>
      <c r="C3785" s="157" t="s">
        <v>2142</v>
      </c>
      <c r="D3785" s="195"/>
      <c r="E3785" s="193"/>
      <c r="F3785" s="193"/>
      <c r="G3785" s="193"/>
      <c r="H3785" s="193"/>
      <c r="I3785" s="193"/>
      <c r="J3785" s="193"/>
      <c r="K3785" s="193"/>
      <c r="L3785" s="193"/>
      <c r="M3785" s="193"/>
      <c r="N3785" s="193"/>
      <c r="O3785" s="184">
        <f t="shared" si="2490"/>
        <v>0</v>
      </c>
      <c r="P3785" s="185">
        <f t="shared" si="2488"/>
        <v>0</v>
      </c>
      <c r="Q3785" s="503"/>
      <c r="R3785" s="199"/>
      <c r="S3785" s="187"/>
      <c r="T3785" s="105">
        <f t="shared" si="2489"/>
        <v>0</v>
      </c>
      <c r="U3785" s="79">
        <v>2</v>
      </c>
    </row>
    <row r="3786" spans="1:21" s="57" customFormat="1" ht="15.75" hidden="1" customHeight="1" thickBot="1">
      <c r="A3786" s="304" t="s">
        <v>81</v>
      </c>
      <c r="B3786" s="69"/>
      <c r="C3786" s="157" t="s">
        <v>2143</v>
      </c>
      <c r="D3786" s="195"/>
      <c r="E3786" s="193"/>
      <c r="F3786" s="193"/>
      <c r="G3786" s="193"/>
      <c r="H3786" s="193"/>
      <c r="I3786" s="193"/>
      <c r="J3786" s="193"/>
      <c r="K3786" s="193"/>
      <c r="L3786" s="193"/>
      <c r="M3786" s="193"/>
      <c r="N3786" s="193"/>
      <c r="O3786" s="184">
        <f t="shared" si="2490"/>
        <v>0</v>
      </c>
      <c r="P3786" s="185">
        <f t="shared" si="2488"/>
        <v>0</v>
      </c>
      <c r="Q3786" s="503"/>
      <c r="R3786" s="199"/>
      <c r="S3786" s="187"/>
      <c r="T3786" s="105">
        <f t="shared" si="2489"/>
        <v>0</v>
      </c>
      <c r="U3786" s="79">
        <v>2</v>
      </c>
    </row>
    <row r="3787" spans="1:21" s="57" customFormat="1" ht="15.75" hidden="1" customHeight="1" thickBot="1">
      <c r="A3787" s="304" t="s">
        <v>81</v>
      </c>
      <c r="B3787" s="69"/>
      <c r="C3787" s="157" t="s">
        <v>2144</v>
      </c>
      <c r="D3787" s="195"/>
      <c r="E3787" s="193"/>
      <c r="F3787" s="193"/>
      <c r="G3787" s="193"/>
      <c r="H3787" s="193"/>
      <c r="I3787" s="193"/>
      <c r="J3787" s="193"/>
      <c r="K3787" s="193"/>
      <c r="L3787" s="193"/>
      <c r="M3787" s="193"/>
      <c r="N3787" s="193"/>
      <c r="O3787" s="184">
        <f t="shared" si="2490"/>
        <v>0</v>
      </c>
      <c r="P3787" s="185">
        <f t="shared" si="2488"/>
        <v>0</v>
      </c>
      <c r="Q3787" s="503"/>
      <c r="R3787" s="199"/>
      <c r="S3787" s="187"/>
      <c r="T3787" s="105">
        <f t="shared" si="2489"/>
        <v>0</v>
      </c>
      <c r="U3787" s="79">
        <v>2</v>
      </c>
    </row>
    <row r="3788" spans="1:21" s="196" customFormat="1" ht="15.75" hidden="1" customHeight="1" thickBot="1">
      <c r="B3788" s="549"/>
      <c r="C3788" s="474"/>
      <c r="D3788" s="161"/>
      <c r="E3788" s="161"/>
      <c r="F3788" s="161"/>
      <c r="G3788" s="161"/>
      <c r="H3788" s="161"/>
      <c r="I3788" s="161"/>
      <c r="J3788" s="161"/>
      <c r="K3788" s="161"/>
      <c r="L3788" s="161"/>
      <c r="M3788" s="161"/>
      <c r="N3788" s="161"/>
      <c r="O3788" s="197"/>
      <c r="P3788" s="198"/>
      <c r="Q3788" s="198"/>
      <c r="R3788" s="161"/>
      <c r="S3788" s="161"/>
      <c r="T3788" s="75"/>
      <c r="U3788" s="79">
        <v>2</v>
      </c>
    </row>
    <row r="3789" spans="1:21" s="57" customFormat="1" ht="15.75" hidden="1" customHeight="1" thickBot="1">
      <c r="A3789" s="302" t="s">
        <v>560</v>
      </c>
      <c r="B3789" s="69"/>
      <c r="C3789" s="216" t="s">
        <v>528</v>
      </c>
      <c r="D3789" s="173">
        <v>0</v>
      </c>
      <c r="E3789" s="218">
        <v>0</v>
      </c>
      <c r="F3789" s="218">
        <v>0</v>
      </c>
      <c r="G3789" s="218">
        <v>0</v>
      </c>
      <c r="H3789" s="218">
        <v>0</v>
      </c>
      <c r="I3789" s="218">
        <v>0</v>
      </c>
      <c r="J3789" s="218">
        <v>0</v>
      </c>
      <c r="K3789" s="218">
        <v>0</v>
      </c>
      <c r="L3789" s="218">
        <v>0</v>
      </c>
      <c r="M3789" s="218">
        <v>0</v>
      </c>
      <c r="N3789" s="218">
        <v>0</v>
      </c>
      <c r="O3789" s="218">
        <v>0</v>
      </c>
      <c r="P3789" s="160">
        <f t="shared" ref="P3789:P3794" si="2491">SUM(D3789:O3789)</f>
        <v>0</v>
      </c>
      <c r="Q3789" s="484"/>
      <c r="R3789" s="234"/>
      <c r="S3789" s="234"/>
      <c r="T3789" s="75"/>
      <c r="U3789" s="79">
        <v>2</v>
      </c>
    </row>
    <row r="3790" spans="1:21" s="57" customFormat="1" ht="15.75" hidden="1" customHeight="1" thickBot="1">
      <c r="A3790" s="304" t="s">
        <v>560</v>
      </c>
      <c r="B3790" s="69"/>
      <c r="C3790" s="216" t="s">
        <v>529</v>
      </c>
      <c r="D3790" s="219">
        <v>0</v>
      </c>
      <c r="E3790" s="220">
        <v>0</v>
      </c>
      <c r="F3790" s="220">
        <v>0</v>
      </c>
      <c r="G3790" s="220">
        <v>0</v>
      </c>
      <c r="H3790" s="220">
        <v>0</v>
      </c>
      <c r="I3790" s="220">
        <v>0</v>
      </c>
      <c r="J3790" s="220">
        <v>0</v>
      </c>
      <c r="K3790" s="220">
        <v>0</v>
      </c>
      <c r="L3790" s="220">
        <v>0</v>
      </c>
      <c r="M3790" s="220">
        <v>0</v>
      </c>
      <c r="N3790" s="220">
        <v>0</v>
      </c>
      <c r="O3790" s="220">
        <v>0</v>
      </c>
      <c r="P3790" s="164">
        <f t="shared" si="2491"/>
        <v>0</v>
      </c>
      <c r="Q3790" s="484"/>
      <c r="R3790" s="234"/>
      <c r="S3790" s="234"/>
      <c r="T3790" s="75"/>
      <c r="U3790" s="79">
        <v>2</v>
      </c>
    </row>
    <row r="3791" spans="1:21" s="57" customFormat="1" ht="15.75" hidden="1" customHeight="1" thickBot="1">
      <c r="A3791" s="304" t="s">
        <v>560</v>
      </c>
      <c r="B3791" s="69"/>
      <c r="C3791" s="216" t="s">
        <v>530</v>
      </c>
      <c r="D3791" s="382">
        <v>0</v>
      </c>
      <c r="E3791" s="235">
        <v>0</v>
      </c>
      <c r="F3791" s="235">
        <v>0</v>
      </c>
      <c r="G3791" s="235">
        <v>0</v>
      </c>
      <c r="H3791" s="235">
        <v>0</v>
      </c>
      <c r="I3791" s="235">
        <v>0</v>
      </c>
      <c r="J3791" s="235">
        <v>0</v>
      </c>
      <c r="K3791" s="235">
        <v>0</v>
      </c>
      <c r="L3791" s="235">
        <v>0</v>
      </c>
      <c r="M3791" s="235">
        <v>0</v>
      </c>
      <c r="N3791" s="235">
        <v>0</v>
      </c>
      <c r="O3791" s="235">
        <v>0</v>
      </c>
      <c r="P3791" s="167">
        <f t="shared" si="2491"/>
        <v>0</v>
      </c>
      <c r="Q3791" s="484"/>
      <c r="R3791" s="234"/>
      <c r="S3791" s="234"/>
      <c r="T3791" s="75"/>
      <c r="U3791" s="79">
        <v>2</v>
      </c>
    </row>
    <row r="3792" spans="1:21" s="57" customFormat="1" ht="15.75" hidden="1" customHeight="1" thickBot="1">
      <c r="A3792" s="304" t="s">
        <v>560</v>
      </c>
      <c r="B3792" s="69"/>
      <c r="C3792" s="157" t="s">
        <v>531</v>
      </c>
      <c r="D3792" s="168">
        <v>0</v>
      </c>
      <c r="E3792" s="217">
        <v>0</v>
      </c>
      <c r="F3792" s="217">
        <v>0</v>
      </c>
      <c r="G3792" s="217">
        <v>0</v>
      </c>
      <c r="H3792" s="217">
        <v>0</v>
      </c>
      <c r="I3792" s="217">
        <v>0</v>
      </c>
      <c r="J3792" s="217">
        <v>0</v>
      </c>
      <c r="K3792" s="217">
        <v>0</v>
      </c>
      <c r="L3792" s="217">
        <v>0</v>
      </c>
      <c r="M3792" s="217">
        <v>0</v>
      </c>
      <c r="N3792" s="217">
        <v>0</v>
      </c>
      <c r="O3792" s="217">
        <v>0</v>
      </c>
      <c r="P3792" s="171">
        <f t="shared" si="2491"/>
        <v>0</v>
      </c>
      <c r="Q3792" s="484"/>
      <c r="R3792" s="234"/>
      <c r="S3792" s="234"/>
      <c r="T3792" s="75"/>
      <c r="U3792" s="79">
        <v>2</v>
      </c>
    </row>
    <row r="3793" spans="1:21" s="57" customFormat="1" ht="15.75" hidden="1" customHeight="1" thickBot="1">
      <c r="A3793" s="304" t="s">
        <v>560</v>
      </c>
      <c r="B3793" s="69"/>
      <c r="C3793" s="172" t="s">
        <v>532</v>
      </c>
      <c r="D3793" s="168">
        <f>D3812/$P3812</f>
        <v>4.7187981979139126E-4</v>
      </c>
      <c r="E3793" s="169">
        <f t="shared" ref="E3793:O3793" si="2492">E3812/$P3812</f>
        <v>3.5409795426368949E-4</v>
      </c>
      <c r="F3793" s="169">
        <f t="shared" si="2492"/>
        <v>8.6574989086754149E-4</v>
      </c>
      <c r="G3793" s="169">
        <f t="shared" si="2492"/>
        <v>6.6928440229918347E-4</v>
      </c>
      <c r="H3793" s="169">
        <f t="shared" si="2492"/>
        <v>4.9254259278153404E-4</v>
      </c>
      <c r="I3793" s="169">
        <f t="shared" si="2492"/>
        <v>0</v>
      </c>
      <c r="J3793" s="169">
        <f t="shared" si="2492"/>
        <v>1.1910525727520406E-5</v>
      </c>
      <c r="K3793" s="169">
        <f t="shared" si="2492"/>
        <v>5.4901867389651722E-3</v>
      </c>
      <c r="L3793" s="169">
        <f t="shared" si="2492"/>
        <v>4.254041419184742E-4</v>
      </c>
      <c r="M3793" s="169">
        <f t="shared" si="2492"/>
        <v>0.99033904809432938</v>
      </c>
      <c r="N3793" s="169">
        <f t="shared" si="2492"/>
        <v>8.7989583905607809E-4</v>
      </c>
      <c r="O3793" s="169">
        <f t="shared" si="2492"/>
        <v>0</v>
      </c>
      <c r="P3793" s="171">
        <f t="shared" si="2491"/>
        <v>1</v>
      </c>
      <c r="Q3793" s="496" t="e">
        <f>(P3812/P3811-1)</f>
        <v>#DIV/0!</v>
      </c>
      <c r="R3793" s="234"/>
      <c r="S3793" s="234"/>
      <c r="T3793" s="75"/>
      <c r="U3793" s="79">
        <v>2</v>
      </c>
    </row>
    <row r="3794" spans="1:21" s="57" customFormat="1" ht="15.75" hidden="1" customHeight="1" thickBot="1">
      <c r="A3794" s="304" t="s">
        <v>560</v>
      </c>
      <c r="B3794" s="69"/>
      <c r="C3794" s="157" t="s">
        <v>533</v>
      </c>
      <c r="D3794" s="173">
        <v>0</v>
      </c>
      <c r="E3794" s="218">
        <v>0</v>
      </c>
      <c r="F3794" s="218">
        <v>0</v>
      </c>
      <c r="G3794" s="218">
        <v>0</v>
      </c>
      <c r="H3794" s="218">
        <v>0</v>
      </c>
      <c r="I3794" s="218">
        <v>0</v>
      </c>
      <c r="J3794" s="218">
        <v>0</v>
      </c>
      <c r="K3794" s="218">
        <v>0</v>
      </c>
      <c r="L3794" s="218">
        <v>0</v>
      </c>
      <c r="M3794" s="218">
        <v>0</v>
      </c>
      <c r="N3794" s="218">
        <v>0</v>
      </c>
      <c r="O3794" s="218">
        <v>0</v>
      </c>
      <c r="P3794" s="160">
        <f t="shared" si="2491"/>
        <v>0</v>
      </c>
      <c r="Q3794" s="496">
        <f>(P3813/P3812-1)</f>
        <v>-1</v>
      </c>
      <c r="R3794" s="234"/>
      <c r="S3794" s="234"/>
      <c r="T3794" s="75"/>
      <c r="U3794" s="79">
        <v>2</v>
      </c>
    </row>
    <row r="3795" spans="1:21" s="57" customFormat="1" ht="15.75" hidden="1" customHeight="1" thickBot="1">
      <c r="A3795" s="304" t="s">
        <v>560</v>
      </c>
      <c r="B3795" s="69"/>
      <c r="C3795" s="216" t="s">
        <v>628</v>
      </c>
      <c r="D3795" s="382">
        <v>0</v>
      </c>
      <c r="E3795" s="235">
        <v>0</v>
      </c>
      <c r="F3795" s="235">
        <v>0</v>
      </c>
      <c r="G3795" s="235">
        <v>0</v>
      </c>
      <c r="H3795" s="235">
        <v>0</v>
      </c>
      <c r="I3795" s="235">
        <v>0</v>
      </c>
      <c r="J3795" s="235">
        <v>0</v>
      </c>
      <c r="K3795" s="235">
        <v>0</v>
      </c>
      <c r="L3795" s="235">
        <v>0</v>
      </c>
      <c r="M3795" s="235">
        <v>0</v>
      </c>
      <c r="N3795" s="235">
        <v>0</v>
      </c>
      <c r="O3795" s="235">
        <v>0</v>
      </c>
      <c r="P3795" s="167">
        <f t="shared" ref="P3795:P3800" si="2493">SUM(D3795:O3795)</f>
        <v>0</v>
      </c>
      <c r="Q3795" s="497" t="e">
        <f>(P3814/P3813-1)</f>
        <v>#DIV/0!</v>
      </c>
      <c r="R3795" s="234"/>
      <c r="S3795" s="234"/>
      <c r="T3795" s="75"/>
      <c r="U3795" s="79">
        <v>2</v>
      </c>
    </row>
    <row r="3796" spans="1:21" s="57" customFormat="1" ht="15.75" hidden="1" customHeight="1" thickBot="1">
      <c r="A3796" s="304" t="s">
        <v>560</v>
      </c>
      <c r="B3796" s="69"/>
      <c r="C3796" s="216" t="s">
        <v>725</v>
      </c>
      <c r="D3796" s="168">
        <f>D3815/$P3815</f>
        <v>0</v>
      </c>
      <c r="E3796" s="217">
        <f t="shared" ref="E3796:O3796" si="2494">E3815/$P3815</f>
        <v>0</v>
      </c>
      <c r="F3796" s="217">
        <f t="shared" si="2494"/>
        <v>0</v>
      </c>
      <c r="G3796" s="217">
        <f t="shared" si="2494"/>
        <v>0</v>
      </c>
      <c r="H3796" s="217">
        <f t="shared" si="2494"/>
        <v>0</v>
      </c>
      <c r="I3796" s="217">
        <f t="shared" si="2494"/>
        <v>0</v>
      </c>
      <c r="J3796" s="217">
        <f t="shared" si="2494"/>
        <v>0</v>
      </c>
      <c r="K3796" s="217">
        <f t="shared" si="2494"/>
        <v>0</v>
      </c>
      <c r="L3796" s="217">
        <f t="shared" si="2494"/>
        <v>1</v>
      </c>
      <c r="M3796" s="217">
        <f t="shared" si="2494"/>
        <v>0</v>
      </c>
      <c r="N3796" s="217">
        <f t="shared" si="2494"/>
        <v>0</v>
      </c>
      <c r="O3796" s="217">
        <f t="shared" si="2494"/>
        <v>0</v>
      </c>
      <c r="P3796" s="171">
        <f t="shared" si="2493"/>
        <v>1</v>
      </c>
      <c r="Q3796" s="497">
        <v>1</v>
      </c>
      <c r="R3796" s="234"/>
      <c r="S3796" s="234"/>
      <c r="T3796" s="477"/>
      <c r="U3796" s="79">
        <v>2</v>
      </c>
    </row>
    <row r="3797" spans="1:21" s="57" customFormat="1" ht="15.75" hidden="1" customHeight="1" thickBot="1">
      <c r="A3797" s="304" t="s">
        <v>560</v>
      </c>
      <c r="B3797" s="516"/>
      <c r="C3797" s="216" t="s">
        <v>830</v>
      </c>
      <c r="D3797" s="173">
        <v>0</v>
      </c>
      <c r="E3797" s="218">
        <v>0</v>
      </c>
      <c r="F3797" s="218">
        <v>0</v>
      </c>
      <c r="G3797" s="218">
        <v>0</v>
      </c>
      <c r="H3797" s="218">
        <v>0</v>
      </c>
      <c r="I3797" s="218">
        <v>0</v>
      </c>
      <c r="J3797" s="218">
        <v>0</v>
      </c>
      <c r="K3797" s="218">
        <v>0</v>
      </c>
      <c r="L3797" s="218">
        <v>0</v>
      </c>
      <c r="M3797" s="218">
        <v>0</v>
      </c>
      <c r="N3797" s="218">
        <v>0</v>
      </c>
      <c r="O3797" s="218">
        <v>0</v>
      </c>
      <c r="P3797" s="514">
        <f t="shared" si="2493"/>
        <v>0</v>
      </c>
      <c r="Q3797" s="550">
        <f>(P3816/P3815-1)</f>
        <v>-1</v>
      </c>
      <c r="R3797" s="234"/>
      <c r="S3797" s="234"/>
      <c r="T3797" s="75"/>
      <c r="U3797" s="79">
        <v>2</v>
      </c>
    </row>
    <row r="3798" spans="1:21" s="57" customFormat="1" ht="15.75" hidden="1" customHeight="1" thickBot="1">
      <c r="A3798" s="304" t="s">
        <v>560</v>
      </c>
      <c r="B3798" s="516"/>
      <c r="C3798" s="216" t="s">
        <v>914</v>
      </c>
      <c r="D3798" s="219">
        <v>0</v>
      </c>
      <c r="E3798" s="220">
        <v>0</v>
      </c>
      <c r="F3798" s="220">
        <v>0</v>
      </c>
      <c r="G3798" s="220">
        <v>0</v>
      </c>
      <c r="H3798" s="220">
        <v>0</v>
      </c>
      <c r="I3798" s="220">
        <v>0</v>
      </c>
      <c r="J3798" s="220">
        <v>0</v>
      </c>
      <c r="K3798" s="220">
        <v>0</v>
      </c>
      <c r="L3798" s="220">
        <v>0</v>
      </c>
      <c r="M3798" s="220">
        <v>0</v>
      </c>
      <c r="N3798" s="220">
        <v>0</v>
      </c>
      <c r="O3798" s="220">
        <v>0</v>
      </c>
      <c r="P3798" s="460">
        <f t="shared" si="2493"/>
        <v>0</v>
      </c>
      <c r="Q3798" s="551">
        <v>0</v>
      </c>
      <c r="R3798" s="234"/>
      <c r="S3798" s="234"/>
      <c r="T3798" s="75"/>
      <c r="U3798" s="79">
        <v>2</v>
      </c>
    </row>
    <row r="3799" spans="1:21" s="57" customFormat="1" ht="15.75" hidden="1" customHeight="1" thickBot="1">
      <c r="A3799" s="304" t="s">
        <v>560</v>
      </c>
      <c r="B3799" s="516"/>
      <c r="C3799" s="216" t="s">
        <v>1015</v>
      </c>
      <c r="D3799" s="219">
        <v>0</v>
      </c>
      <c r="E3799" s="220">
        <v>0</v>
      </c>
      <c r="F3799" s="220">
        <v>0</v>
      </c>
      <c r="G3799" s="220">
        <v>0</v>
      </c>
      <c r="H3799" s="220">
        <v>0</v>
      </c>
      <c r="I3799" s="220">
        <v>0</v>
      </c>
      <c r="J3799" s="220">
        <v>0</v>
      </c>
      <c r="K3799" s="220">
        <v>0</v>
      </c>
      <c r="L3799" s="220">
        <v>0</v>
      </c>
      <c r="M3799" s="220">
        <v>0</v>
      </c>
      <c r="N3799" s="220">
        <v>0</v>
      </c>
      <c r="O3799" s="220">
        <v>0</v>
      </c>
      <c r="P3799" s="460">
        <f t="shared" si="2493"/>
        <v>0</v>
      </c>
      <c r="Q3799" s="551">
        <v>0</v>
      </c>
      <c r="R3799" s="234"/>
      <c r="S3799" s="234"/>
      <c r="T3799" s="75"/>
      <c r="U3799" s="79">
        <v>2</v>
      </c>
    </row>
    <row r="3800" spans="1:21" s="57" customFormat="1" ht="15.75" hidden="1" customHeight="1" thickBot="1">
      <c r="A3800" s="304" t="s">
        <v>560</v>
      </c>
      <c r="B3800" s="516"/>
      <c r="C3800" s="216" t="s">
        <v>1162</v>
      </c>
      <c r="D3800" s="219">
        <v>0</v>
      </c>
      <c r="E3800" s="220">
        <v>0</v>
      </c>
      <c r="F3800" s="220">
        <v>0</v>
      </c>
      <c r="G3800" s="220">
        <v>0</v>
      </c>
      <c r="H3800" s="220">
        <v>0</v>
      </c>
      <c r="I3800" s="220">
        <v>0</v>
      </c>
      <c r="J3800" s="220">
        <v>0</v>
      </c>
      <c r="K3800" s="220">
        <v>0</v>
      </c>
      <c r="L3800" s="220">
        <v>0</v>
      </c>
      <c r="M3800" s="220">
        <v>0</v>
      </c>
      <c r="N3800" s="220">
        <v>0</v>
      </c>
      <c r="O3800" s="220">
        <v>0</v>
      </c>
      <c r="P3800" s="460">
        <f t="shared" si="2493"/>
        <v>0</v>
      </c>
      <c r="Q3800" s="551">
        <v>0</v>
      </c>
      <c r="R3800" s="234"/>
      <c r="S3800" s="234"/>
      <c r="T3800" s="75"/>
      <c r="U3800" s="79">
        <v>2</v>
      </c>
    </row>
    <row r="3801" spans="1:21" s="57" customFormat="1" ht="15.75" hidden="1" customHeight="1" thickBot="1">
      <c r="A3801" s="304" t="s">
        <v>560</v>
      </c>
      <c r="B3801" s="516">
        <f>+B3783+1</f>
        <v>748</v>
      </c>
      <c r="C3801" s="216" t="s">
        <v>2145</v>
      </c>
      <c r="D3801" s="219">
        <v>0</v>
      </c>
      <c r="E3801" s="220">
        <v>0</v>
      </c>
      <c r="F3801" s="220">
        <v>0</v>
      </c>
      <c r="G3801" s="220">
        <v>0</v>
      </c>
      <c r="H3801" s="220">
        <v>0</v>
      </c>
      <c r="I3801" s="220">
        <v>0</v>
      </c>
      <c r="J3801" s="220">
        <v>0</v>
      </c>
      <c r="K3801" s="220">
        <v>0</v>
      </c>
      <c r="L3801" s="220">
        <v>0</v>
      </c>
      <c r="M3801" s="220">
        <v>0</v>
      </c>
      <c r="N3801" s="220">
        <v>0</v>
      </c>
      <c r="O3801" s="220">
        <v>0</v>
      </c>
      <c r="P3801" s="460">
        <f t="shared" ref="P3801:P3810" si="2495">SUM(D3801:O3801)</f>
        <v>0</v>
      </c>
      <c r="Q3801" s="551">
        <v>0</v>
      </c>
      <c r="R3801" s="234"/>
      <c r="S3801" s="234"/>
      <c r="T3801" s="75"/>
      <c r="U3801" s="79">
        <v>2</v>
      </c>
    </row>
    <row r="3802" spans="1:21" s="57" customFormat="1" ht="15.75" hidden="1" customHeight="1" thickBot="1">
      <c r="A3802" s="304" t="s">
        <v>560</v>
      </c>
      <c r="B3802" s="516">
        <f>+B3801+1</f>
        <v>749</v>
      </c>
      <c r="C3802" s="216" t="s">
        <v>2146</v>
      </c>
      <c r="D3802" s="219">
        <v>0</v>
      </c>
      <c r="E3802" s="220">
        <v>0</v>
      </c>
      <c r="F3802" s="220">
        <v>0</v>
      </c>
      <c r="G3802" s="220">
        <v>0</v>
      </c>
      <c r="H3802" s="220">
        <v>0</v>
      </c>
      <c r="I3802" s="220">
        <v>0</v>
      </c>
      <c r="J3802" s="220">
        <v>0</v>
      </c>
      <c r="K3802" s="220">
        <v>0</v>
      </c>
      <c r="L3802" s="220">
        <v>0</v>
      </c>
      <c r="M3802" s="220">
        <v>0</v>
      </c>
      <c r="N3802" s="220">
        <v>0</v>
      </c>
      <c r="O3802" s="220">
        <v>0</v>
      </c>
      <c r="P3802" s="552">
        <f t="shared" si="2495"/>
        <v>0</v>
      </c>
      <c r="Q3802" s="553">
        <v>0</v>
      </c>
      <c r="R3802" s="234"/>
      <c r="S3802" s="234"/>
      <c r="T3802" s="75"/>
      <c r="U3802" s="79">
        <v>2</v>
      </c>
    </row>
    <row r="3803" spans="1:21" s="57" customFormat="1" ht="15.75" hidden="1" customHeight="1" thickBot="1">
      <c r="A3803" s="304" t="s">
        <v>560</v>
      </c>
      <c r="B3803" s="516">
        <f>+B3802+1</f>
        <v>750</v>
      </c>
      <c r="C3803" s="216" t="s">
        <v>2147</v>
      </c>
      <c r="D3803" s="175">
        <v>0</v>
      </c>
      <c r="E3803" s="340">
        <v>0</v>
      </c>
      <c r="F3803" s="340">
        <v>0</v>
      </c>
      <c r="G3803" s="340">
        <v>0</v>
      </c>
      <c r="H3803" s="340">
        <v>0</v>
      </c>
      <c r="I3803" s="340">
        <v>0</v>
      </c>
      <c r="J3803" s="340">
        <v>0</v>
      </c>
      <c r="K3803" s="340">
        <v>0</v>
      </c>
      <c r="L3803" s="340">
        <v>0</v>
      </c>
      <c r="M3803" s="340">
        <v>0</v>
      </c>
      <c r="N3803" s="340">
        <v>0</v>
      </c>
      <c r="O3803" s="340">
        <v>0</v>
      </c>
      <c r="P3803" s="229">
        <v>0</v>
      </c>
      <c r="Q3803" s="498">
        <v>0</v>
      </c>
      <c r="R3803" s="234"/>
      <c r="S3803" s="234"/>
      <c r="T3803" s="75"/>
      <c r="U3803" s="79">
        <v>2</v>
      </c>
    </row>
    <row r="3804" spans="1:21" s="57" customFormat="1" ht="15.75" hidden="1" customHeight="1" thickBot="1">
      <c r="A3804" s="304" t="s">
        <v>560</v>
      </c>
      <c r="B3804" s="516">
        <f>+B3803+1</f>
        <v>751</v>
      </c>
      <c r="C3804" s="216" t="s">
        <v>2148</v>
      </c>
      <c r="D3804" s="219" t="e">
        <f t="shared" ref="D3804:O3804" si="2496">D3824/$P3824</f>
        <v>#DIV/0!</v>
      </c>
      <c r="E3804" s="220" t="e">
        <f t="shared" si="2496"/>
        <v>#DIV/0!</v>
      </c>
      <c r="F3804" s="220" t="e">
        <f t="shared" si="2496"/>
        <v>#DIV/0!</v>
      </c>
      <c r="G3804" s="220" t="e">
        <f t="shared" si="2496"/>
        <v>#DIV/0!</v>
      </c>
      <c r="H3804" s="220" t="e">
        <f t="shared" si="2496"/>
        <v>#DIV/0!</v>
      </c>
      <c r="I3804" s="220" t="e">
        <f t="shared" si="2496"/>
        <v>#DIV/0!</v>
      </c>
      <c r="J3804" s="220" t="e">
        <f t="shared" si="2496"/>
        <v>#DIV/0!</v>
      </c>
      <c r="K3804" s="220" t="e">
        <f t="shared" si="2496"/>
        <v>#DIV/0!</v>
      </c>
      <c r="L3804" s="220" t="e">
        <f t="shared" si="2496"/>
        <v>#DIV/0!</v>
      </c>
      <c r="M3804" s="220" t="e">
        <f t="shared" si="2496"/>
        <v>#DIV/0!</v>
      </c>
      <c r="N3804" s="220" t="e">
        <f t="shared" si="2496"/>
        <v>#DIV/0!</v>
      </c>
      <c r="O3804" s="220" t="e">
        <f t="shared" si="2496"/>
        <v>#DIV/0!</v>
      </c>
      <c r="P3804" s="164" t="e">
        <f t="shared" si="2495"/>
        <v>#DIV/0!</v>
      </c>
      <c r="Q3804" s="492" t="e">
        <f t="shared" ref="Q3804:Q3810" si="2497">(P3824/P3823-1)</f>
        <v>#DIV/0!</v>
      </c>
      <c r="R3804" s="234"/>
      <c r="S3804" s="234"/>
      <c r="T3804" s="75"/>
      <c r="U3804" s="79">
        <v>2</v>
      </c>
    </row>
    <row r="3805" spans="1:21" s="57" customFormat="1" ht="15.75" hidden="1" customHeight="1" thickBot="1">
      <c r="A3805" s="304" t="s">
        <v>560</v>
      </c>
      <c r="B3805" s="516">
        <f>+B3804+1</f>
        <v>752</v>
      </c>
      <c r="C3805" s="216" t="s">
        <v>2149</v>
      </c>
      <c r="D3805" s="219" t="e">
        <f t="shared" ref="D3805:O3805" si="2498">D3825/$P3825</f>
        <v>#DIV/0!</v>
      </c>
      <c r="E3805" s="220" t="e">
        <f t="shared" si="2498"/>
        <v>#DIV/0!</v>
      </c>
      <c r="F3805" s="220" t="e">
        <f t="shared" si="2498"/>
        <v>#DIV/0!</v>
      </c>
      <c r="G3805" s="220" t="e">
        <f t="shared" si="2498"/>
        <v>#DIV/0!</v>
      </c>
      <c r="H3805" s="220" t="e">
        <f t="shared" si="2498"/>
        <v>#DIV/0!</v>
      </c>
      <c r="I3805" s="220" t="e">
        <f t="shared" si="2498"/>
        <v>#DIV/0!</v>
      </c>
      <c r="J3805" s="220" t="e">
        <f t="shared" si="2498"/>
        <v>#DIV/0!</v>
      </c>
      <c r="K3805" s="220" t="e">
        <f t="shared" si="2498"/>
        <v>#DIV/0!</v>
      </c>
      <c r="L3805" s="220" t="e">
        <f t="shared" si="2498"/>
        <v>#DIV/0!</v>
      </c>
      <c r="M3805" s="220" t="e">
        <f t="shared" si="2498"/>
        <v>#DIV/0!</v>
      </c>
      <c r="N3805" s="220" t="e">
        <f t="shared" si="2498"/>
        <v>#DIV/0!</v>
      </c>
      <c r="O3805" s="220" t="e">
        <f t="shared" si="2498"/>
        <v>#DIV/0!</v>
      </c>
      <c r="P3805" s="164" t="e">
        <f t="shared" si="2495"/>
        <v>#DIV/0!</v>
      </c>
      <c r="Q3805" s="492" t="e">
        <f t="shared" si="2497"/>
        <v>#DIV/0!</v>
      </c>
      <c r="R3805" s="234"/>
      <c r="S3805" s="234"/>
      <c r="T3805" s="75"/>
      <c r="U3805" s="79">
        <v>2</v>
      </c>
    </row>
    <row r="3806" spans="1:21" s="57" customFormat="1" ht="15.75" hidden="1" customHeight="1" thickBot="1">
      <c r="A3806" s="304" t="s">
        <v>560</v>
      </c>
      <c r="B3806" s="516">
        <f>+B3805+1</f>
        <v>753</v>
      </c>
      <c r="C3806" s="216" t="s">
        <v>2150</v>
      </c>
      <c r="D3806" s="219" t="e">
        <f t="shared" ref="D3806:O3806" si="2499">D3826/$P3826</f>
        <v>#DIV/0!</v>
      </c>
      <c r="E3806" s="220" t="e">
        <f t="shared" si="2499"/>
        <v>#DIV/0!</v>
      </c>
      <c r="F3806" s="220" t="e">
        <f t="shared" si="2499"/>
        <v>#DIV/0!</v>
      </c>
      <c r="G3806" s="220" t="e">
        <f t="shared" si="2499"/>
        <v>#DIV/0!</v>
      </c>
      <c r="H3806" s="220" t="e">
        <f t="shared" si="2499"/>
        <v>#DIV/0!</v>
      </c>
      <c r="I3806" s="220" t="e">
        <f t="shared" si="2499"/>
        <v>#DIV/0!</v>
      </c>
      <c r="J3806" s="220" t="e">
        <f t="shared" si="2499"/>
        <v>#DIV/0!</v>
      </c>
      <c r="K3806" s="220" t="e">
        <f t="shared" si="2499"/>
        <v>#DIV/0!</v>
      </c>
      <c r="L3806" s="220" t="e">
        <f t="shared" si="2499"/>
        <v>#DIV/0!</v>
      </c>
      <c r="M3806" s="220" t="e">
        <f t="shared" si="2499"/>
        <v>#DIV/0!</v>
      </c>
      <c r="N3806" s="220" t="e">
        <f t="shared" si="2499"/>
        <v>#DIV/0!</v>
      </c>
      <c r="O3806" s="220" t="e">
        <f t="shared" si="2499"/>
        <v>#DIV/0!</v>
      </c>
      <c r="P3806" s="164" t="e">
        <f t="shared" si="2495"/>
        <v>#DIV/0!</v>
      </c>
      <c r="Q3806" s="492" t="e">
        <f t="shared" si="2497"/>
        <v>#DIV/0!</v>
      </c>
      <c r="R3806" s="234"/>
      <c r="S3806" s="234"/>
      <c r="T3806" s="75"/>
      <c r="U3806" s="79">
        <v>2</v>
      </c>
    </row>
    <row r="3807" spans="1:21" s="57" customFormat="1" ht="15.75" hidden="1" customHeight="1" thickBot="1">
      <c r="A3807" s="304" t="s">
        <v>560</v>
      </c>
      <c r="B3807" s="69"/>
      <c r="C3807" s="216" t="s">
        <v>2151</v>
      </c>
      <c r="D3807" s="219" t="e">
        <f t="shared" ref="D3807:O3807" si="2500">D3827/$P3827</f>
        <v>#DIV/0!</v>
      </c>
      <c r="E3807" s="220" t="e">
        <f t="shared" si="2500"/>
        <v>#DIV/0!</v>
      </c>
      <c r="F3807" s="220" t="e">
        <f t="shared" si="2500"/>
        <v>#DIV/0!</v>
      </c>
      <c r="G3807" s="220" t="e">
        <f t="shared" si="2500"/>
        <v>#DIV/0!</v>
      </c>
      <c r="H3807" s="220" t="e">
        <f t="shared" si="2500"/>
        <v>#DIV/0!</v>
      </c>
      <c r="I3807" s="220" t="e">
        <f t="shared" si="2500"/>
        <v>#DIV/0!</v>
      </c>
      <c r="J3807" s="220" t="e">
        <f t="shared" si="2500"/>
        <v>#DIV/0!</v>
      </c>
      <c r="K3807" s="220" t="e">
        <f t="shared" si="2500"/>
        <v>#DIV/0!</v>
      </c>
      <c r="L3807" s="220" t="e">
        <f t="shared" si="2500"/>
        <v>#DIV/0!</v>
      </c>
      <c r="M3807" s="220" t="e">
        <f t="shared" si="2500"/>
        <v>#DIV/0!</v>
      </c>
      <c r="N3807" s="220" t="e">
        <f t="shared" si="2500"/>
        <v>#DIV/0!</v>
      </c>
      <c r="O3807" s="220" t="e">
        <f t="shared" si="2500"/>
        <v>#DIV/0!</v>
      </c>
      <c r="P3807" s="164" t="e">
        <f t="shared" si="2495"/>
        <v>#DIV/0!</v>
      </c>
      <c r="Q3807" s="492" t="e">
        <f t="shared" si="2497"/>
        <v>#DIV/0!</v>
      </c>
      <c r="R3807" s="234"/>
      <c r="S3807" s="234"/>
      <c r="T3807" s="75"/>
      <c r="U3807" s="79">
        <v>2</v>
      </c>
    </row>
    <row r="3808" spans="1:21" s="57" customFormat="1" ht="15.75" hidden="1" customHeight="1" thickBot="1">
      <c r="A3808" s="304" t="s">
        <v>560</v>
      </c>
      <c r="B3808" s="69"/>
      <c r="C3808" s="216" t="s">
        <v>2152</v>
      </c>
      <c r="D3808" s="219" t="e">
        <f t="shared" ref="D3808:O3808" si="2501">D3828/$P3828</f>
        <v>#DIV/0!</v>
      </c>
      <c r="E3808" s="220" t="e">
        <f t="shared" si="2501"/>
        <v>#DIV/0!</v>
      </c>
      <c r="F3808" s="220" t="e">
        <f t="shared" si="2501"/>
        <v>#DIV/0!</v>
      </c>
      <c r="G3808" s="220" t="e">
        <f t="shared" si="2501"/>
        <v>#DIV/0!</v>
      </c>
      <c r="H3808" s="220" t="e">
        <f t="shared" si="2501"/>
        <v>#DIV/0!</v>
      </c>
      <c r="I3808" s="220" t="e">
        <f t="shared" si="2501"/>
        <v>#DIV/0!</v>
      </c>
      <c r="J3808" s="220" t="e">
        <f t="shared" si="2501"/>
        <v>#DIV/0!</v>
      </c>
      <c r="K3808" s="220" t="e">
        <f t="shared" si="2501"/>
        <v>#DIV/0!</v>
      </c>
      <c r="L3808" s="220" t="e">
        <f t="shared" si="2501"/>
        <v>#DIV/0!</v>
      </c>
      <c r="M3808" s="220" t="e">
        <f t="shared" si="2501"/>
        <v>#DIV/0!</v>
      </c>
      <c r="N3808" s="220" t="e">
        <f t="shared" si="2501"/>
        <v>#DIV/0!</v>
      </c>
      <c r="O3808" s="220" t="e">
        <f t="shared" si="2501"/>
        <v>#DIV/0!</v>
      </c>
      <c r="P3808" s="164" t="e">
        <f t="shared" si="2495"/>
        <v>#DIV/0!</v>
      </c>
      <c r="Q3808" s="492" t="e">
        <f t="shared" si="2497"/>
        <v>#DIV/0!</v>
      </c>
      <c r="R3808" s="234"/>
      <c r="S3808" s="234"/>
      <c r="T3808" s="75"/>
      <c r="U3808" s="79">
        <v>2</v>
      </c>
    </row>
    <row r="3809" spans="1:21" s="57" customFormat="1" ht="15.75" hidden="1" customHeight="1" thickBot="1">
      <c r="A3809" s="304" t="s">
        <v>560</v>
      </c>
      <c r="B3809" s="69"/>
      <c r="C3809" s="216" t="s">
        <v>2153</v>
      </c>
      <c r="D3809" s="219" t="e">
        <f t="shared" ref="D3809:O3809" si="2502">D3829/$P3829</f>
        <v>#DIV/0!</v>
      </c>
      <c r="E3809" s="220" t="e">
        <f t="shared" si="2502"/>
        <v>#DIV/0!</v>
      </c>
      <c r="F3809" s="220" t="e">
        <f t="shared" si="2502"/>
        <v>#DIV/0!</v>
      </c>
      <c r="G3809" s="220" t="e">
        <f t="shared" si="2502"/>
        <v>#DIV/0!</v>
      </c>
      <c r="H3809" s="220" t="e">
        <f t="shared" si="2502"/>
        <v>#DIV/0!</v>
      </c>
      <c r="I3809" s="220" t="e">
        <f t="shared" si="2502"/>
        <v>#DIV/0!</v>
      </c>
      <c r="J3809" s="220" t="e">
        <f t="shared" si="2502"/>
        <v>#DIV/0!</v>
      </c>
      <c r="K3809" s="220" t="e">
        <f t="shared" si="2502"/>
        <v>#DIV/0!</v>
      </c>
      <c r="L3809" s="220" t="e">
        <f t="shared" si="2502"/>
        <v>#DIV/0!</v>
      </c>
      <c r="M3809" s="220" t="e">
        <f t="shared" si="2502"/>
        <v>#DIV/0!</v>
      </c>
      <c r="N3809" s="220" t="e">
        <f t="shared" si="2502"/>
        <v>#DIV/0!</v>
      </c>
      <c r="O3809" s="220" t="e">
        <f t="shared" si="2502"/>
        <v>#DIV/0!</v>
      </c>
      <c r="P3809" s="164" t="e">
        <f t="shared" si="2495"/>
        <v>#DIV/0!</v>
      </c>
      <c r="Q3809" s="492" t="e">
        <f t="shared" si="2497"/>
        <v>#DIV/0!</v>
      </c>
      <c r="R3809" s="234"/>
      <c r="S3809" s="234"/>
      <c r="T3809" s="75"/>
      <c r="U3809" s="79">
        <v>2</v>
      </c>
    </row>
    <row r="3810" spans="1:21" s="57" customFormat="1" ht="15.75" hidden="1" customHeight="1" thickBot="1">
      <c r="A3810" s="304" t="s">
        <v>560</v>
      </c>
      <c r="B3810" s="69"/>
      <c r="C3810" s="216" t="s">
        <v>2154</v>
      </c>
      <c r="D3810" s="219" t="e">
        <f t="shared" ref="D3810:O3810" si="2503">D3830/$P3830</f>
        <v>#DIV/0!</v>
      </c>
      <c r="E3810" s="220" t="e">
        <f t="shared" si="2503"/>
        <v>#DIV/0!</v>
      </c>
      <c r="F3810" s="220" t="e">
        <f t="shared" si="2503"/>
        <v>#DIV/0!</v>
      </c>
      <c r="G3810" s="220" t="e">
        <f t="shared" si="2503"/>
        <v>#DIV/0!</v>
      </c>
      <c r="H3810" s="220" t="e">
        <f t="shared" si="2503"/>
        <v>#DIV/0!</v>
      </c>
      <c r="I3810" s="220" t="e">
        <f t="shared" si="2503"/>
        <v>#DIV/0!</v>
      </c>
      <c r="J3810" s="220" t="e">
        <f t="shared" si="2503"/>
        <v>#DIV/0!</v>
      </c>
      <c r="K3810" s="220" t="e">
        <f t="shared" si="2503"/>
        <v>#DIV/0!</v>
      </c>
      <c r="L3810" s="220" t="e">
        <f t="shared" si="2503"/>
        <v>#DIV/0!</v>
      </c>
      <c r="M3810" s="220" t="e">
        <f t="shared" si="2503"/>
        <v>#DIV/0!</v>
      </c>
      <c r="N3810" s="220" t="e">
        <f t="shared" si="2503"/>
        <v>#DIV/0!</v>
      </c>
      <c r="O3810" s="220" t="e">
        <f t="shared" si="2503"/>
        <v>#DIV/0!</v>
      </c>
      <c r="P3810" s="164" t="e">
        <f t="shared" si="2495"/>
        <v>#DIV/0!</v>
      </c>
      <c r="Q3810" s="492" t="e">
        <f t="shared" si="2497"/>
        <v>#DIV/0!</v>
      </c>
      <c r="R3810" s="234"/>
      <c r="S3810" s="234"/>
      <c r="T3810" s="75"/>
      <c r="U3810" s="79">
        <v>2</v>
      </c>
    </row>
    <row r="3811" spans="1:21" s="57" customFormat="1" ht="15.75" hidden="1" customHeight="1" thickBot="1">
      <c r="A3811" s="304" t="s">
        <v>560</v>
      </c>
      <c r="B3811" s="69"/>
      <c r="C3811" s="302" t="s">
        <v>531</v>
      </c>
      <c r="D3811" s="245">
        <v>0</v>
      </c>
      <c r="E3811" s="354">
        <v>0</v>
      </c>
      <c r="F3811" s="354">
        <v>0</v>
      </c>
      <c r="G3811" s="354">
        <v>0</v>
      </c>
      <c r="H3811" s="354">
        <v>0</v>
      </c>
      <c r="I3811" s="354">
        <v>0</v>
      </c>
      <c r="J3811" s="354">
        <v>0</v>
      </c>
      <c r="K3811" s="383">
        <v>0</v>
      </c>
      <c r="L3811" s="383">
        <v>0</v>
      </c>
      <c r="M3811" s="383">
        <v>0</v>
      </c>
      <c r="N3811" s="383">
        <v>0</v>
      </c>
      <c r="O3811" s="355">
        <v>0</v>
      </c>
      <c r="P3811" s="181">
        <f>SUM(D3811:O3811)</f>
        <v>0</v>
      </c>
      <c r="Q3811" s="198"/>
      <c r="R3811" s="234"/>
      <c r="S3811" s="234"/>
      <c r="T3811" s="75"/>
      <c r="U3811" s="79">
        <v>2</v>
      </c>
    </row>
    <row r="3812" spans="1:21" s="57" customFormat="1" ht="15.75" hidden="1" customHeight="1" thickBot="1">
      <c r="A3812" s="216" t="s">
        <v>560</v>
      </c>
      <c r="B3812" s="69"/>
      <c r="C3812" s="216" t="s">
        <v>532</v>
      </c>
      <c r="D3812" s="182">
        <v>1.74362E-3</v>
      </c>
      <c r="E3812" s="187">
        <v>1.3084100000000001E-3</v>
      </c>
      <c r="F3812" s="187">
        <v>3.1989900000000001E-3</v>
      </c>
      <c r="G3812" s="187">
        <v>2.4730400000000001E-3</v>
      </c>
      <c r="H3812" s="187">
        <v>1.81997E-3</v>
      </c>
      <c r="I3812" s="187">
        <v>0</v>
      </c>
      <c r="J3812" s="187">
        <v>4.401E-5</v>
      </c>
      <c r="K3812" s="187">
        <v>2.0286519999999999E-2</v>
      </c>
      <c r="L3812" s="187">
        <v>1.57189E-3</v>
      </c>
      <c r="M3812" s="187">
        <v>3.6593532899999999</v>
      </c>
      <c r="N3812" s="187">
        <v>3.2512600000000002E-3</v>
      </c>
      <c r="O3812" s="228">
        <v>0</v>
      </c>
      <c r="P3812" s="185">
        <f>SUM(D3812:O3812)</f>
        <v>3.6950509999999999</v>
      </c>
      <c r="Q3812" s="502"/>
      <c r="R3812" s="186"/>
      <c r="S3812" s="186"/>
      <c r="T3812" s="103"/>
      <c r="U3812" s="79">
        <v>2</v>
      </c>
    </row>
    <row r="3813" spans="1:21" s="57" customFormat="1" ht="15.75" hidden="1" customHeight="1" thickBot="1">
      <c r="A3813" s="216" t="s">
        <v>560</v>
      </c>
      <c r="B3813" s="69"/>
      <c r="C3813" s="157" t="s">
        <v>533</v>
      </c>
      <c r="D3813" s="182">
        <v>0</v>
      </c>
      <c r="E3813" s="183">
        <v>0</v>
      </c>
      <c r="F3813" s="183">
        <v>0</v>
      </c>
      <c r="G3813" s="183">
        <v>0</v>
      </c>
      <c r="H3813" s="183">
        <v>0</v>
      </c>
      <c r="I3813" s="183">
        <v>0</v>
      </c>
      <c r="J3813" s="183">
        <v>0</v>
      </c>
      <c r="K3813" s="183">
        <v>0</v>
      </c>
      <c r="L3813" s="183">
        <v>0</v>
      </c>
      <c r="M3813" s="183">
        <v>0</v>
      </c>
      <c r="N3813" s="183">
        <v>0</v>
      </c>
      <c r="O3813" s="228">
        <f>(R3813)-SUM(D3813:N3813)</f>
        <v>0</v>
      </c>
      <c r="P3813" s="185">
        <f>SUM(D3813:O3813)</f>
        <v>0</v>
      </c>
      <c r="Q3813" s="503"/>
      <c r="R3813" s="183"/>
      <c r="S3813" s="183"/>
      <c r="T3813" s="105">
        <f t="shared" ref="T3813:T3818" si="2504">R3813-S3813</f>
        <v>0</v>
      </c>
      <c r="U3813" s="79">
        <v>2</v>
      </c>
    </row>
    <row r="3814" spans="1:21" s="57" customFormat="1" ht="15.75" hidden="1" customHeight="1" thickBot="1">
      <c r="A3814" s="216" t="s">
        <v>560</v>
      </c>
      <c r="B3814" s="69"/>
      <c r="C3814" s="157" t="s">
        <v>628</v>
      </c>
      <c r="D3814" s="182">
        <v>0</v>
      </c>
      <c r="E3814" s="183">
        <v>0</v>
      </c>
      <c r="F3814" s="183">
        <v>0</v>
      </c>
      <c r="G3814" s="183">
        <v>0</v>
      </c>
      <c r="H3814" s="183">
        <v>0</v>
      </c>
      <c r="I3814" s="183">
        <v>0</v>
      </c>
      <c r="J3814" s="183">
        <v>0</v>
      </c>
      <c r="K3814" s="183">
        <v>0</v>
      </c>
      <c r="L3814" s="183">
        <v>0</v>
      </c>
      <c r="M3814" s="183">
        <v>0</v>
      </c>
      <c r="N3814" s="183">
        <v>0</v>
      </c>
      <c r="O3814" s="228">
        <f>(R3814)-SUM(D3814:N3814)</f>
        <v>0</v>
      </c>
      <c r="P3814" s="185">
        <f t="shared" ref="P3814:P3820" si="2505">SUM(D3814:O3814)</f>
        <v>0</v>
      </c>
      <c r="Q3814" s="503"/>
      <c r="R3814" s="183"/>
      <c r="S3814" s="183"/>
      <c r="T3814" s="105">
        <f t="shared" si="2504"/>
        <v>0</v>
      </c>
      <c r="U3814" s="79">
        <v>2</v>
      </c>
    </row>
    <row r="3815" spans="1:21" s="57" customFormat="1" ht="15.75" hidden="1" customHeight="1" thickBot="1">
      <c r="A3815" s="216" t="s">
        <v>560</v>
      </c>
      <c r="B3815" s="69"/>
      <c r="C3815" s="157" t="s">
        <v>725</v>
      </c>
      <c r="D3815" s="182">
        <v>0</v>
      </c>
      <c r="E3815" s="183">
        <v>0</v>
      </c>
      <c r="F3815" s="183">
        <v>0</v>
      </c>
      <c r="G3815" s="183">
        <v>0</v>
      </c>
      <c r="H3815" s="183">
        <v>0</v>
      </c>
      <c r="I3815" s="183">
        <v>0</v>
      </c>
      <c r="J3815" s="183">
        <v>0</v>
      </c>
      <c r="K3815" s="183">
        <v>0</v>
      </c>
      <c r="L3815" s="183">
        <v>9.1756769299999998</v>
      </c>
      <c r="M3815" s="183">
        <v>0</v>
      </c>
      <c r="N3815" s="183">
        <v>0</v>
      </c>
      <c r="O3815" s="184">
        <v>0</v>
      </c>
      <c r="P3815" s="185">
        <f t="shared" si="2505"/>
        <v>9.1756769299999998</v>
      </c>
      <c r="Q3815" s="503"/>
      <c r="R3815" s="187"/>
      <c r="S3815" s="187"/>
      <c r="T3815" s="105">
        <f t="shared" si="2504"/>
        <v>0</v>
      </c>
      <c r="U3815" s="79">
        <v>2</v>
      </c>
    </row>
    <row r="3816" spans="1:21" s="57" customFormat="1" ht="15.75" hidden="1" customHeight="1" thickBot="1">
      <c r="A3816" s="216" t="s">
        <v>560</v>
      </c>
      <c r="B3816" s="69"/>
      <c r="C3816" s="157" t="s">
        <v>830</v>
      </c>
      <c r="D3816" s="190">
        <v>0</v>
      </c>
      <c r="E3816" s="190">
        <v>0</v>
      </c>
      <c r="F3816" s="190">
        <v>0</v>
      </c>
      <c r="G3816" s="190">
        <v>0</v>
      </c>
      <c r="H3816" s="190">
        <v>0</v>
      </c>
      <c r="I3816" s="190">
        <v>0</v>
      </c>
      <c r="J3816" s="190">
        <v>0</v>
      </c>
      <c r="K3816" s="190">
        <v>0</v>
      </c>
      <c r="L3816" s="190">
        <v>0</v>
      </c>
      <c r="M3816" s="190">
        <v>0</v>
      </c>
      <c r="N3816" s="190">
        <v>0</v>
      </c>
      <c r="O3816" s="184">
        <v>0</v>
      </c>
      <c r="P3816" s="185">
        <f t="shared" si="2505"/>
        <v>0</v>
      </c>
      <c r="Q3816" s="503"/>
      <c r="R3816" s="187"/>
      <c r="S3816" s="187"/>
      <c r="T3816" s="105">
        <f t="shared" si="2504"/>
        <v>0</v>
      </c>
      <c r="U3816" s="79">
        <v>2</v>
      </c>
    </row>
    <row r="3817" spans="1:21" s="57" customFormat="1" ht="15.75" hidden="1" customHeight="1" thickBot="1">
      <c r="A3817" s="216" t="s">
        <v>560</v>
      </c>
      <c r="B3817" s="69"/>
      <c r="C3817" s="157" t="s">
        <v>914</v>
      </c>
      <c r="D3817" s="422">
        <v>0</v>
      </c>
      <c r="E3817" s="423">
        <v>0</v>
      </c>
      <c r="F3817" s="423">
        <v>0</v>
      </c>
      <c r="G3817" s="423">
        <v>0</v>
      </c>
      <c r="H3817" s="423">
        <v>0</v>
      </c>
      <c r="I3817" s="423">
        <v>0</v>
      </c>
      <c r="J3817" s="423">
        <v>0</v>
      </c>
      <c r="K3817" s="423">
        <v>0</v>
      </c>
      <c r="L3817" s="423">
        <v>0</v>
      </c>
      <c r="M3817" s="423">
        <v>0</v>
      </c>
      <c r="N3817" s="423">
        <v>0</v>
      </c>
      <c r="O3817" s="424">
        <f>(R3817)-SUM(D3817:N3817)</f>
        <v>0</v>
      </c>
      <c r="P3817" s="425">
        <f t="shared" si="2505"/>
        <v>0</v>
      </c>
      <c r="Q3817" s="503"/>
      <c r="R3817" s="182"/>
      <c r="S3817" s="191"/>
      <c r="T3817" s="192">
        <f>S3817-R3817</f>
        <v>0</v>
      </c>
      <c r="U3817" s="79">
        <v>2</v>
      </c>
    </row>
    <row r="3818" spans="1:21" s="57" customFormat="1" ht="15.75" hidden="1" customHeight="1" thickBot="1">
      <c r="A3818" s="216" t="s">
        <v>560</v>
      </c>
      <c r="B3818" s="69"/>
      <c r="C3818" s="157" t="s">
        <v>1015</v>
      </c>
      <c r="D3818" s="182">
        <v>0</v>
      </c>
      <c r="E3818" s="183">
        <v>0</v>
      </c>
      <c r="F3818" s="183">
        <v>0</v>
      </c>
      <c r="G3818" s="183">
        <v>0</v>
      </c>
      <c r="H3818" s="183">
        <v>0</v>
      </c>
      <c r="I3818" s="183">
        <v>0</v>
      </c>
      <c r="J3818" s="183">
        <v>0</v>
      </c>
      <c r="K3818" s="183">
        <v>0</v>
      </c>
      <c r="L3818" s="183">
        <v>0</v>
      </c>
      <c r="M3818" s="183">
        <v>0</v>
      </c>
      <c r="N3818" s="183">
        <v>0</v>
      </c>
      <c r="O3818" s="184">
        <f>(R3818)-SUM(D3818:N3818)</f>
        <v>0</v>
      </c>
      <c r="P3818" s="185">
        <f t="shared" si="2505"/>
        <v>0</v>
      </c>
      <c r="Q3818" s="503"/>
      <c r="R3818" s="187">
        <v>0</v>
      </c>
      <c r="S3818" s="187">
        <v>0</v>
      </c>
      <c r="T3818" s="105">
        <f t="shared" si="2504"/>
        <v>0</v>
      </c>
      <c r="U3818" s="79">
        <v>2</v>
      </c>
    </row>
    <row r="3819" spans="1:21" s="57" customFormat="1" ht="15.75" hidden="1" customHeight="1" thickBot="1">
      <c r="A3819" s="216" t="s">
        <v>560</v>
      </c>
      <c r="B3819" s="516">
        <f>+B3806+1</f>
        <v>754</v>
      </c>
      <c r="C3819" s="157" t="s">
        <v>2396</v>
      </c>
      <c r="D3819" s="183">
        <v>0</v>
      </c>
      <c r="E3819" s="183">
        <v>0</v>
      </c>
      <c r="F3819" s="183">
        <v>0</v>
      </c>
      <c r="G3819" s="183">
        <v>0</v>
      </c>
      <c r="H3819" s="183">
        <v>0</v>
      </c>
      <c r="I3819" s="183">
        <v>0</v>
      </c>
      <c r="J3819" s="183">
        <v>0</v>
      </c>
      <c r="K3819" s="183">
        <v>0</v>
      </c>
      <c r="L3819" s="183">
        <v>0</v>
      </c>
      <c r="M3819" s="183">
        <v>0</v>
      </c>
      <c r="N3819" s="183">
        <v>0</v>
      </c>
      <c r="O3819" s="184">
        <f>(R3819)-SUM(D3819:N3819)</f>
        <v>0</v>
      </c>
      <c r="P3819" s="185">
        <f>SUM(D3819:O3819)</f>
        <v>0</v>
      </c>
      <c r="Q3819" s="351"/>
      <c r="R3819" s="182">
        <v>0</v>
      </c>
      <c r="S3819" s="187">
        <v>0</v>
      </c>
      <c r="T3819" s="105">
        <f>R3819-S3819</f>
        <v>0</v>
      </c>
      <c r="U3819" s="79">
        <v>2</v>
      </c>
    </row>
    <row r="3820" spans="1:21" s="57" customFormat="1" ht="15.75" hidden="1" customHeight="1" thickBot="1">
      <c r="A3820" s="216" t="s">
        <v>560</v>
      </c>
      <c r="B3820" s="69"/>
      <c r="C3820" s="157" t="s">
        <v>1162</v>
      </c>
      <c r="D3820" s="183">
        <v>0</v>
      </c>
      <c r="E3820" s="183">
        <v>0</v>
      </c>
      <c r="F3820" s="183">
        <v>0</v>
      </c>
      <c r="G3820" s="183">
        <v>0</v>
      </c>
      <c r="H3820" s="183">
        <v>0</v>
      </c>
      <c r="I3820" s="183">
        <v>0</v>
      </c>
      <c r="J3820" s="183">
        <v>0</v>
      </c>
      <c r="K3820" s="183">
        <v>0</v>
      </c>
      <c r="L3820" s="183">
        <v>0</v>
      </c>
      <c r="M3820" s="183">
        <v>0</v>
      </c>
      <c r="N3820" s="183">
        <v>0</v>
      </c>
      <c r="O3820" s="184">
        <f>(R3820)-SUM(D3820:N3820)</f>
        <v>0</v>
      </c>
      <c r="P3820" s="185">
        <f t="shared" si="2505"/>
        <v>0</v>
      </c>
      <c r="Q3820" s="351"/>
      <c r="R3820" s="187">
        <v>0</v>
      </c>
      <c r="S3820" s="187">
        <v>0</v>
      </c>
      <c r="T3820" s="481">
        <f>R3820-S3820</f>
        <v>0</v>
      </c>
      <c r="U3820" s="79">
        <v>2</v>
      </c>
    </row>
    <row r="3821" spans="1:21" s="57" customFormat="1" ht="15.75" hidden="1" customHeight="1" thickBot="1">
      <c r="A3821" s="216" t="s">
        <v>560</v>
      </c>
      <c r="B3821" s="516"/>
      <c r="C3821" s="157" t="s">
        <v>2145</v>
      </c>
      <c r="D3821" s="183">
        <v>0</v>
      </c>
      <c r="E3821" s="183">
        <v>0</v>
      </c>
      <c r="F3821" s="183">
        <v>0</v>
      </c>
      <c r="G3821" s="183">
        <v>0</v>
      </c>
      <c r="H3821" s="183">
        <v>0</v>
      </c>
      <c r="I3821" s="183">
        <v>0</v>
      </c>
      <c r="J3821" s="183">
        <v>0</v>
      </c>
      <c r="K3821" s="183">
        <v>0</v>
      </c>
      <c r="L3821" s="183">
        <v>0</v>
      </c>
      <c r="M3821" s="183">
        <v>0</v>
      </c>
      <c r="N3821" s="183">
        <v>0</v>
      </c>
      <c r="O3821" s="184">
        <f t="shared" ref="O3821:O3830" si="2506">(R3821)-SUM(D3821:N3821)</f>
        <v>0</v>
      </c>
      <c r="P3821" s="185">
        <f t="shared" ref="P3821:P3830" si="2507">SUM(D3821:O3821)</f>
        <v>0</v>
      </c>
      <c r="Q3821" s="351"/>
      <c r="R3821" s="182">
        <v>0</v>
      </c>
      <c r="S3821" s="187">
        <v>0</v>
      </c>
      <c r="T3821" s="481">
        <f t="shared" ref="T3821:T3830" si="2508">R3821-S3821</f>
        <v>0</v>
      </c>
      <c r="U3821" s="79">
        <v>2</v>
      </c>
    </row>
    <row r="3822" spans="1:21" s="57" customFormat="1" ht="15.75" hidden="1" customHeight="1" thickBot="1">
      <c r="A3822" s="216" t="s">
        <v>560</v>
      </c>
      <c r="B3822" s="516"/>
      <c r="C3822" s="157" t="s">
        <v>2146</v>
      </c>
      <c r="D3822" s="575">
        <v>0</v>
      </c>
      <c r="E3822" s="575">
        <v>0</v>
      </c>
      <c r="F3822" s="575">
        <v>0</v>
      </c>
      <c r="G3822" s="575">
        <v>0</v>
      </c>
      <c r="H3822" s="575">
        <v>0</v>
      </c>
      <c r="I3822" s="575">
        <v>0</v>
      </c>
      <c r="J3822" s="575">
        <v>0</v>
      </c>
      <c r="K3822" s="575">
        <v>0</v>
      </c>
      <c r="L3822" s="575">
        <v>0</v>
      </c>
      <c r="M3822" s="575">
        <v>0</v>
      </c>
      <c r="N3822" s="575">
        <v>0</v>
      </c>
      <c r="O3822" s="332">
        <f t="shared" si="2506"/>
        <v>0</v>
      </c>
      <c r="P3822" s="333">
        <f t="shared" si="2507"/>
        <v>0</v>
      </c>
      <c r="Q3822" s="557"/>
      <c r="R3822" s="419">
        <v>0</v>
      </c>
      <c r="S3822" s="187">
        <v>0</v>
      </c>
      <c r="T3822" s="105">
        <f t="shared" si="2508"/>
        <v>0</v>
      </c>
      <c r="U3822" s="79">
        <v>2</v>
      </c>
    </row>
    <row r="3823" spans="1:21" s="57" customFormat="1" ht="15.75" hidden="1" customHeight="1" thickBot="1">
      <c r="A3823" s="216" t="s">
        <v>560</v>
      </c>
      <c r="B3823" s="516"/>
      <c r="C3823" s="157" t="s">
        <v>2147</v>
      </c>
      <c r="D3823" s="195">
        <v>0</v>
      </c>
      <c r="E3823" s="193">
        <v>0</v>
      </c>
      <c r="F3823" s="193">
        <v>0</v>
      </c>
      <c r="G3823" s="193">
        <v>0</v>
      </c>
      <c r="H3823" s="193">
        <v>0</v>
      </c>
      <c r="I3823" s="193">
        <v>0</v>
      </c>
      <c r="J3823" s="193">
        <v>0</v>
      </c>
      <c r="K3823" s="193">
        <v>0</v>
      </c>
      <c r="L3823" s="193">
        <v>0</v>
      </c>
      <c r="M3823" s="193">
        <v>0</v>
      </c>
      <c r="N3823" s="193">
        <v>0</v>
      </c>
      <c r="O3823" s="184">
        <f t="shared" si="2506"/>
        <v>0</v>
      </c>
      <c r="P3823" s="185">
        <f t="shared" si="2507"/>
        <v>0</v>
      </c>
      <c r="Q3823" s="557"/>
      <c r="R3823" s="419">
        <v>0</v>
      </c>
      <c r="S3823" s="187">
        <v>0</v>
      </c>
      <c r="T3823" s="105">
        <f t="shared" si="2508"/>
        <v>0</v>
      </c>
      <c r="U3823" s="79">
        <v>2</v>
      </c>
    </row>
    <row r="3824" spans="1:21" s="57" customFormat="1" ht="15.75" hidden="1" customHeight="1" thickBot="1">
      <c r="A3824" s="216" t="s">
        <v>560</v>
      </c>
      <c r="B3824" s="516"/>
      <c r="C3824" s="157" t="s">
        <v>2148</v>
      </c>
      <c r="D3824" s="195"/>
      <c r="E3824" s="193"/>
      <c r="F3824" s="193"/>
      <c r="G3824" s="193"/>
      <c r="H3824" s="193"/>
      <c r="I3824" s="193"/>
      <c r="J3824" s="193"/>
      <c r="K3824" s="193"/>
      <c r="L3824" s="193"/>
      <c r="M3824" s="193"/>
      <c r="N3824" s="193"/>
      <c r="O3824" s="184">
        <f t="shared" si="2506"/>
        <v>0</v>
      </c>
      <c r="P3824" s="185">
        <f t="shared" si="2507"/>
        <v>0</v>
      </c>
      <c r="Q3824" s="503"/>
      <c r="R3824" s="199"/>
      <c r="S3824" s="187"/>
      <c r="T3824" s="105">
        <f t="shared" si="2508"/>
        <v>0</v>
      </c>
      <c r="U3824" s="79">
        <v>2</v>
      </c>
    </row>
    <row r="3825" spans="1:21" s="57" customFormat="1" ht="15.75" hidden="1" customHeight="1" thickBot="1">
      <c r="A3825" s="216" t="s">
        <v>560</v>
      </c>
      <c r="B3825" s="516">
        <f>+B3819+1</f>
        <v>755</v>
      </c>
      <c r="C3825" s="157" t="s">
        <v>2149</v>
      </c>
      <c r="D3825" s="195"/>
      <c r="E3825" s="193"/>
      <c r="F3825" s="193"/>
      <c r="G3825" s="193"/>
      <c r="H3825" s="193"/>
      <c r="I3825" s="193"/>
      <c r="J3825" s="193"/>
      <c r="K3825" s="193"/>
      <c r="L3825" s="193"/>
      <c r="M3825" s="193"/>
      <c r="N3825" s="193"/>
      <c r="O3825" s="184">
        <f t="shared" si="2506"/>
        <v>0</v>
      </c>
      <c r="P3825" s="185">
        <f t="shared" si="2507"/>
        <v>0</v>
      </c>
      <c r="Q3825" s="503"/>
      <c r="R3825" s="199"/>
      <c r="S3825" s="187"/>
      <c r="T3825" s="105">
        <f t="shared" si="2508"/>
        <v>0</v>
      </c>
      <c r="U3825" s="79">
        <v>2</v>
      </c>
    </row>
    <row r="3826" spans="1:21" s="57" customFormat="1" ht="15.75" hidden="1" customHeight="1" thickBot="1">
      <c r="A3826" s="216" t="s">
        <v>560</v>
      </c>
      <c r="B3826" s="69">
        <f>+B3825+1</f>
        <v>756</v>
      </c>
      <c r="C3826" s="157" t="s">
        <v>2150</v>
      </c>
      <c r="D3826" s="195"/>
      <c r="E3826" s="193"/>
      <c r="F3826" s="193"/>
      <c r="G3826" s="193"/>
      <c r="H3826" s="193"/>
      <c r="I3826" s="193"/>
      <c r="J3826" s="193"/>
      <c r="K3826" s="193"/>
      <c r="L3826" s="193"/>
      <c r="M3826" s="193"/>
      <c r="N3826" s="193"/>
      <c r="O3826" s="184">
        <f t="shared" si="2506"/>
        <v>0</v>
      </c>
      <c r="P3826" s="185">
        <f t="shared" si="2507"/>
        <v>0</v>
      </c>
      <c r="Q3826" s="503"/>
      <c r="R3826" s="199"/>
      <c r="S3826" s="187"/>
      <c r="T3826" s="105">
        <f t="shared" si="2508"/>
        <v>0</v>
      </c>
      <c r="U3826" s="79">
        <v>2</v>
      </c>
    </row>
    <row r="3827" spans="1:21" s="57" customFormat="1" ht="15.75" hidden="1" customHeight="1" thickBot="1">
      <c r="A3827" s="216" t="s">
        <v>560</v>
      </c>
      <c r="B3827" s="69"/>
      <c r="C3827" s="157" t="s">
        <v>2151</v>
      </c>
      <c r="D3827" s="195"/>
      <c r="E3827" s="193"/>
      <c r="F3827" s="193"/>
      <c r="G3827" s="193"/>
      <c r="H3827" s="193"/>
      <c r="I3827" s="193"/>
      <c r="J3827" s="193"/>
      <c r="K3827" s="193"/>
      <c r="L3827" s="193"/>
      <c r="M3827" s="193"/>
      <c r="N3827" s="193"/>
      <c r="O3827" s="184">
        <f t="shared" si="2506"/>
        <v>0</v>
      </c>
      <c r="P3827" s="185">
        <f t="shared" si="2507"/>
        <v>0</v>
      </c>
      <c r="Q3827" s="503"/>
      <c r="R3827" s="199"/>
      <c r="S3827" s="187"/>
      <c r="T3827" s="105">
        <f t="shared" si="2508"/>
        <v>0</v>
      </c>
      <c r="U3827" s="79">
        <v>2</v>
      </c>
    </row>
    <row r="3828" spans="1:21" s="57" customFormat="1" ht="15.75" hidden="1" customHeight="1" thickBot="1">
      <c r="A3828" s="216" t="s">
        <v>560</v>
      </c>
      <c r="B3828" s="69"/>
      <c r="C3828" s="157" t="s">
        <v>2152</v>
      </c>
      <c r="D3828" s="195"/>
      <c r="E3828" s="193"/>
      <c r="F3828" s="193"/>
      <c r="G3828" s="193"/>
      <c r="H3828" s="193"/>
      <c r="I3828" s="193"/>
      <c r="J3828" s="193"/>
      <c r="K3828" s="193"/>
      <c r="L3828" s="193"/>
      <c r="M3828" s="193"/>
      <c r="N3828" s="193"/>
      <c r="O3828" s="184">
        <f t="shared" si="2506"/>
        <v>0</v>
      </c>
      <c r="P3828" s="185">
        <f t="shared" si="2507"/>
        <v>0</v>
      </c>
      <c r="Q3828" s="503"/>
      <c r="R3828" s="199"/>
      <c r="S3828" s="187"/>
      <c r="T3828" s="105">
        <f t="shared" si="2508"/>
        <v>0</v>
      </c>
      <c r="U3828" s="79">
        <v>2</v>
      </c>
    </row>
    <row r="3829" spans="1:21" s="57" customFormat="1" ht="15.75" hidden="1" customHeight="1" thickBot="1">
      <c r="A3829" s="216" t="s">
        <v>560</v>
      </c>
      <c r="B3829" s="69"/>
      <c r="C3829" s="157" t="s">
        <v>2153</v>
      </c>
      <c r="D3829" s="195"/>
      <c r="E3829" s="193"/>
      <c r="F3829" s="193"/>
      <c r="G3829" s="193"/>
      <c r="H3829" s="193"/>
      <c r="I3829" s="193"/>
      <c r="J3829" s="193"/>
      <c r="K3829" s="193"/>
      <c r="L3829" s="193"/>
      <c r="M3829" s="193"/>
      <c r="N3829" s="193"/>
      <c r="O3829" s="184">
        <f t="shared" si="2506"/>
        <v>0</v>
      </c>
      <c r="P3829" s="185">
        <f t="shared" si="2507"/>
        <v>0</v>
      </c>
      <c r="Q3829" s="503"/>
      <c r="R3829" s="199"/>
      <c r="S3829" s="187"/>
      <c r="T3829" s="105">
        <f t="shared" si="2508"/>
        <v>0</v>
      </c>
      <c r="U3829" s="79">
        <v>2</v>
      </c>
    </row>
    <row r="3830" spans="1:21" s="57" customFormat="1" ht="15.75" hidden="1" customHeight="1" thickBot="1">
      <c r="A3830" s="216" t="s">
        <v>560</v>
      </c>
      <c r="B3830" s="69"/>
      <c r="C3830" s="157" t="s">
        <v>2154</v>
      </c>
      <c r="D3830" s="195"/>
      <c r="E3830" s="193"/>
      <c r="F3830" s="193"/>
      <c r="G3830" s="193"/>
      <c r="H3830" s="193"/>
      <c r="I3830" s="193"/>
      <c r="J3830" s="193"/>
      <c r="K3830" s="193"/>
      <c r="L3830" s="193"/>
      <c r="M3830" s="193"/>
      <c r="N3830" s="193"/>
      <c r="O3830" s="184">
        <f t="shared" si="2506"/>
        <v>0</v>
      </c>
      <c r="P3830" s="185">
        <f t="shared" si="2507"/>
        <v>0</v>
      </c>
      <c r="Q3830" s="503"/>
      <c r="R3830" s="199"/>
      <c r="S3830" s="187"/>
      <c r="T3830" s="105">
        <f t="shared" si="2508"/>
        <v>0</v>
      </c>
      <c r="U3830" s="79">
        <v>2</v>
      </c>
    </row>
    <row r="3831" spans="1:21" s="196" customFormat="1" ht="15.75" hidden="1" customHeight="1" thickBot="1">
      <c r="B3831" s="549"/>
      <c r="C3831" s="474"/>
      <c r="D3831" s="161"/>
      <c r="E3831" s="161"/>
      <c r="F3831" s="161"/>
      <c r="G3831" s="161"/>
      <c r="H3831" s="161"/>
      <c r="I3831" s="161"/>
      <c r="J3831" s="161"/>
      <c r="K3831" s="161"/>
      <c r="L3831" s="161"/>
      <c r="M3831" s="161"/>
      <c r="N3831" s="161"/>
      <c r="O3831" s="197"/>
      <c r="P3831" s="198"/>
      <c r="Q3831" s="198"/>
      <c r="R3831" s="161"/>
      <c r="S3831" s="161"/>
      <c r="T3831" s="75"/>
      <c r="U3831" s="79">
        <v>2</v>
      </c>
    </row>
    <row r="3832" spans="1:21" s="57" customFormat="1" ht="15.75" hidden="1" customHeight="1" thickBot="1">
      <c r="A3832" s="302" t="s">
        <v>561</v>
      </c>
      <c r="B3832" s="69"/>
      <c r="C3832" s="457" t="s">
        <v>534</v>
      </c>
      <c r="D3832" s="145">
        <v>8.512073592556306E-2</v>
      </c>
      <c r="E3832" s="145">
        <v>7.9915191228939003E-2</v>
      </c>
      <c r="F3832" s="145">
        <v>8.2057437250951396E-2</v>
      </c>
      <c r="G3832" s="145">
        <v>8.2600054892511016E-2</v>
      </c>
      <c r="H3832" s="145">
        <v>8.1727543809441611E-2</v>
      </c>
      <c r="I3832" s="145">
        <v>8.6370826885351151E-2</v>
      </c>
      <c r="J3832" s="145">
        <v>8.1246589427929783E-2</v>
      </c>
      <c r="K3832" s="145">
        <v>8.2492938651285652E-2</v>
      </c>
      <c r="L3832" s="145">
        <v>8.3659739958195506E-2</v>
      </c>
      <c r="M3832" s="145">
        <v>8.3187911813936657E-2</v>
      </c>
      <c r="N3832" s="145">
        <v>8.3076463256327601E-2</v>
      </c>
      <c r="O3832" s="145">
        <v>8.8544566899567537E-2</v>
      </c>
      <c r="P3832" s="89">
        <f>SUM(D3832:O3832)</f>
        <v>1</v>
      </c>
      <c r="Q3832" s="483"/>
      <c r="R3832" s="85"/>
      <c r="S3832" s="85"/>
      <c r="T3832" s="143"/>
      <c r="U3832" s="79">
        <v>2</v>
      </c>
    </row>
    <row r="3833" spans="1:21" s="57" customFormat="1" ht="15.75" hidden="1" customHeight="1" thickBot="1">
      <c r="A3833" s="304" t="s">
        <v>561</v>
      </c>
      <c r="B3833" s="69"/>
      <c r="C3833" s="457" t="s">
        <v>535</v>
      </c>
      <c r="D3833" s="148">
        <v>8.4183378522311586E-2</v>
      </c>
      <c r="E3833" s="148">
        <v>9.308792680195517E-2</v>
      </c>
      <c r="F3833" s="148">
        <v>8.1864498066307301E-2</v>
      </c>
      <c r="G3833" s="148">
        <v>7.9205138064500386E-2</v>
      </c>
      <c r="H3833" s="148">
        <v>8.203951550865092E-2</v>
      </c>
      <c r="I3833" s="148">
        <v>0.10630000552867616</v>
      </c>
      <c r="J3833" s="148">
        <v>7.8263032620572645E-2</v>
      </c>
      <c r="K3833" s="148">
        <v>8.0689579841813533E-2</v>
      </c>
      <c r="L3833" s="148">
        <v>7.876891178845602E-2</v>
      </c>
      <c r="M3833" s="148">
        <v>7.52505687274128E-2</v>
      </c>
      <c r="N3833" s="148">
        <v>7.8284646379290626E-2</v>
      </c>
      <c r="O3833" s="148">
        <v>8.2062798150052851E-2</v>
      </c>
      <c r="P3833" s="94">
        <f>SUM(D3833:O3833)</f>
        <v>1</v>
      </c>
      <c r="Q3833" s="483"/>
      <c r="R3833" s="85"/>
      <c r="S3833" s="85"/>
      <c r="T3833" s="143"/>
      <c r="U3833" s="79">
        <v>2</v>
      </c>
    </row>
    <row r="3834" spans="1:21" s="57" customFormat="1" ht="15.75" hidden="1" customHeight="1" thickBot="1">
      <c r="A3834" s="304" t="s">
        <v>561</v>
      </c>
      <c r="B3834" s="69"/>
      <c r="C3834" s="457" t="s">
        <v>536</v>
      </c>
      <c r="D3834" s="151">
        <v>8.4557713153344274E-2</v>
      </c>
      <c r="E3834" s="151">
        <v>8.3577371483764581E-2</v>
      </c>
      <c r="F3834" s="151">
        <v>8.6873239833306415E-2</v>
      </c>
      <c r="G3834" s="151">
        <v>8.37787674728903E-2</v>
      </c>
      <c r="H3834" s="151">
        <v>8.3762610645726002E-2</v>
      </c>
      <c r="I3834" s="151">
        <v>8.372145638159588E-2</v>
      </c>
      <c r="J3834" s="151">
        <v>8.1074847058915517E-2</v>
      </c>
      <c r="K3834" s="151">
        <v>9.1301184509542846E-2</v>
      </c>
      <c r="L3834" s="151">
        <v>6.9532464354007464E-2</v>
      </c>
      <c r="M3834" s="151">
        <v>8.1074847058915572E-2</v>
      </c>
      <c r="N3834" s="151">
        <v>8.698435870226108E-2</v>
      </c>
      <c r="O3834" s="151">
        <v>8.3761139345730054E-2</v>
      </c>
      <c r="P3834" s="84">
        <f>SUM(D3834:O3834)</f>
        <v>1</v>
      </c>
      <c r="Q3834" s="483"/>
      <c r="R3834" s="85"/>
      <c r="S3834" s="85"/>
      <c r="T3834" s="143"/>
      <c r="U3834" s="79">
        <v>2</v>
      </c>
    </row>
    <row r="3835" spans="1:21" s="57" customFormat="1" ht="15.75" hidden="1" customHeight="1" thickBot="1">
      <c r="A3835" s="304" t="s">
        <v>561</v>
      </c>
      <c r="B3835" s="69"/>
      <c r="C3835" s="457" t="s">
        <v>537</v>
      </c>
      <c r="D3835" s="126">
        <f t="shared" ref="D3835:D3842" si="2509">D3854/$P3854</f>
        <v>8.4957161505529288E-2</v>
      </c>
      <c r="E3835" s="335">
        <f t="shared" ref="E3835:O3835" si="2510">E3854/$P3854</f>
        <v>8.1591482400586904E-2</v>
      </c>
      <c r="F3835" s="335">
        <f t="shared" si="2510"/>
        <v>8.0982552101325378E-2</v>
      </c>
      <c r="G3835" s="335">
        <f t="shared" si="2510"/>
        <v>8.3617115820668178E-2</v>
      </c>
      <c r="H3835" s="335">
        <f t="shared" si="2510"/>
        <v>8.5022020061301287E-2</v>
      </c>
      <c r="I3835" s="335">
        <f t="shared" si="2510"/>
        <v>8.6643573707406843E-2</v>
      </c>
      <c r="J3835" s="335">
        <f t="shared" si="2510"/>
        <v>8.1934864803109894E-2</v>
      </c>
      <c r="K3835" s="335">
        <f t="shared" si="2510"/>
        <v>8.3664033571261232E-2</v>
      </c>
      <c r="L3835" s="335">
        <f t="shared" si="2510"/>
        <v>8.0982552101325406E-2</v>
      </c>
      <c r="M3835" s="335">
        <f t="shared" si="2510"/>
        <v>8.1809765478651833E-2</v>
      </c>
      <c r="N3835" s="335">
        <f t="shared" si="2510"/>
        <v>8.5722433017818012E-2</v>
      </c>
      <c r="O3835" s="335">
        <f t="shared" si="2510"/>
        <v>8.3072445431015746E-2</v>
      </c>
      <c r="P3835" s="130">
        <f>SUM(D3835:O3835)</f>
        <v>1</v>
      </c>
      <c r="Q3835" s="483"/>
      <c r="R3835" s="85"/>
      <c r="S3835" s="85"/>
      <c r="T3835" s="143"/>
      <c r="U3835" s="79">
        <v>2</v>
      </c>
    </row>
    <row r="3836" spans="1:21" s="57" customFormat="1" ht="15.75" hidden="1" customHeight="1" thickBot="1">
      <c r="A3836" s="304" t="s">
        <v>561</v>
      </c>
      <c r="B3836" s="69"/>
      <c r="C3836" s="458" t="s">
        <v>538</v>
      </c>
      <c r="D3836" s="126">
        <f t="shared" si="2509"/>
        <v>8.5045875675047913E-2</v>
      </c>
      <c r="E3836" s="128">
        <f t="shared" ref="E3836:O3837" si="2511">E3855/$P3855</f>
        <v>8.266908598519139E-2</v>
      </c>
      <c r="F3836" s="128">
        <f t="shared" si="2511"/>
        <v>8.3161706951002917E-2</v>
      </c>
      <c r="G3836" s="128">
        <f t="shared" si="2511"/>
        <v>8.2920766474103236E-2</v>
      </c>
      <c r="H3836" s="128">
        <f t="shared" si="2511"/>
        <v>8.247246432553533E-2</v>
      </c>
      <c r="I3836" s="128">
        <f t="shared" si="2511"/>
        <v>9.1852314135515409E-2</v>
      </c>
      <c r="J3836" s="128">
        <f t="shared" si="2511"/>
        <v>8.247246432553533E-2</v>
      </c>
      <c r="K3836" s="128">
        <f t="shared" si="2511"/>
        <v>8.0799729009412999E-2</v>
      </c>
      <c r="L3836" s="128">
        <f t="shared" si="2511"/>
        <v>8.3353223541553681E-2</v>
      </c>
      <c r="M3836" s="128">
        <f t="shared" si="2511"/>
        <v>7.0690683707601717E-2</v>
      </c>
      <c r="N3836" s="128">
        <f t="shared" si="2511"/>
        <v>9.0653312247751056E-2</v>
      </c>
      <c r="O3836" s="128">
        <f t="shared" si="2511"/>
        <v>8.3908373621748925E-2</v>
      </c>
      <c r="P3836" s="130">
        <f>SUM(D3836:O3836)</f>
        <v>1</v>
      </c>
      <c r="Q3836" s="499">
        <f>(P3855/P3854-1)</f>
        <v>-1.8065571780769618E-2</v>
      </c>
      <c r="R3836" s="85"/>
      <c r="S3836" s="85"/>
      <c r="T3836" s="143"/>
      <c r="U3836" s="79">
        <v>2</v>
      </c>
    </row>
    <row r="3837" spans="1:21" s="57" customFormat="1" ht="15.75" hidden="1" customHeight="1" thickBot="1">
      <c r="A3837" s="304" t="s">
        <v>561</v>
      </c>
      <c r="B3837" s="69"/>
      <c r="C3837" s="457" t="s">
        <v>539</v>
      </c>
      <c r="D3837" s="126">
        <f t="shared" si="2509"/>
        <v>8.5292311848249688E-2</v>
      </c>
      <c r="E3837" s="128">
        <f t="shared" si="2511"/>
        <v>8.626579899461384E-2</v>
      </c>
      <c r="F3837" s="128">
        <f t="shared" si="2511"/>
        <v>7.6971360522993887E-2</v>
      </c>
      <c r="G3837" s="128">
        <f t="shared" si="2511"/>
        <v>8.2050111414666713E-2</v>
      </c>
      <c r="H3837" s="128">
        <f t="shared" si="2511"/>
        <v>8.367827392237473E-2</v>
      </c>
      <c r="I3837" s="128">
        <f t="shared" si="2511"/>
        <v>9.8797996137496569E-2</v>
      </c>
      <c r="J3837" s="128">
        <f t="shared" si="2511"/>
        <v>7.798326414974309E-2</v>
      </c>
      <c r="K3837" s="128">
        <f t="shared" si="2511"/>
        <v>8.4250396626028956E-2</v>
      </c>
      <c r="L3837" s="128">
        <f t="shared" si="2511"/>
        <v>8.0949350474357432E-2</v>
      </c>
      <c r="M3837" s="128">
        <f t="shared" si="2511"/>
        <v>8.0709175323347648E-2</v>
      </c>
      <c r="N3837" s="128">
        <f t="shared" si="2511"/>
        <v>8.2616157856322175E-2</v>
      </c>
      <c r="O3837" s="128">
        <f t="shared" si="2511"/>
        <v>8.0435802729805425E-2</v>
      </c>
      <c r="P3837" s="130">
        <f t="shared" ref="P3837:P3842" si="2512">SUM(D3837:O3837)</f>
        <v>1.0000000000000002</v>
      </c>
      <c r="Q3837" s="499">
        <f t="shared" ref="Q3837:Q3842" si="2513">(P3856/P3855-1)</f>
        <v>-1.4410067754958567E-2</v>
      </c>
      <c r="R3837" s="85"/>
      <c r="S3837" s="85"/>
      <c r="T3837" s="143"/>
      <c r="U3837" s="79">
        <v>2</v>
      </c>
    </row>
    <row r="3838" spans="1:21" s="57" customFormat="1" ht="15.75" hidden="1" customHeight="1" thickBot="1">
      <c r="A3838" s="304" t="s">
        <v>561</v>
      </c>
      <c r="B3838" s="69"/>
      <c r="C3838" s="457" t="s">
        <v>629</v>
      </c>
      <c r="D3838" s="126">
        <f t="shared" si="2509"/>
        <v>8.5128832360236287E-2</v>
      </c>
      <c r="E3838" s="128">
        <f t="shared" ref="E3838:O3838" si="2514">E3857/$P3857</f>
        <v>8.0860419718573051E-2</v>
      </c>
      <c r="F3838" s="128">
        <f t="shared" si="2514"/>
        <v>8.4963610434241249E-2</v>
      </c>
      <c r="G3838" s="128">
        <f t="shared" si="2514"/>
        <v>8.3023233552386888E-2</v>
      </c>
      <c r="H3838" s="128">
        <f t="shared" si="2514"/>
        <v>8.0605144474547141E-2</v>
      </c>
      <c r="I3838" s="128">
        <f t="shared" si="2514"/>
        <v>8.7497639781214609E-2</v>
      </c>
      <c r="J3838" s="128">
        <f t="shared" si="2514"/>
        <v>8.1243994613552445E-2</v>
      </c>
      <c r="K3838" s="128">
        <f t="shared" si="2514"/>
        <v>8.3787181767916857E-2</v>
      </c>
      <c r="L3838" s="128">
        <f t="shared" si="2514"/>
        <v>8.5532955867034008E-2</v>
      </c>
      <c r="M3838" s="128">
        <f t="shared" si="2514"/>
        <v>8.0334490823653223E-2</v>
      </c>
      <c r="N3838" s="128">
        <f t="shared" si="2514"/>
        <v>8.4853949562150227E-2</v>
      </c>
      <c r="O3838" s="128">
        <f t="shared" si="2514"/>
        <v>8.2168547044494084E-2</v>
      </c>
      <c r="P3838" s="130">
        <f t="shared" si="2512"/>
        <v>1.0000000000000002</v>
      </c>
      <c r="Q3838" s="500">
        <f t="shared" si="2513"/>
        <v>-3.3065238773217542E-2</v>
      </c>
      <c r="R3838" s="85"/>
      <c r="S3838" s="85"/>
      <c r="T3838" s="143"/>
      <c r="U3838" s="79">
        <v>2</v>
      </c>
    </row>
    <row r="3839" spans="1:21" s="57" customFormat="1" ht="15.75" hidden="1" customHeight="1" thickBot="1">
      <c r="A3839" s="304" t="s">
        <v>561</v>
      </c>
      <c r="B3839" s="69"/>
      <c r="C3839" s="200" t="s">
        <v>726</v>
      </c>
      <c r="D3839" s="126">
        <f t="shared" si="2509"/>
        <v>8.5351072119133772E-2</v>
      </c>
      <c r="E3839" s="128">
        <f t="shared" ref="E3839:O3839" si="2515">E3858/$P3858</f>
        <v>8.3899243742766624E-2</v>
      </c>
      <c r="F3839" s="128">
        <f t="shared" si="2515"/>
        <v>8.4769659331621144E-2</v>
      </c>
      <c r="G3839" s="128">
        <f t="shared" si="2515"/>
        <v>8.3857084634091195E-2</v>
      </c>
      <c r="H3839" s="128">
        <f t="shared" si="2515"/>
        <v>8.4013994055039232E-2</v>
      </c>
      <c r="I3839" s="128">
        <f t="shared" si="2515"/>
        <v>9.0399530977409201E-2</v>
      </c>
      <c r="J3839" s="128">
        <f t="shared" si="2515"/>
        <v>8.5569871194075608E-2</v>
      </c>
      <c r="K3839" s="128">
        <f t="shared" si="2515"/>
        <v>8.4629315200525718E-2</v>
      </c>
      <c r="L3839" s="128">
        <f t="shared" si="2515"/>
        <v>5.9711543452859978E-2</v>
      </c>
      <c r="M3839" s="128">
        <f t="shared" si="2515"/>
        <v>8.5868780782429335E-2</v>
      </c>
      <c r="N3839" s="128">
        <f t="shared" si="2515"/>
        <v>8.8953059715793301E-2</v>
      </c>
      <c r="O3839" s="128">
        <f t="shared" si="2515"/>
        <v>8.2976844794255142E-2</v>
      </c>
      <c r="P3839" s="130">
        <f t="shared" si="2512"/>
        <v>1.0000000000000002</v>
      </c>
      <c r="Q3839" s="500">
        <f t="shared" si="2513"/>
        <v>-4.6456396718375981E-2</v>
      </c>
      <c r="R3839" s="85"/>
      <c r="S3839" s="85"/>
      <c r="T3839" s="480"/>
      <c r="U3839" s="79">
        <v>2</v>
      </c>
    </row>
    <row r="3840" spans="1:21" s="57" customFormat="1" ht="15.75" hidden="1" customHeight="1" thickBot="1">
      <c r="A3840" s="304" t="s">
        <v>561</v>
      </c>
      <c r="B3840" s="516"/>
      <c r="C3840" s="563" t="s">
        <v>831</v>
      </c>
      <c r="D3840" s="86">
        <f t="shared" si="2509"/>
        <v>8.4535153872323993E-2</v>
      </c>
      <c r="E3840" s="145">
        <f t="shared" ref="E3840:O3840" si="2516">E3859/$P3859</f>
        <v>8.3712904896842119E-2</v>
      </c>
      <c r="F3840" s="145">
        <f t="shared" si="2516"/>
        <v>9.6037100312755863E-2</v>
      </c>
      <c r="G3840" s="145">
        <f t="shared" si="2516"/>
        <v>8.3712904896842119E-2</v>
      </c>
      <c r="H3840" s="145">
        <f t="shared" si="2516"/>
        <v>8.3712904896842119E-2</v>
      </c>
      <c r="I3840" s="145">
        <f t="shared" si="2516"/>
        <v>8.1096876618815802E-2</v>
      </c>
      <c r="J3840" s="145">
        <f t="shared" si="2516"/>
        <v>7.8480848340789486E-2</v>
      </c>
      <c r="K3840" s="145">
        <f t="shared" si="2516"/>
        <v>8.1583746374127145E-2</v>
      </c>
      <c r="L3840" s="145">
        <f t="shared" si="2516"/>
        <v>8.3396667783428746E-2</v>
      </c>
      <c r="M3840" s="145">
        <f t="shared" si="2516"/>
        <v>8.2498712336075752E-2</v>
      </c>
      <c r="N3840" s="145">
        <f t="shared" si="2516"/>
        <v>7.9727853744247124E-2</v>
      </c>
      <c r="O3840" s="145">
        <f t="shared" si="2516"/>
        <v>8.1504325926909746E-2</v>
      </c>
      <c r="P3840" s="534">
        <f t="shared" si="2512"/>
        <v>1</v>
      </c>
      <c r="Q3840" s="535">
        <f t="shared" si="2513"/>
        <v>-8.792671852613565E-3</v>
      </c>
      <c r="R3840" s="85"/>
      <c r="S3840" s="85"/>
      <c r="T3840" s="143"/>
      <c r="U3840" s="79">
        <v>2</v>
      </c>
    </row>
    <row r="3841" spans="1:21" s="57" customFormat="1" ht="15.75" hidden="1" customHeight="1" thickBot="1">
      <c r="A3841" s="304" t="s">
        <v>561</v>
      </c>
      <c r="B3841" s="516"/>
      <c r="C3841" s="563" t="s">
        <v>915</v>
      </c>
      <c r="D3841" s="369">
        <f t="shared" si="2509"/>
        <v>7.9930083727705256E-2</v>
      </c>
      <c r="E3841" s="148">
        <f t="shared" ref="E3841:O3842" si="2517">E3860/$P3860</f>
        <v>8.2590250509940649E-2</v>
      </c>
      <c r="F3841" s="148">
        <f t="shared" si="2517"/>
        <v>8.2659039540657772E-2</v>
      </c>
      <c r="G3841" s="148">
        <f t="shared" si="2517"/>
        <v>8.3034882637458216E-2</v>
      </c>
      <c r="H3841" s="148">
        <f t="shared" si="2517"/>
        <v>8.2743313906969929E-2</v>
      </c>
      <c r="I3841" s="148">
        <f t="shared" si="2517"/>
        <v>8.7389300826554675E-2</v>
      </c>
      <c r="J3841" s="148">
        <f t="shared" si="2517"/>
        <v>8.4284949865032724E-2</v>
      </c>
      <c r="K3841" s="148">
        <f t="shared" si="2517"/>
        <v>8.4722306868602756E-2</v>
      </c>
      <c r="L3841" s="148">
        <f t="shared" si="2517"/>
        <v>8.2236831206123615E-2</v>
      </c>
      <c r="M3841" s="148">
        <f t="shared" si="2517"/>
        <v>8.2093866902974627E-2</v>
      </c>
      <c r="N3841" s="148">
        <f t="shared" si="2517"/>
        <v>8.3995511710185364E-2</v>
      </c>
      <c r="O3841" s="148">
        <f t="shared" si="2517"/>
        <v>8.4319662297794418E-2</v>
      </c>
      <c r="P3841" s="533">
        <f t="shared" si="2512"/>
        <v>0.99999999999999989</v>
      </c>
      <c r="Q3841" s="536">
        <f t="shared" si="2513"/>
        <v>-7.2837840111823926E-2</v>
      </c>
      <c r="R3841" s="85"/>
      <c r="S3841" s="85"/>
      <c r="T3841" s="143"/>
      <c r="U3841" s="79">
        <v>2</v>
      </c>
    </row>
    <row r="3842" spans="1:21" s="57" customFormat="1" ht="15.75" hidden="1" customHeight="1" thickBot="1">
      <c r="A3842" s="304" t="s">
        <v>561</v>
      </c>
      <c r="B3842" s="516"/>
      <c r="C3842" s="563" t="s">
        <v>1016</v>
      </c>
      <c r="D3842" s="369">
        <f t="shared" si="2509"/>
        <v>8.1942508668709974E-2</v>
      </c>
      <c r="E3842" s="148">
        <f t="shared" si="2517"/>
        <v>8.7327439747244801E-2</v>
      </c>
      <c r="F3842" s="148">
        <f t="shared" si="2517"/>
        <v>8.2942717037234409E-2</v>
      </c>
      <c r="G3842" s="148">
        <f t="shared" si="2517"/>
        <v>8.663398118202402E-2</v>
      </c>
      <c r="H3842" s="148">
        <f t="shared" si="2517"/>
        <v>8.2384467173000728E-2</v>
      </c>
      <c r="I3842" s="148">
        <f t="shared" si="2517"/>
        <v>8.400259820540612E-2</v>
      </c>
      <c r="J3842" s="148">
        <f t="shared" si="2517"/>
        <v>8.3230783031996838E-2</v>
      </c>
      <c r="K3842" s="148">
        <f t="shared" si="2517"/>
        <v>8.403253026732678E-2</v>
      </c>
      <c r="L3842" s="148">
        <f t="shared" si="2517"/>
        <v>8.470822020559067E-2</v>
      </c>
      <c r="M3842" s="148">
        <f t="shared" si="2517"/>
        <v>7.963831826723404E-2</v>
      </c>
      <c r="N3842" s="148">
        <f t="shared" si="2517"/>
        <v>8.1734515597740712E-2</v>
      </c>
      <c r="O3842" s="148">
        <f t="shared" si="2517"/>
        <v>8.1421920616490895E-2</v>
      </c>
      <c r="P3842" s="533">
        <f t="shared" si="2512"/>
        <v>1</v>
      </c>
      <c r="Q3842" s="536">
        <f t="shared" si="2513"/>
        <v>2.7454629112394269E-2</v>
      </c>
      <c r="R3842" s="85"/>
      <c r="S3842" s="85"/>
      <c r="T3842" s="143"/>
      <c r="U3842" s="79">
        <v>2</v>
      </c>
    </row>
    <row r="3843" spans="1:21" s="57" customFormat="1" ht="15.75" hidden="1" customHeight="1" thickBot="1">
      <c r="A3843" s="304" t="s">
        <v>561</v>
      </c>
      <c r="B3843" s="516"/>
      <c r="C3843" s="563" t="s">
        <v>1163</v>
      </c>
      <c r="D3843" s="369">
        <f t="shared" ref="D3843:O3843" si="2518">D3863/$P3863</f>
        <v>9.6820256465354637E-2</v>
      </c>
      <c r="E3843" s="148">
        <f t="shared" si="2518"/>
        <v>8.3283511220137552E-2</v>
      </c>
      <c r="F3843" s="148">
        <f t="shared" si="2518"/>
        <v>8.5979257192701358E-2</v>
      </c>
      <c r="G3843" s="148">
        <f t="shared" si="2518"/>
        <v>8.4074893059594535E-2</v>
      </c>
      <c r="H3843" s="148">
        <f t="shared" si="2518"/>
        <v>8.2208089122064731E-2</v>
      </c>
      <c r="I3843" s="148">
        <f t="shared" si="2518"/>
        <v>8.9773831011868116E-2</v>
      </c>
      <c r="J3843" s="148">
        <f t="shared" si="2518"/>
        <v>8.2400246363287813E-2</v>
      </c>
      <c r="K3843" s="148">
        <f t="shared" si="2518"/>
        <v>8.6470890933782504E-2</v>
      </c>
      <c r="L3843" s="148">
        <f t="shared" si="2518"/>
        <v>8.2208089122064648E-2</v>
      </c>
      <c r="M3843" s="148">
        <f t="shared" si="2518"/>
        <v>7.6538565734336136E-2</v>
      </c>
      <c r="N3843" s="148">
        <f t="shared" si="2518"/>
        <v>7.6538565734336136E-2</v>
      </c>
      <c r="O3843" s="148">
        <f t="shared" si="2518"/>
        <v>7.3703804040471832E-2</v>
      </c>
      <c r="P3843" s="533">
        <f>SUM(D3843:O3843)</f>
        <v>1</v>
      </c>
      <c r="Q3843" s="536">
        <f>(P3863/P3861-1)</f>
        <v>-3.1259342995006656E-2</v>
      </c>
      <c r="R3843" s="85"/>
      <c r="S3843" s="85"/>
      <c r="T3843" s="143"/>
      <c r="U3843" s="79">
        <v>2</v>
      </c>
    </row>
    <row r="3844" spans="1:21" s="57" customFormat="1" ht="15.75" hidden="1" customHeight="1" thickBot="1">
      <c r="A3844" s="304" t="s">
        <v>561</v>
      </c>
      <c r="B3844" s="516">
        <f>+B3826+1</f>
        <v>757</v>
      </c>
      <c r="C3844" s="563" t="s">
        <v>2155</v>
      </c>
      <c r="D3844" s="369">
        <f t="shared" ref="D3844:D3850" si="2519">D3864/$P3864</f>
        <v>8.0651429076546308E-2</v>
      </c>
      <c r="E3844" s="148">
        <f t="shared" ref="E3844:O3844" si="2520">E3864/$P3864</f>
        <v>8.3184761089967155E-2</v>
      </c>
      <c r="F3844" s="148">
        <f t="shared" si="2520"/>
        <v>8.1896081139948271E-2</v>
      </c>
      <c r="G3844" s="148">
        <f t="shared" si="2520"/>
        <v>8.3868747543259625E-2</v>
      </c>
      <c r="H3844" s="148">
        <f t="shared" si="2520"/>
        <v>8.2854895698358272E-2</v>
      </c>
      <c r="I3844" s="148">
        <f t="shared" si="2520"/>
        <v>8.9624737109729222E-2</v>
      </c>
      <c r="J3844" s="148">
        <f t="shared" si="2520"/>
        <v>7.4945063964289779E-2</v>
      </c>
      <c r="K3844" s="148">
        <f t="shared" si="2520"/>
        <v>8.4359587347179327E-2</v>
      </c>
      <c r="L3844" s="148">
        <f t="shared" si="2520"/>
        <v>8.6866851009259657E-2</v>
      </c>
      <c r="M3844" s="148">
        <f t="shared" si="2520"/>
        <v>8.1858844924890789E-2</v>
      </c>
      <c r="N3844" s="148">
        <f t="shared" si="2520"/>
        <v>8.5980084048418726E-2</v>
      </c>
      <c r="O3844" s="148">
        <f t="shared" si="2520"/>
        <v>8.3908917048152856E-2</v>
      </c>
      <c r="P3844" s="533">
        <f t="shared" ref="P3844:P3853" si="2521">SUM(D3844:O3844)</f>
        <v>0.99999999999999989</v>
      </c>
      <c r="Q3844" s="536">
        <f>(P3864/P3863-1)</f>
        <v>-5.438678838339861E-2</v>
      </c>
      <c r="R3844" s="85"/>
      <c r="S3844" s="85"/>
      <c r="T3844" s="143"/>
      <c r="U3844" s="79">
        <v>2</v>
      </c>
    </row>
    <row r="3845" spans="1:21" s="57" customFormat="1" ht="15.75" hidden="1" customHeight="1" thickBot="1">
      <c r="A3845" s="304" t="s">
        <v>561</v>
      </c>
      <c r="B3845" s="516">
        <f>+B3844+1</f>
        <v>758</v>
      </c>
      <c r="C3845" s="563" t="s">
        <v>2156</v>
      </c>
      <c r="D3845" s="370">
        <f t="shared" si="2519"/>
        <v>8.3258789032393352E-2</v>
      </c>
      <c r="E3845" s="253">
        <f t="shared" ref="E3845:O3845" si="2522">E3865/$P3865</f>
        <v>8.2496267003986837E-2</v>
      </c>
      <c r="F3845" s="253">
        <f t="shared" si="2522"/>
        <v>8.9779589496368176E-2</v>
      </c>
      <c r="G3845" s="253">
        <f t="shared" si="2522"/>
        <v>7.790336162651193E-2</v>
      </c>
      <c r="H3845" s="253">
        <f t="shared" si="2522"/>
        <v>7.8800465748277246E-2</v>
      </c>
      <c r="I3845" s="253">
        <f t="shared" si="2522"/>
        <v>9.2052923496222502E-2</v>
      </c>
      <c r="J3845" s="253">
        <f t="shared" si="2522"/>
        <v>8.0562661602909758E-2</v>
      </c>
      <c r="K3845" s="253">
        <f t="shared" si="2522"/>
        <v>8.2934903393470871E-2</v>
      </c>
      <c r="L3845" s="253">
        <f t="shared" si="2522"/>
        <v>8.2052411929467037E-2</v>
      </c>
      <c r="M3845" s="253">
        <f t="shared" si="2522"/>
        <v>8.0437383199064974E-2</v>
      </c>
      <c r="N3845" s="253">
        <f t="shared" si="2522"/>
        <v>8.7840136551445402E-2</v>
      </c>
      <c r="O3845" s="253">
        <f t="shared" si="2522"/>
        <v>8.1881106919881916E-2</v>
      </c>
      <c r="P3845" s="537">
        <f t="shared" si="2521"/>
        <v>1</v>
      </c>
      <c r="Q3845" s="538">
        <f t="shared" ref="Q3845:Q3853" si="2523">(P3865/P3864-1)</f>
        <v>-1.1504130855894301E-2</v>
      </c>
      <c r="R3845" s="85"/>
      <c r="S3845" s="85"/>
      <c r="T3845" s="143"/>
      <c r="U3845" s="79">
        <v>2</v>
      </c>
    </row>
    <row r="3846" spans="1:21" s="57" customFormat="1" ht="15.75" hidden="1" customHeight="1" thickBot="1">
      <c r="A3846" s="304" t="s">
        <v>561</v>
      </c>
      <c r="B3846" s="516">
        <f>+B3845+1</f>
        <v>759</v>
      </c>
      <c r="C3846" s="531" t="s">
        <v>2157</v>
      </c>
      <c r="D3846" s="91">
        <f t="shared" si="2519"/>
        <v>8.2442616677805711E-2</v>
      </c>
      <c r="E3846" s="92">
        <f t="shared" ref="E3846:O3846" si="2524">E3866/$P3866</f>
        <v>8.2974004420066139E-2</v>
      </c>
      <c r="F3846" s="92">
        <f t="shared" si="2524"/>
        <v>8.1855834145359213E-2</v>
      </c>
      <c r="G3846" s="92">
        <f t="shared" si="2524"/>
        <v>8.166243181909745E-2</v>
      </c>
      <c r="H3846" s="92">
        <f t="shared" si="2524"/>
        <v>8.1318473849507703E-2</v>
      </c>
      <c r="I3846" s="92">
        <f t="shared" si="2524"/>
        <v>9.2383304807187067E-2</v>
      </c>
      <c r="J3846" s="92">
        <f t="shared" si="2524"/>
        <v>8.215019178931976E-2</v>
      </c>
      <c r="K3846" s="92">
        <f t="shared" si="2524"/>
        <v>8.2690475780839628E-2</v>
      </c>
      <c r="L3846" s="92">
        <f t="shared" si="2524"/>
        <v>7.8407555178827831E-2</v>
      </c>
      <c r="M3846" s="92">
        <f t="shared" si="2524"/>
        <v>8.4874105209197345E-2</v>
      </c>
      <c r="N3846" s="92">
        <f t="shared" si="2524"/>
        <v>8.6864957942950155E-2</v>
      </c>
      <c r="O3846" s="92">
        <f t="shared" si="2524"/>
        <v>8.2376048379841985E-2</v>
      </c>
      <c r="P3846" s="420">
        <f t="shared" si="2521"/>
        <v>1</v>
      </c>
      <c r="Q3846" s="501">
        <f t="shared" si="2523"/>
        <v>1.3059504692333856E-2</v>
      </c>
      <c r="R3846" s="85"/>
      <c r="S3846" s="85"/>
      <c r="T3846" s="143"/>
      <c r="U3846" s="79">
        <v>2</v>
      </c>
    </row>
    <row r="3847" spans="1:21" s="57" customFormat="1" ht="15.75" hidden="1" customHeight="1" thickBot="1">
      <c r="A3847" s="304" t="s">
        <v>561</v>
      </c>
      <c r="B3847" s="516">
        <f>+B3846+1</f>
        <v>760</v>
      </c>
      <c r="C3847" s="457" t="s">
        <v>2158</v>
      </c>
      <c r="D3847" s="91">
        <f t="shared" si="2519"/>
        <v>8.1685248407174782E-2</v>
      </c>
      <c r="E3847" s="92">
        <f t="shared" ref="E3847:O3847" si="2525">E3867/$P3867</f>
        <v>7.7211273529099858E-2</v>
      </c>
      <c r="F3847" s="92">
        <f t="shared" si="2525"/>
        <v>8.0426016771826911E-2</v>
      </c>
      <c r="G3847" s="92">
        <f t="shared" si="2525"/>
        <v>8.5160027194719171E-2</v>
      </c>
      <c r="H3847" s="92">
        <f t="shared" si="2525"/>
        <v>8.4662960778428997E-2</v>
      </c>
      <c r="I3847" s="92">
        <f t="shared" si="2525"/>
        <v>9.2816790168833457E-2</v>
      </c>
      <c r="J3847" s="92">
        <f t="shared" si="2525"/>
        <v>7.6476171585487127E-2</v>
      </c>
      <c r="K3847" s="92">
        <f t="shared" si="2525"/>
        <v>8.2874042411747326E-2</v>
      </c>
      <c r="L3847" s="92">
        <f t="shared" si="2525"/>
        <v>8.2500351480888315E-2</v>
      </c>
      <c r="M3847" s="92">
        <f t="shared" si="2525"/>
        <v>8.4878117563877517E-2</v>
      </c>
      <c r="N3847" s="92">
        <f t="shared" si="2525"/>
        <v>8.4323840183620186E-2</v>
      </c>
      <c r="O3847" s="92">
        <f t="shared" si="2525"/>
        <v>8.6985159924296354E-2</v>
      </c>
      <c r="P3847" s="94">
        <f t="shared" si="2521"/>
        <v>1</v>
      </c>
      <c r="Q3847" s="494">
        <f t="shared" si="2523"/>
        <v>3.8582450274715852E-2</v>
      </c>
      <c r="R3847" s="85"/>
      <c r="S3847" s="85"/>
      <c r="T3847" s="143"/>
      <c r="U3847" s="79">
        <v>2</v>
      </c>
    </row>
    <row r="3848" spans="1:21" s="57" customFormat="1" ht="15.75" hidden="1" customHeight="1" thickBot="1">
      <c r="A3848" s="304" t="s">
        <v>561</v>
      </c>
      <c r="B3848" s="516">
        <f>+B3847+1</f>
        <v>761</v>
      </c>
      <c r="C3848" s="457" t="s">
        <v>2159</v>
      </c>
      <c r="D3848" s="91">
        <f t="shared" si="2519"/>
        <v>8.2543223647518121E-2</v>
      </c>
      <c r="E3848" s="92">
        <f t="shared" ref="E3848:O3848" si="2526">E3868/$P3868</f>
        <v>8.0870050195203561E-2</v>
      </c>
      <c r="F3848" s="92">
        <f t="shared" si="2526"/>
        <v>8.3937534857780258E-2</v>
      </c>
      <c r="G3848" s="92">
        <f t="shared" si="2526"/>
        <v>8.1706636921360848E-2</v>
      </c>
      <c r="H3848" s="92">
        <f t="shared" si="2526"/>
        <v>8.1706636921360848E-2</v>
      </c>
      <c r="I3848" s="92">
        <f t="shared" si="2526"/>
        <v>9.2303402119353034E-2</v>
      </c>
      <c r="J3848" s="92">
        <f t="shared" si="2526"/>
        <v>7.9754601226993863E-2</v>
      </c>
      <c r="K3848" s="92">
        <f t="shared" si="2526"/>
        <v>8.2822085889570546E-2</v>
      </c>
      <c r="L3848" s="92">
        <f t="shared" si="2526"/>
        <v>8.0870050195203561E-2</v>
      </c>
      <c r="M3848" s="92">
        <f t="shared" si="2526"/>
        <v>8.3379810373675395E-2</v>
      </c>
      <c r="N3848" s="92">
        <f t="shared" si="2526"/>
        <v>8.6447295036252092E-2</v>
      </c>
      <c r="O3848" s="92">
        <f t="shared" si="2526"/>
        <v>8.3658672615727986E-2</v>
      </c>
      <c r="P3848" s="94">
        <f t="shared" si="2521"/>
        <v>1</v>
      </c>
      <c r="Q3848" s="494">
        <f t="shared" si="2523"/>
        <v>3.3623834915704309E-2</v>
      </c>
      <c r="R3848" s="85"/>
      <c r="S3848" s="85"/>
      <c r="T3848" s="143"/>
      <c r="U3848" s="79">
        <v>2</v>
      </c>
    </row>
    <row r="3849" spans="1:21" s="57" customFormat="1" ht="15.75" hidden="1" customHeight="1" thickBot="1">
      <c r="A3849" s="304" t="s">
        <v>561</v>
      </c>
      <c r="B3849" s="516">
        <f>+B3848+1</f>
        <v>762</v>
      </c>
      <c r="C3849" s="457" t="s">
        <v>2160</v>
      </c>
      <c r="D3849" s="91">
        <f t="shared" si="2519"/>
        <v>8.2435344827586216E-2</v>
      </c>
      <c r="E3849" s="92">
        <f t="shared" ref="E3849:O3849" si="2527">E3869/$P3869</f>
        <v>8.0818965517241381E-2</v>
      </c>
      <c r="F3849" s="92">
        <f t="shared" si="2527"/>
        <v>8.4051724137931036E-2</v>
      </c>
      <c r="G3849" s="92">
        <f t="shared" si="2527"/>
        <v>8.1627155172413798E-2</v>
      </c>
      <c r="H3849" s="92">
        <f t="shared" si="2527"/>
        <v>8.1627155172413798E-2</v>
      </c>
      <c r="I3849" s="92">
        <f t="shared" si="2527"/>
        <v>9.2403017241379309E-2</v>
      </c>
      <c r="J3849" s="92">
        <f t="shared" si="2527"/>
        <v>7.9741379310344834E-2</v>
      </c>
      <c r="K3849" s="92">
        <f t="shared" si="2527"/>
        <v>8.2704741379310345E-2</v>
      </c>
      <c r="L3849" s="92">
        <f t="shared" si="2527"/>
        <v>8.1088362068965525E-2</v>
      </c>
      <c r="M3849" s="92">
        <f t="shared" si="2527"/>
        <v>8.3512931034482762E-2</v>
      </c>
      <c r="N3849" s="92">
        <f t="shared" si="2527"/>
        <v>8.6206896551724144E-2</v>
      </c>
      <c r="O3849" s="92">
        <f t="shared" si="2527"/>
        <v>8.3782327586206962E-2</v>
      </c>
      <c r="P3849" s="94">
        <f t="shared" si="2521"/>
        <v>1</v>
      </c>
      <c r="Q3849" s="494">
        <f t="shared" si="2523"/>
        <v>3.5136642498605486E-2</v>
      </c>
      <c r="R3849" s="85"/>
      <c r="S3849" s="85"/>
      <c r="T3849" s="143"/>
      <c r="U3849" s="79">
        <v>2</v>
      </c>
    </row>
    <row r="3850" spans="1:21" s="57" customFormat="1" ht="15.75" hidden="1" customHeight="1" thickBot="1">
      <c r="A3850" s="304" t="s">
        <v>561</v>
      </c>
      <c r="B3850" s="69"/>
      <c r="C3850" s="457" t="s">
        <v>2161</v>
      </c>
      <c r="D3850" s="91" t="e">
        <f t="shared" si="2519"/>
        <v>#DIV/0!</v>
      </c>
      <c r="E3850" s="92" t="e">
        <f t="shared" ref="E3850:O3850" si="2528">E3870/$P3870</f>
        <v>#DIV/0!</v>
      </c>
      <c r="F3850" s="92" t="e">
        <f t="shared" si="2528"/>
        <v>#DIV/0!</v>
      </c>
      <c r="G3850" s="92" t="e">
        <f t="shared" si="2528"/>
        <v>#DIV/0!</v>
      </c>
      <c r="H3850" s="92" t="e">
        <f t="shared" si="2528"/>
        <v>#DIV/0!</v>
      </c>
      <c r="I3850" s="92" t="e">
        <f t="shared" si="2528"/>
        <v>#DIV/0!</v>
      </c>
      <c r="J3850" s="92" t="e">
        <f t="shared" si="2528"/>
        <v>#DIV/0!</v>
      </c>
      <c r="K3850" s="92" t="e">
        <f t="shared" si="2528"/>
        <v>#DIV/0!</v>
      </c>
      <c r="L3850" s="92" t="e">
        <f t="shared" si="2528"/>
        <v>#DIV/0!</v>
      </c>
      <c r="M3850" s="92" t="e">
        <f t="shared" si="2528"/>
        <v>#DIV/0!</v>
      </c>
      <c r="N3850" s="92" t="e">
        <f t="shared" si="2528"/>
        <v>#DIV/0!</v>
      </c>
      <c r="O3850" s="92" t="e">
        <f t="shared" si="2528"/>
        <v>#DIV/0!</v>
      </c>
      <c r="P3850" s="94" t="e">
        <f t="shared" si="2521"/>
        <v>#DIV/0!</v>
      </c>
      <c r="Q3850" s="494">
        <f t="shared" si="2523"/>
        <v>-1</v>
      </c>
      <c r="R3850" s="85"/>
      <c r="S3850" s="85"/>
      <c r="T3850" s="143"/>
      <c r="U3850" s="79">
        <v>2</v>
      </c>
    </row>
    <row r="3851" spans="1:21" s="57" customFormat="1" ht="15.75" hidden="1" customHeight="1" thickBot="1">
      <c r="A3851" s="304" t="s">
        <v>561</v>
      </c>
      <c r="B3851" s="69"/>
      <c r="C3851" s="457" t="s">
        <v>2162</v>
      </c>
      <c r="D3851" s="91" t="e">
        <f t="shared" ref="D3851:O3853" si="2529">D3871/$P3871</f>
        <v>#DIV/0!</v>
      </c>
      <c r="E3851" s="92" t="e">
        <f t="shared" si="2529"/>
        <v>#DIV/0!</v>
      </c>
      <c r="F3851" s="92" t="e">
        <f t="shared" si="2529"/>
        <v>#DIV/0!</v>
      </c>
      <c r="G3851" s="92" t="e">
        <f t="shared" si="2529"/>
        <v>#DIV/0!</v>
      </c>
      <c r="H3851" s="92" t="e">
        <f t="shared" si="2529"/>
        <v>#DIV/0!</v>
      </c>
      <c r="I3851" s="92" t="e">
        <f t="shared" si="2529"/>
        <v>#DIV/0!</v>
      </c>
      <c r="J3851" s="92" t="e">
        <f t="shared" si="2529"/>
        <v>#DIV/0!</v>
      </c>
      <c r="K3851" s="92" t="e">
        <f t="shared" si="2529"/>
        <v>#DIV/0!</v>
      </c>
      <c r="L3851" s="92" t="e">
        <f t="shared" si="2529"/>
        <v>#DIV/0!</v>
      </c>
      <c r="M3851" s="92" t="e">
        <f t="shared" si="2529"/>
        <v>#DIV/0!</v>
      </c>
      <c r="N3851" s="92" t="e">
        <f t="shared" si="2529"/>
        <v>#DIV/0!</v>
      </c>
      <c r="O3851" s="92" t="e">
        <f t="shared" si="2529"/>
        <v>#DIV/0!</v>
      </c>
      <c r="P3851" s="94" t="e">
        <f t="shared" si="2521"/>
        <v>#DIV/0!</v>
      </c>
      <c r="Q3851" s="494" t="e">
        <f t="shared" si="2523"/>
        <v>#DIV/0!</v>
      </c>
      <c r="R3851" s="85"/>
      <c r="S3851" s="85"/>
      <c r="T3851" s="143"/>
      <c r="U3851" s="79">
        <v>2</v>
      </c>
    </row>
    <row r="3852" spans="1:21" s="57" customFormat="1" ht="15.75" hidden="1" customHeight="1" thickBot="1">
      <c r="A3852" s="304" t="s">
        <v>561</v>
      </c>
      <c r="B3852" s="69"/>
      <c r="C3852" s="457" t="s">
        <v>2163</v>
      </c>
      <c r="D3852" s="91" t="e">
        <f t="shared" si="2529"/>
        <v>#DIV/0!</v>
      </c>
      <c r="E3852" s="92" t="e">
        <f t="shared" si="2529"/>
        <v>#DIV/0!</v>
      </c>
      <c r="F3852" s="92" t="e">
        <f t="shared" si="2529"/>
        <v>#DIV/0!</v>
      </c>
      <c r="G3852" s="92" t="e">
        <f t="shared" si="2529"/>
        <v>#DIV/0!</v>
      </c>
      <c r="H3852" s="92" t="e">
        <f t="shared" si="2529"/>
        <v>#DIV/0!</v>
      </c>
      <c r="I3852" s="92" t="e">
        <f t="shared" si="2529"/>
        <v>#DIV/0!</v>
      </c>
      <c r="J3852" s="92" t="e">
        <f t="shared" si="2529"/>
        <v>#DIV/0!</v>
      </c>
      <c r="K3852" s="92" t="e">
        <f t="shared" si="2529"/>
        <v>#DIV/0!</v>
      </c>
      <c r="L3852" s="92" t="e">
        <f t="shared" si="2529"/>
        <v>#DIV/0!</v>
      </c>
      <c r="M3852" s="92" t="e">
        <f t="shared" si="2529"/>
        <v>#DIV/0!</v>
      </c>
      <c r="N3852" s="92" t="e">
        <f t="shared" si="2529"/>
        <v>#DIV/0!</v>
      </c>
      <c r="O3852" s="92" t="e">
        <f t="shared" si="2529"/>
        <v>#DIV/0!</v>
      </c>
      <c r="P3852" s="94" t="e">
        <f t="shared" si="2521"/>
        <v>#DIV/0!</v>
      </c>
      <c r="Q3852" s="494" t="e">
        <f t="shared" si="2523"/>
        <v>#DIV/0!</v>
      </c>
      <c r="R3852" s="85"/>
      <c r="S3852" s="85"/>
      <c r="T3852" s="143"/>
      <c r="U3852" s="79">
        <v>2</v>
      </c>
    </row>
    <row r="3853" spans="1:21" s="57" customFormat="1" ht="15.75" hidden="1" customHeight="1" thickBot="1">
      <c r="A3853" s="304" t="s">
        <v>561</v>
      </c>
      <c r="B3853" s="69"/>
      <c r="C3853" s="457" t="s">
        <v>2164</v>
      </c>
      <c r="D3853" s="91" t="e">
        <f t="shared" si="2529"/>
        <v>#DIV/0!</v>
      </c>
      <c r="E3853" s="92" t="e">
        <f t="shared" si="2529"/>
        <v>#DIV/0!</v>
      </c>
      <c r="F3853" s="92" t="e">
        <f t="shared" si="2529"/>
        <v>#DIV/0!</v>
      </c>
      <c r="G3853" s="92" t="e">
        <f t="shared" si="2529"/>
        <v>#DIV/0!</v>
      </c>
      <c r="H3853" s="92" t="e">
        <f t="shared" si="2529"/>
        <v>#DIV/0!</v>
      </c>
      <c r="I3853" s="92" t="e">
        <f t="shared" si="2529"/>
        <v>#DIV/0!</v>
      </c>
      <c r="J3853" s="92" t="e">
        <f t="shared" si="2529"/>
        <v>#DIV/0!</v>
      </c>
      <c r="K3853" s="92" t="e">
        <f t="shared" si="2529"/>
        <v>#DIV/0!</v>
      </c>
      <c r="L3853" s="92" t="e">
        <f t="shared" si="2529"/>
        <v>#DIV/0!</v>
      </c>
      <c r="M3853" s="92" t="e">
        <f t="shared" si="2529"/>
        <v>#DIV/0!</v>
      </c>
      <c r="N3853" s="92" t="e">
        <f t="shared" si="2529"/>
        <v>#DIV/0!</v>
      </c>
      <c r="O3853" s="92" t="e">
        <f t="shared" si="2529"/>
        <v>#DIV/0!</v>
      </c>
      <c r="P3853" s="94" t="e">
        <f t="shared" si="2521"/>
        <v>#DIV/0!</v>
      </c>
      <c r="Q3853" s="494" t="e">
        <f t="shared" si="2523"/>
        <v>#DIV/0!</v>
      </c>
      <c r="R3853" s="85"/>
      <c r="S3853" s="85"/>
      <c r="T3853" s="143"/>
      <c r="U3853" s="79">
        <v>2</v>
      </c>
    </row>
    <row r="3854" spans="1:21" s="57" customFormat="1" ht="15.75" hidden="1" customHeight="1" thickBot="1">
      <c r="A3854" s="304" t="s">
        <v>561</v>
      </c>
      <c r="B3854" s="69"/>
      <c r="C3854" s="458" t="s">
        <v>537</v>
      </c>
      <c r="D3854" s="336">
        <v>36.717793839999999</v>
      </c>
      <c r="E3854" s="337">
        <v>35.263174720000009</v>
      </c>
      <c r="F3854" s="337">
        <v>34.999999999999986</v>
      </c>
      <c r="G3854" s="337">
        <v>36.138637000000003</v>
      </c>
      <c r="H3854" s="337">
        <v>36.745825179999997</v>
      </c>
      <c r="I3854" s="337">
        <v>37.446647469999988</v>
      </c>
      <c r="J3854" s="337">
        <v>35.411581799999993</v>
      </c>
      <c r="K3854" s="385">
        <v>36.158914469999985</v>
      </c>
      <c r="L3854" s="385">
        <v>35</v>
      </c>
      <c r="M3854" s="385">
        <v>35.357514890000004</v>
      </c>
      <c r="N3854" s="385">
        <v>37.048537959999976</v>
      </c>
      <c r="O3854" s="321">
        <v>35.903234890000022</v>
      </c>
      <c r="P3854" s="98">
        <f>SUM(D3854:O3854)</f>
        <v>432.19186221999996</v>
      </c>
      <c r="Q3854" s="117"/>
      <c r="R3854" s="85"/>
      <c r="S3854" s="85"/>
      <c r="T3854" s="143"/>
      <c r="U3854" s="79">
        <v>2</v>
      </c>
    </row>
    <row r="3855" spans="1:21" s="57" customFormat="1" ht="15.75" hidden="1" customHeight="1" thickBot="1">
      <c r="A3855" s="304" t="s">
        <v>561</v>
      </c>
      <c r="B3855" s="69"/>
      <c r="C3855" s="457" t="s">
        <v>538</v>
      </c>
      <c r="D3855" s="258">
        <f t="shared" ref="D3855:O3855" si="2530">D3769-D3812</f>
        <v>36.092114780000003</v>
      </c>
      <c r="E3855" s="259">
        <f t="shared" si="2530"/>
        <v>35.083443099999997</v>
      </c>
      <c r="F3855" s="259">
        <f t="shared" si="2530"/>
        <v>35.292503589999995</v>
      </c>
      <c r="G3855" s="259">
        <f t="shared" si="2530"/>
        <v>35.190252290000004</v>
      </c>
      <c r="H3855" s="259">
        <f t="shared" si="2530"/>
        <v>35</v>
      </c>
      <c r="I3855" s="259">
        <f t="shared" si="2530"/>
        <v>38.980658830000003</v>
      </c>
      <c r="J3855" s="259">
        <f t="shared" si="2530"/>
        <v>35</v>
      </c>
      <c r="K3855" s="259">
        <f t="shared" si="2530"/>
        <v>34.290117780000003</v>
      </c>
      <c r="L3855" s="259">
        <f t="shared" si="2530"/>
        <v>35.373780179999997</v>
      </c>
      <c r="M3855" s="259">
        <f t="shared" si="2530"/>
        <v>30</v>
      </c>
      <c r="N3855" s="259">
        <f t="shared" si="2530"/>
        <v>38.47182153</v>
      </c>
      <c r="O3855" s="259">
        <f t="shared" si="2530"/>
        <v>35.609377029999997</v>
      </c>
      <c r="P3855" s="101">
        <f>SUM(D3855:O3855)</f>
        <v>424.38406911000004</v>
      </c>
      <c r="Q3855" s="507"/>
      <c r="R3855" s="260"/>
      <c r="S3855" s="260"/>
      <c r="T3855" s="156"/>
      <c r="U3855" s="79">
        <v>2</v>
      </c>
    </row>
    <row r="3856" spans="1:21" s="57" customFormat="1" ht="15.75" hidden="1" customHeight="1" thickBot="1">
      <c r="A3856" s="334" t="s">
        <v>561</v>
      </c>
      <c r="B3856" s="69"/>
      <c r="C3856" s="457" t="s">
        <v>539</v>
      </c>
      <c r="D3856" s="258">
        <f t="shared" ref="D3856:O3856" si="2531">D3770-D3813</f>
        <v>35.675101490000003</v>
      </c>
      <c r="E3856" s="259">
        <f t="shared" si="2531"/>
        <v>36.082280660000002</v>
      </c>
      <c r="F3856" s="259">
        <f t="shared" si="2531"/>
        <v>32.19470828</v>
      </c>
      <c r="G3856" s="259">
        <f t="shared" si="2531"/>
        <v>34.318990640000003</v>
      </c>
      <c r="H3856" s="259">
        <f t="shared" si="2531"/>
        <v>35</v>
      </c>
      <c r="I3856" s="259">
        <f t="shared" si="2531"/>
        <v>41.324106039999997</v>
      </c>
      <c r="J3856" s="259">
        <f t="shared" si="2531"/>
        <v>32.617955860000002</v>
      </c>
      <c r="K3856" s="259">
        <f t="shared" si="2531"/>
        <v>35.239300999999998</v>
      </c>
      <c r="L3856" s="259">
        <f t="shared" si="2531"/>
        <v>33.858576829999997</v>
      </c>
      <c r="M3856" s="259">
        <f t="shared" si="2531"/>
        <v>33.758119090000001</v>
      </c>
      <c r="N3856" s="259">
        <f t="shared" si="2531"/>
        <v>34.55575013</v>
      </c>
      <c r="O3856" s="259">
        <f t="shared" si="2531"/>
        <v>33.643775900000001</v>
      </c>
      <c r="P3856" s="101">
        <f t="shared" ref="P3856:P3861" si="2532">SUM(D3856:O3856)</f>
        <v>418.26866591999993</v>
      </c>
      <c r="Q3856" s="508"/>
      <c r="R3856" s="324">
        <f t="shared" ref="R3856:S3873" si="2533">R3770-R3813</f>
        <v>0</v>
      </c>
      <c r="S3856" s="324">
        <f t="shared" si="2533"/>
        <v>0</v>
      </c>
      <c r="T3856" s="142">
        <f t="shared" ref="T3856:T3861" si="2534">R3856-S3856</f>
        <v>0</v>
      </c>
      <c r="U3856" s="79">
        <v>2</v>
      </c>
    </row>
    <row r="3857" spans="1:21" s="57" customFormat="1" ht="15.75" hidden="1" customHeight="1" thickBot="1">
      <c r="A3857" s="334" t="s">
        <v>561</v>
      </c>
      <c r="B3857" s="69"/>
      <c r="C3857" s="457" t="s">
        <v>629</v>
      </c>
      <c r="D3857" s="258">
        <f t="shared" ref="D3857:O3857" si="2535">D3771-D3814</f>
        <v>34.42937834</v>
      </c>
      <c r="E3857" s="259">
        <f t="shared" si="2535"/>
        <v>32.703067879999999</v>
      </c>
      <c r="F3857" s="259">
        <f t="shared" si="2535"/>
        <v>34.362556230000003</v>
      </c>
      <c r="G3857" s="259">
        <f t="shared" si="2535"/>
        <v>33.57779309</v>
      </c>
      <c r="H3857" s="259">
        <f t="shared" si="2535"/>
        <v>32.599824740000003</v>
      </c>
      <c r="I3857" s="259">
        <f t="shared" si="2535"/>
        <v>35.38741529</v>
      </c>
      <c r="J3857" s="259">
        <f t="shared" si="2535"/>
        <v>32.858200340000003</v>
      </c>
      <c r="K3857" s="259">
        <f t="shared" si="2535"/>
        <v>33.886763170000002</v>
      </c>
      <c r="L3857" s="259">
        <f t="shared" si="2535"/>
        <v>34.592821450000002</v>
      </c>
      <c r="M3857" s="259">
        <f t="shared" si="2535"/>
        <v>32.490361980000003</v>
      </c>
      <c r="N3857" s="259">
        <f t="shared" si="2535"/>
        <v>34.318205149999997</v>
      </c>
      <c r="O3857" s="259">
        <f t="shared" si="2535"/>
        <v>33.232124949999999</v>
      </c>
      <c r="P3857" s="101">
        <f t="shared" si="2532"/>
        <v>404.43851260999998</v>
      </c>
      <c r="Q3857" s="508"/>
      <c r="R3857" s="324">
        <f t="shared" si="2533"/>
        <v>0</v>
      </c>
      <c r="S3857" s="324">
        <f t="shared" si="2533"/>
        <v>0</v>
      </c>
      <c r="T3857" s="142">
        <f t="shared" si="2534"/>
        <v>0</v>
      </c>
      <c r="U3857" s="79">
        <v>2</v>
      </c>
    </row>
    <row r="3858" spans="1:21" s="57" customFormat="1" ht="15.75" hidden="1" customHeight="1" thickBot="1">
      <c r="A3858" s="334" t="s">
        <v>561</v>
      </c>
      <c r="B3858" s="69"/>
      <c r="C3858" s="457" t="s">
        <v>726</v>
      </c>
      <c r="D3858" s="258">
        <f t="shared" ref="D3858:O3858" si="2536">D3772-D3815</f>
        <v>32.915620189999999</v>
      </c>
      <c r="E3858" s="259">
        <f t="shared" si="2536"/>
        <v>32.355722929999999</v>
      </c>
      <c r="F3858" s="259">
        <f t="shared" si="2536"/>
        <v>32.691398489999997</v>
      </c>
      <c r="G3858" s="259">
        <f t="shared" si="2536"/>
        <v>32.339464280000001</v>
      </c>
      <c r="H3858" s="259">
        <f t="shared" si="2536"/>
        <v>32.399976359999997</v>
      </c>
      <c r="I3858" s="259">
        <f t="shared" si="2536"/>
        <v>34.862557119999998</v>
      </c>
      <c r="J3858" s="259">
        <f t="shared" si="2536"/>
        <v>33</v>
      </c>
      <c r="K3858" s="259">
        <f t="shared" si="2536"/>
        <v>32.637274810000001</v>
      </c>
      <c r="L3858" s="259">
        <f t="shared" si="2536"/>
        <v>23.027742199999999</v>
      </c>
      <c r="M3858" s="259">
        <f t="shared" si="2536"/>
        <v>33.115274409999998</v>
      </c>
      <c r="N3858" s="259">
        <f t="shared" si="2536"/>
        <v>34.304725830000002</v>
      </c>
      <c r="O3858" s="259">
        <f t="shared" si="2536"/>
        <v>32</v>
      </c>
      <c r="P3858" s="101">
        <f t="shared" si="2532"/>
        <v>385.64975661999989</v>
      </c>
      <c r="Q3858" s="508"/>
      <c r="R3858" s="324">
        <f t="shared" si="2533"/>
        <v>0</v>
      </c>
      <c r="S3858" s="324">
        <f t="shared" si="2533"/>
        <v>0</v>
      </c>
      <c r="T3858" s="142">
        <f t="shared" si="2534"/>
        <v>0</v>
      </c>
      <c r="U3858" s="79">
        <v>2</v>
      </c>
    </row>
    <row r="3859" spans="1:21" s="57" customFormat="1" ht="15.75" hidden="1" customHeight="1" thickBot="1">
      <c r="A3859" s="334" t="s">
        <v>561</v>
      </c>
      <c r="B3859" s="69"/>
      <c r="C3859" s="457" t="s">
        <v>831</v>
      </c>
      <c r="D3859" s="258">
        <f t="shared" ref="D3859:O3859" si="2537">D3773-D3816</f>
        <v>32.314311959999998</v>
      </c>
      <c r="E3859" s="259">
        <f t="shared" si="2537"/>
        <v>32</v>
      </c>
      <c r="F3859" s="259">
        <f t="shared" si="2537"/>
        <v>36.711032950000003</v>
      </c>
      <c r="G3859" s="259">
        <f t="shared" si="2537"/>
        <v>32</v>
      </c>
      <c r="H3859" s="259">
        <f t="shared" si="2537"/>
        <v>32</v>
      </c>
      <c r="I3859" s="259">
        <f t="shared" si="2537"/>
        <v>31</v>
      </c>
      <c r="J3859" s="259">
        <f t="shared" si="2537"/>
        <v>30</v>
      </c>
      <c r="K3859" s="259">
        <f t="shared" si="2537"/>
        <v>31.18611027999998</v>
      </c>
      <c r="L3859" s="259">
        <f t="shared" si="2537"/>
        <v>31.879115560000002</v>
      </c>
      <c r="M3859" s="259">
        <f t="shared" si="2537"/>
        <v>31.535864129999993</v>
      </c>
      <c r="N3859" s="259">
        <f t="shared" si="2537"/>
        <v>30.476678870000001</v>
      </c>
      <c r="O3859" s="259">
        <f t="shared" si="2537"/>
        <v>31.155751109999983</v>
      </c>
      <c r="P3859" s="101">
        <f t="shared" si="2532"/>
        <v>382.25886485999996</v>
      </c>
      <c r="Q3859" s="508"/>
      <c r="R3859" s="324">
        <f t="shared" si="2533"/>
        <v>0</v>
      </c>
      <c r="S3859" s="324">
        <f t="shared" si="2533"/>
        <v>0</v>
      </c>
      <c r="T3859" s="142">
        <f t="shared" si="2534"/>
        <v>0</v>
      </c>
      <c r="U3859" s="79">
        <v>2</v>
      </c>
    </row>
    <row r="3860" spans="1:21" s="57" customFormat="1" ht="15.75" hidden="1" customHeight="1" thickBot="1">
      <c r="A3860" s="334" t="s">
        <v>561</v>
      </c>
      <c r="B3860" s="69"/>
      <c r="C3860" s="457" t="s">
        <v>915</v>
      </c>
      <c r="D3860" s="362">
        <f t="shared" ref="D3860:O3860" si="2538">D3774-D3817</f>
        <v>28.328496940000001</v>
      </c>
      <c r="E3860" s="438">
        <f t="shared" si="2538"/>
        <v>29.271302489999997</v>
      </c>
      <c r="F3860" s="438">
        <f t="shared" si="2538"/>
        <v>29.295682419999999</v>
      </c>
      <c r="G3860" s="438">
        <f t="shared" si="2538"/>
        <v>29.428887209999999</v>
      </c>
      <c r="H3860" s="438">
        <f t="shared" si="2538"/>
        <v>29.3255506</v>
      </c>
      <c r="I3860" s="438">
        <f t="shared" si="2538"/>
        <v>30.972162490000017</v>
      </c>
      <c r="J3860" s="438">
        <f t="shared" si="2538"/>
        <v>29.871930980000002</v>
      </c>
      <c r="K3860" s="438">
        <f t="shared" si="2538"/>
        <v>30.026937279999999</v>
      </c>
      <c r="L3860" s="438">
        <f t="shared" si="2538"/>
        <v>29.146045049999998</v>
      </c>
      <c r="M3860" s="438">
        <f t="shared" si="2538"/>
        <v>29.095376219999991</v>
      </c>
      <c r="N3860" s="438">
        <f t="shared" si="2538"/>
        <v>29.769349480000017</v>
      </c>
      <c r="O3860" s="438">
        <f t="shared" si="2538"/>
        <v>29.884233619999975</v>
      </c>
      <c r="P3860" s="107">
        <f t="shared" si="2532"/>
        <v>354.41595477999999</v>
      </c>
      <c r="Q3860" s="508"/>
      <c r="R3860" s="258">
        <f t="shared" si="2533"/>
        <v>0</v>
      </c>
      <c r="S3860" s="324">
        <f t="shared" si="2533"/>
        <v>0</v>
      </c>
      <c r="T3860" s="111">
        <f>S3860-R3860</f>
        <v>0</v>
      </c>
      <c r="U3860" s="79">
        <v>2</v>
      </c>
    </row>
    <row r="3861" spans="1:21" s="57" customFormat="1" ht="15.75" hidden="1" customHeight="1" thickBot="1">
      <c r="A3861" s="334" t="s">
        <v>561</v>
      </c>
      <c r="B3861" s="69"/>
      <c r="C3861" s="200" t="s">
        <v>1016</v>
      </c>
      <c r="D3861" s="258">
        <f t="shared" ref="D3861:O3861" si="2539">D3775-D3818</f>
        <v>29.839062439999999</v>
      </c>
      <c r="E3861" s="259">
        <f t="shared" si="2539"/>
        <v>31.799965239999999</v>
      </c>
      <c r="F3861" s="259">
        <f t="shared" si="2539"/>
        <v>30.203284629999999</v>
      </c>
      <c r="G3861" s="259">
        <f t="shared" si="2539"/>
        <v>31.547444859999999</v>
      </c>
      <c r="H3861" s="259">
        <f t="shared" si="2539"/>
        <v>30</v>
      </c>
      <c r="I3861" s="259">
        <f t="shared" si="2539"/>
        <v>30.589236450000016</v>
      </c>
      <c r="J3861" s="259">
        <f>J3775-J3818</f>
        <v>30.308182799999997</v>
      </c>
      <c r="K3861" s="259">
        <f>K3775-K3818</f>
        <v>30.600136099999986</v>
      </c>
      <c r="L3861" s="259">
        <f t="shared" si="2539"/>
        <v>30.846186099999983</v>
      </c>
      <c r="M3861" s="259">
        <f t="shared" si="2539"/>
        <v>29</v>
      </c>
      <c r="N3861" s="259">
        <f t="shared" si="2539"/>
        <v>29.763322530000039</v>
      </c>
      <c r="O3861" s="259">
        <f t="shared" si="2539"/>
        <v>29.649492219999956</v>
      </c>
      <c r="P3861" s="101">
        <f t="shared" si="2532"/>
        <v>364.14631336999997</v>
      </c>
      <c r="Q3861" s="508"/>
      <c r="R3861" s="324">
        <f t="shared" si="2533"/>
        <v>374.6</v>
      </c>
      <c r="S3861" s="324">
        <f t="shared" si="2533"/>
        <v>374.6</v>
      </c>
      <c r="T3861" s="142">
        <f t="shared" si="2534"/>
        <v>0</v>
      </c>
      <c r="U3861" s="79">
        <v>2</v>
      </c>
    </row>
    <row r="3862" spans="1:21" s="57" customFormat="1" ht="15.75" hidden="1" customHeight="1" thickBot="1">
      <c r="A3862" s="334" t="s">
        <v>561</v>
      </c>
      <c r="B3862" s="516">
        <f>+B3849+1</f>
        <v>763</v>
      </c>
      <c r="C3862" s="531" t="s">
        <v>2396</v>
      </c>
      <c r="D3862" s="258">
        <f t="shared" ref="D3862:O3863" si="2540">D3776-D3819</f>
        <v>29.6</v>
      </c>
      <c r="E3862" s="259">
        <f t="shared" si="2540"/>
        <v>29.9</v>
      </c>
      <c r="F3862" s="259">
        <f t="shared" si="2540"/>
        <v>30.5</v>
      </c>
      <c r="G3862" s="259">
        <f t="shared" si="2540"/>
        <v>29.3</v>
      </c>
      <c r="H3862" s="259">
        <f t="shared" si="2540"/>
        <v>29.2</v>
      </c>
      <c r="I3862" s="259">
        <f t="shared" si="2540"/>
        <v>33</v>
      </c>
      <c r="J3862" s="259">
        <f t="shared" si="2540"/>
        <v>28.6</v>
      </c>
      <c r="K3862" s="259">
        <f t="shared" si="2540"/>
        <v>30.1</v>
      </c>
      <c r="L3862" s="259">
        <f t="shared" si="2540"/>
        <v>29.7</v>
      </c>
      <c r="M3862" s="259">
        <f t="shared" si="2540"/>
        <v>29.7</v>
      </c>
      <c r="N3862" s="259">
        <f t="shared" si="2540"/>
        <v>31.3</v>
      </c>
      <c r="O3862" s="259">
        <f t="shared" si="2540"/>
        <v>29.800000000000011</v>
      </c>
      <c r="P3862" s="101">
        <f>SUM(D3862:O3862)</f>
        <v>360.7</v>
      </c>
      <c r="Q3862" s="351"/>
      <c r="R3862" s="258">
        <f t="shared" si="2533"/>
        <v>360.7</v>
      </c>
      <c r="S3862" s="324">
        <f t="shared" si="2533"/>
        <v>360.7</v>
      </c>
      <c r="T3862" s="142">
        <f>R3862-S3862</f>
        <v>0</v>
      </c>
      <c r="U3862" s="79">
        <v>2</v>
      </c>
    </row>
    <row r="3863" spans="1:21" s="57" customFormat="1" ht="15.75" hidden="1" customHeight="1" thickBot="1">
      <c r="A3863" s="334" t="s">
        <v>561</v>
      </c>
      <c r="B3863" s="69"/>
      <c r="C3863" s="200" t="s">
        <v>1163</v>
      </c>
      <c r="D3863" s="258">
        <f t="shared" si="2540"/>
        <v>34.154636940000003</v>
      </c>
      <c r="E3863" s="259">
        <f t="shared" si="2540"/>
        <v>29.379369489999995</v>
      </c>
      <c r="F3863" s="259">
        <f t="shared" si="2540"/>
        <v>30.330329839999997</v>
      </c>
      <c r="G3863" s="259">
        <f t="shared" si="2540"/>
        <v>29.658539990000008</v>
      </c>
      <c r="H3863" s="259">
        <f t="shared" si="2540"/>
        <v>29</v>
      </c>
      <c r="I3863" s="259">
        <f t="shared" si="2540"/>
        <v>31.668916370000005</v>
      </c>
      <c r="J3863" s="259">
        <f t="shared" si="2540"/>
        <v>29.067786029999979</v>
      </c>
      <c r="K3863" s="259">
        <f t="shared" si="2540"/>
        <v>30.503760200000016</v>
      </c>
      <c r="L3863" s="259">
        <f t="shared" si="2540"/>
        <v>28.999999999999972</v>
      </c>
      <c r="M3863" s="259">
        <f t="shared" si="2540"/>
        <v>27</v>
      </c>
      <c r="N3863" s="259">
        <f t="shared" si="2540"/>
        <v>27</v>
      </c>
      <c r="O3863" s="259">
        <f t="shared" si="2540"/>
        <v>26</v>
      </c>
      <c r="P3863" s="101">
        <f>SUM(D3863:O3863)</f>
        <v>352.76333885999998</v>
      </c>
      <c r="Q3863" s="351"/>
      <c r="R3863" s="324">
        <f t="shared" si="2533"/>
        <v>356.4</v>
      </c>
      <c r="S3863" s="324">
        <f t="shared" si="2533"/>
        <v>356.4</v>
      </c>
      <c r="T3863" s="479">
        <f>R3863-S3863</f>
        <v>0</v>
      </c>
      <c r="U3863" s="79">
        <v>2</v>
      </c>
    </row>
    <row r="3864" spans="1:21" s="57" customFormat="1" ht="15.75" hidden="1" customHeight="1" thickBot="1">
      <c r="A3864" s="334" t="s">
        <v>561</v>
      </c>
      <c r="B3864" s="516"/>
      <c r="C3864" s="531" t="s">
        <v>2155</v>
      </c>
      <c r="D3864" s="258">
        <f t="shared" ref="D3864:O3864" si="2541">D3778-D3821</f>
        <v>26.903516100000001</v>
      </c>
      <c r="E3864" s="259">
        <f t="shared" si="2541"/>
        <v>27.748579099999997</v>
      </c>
      <c r="F3864" s="259">
        <f t="shared" si="2541"/>
        <v>27.318704239999995</v>
      </c>
      <c r="G3864" s="259">
        <f t="shared" si="2541"/>
        <v>27.976741710000013</v>
      </c>
      <c r="H3864" s="259">
        <f t="shared" si="2541"/>
        <v>27.638543369999979</v>
      </c>
      <c r="I3864" s="259">
        <f t="shared" si="2541"/>
        <v>29.896811320000012</v>
      </c>
      <c r="J3864" s="259">
        <f t="shared" si="2541"/>
        <v>25.000000099999994</v>
      </c>
      <c r="K3864" s="259">
        <f t="shared" si="2541"/>
        <v>28.140474909999995</v>
      </c>
      <c r="L3864" s="259">
        <f t="shared" si="2541"/>
        <v>28.976842090000019</v>
      </c>
      <c r="M3864" s="259">
        <f t="shared" si="2541"/>
        <v>27.306283070000006</v>
      </c>
      <c r="N3864" s="259">
        <f t="shared" si="2541"/>
        <v>28.681036430000006</v>
      </c>
      <c r="O3864" s="259">
        <f t="shared" si="2541"/>
        <v>27.990141359999996</v>
      </c>
      <c r="P3864" s="101">
        <f t="shared" ref="P3864:P3873" si="2542">SUM(D3864:O3864)</f>
        <v>333.57767380000001</v>
      </c>
      <c r="Q3864" s="351"/>
      <c r="R3864" s="258">
        <f t="shared" si="2533"/>
        <v>348.4</v>
      </c>
      <c r="S3864" s="324">
        <f t="shared" si="2533"/>
        <v>348.4</v>
      </c>
      <c r="T3864" s="479">
        <f t="shared" ref="T3864:T3873" si="2543">R3864-S3864</f>
        <v>0</v>
      </c>
      <c r="U3864" s="79">
        <v>2</v>
      </c>
    </row>
    <row r="3865" spans="1:21" s="57" customFormat="1" ht="15.75" hidden="1" customHeight="1" thickBot="1">
      <c r="A3865" s="334" t="s">
        <v>561</v>
      </c>
      <c r="B3865" s="516"/>
      <c r="C3865" s="531" t="s">
        <v>2156</v>
      </c>
      <c r="D3865" s="364">
        <f t="shared" ref="D3865:O3865" si="2544">D3779-D3822</f>
        <v>27.453765799999999</v>
      </c>
      <c r="E3865" s="448">
        <f t="shared" si="2544"/>
        <v>27.20233167</v>
      </c>
      <c r="F3865" s="448">
        <f t="shared" si="2544"/>
        <v>29.603935540000002</v>
      </c>
      <c r="G3865" s="448">
        <f t="shared" si="2544"/>
        <v>25.687866349999993</v>
      </c>
      <c r="H3865" s="448">
        <f t="shared" si="2544"/>
        <v>25.983677600000007</v>
      </c>
      <c r="I3865" s="448">
        <f t="shared" si="2544"/>
        <v>30.35354504</v>
      </c>
      <c r="J3865" s="448">
        <f t="shared" si="2544"/>
        <v>26.564744329999996</v>
      </c>
      <c r="K3865" s="448">
        <f t="shared" si="2544"/>
        <v>27.346967699999993</v>
      </c>
      <c r="L3865" s="448">
        <f t="shared" si="2544"/>
        <v>27.055974829999997</v>
      </c>
      <c r="M3865" s="448">
        <f t="shared" si="2544"/>
        <v>26.523435009999986</v>
      </c>
      <c r="N3865" s="448">
        <f t="shared" si="2544"/>
        <v>28.964420030000042</v>
      </c>
      <c r="O3865" s="448">
        <f t="shared" si="2544"/>
        <v>26.999488689999964</v>
      </c>
      <c r="P3865" s="114">
        <f t="shared" si="2542"/>
        <v>329.74015258999998</v>
      </c>
      <c r="Q3865" s="580"/>
      <c r="R3865" s="258">
        <f t="shared" si="2533"/>
        <v>323.2</v>
      </c>
      <c r="S3865" s="324">
        <f t="shared" si="2533"/>
        <v>323.2</v>
      </c>
      <c r="T3865" s="142">
        <f t="shared" si="2543"/>
        <v>0</v>
      </c>
      <c r="U3865" s="79">
        <v>2</v>
      </c>
    </row>
    <row r="3866" spans="1:21" s="57" customFormat="1" ht="15.75" hidden="1" customHeight="1" thickBot="1">
      <c r="A3866" s="334" t="s">
        <v>561</v>
      </c>
      <c r="B3866" s="516"/>
      <c r="C3866" s="531" t="s">
        <v>2157</v>
      </c>
      <c r="D3866" s="258">
        <f t="shared" ref="D3866:O3866" si="2545">D3780-D3823</f>
        <v>27.53965895</v>
      </c>
      <c r="E3866" s="259">
        <f t="shared" si="2545"/>
        <v>27.717167110000002</v>
      </c>
      <c r="F3866" s="259">
        <f t="shared" si="2545"/>
        <v>27.343646360000001</v>
      </c>
      <c r="G3866" s="259">
        <f t="shared" si="2545"/>
        <v>27.27904101</v>
      </c>
      <c r="H3866" s="259">
        <f t="shared" si="2545"/>
        <v>27.16414309000001</v>
      </c>
      <c r="I3866" s="259">
        <f t="shared" si="2545"/>
        <v>30.86030998999999</v>
      </c>
      <c r="J3866" s="259">
        <f t="shared" si="2545"/>
        <v>27.441975469999988</v>
      </c>
      <c r="K3866" s="259">
        <f t="shared" si="2545"/>
        <v>27.622455389999999</v>
      </c>
      <c r="L3866" s="259">
        <f t="shared" si="2545"/>
        <v>26.191761200000002</v>
      </c>
      <c r="M3866" s="259">
        <f t="shared" si="2545"/>
        <v>28.351888930000001</v>
      </c>
      <c r="N3866" s="259">
        <f t="shared" si="2545"/>
        <v>29.016926109999986</v>
      </c>
      <c r="O3866" s="259">
        <f t="shared" si="2545"/>
        <v>27.517422049999993</v>
      </c>
      <c r="P3866" s="101">
        <f t="shared" si="2542"/>
        <v>334.04639565999997</v>
      </c>
      <c r="Q3866" s="580"/>
      <c r="R3866" s="258">
        <f t="shared" si="2533"/>
        <v>327.7</v>
      </c>
      <c r="S3866" s="324">
        <f t="shared" si="2533"/>
        <v>327.7</v>
      </c>
      <c r="T3866" s="142">
        <f t="shared" si="2543"/>
        <v>0</v>
      </c>
      <c r="U3866" s="79">
        <v>2</v>
      </c>
    </row>
    <row r="3867" spans="1:21" s="57" customFormat="1" ht="15.75" hidden="1" customHeight="1" thickBot="1">
      <c r="A3867" s="334" t="s">
        <v>561</v>
      </c>
      <c r="B3867" s="516"/>
      <c r="C3867" s="457" t="s">
        <v>2158</v>
      </c>
      <c r="D3867" s="258">
        <f t="shared" ref="D3867:O3867" si="2546">D3781-D3824</f>
        <v>28.339449120000001</v>
      </c>
      <c r="E3867" s="259">
        <f t="shared" si="2546"/>
        <v>26.787271880000002</v>
      </c>
      <c r="F3867" s="259">
        <f t="shared" si="2546"/>
        <v>27.90257794</v>
      </c>
      <c r="G3867" s="259">
        <f t="shared" si="2546"/>
        <v>29.544970539999994</v>
      </c>
      <c r="H3867" s="259">
        <f t="shared" si="2546"/>
        <v>29.372520940000015</v>
      </c>
      <c r="I3867" s="259">
        <f t="shared" si="2546"/>
        <v>32.201367489999996</v>
      </c>
      <c r="J3867" s="259">
        <f t="shared" si="2546"/>
        <v>26.532239489999995</v>
      </c>
      <c r="K3867" s="259">
        <f t="shared" si="2546"/>
        <v>28.751883039999996</v>
      </c>
      <c r="L3867" s="259">
        <f t="shared" si="2546"/>
        <v>28.622236680000015</v>
      </c>
      <c r="M3867" s="259">
        <f t="shared" si="2546"/>
        <v>29.447166299999992</v>
      </c>
      <c r="N3867" s="259">
        <f t="shared" si="2546"/>
        <v>29.25486823</v>
      </c>
      <c r="O3867" s="259">
        <f t="shared" si="2546"/>
        <v>30.178172459999985</v>
      </c>
      <c r="P3867" s="101">
        <f t="shared" si="2542"/>
        <v>346.93472410999999</v>
      </c>
      <c r="Q3867" s="508"/>
      <c r="R3867" s="324">
        <f t="shared" si="2533"/>
        <v>347.2</v>
      </c>
      <c r="S3867" s="324">
        <f t="shared" si="2533"/>
        <v>347.2</v>
      </c>
      <c r="T3867" s="142">
        <f t="shared" si="2543"/>
        <v>0</v>
      </c>
      <c r="U3867" s="79">
        <v>2</v>
      </c>
    </row>
    <row r="3868" spans="1:21" s="57" customFormat="1" ht="15.75" hidden="1" customHeight="1" thickBot="1">
      <c r="A3868" s="334" t="s">
        <v>561</v>
      </c>
      <c r="B3868" s="516">
        <f>+B3862+1</f>
        <v>764</v>
      </c>
      <c r="C3868" s="457" t="s">
        <v>2159</v>
      </c>
      <c r="D3868" s="258">
        <f t="shared" ref="D3868:O3868" si="2547">D3782-D3825</f>
        <v>29.6</v>
      </c>
      <c r="E3868" s="259">
        <f t="shared" si="2547"/>
        <v>29</v>
      </c>
      <c r="F3868" s="259">
        <f t="shared" si="2547"/>
        <v>30.1</v>
      </c>
      <c r="G3868" s="259">
        <f t="shared" si="2547"/>
        <v>29.3</v>
      </c>
      <c r="H3868" s="259">
        <f t="shared" si="2547"/>
        <v>29.3</v>
      </c>
      <c r="I3868" s="259">
        <f t="shared" si="2547"/>
        <v>33.1</v>
      </c>
      <c r="J3868" s="259">
        <f t="shared" si="2547"/>
        <v>28.6</v>
      </c>
      <c r="K3868" s="259">
        <f t="shared" si="2547"/>
        <v>29.7</v>
      </c>
      <c r="L3868" s="259">
        <f t="shared" si="2547"/>
        <v>29</v>
      </c>
      <c r="M3868" s="259">
        <f t="shared" si="2547"/>
        <v>29.9</v>
      </c>
      <c r="N3868" s="259">
        <f t="shared" si="2547"/>
        <v>31</v>
      </c>
      <c r="O3868" s="259">
        <f t="shared" si="2547"/>
        <v>30.000000000000057</v>
      </c>
      <c r="P3868" s="101">
        <f t="shared" si="2542"/>
        <v>358.6</v>
      </c>
      <c r="Q3868" s="508"/>
      <c r="R3868" s="324">
        <f t="shared" si="2533"/>
        <v>358.6</v>
      </c>
      <c r="S3868" s="324">
        <f t="shared" si="2533"/>
        <v>358.6</v>
      </c>
      <c r="T3868" s="142">
        <f t="shared" si="2543"/>
        <v>0</v>
      </c>
      <c r="U3868" s="79">
        <v>2</v>
      </c>
    </row>
    <row r="3869" spans="1:21" s="57" customFormat="1" ht="15.75" hidden="1" customHeight="1" thickBot="1">
      <c r="A3869" s="334" t="s">
        <v>561</v>
      </c>
      <c r="B3869" s="69">
        <f>+B3868+1</f>
        <v>765</v>
      </c>
      <c r="C3869" s="457" t="s">
        <v>2160</v>
      </c>
      <c r="D3869" s="258">
        <f t="shared" ref="D3869:O3869" si="2548">D3783-D3826</f>
        <v>30.6</v>
      </c>
      <c r="E3869" s="259">
        <f t="shared" si="2548"/>
        <v>30</v>
      </c>
      <c r="F3869" s="259">
        <f t="shared" si="2548"/>
        <v>31.2</v>
      </c>
      <c r="G3869" s="259">
        <f t="shared" si="2548"/>
        <v>30.3</v>
      </c>
      <c r="H3869" s="259">
        <f t="shared" si="2548"/>
        <v>30.3</v>
      </c>
      <c r="I3869" s="259">
        <f t="shared" si="2548"/>
        <v>34.299999999999997</v>
      </c>
      <c r="J3869" s="259">
        <f t="shared" si="2548"/>
        <v>29.6</v>
      </c>
      <c r="K3869" s="259">
        <f t="shared" si="2548"/>
        <v>30.7</v>
      </c>
      <c r="L3869" s="259">
        <f t="shared" si="2548"/>
        <v>30.1</v>
      </c>
      <c r="M3869" s="259">
        <f t="shared" si="2548"/>
        <v>31</v>
      </c>
      <c r="N3869" s="259">
        <f t="shared" si="2548"/>
        <v>32</v>
      </c>
      <c r="O3869" s="259">
        <f t="shared" si="2548"/>
        <v>31.100000000000023</v>
      </c>
      <c r="P3869" s="101">
        <f t="shared" si="2542"/>
        <v>371.2</v>
      </c>
      <c r="Q3869" s="508"/>
      <c r="R3869" s="324">
        <f t="shared" si="2533"/>
        <v>371.2</v>
      </c>
      <c r="S3869" s="324">
        <f t="shared" si="2533"/>
        <v>371.2</v>
      </c>
      <c r="T3869" s="142">
        <f t="shared" si="2543"/>
        <v>0</v>
      </c>
      <c r="U3869" s="79">
        <v>2</v>
      </c>
    </row>
    <row r="3870" spans="1:21" s="57" customFormat="1" ht="15.75" hidden="1" customHeight="1" thickBot="1">
      <c r="A3870" s="334" t="s">
        <v>561</v>
      </c>
      <c r="B3870" s="69"/>
      <c r="C3870" s="457" t="s">
        <v>2161</v>
      </c>
      <c r="D3870" s="258">
        <f t="shared" ref="D3870:O3870" si="2549">D3784-D3827</f>
        <v>0</v>
      </c>
      <c r="E3870" s="259">
        <f t="shared" si="2549"/>
        <v>0</v>
      </c>
      <c r="F3870" s="259">
        <f t="shared" si="2549"/>
        <v>0</v>
      </c>
      <c r="G3870" s="259">
        <f t="shared" si="2549"/>
        <v>0</v>
      </c>
      <c r="H3870" s="259">
        <f t="shared" si="2549"/>
        <v>0</v>
      </c>
      <c r="I3870" s="259">
        <f t="shared" si="2549"/>
        <v>0</v>
      </c>
      <c r="J3870" s="259">
        <f t="shared" si="2549"/>
        <v>0</v>
      </c>
      <c r="K3870" s="259">
        <f t="shared" si="2549"/>
        <v>0</v>
      </c>
      <c r="L3870" s="259">
        <f t="shared" si="2549"/>
        <v>0</v>
      </c>
      <c r="M3870" s="259">
        <f t="shared" si="2549"/>
        <v>0</v>
      </c>
      <c r="N3870" s="259">
        <f t="shared" si="2549"/>
        <v>0</v>
      </c>
      <c r="O3870" s="259">
        <f t="shared" si="2549"/>
        <v>0</v>
      </c>
      <c r="P3870" s="101">
        <f t="shared" si="2542"/>
        <v>0</v>
      </c>
      <c r="Q3870" s="508"/>
      <c r="R3870" s="324">
        <f t="shared" si="2533"/>
        <v>0</v>
      </c>
      <c r="S3870" s="324">
        <f t="shared" si="2533"/>
        <v>0</v>
      </c>
      <c r="T3870" s="142">
        <f t="shared" si="2543"/>
        <v>0</v>
      </c>
      <c r="U3870" s="79">
        <v>2</v>
      </c>
    </row>
    <row r="3871" spans="1:21" s="57" customFormat="1" ht="15.75" hidden="1" customHeight="1" thickBot="1">
      <c r="A3871" s="334" t="s">
        <v>561</v>
      </c>
      <c r="B3871" s="69"/>
      <c r="C3871" s="457" t="s">
        <v>2162</v>
      </c>
      <c r="D3871" s="258">
        <f t="shared" ref="D3871:O3871" si="2550">D3785-D3828</f>
        <v>0</v>
      </c>
      <c r="E3871" s="259">
        <f t="shared" si="2550"/>
        <v>0</v>
      </c>
      <c r="F3871" s="259">
        <f t="shared" si="2550"/>
        <v>0</v>
      </c>
      <c r="G3871" s="259">
        <f t="shared" si="2550"/>
        <v>0</v>
      </c>
      <c r="H3871" s="259">
        <f t="shared" si="2550"/>
        <v>0</v>
      </c>
      <c r="I3871" s="259">
        <f t="shared" si="2550"/>
        <v>0</v>
      </c>
      <c r="J3871" s="259">
        <f t="shared" si="2550"/>
        <v>0</v>
      </c>
      <c r="K3871" s="259">
        <f t="shared" si="2550"/>
        <v>0</v>
      </c>
      <c r="L3871" s="259">
        <f t="shared" si="2550"/>
        <v>0</v>
      </c>
      <c r="M3871" s="259">
        <f t="shared" si="2550"/>
        <v>0</v>
      </c>
      <c r="N3871" s="259">
        <f t="shared" si="2550"/>
        <v>0</v>
      </c>
      <c r="O3871" s="259">
        <f t="shared" si="2550"/>
        <v>0</v>
      </c>
      <c r="P3871" s="101">
        <f t="shared" si="2542"/>
        <v>0</v>
      </c>
      <c r="Q3871" s="508"/>
      <c r="R3871" s="324">
        <f t="shared" si="2533"/>
        <v>0</v>
      </c>
      <c r="S3871" s="324">
        <f t="shared" si="2533"/>
        <v>0</v>
      </c>
      <c r="T3871" s="142">
        <f t="shared" si="2543"/>
        <v>0</v>
      </c>
      <c r="U3871" s="79">
        <v>2</v>
      </c>
    </row>
    <row r="3872" spans="1:21" s="57" customFormat="1" ht="15.75" hidden="1" customHeight="1" thickBot="1">
      <c r="A3872" s="334" t="s">
        <v>561</v>
      </c>
      <c r="B3872" s="69"/>
      <c r="C3872" s="457" t="s">
        <v>2163</v>
      </c>
      <c r="D3872" s="258">
        <f t="shared" ref="D3872:O3872" si="2551">D3786-D3829</f>
        <v>0</v>
      </c>
      <c r="E3872" s="259">
        <f t="shared" si="2551"/>
        <v>0</v>
      </c>
      <c r="F3872" s="259">
        <f t="shared" si="2551"/>
        <v>0</v>
      </c>
      <c r="G3872" s="259">
        <f t="shared" si="2551"/>
        <v>0</v>
      </c>
      <c r="H3872" s="259">
        <f t="shared" si="2551"/>
        <v>0</v>
      </c>
      <c r="I3872" s="259">
        <f t="shared" si="2551"/>
        <v>0</v>
      </c>
      <c r="J3872" s="259">
        <f t="shared" si="2551"/>
        <v>0</v>
      </c>
      <c r="K3872" s="259">
        <f t="shared" si="2551"/>
        <v>0</v>
      </c>
      <c r="L3872" s="259">
        <f t="shared" si="2551"/>
        <v>0</v>
      </c>
      <c r="M3872" s="259">
        <f t="shared" si="2551"/>
        <v>0</v>
      </c>
      <c r="N3872" s="259">
        <f t="shared" si="2551"/>
        <v>0</v>
      </c>
      <c r="O3872" s="259">
        <f t="shared" si="2551"/>
        <v>0</v>
      </c>
      <c r="P3872" s="101">
        <f t="shared" si="2542"/>
        <v>0</v>
      </c>
      <c r="Q3872" s="508"/>
      <c r="R3872" s="324">
        <f t="shared" si="2533"/>
        <v>0</v>
      </c>
      <c r="S3872" s="324">
        <f t="shared" si="2533"/>
        <v>0</v>
      </c>
      <c r="T3872" s="142">
        <f t="shared" si="2543"/>
        <v>0</v>
      </c>
      <c r="U3872" s="79">
        <v>2</v>
      </c>
    </row>
    <row r="3873" spans="1:21" s="57" customFormat="1" ht="15.75" hidden="1" customHeight="1" thickBot="1">
      <c r="A3873" s="334" t="s">
        <v>561</v>
      </c>
      <c r="B3873" s="69"/>
      <c r="C3873" s="457" t="s">
        <v>2164</v>
      </c>
      <c r="D3873" s="258">
        <f t="shared" ref="D3873:O3873" si="2552">D3787-D3830</f>
        <v>0</v>
      </c>
      <c r="E3873" s="259">
        <f t="shared" si="2552"/>
        <v>0</v>
      </c>
      <c r="F3873" s="259">
        <f t="shared" si="2552"/>
        <v>0</v>
      </c>
      <c r="G3873" s="259">
        <f t="shared" si="2552"/>
        <v>0</v>
      </c>
      <c r="H3873" s="259">
        <f t="shared" si="2552"/>
        <v>0</v>
      </c>
      <c r="I3873" s="259">
        <f t="shared" si="2552"/>
        <v>0</v>
      </c>
      <c r="J3873" s="259">
        <f t="shared" si="2552"/>
        <v>0</v>
      </c>
      <c r="K3873" s="259">
        <f t="shared" si="2552"/>
        <v>0</v>
      </c>
      <c r="L3873" s="259">
        <f t="shared" si="2552"/>
        <v>0</v>
      </c>
      <c r="M3873" s="259">
        <f t="shared" si="2552"/>
        <v>0</v>
      </c>
      <c r="N3873" s="259">
        <f t="shared" si="2552"/>
        <v>0</v>
      </c>
      <c r="O3873" s="259">
        <f t="shared" si="2552"/>
        <v>0</v>
      </c>
      <c r="P3873" s="101">
        <f t="shared" si="2542"/>
        <v>0</v>
      </c>
      <c r="Q3873" s="508"/>
      <c r="R3873" s="324">
        <f t="shared" si="2533"/>
        <v>0</v>
      </c>
      <c r="S3873" s="324">
        <f t="shared" si="2533"/>
        <v>0</v>
      </c>
      <c r="T3873" s="142">
        <f t="shared" si="2543"/>
        <v>0</v>
      </c>
      <c r="U3873" s="79">
        <v>2</v>
      </c>
    </row>
    <row r="3874" spans="1:21" s="196" customFormat="1" ht="15.6" customHeight="1" thickBot="1">
      <c r="B3874" s="549"/>
      <c r="D3874" s="161"/>
      <c r="E3874" s="161"/>
      <c r="F3874" s="161"/>
      <c r="G3874" s="161"/>
      <c r="H3874" s="161"/>
      <c r="I3874" s="161"/>
      <c r="J3874" s="161"/>
      <c r="K3874" s="161"/>
      <c r="L3874" s="161"/>
      <c r="M3874" s="161"/>
      <c r="N3874" s="161"/>
      <c r="O3874" s="197"/>
      <c r="P3874" s="198"/>
      <c r="Q3874" s="198"/>
      <c r="R3874" s="161"/>
      <c r="S3874" s="161"/>
      <c r="T3874" s="75"/>
      <c r="U3874" s="79">
        <v>1</v>
      </c>
    </row>
    <row r="3875" spans="1:21" s="57" customFormat="1" ht="15.75" hidden="1" customHeight="1" thickBot="1">
      <c r="A3875" s="57" t="s">
        <v>82</v>
      </c>
      <c r="B3875" s="69"/>
      <c r="C3875" s="157" t="s">
        <v>391</v>
      </c>
      <c r="D3875" s="218">
        <v>8.5511574154996439E-2</v>
      </c>
      <c r="E3875" s="218">
        <v>0.14070194320179902</v>
      </c>
      <c r="F3875" s="218">
        <v>9.491528973995754E-2</v>
      </c>
      <c r="G3875" s="218">
        <v>9.2652075292278979E-2</v>
      </c>
      <c r="H3875" s="218">
        <v>8.5604139269987306E-2</v>
      </c>
      <c r="I3875" s="218">
        <v>8.0078553162184499E-2</v>
      </c>
      <c r="J3875" s="218">
        <v>7.0260016349487323E-2</v>
      </c>
      <c r="K3875" s="218">
        <v>7.1276071245925457E-2</v>
      </c>
      <c r="L3875" s="218">
        <v>6.9307035566167172E-2</v>
      </c>
      <c r="M3875" s="218">
        <v>6.9927913019347573E-2</v>
      </c>
      <c r="N3875" s="218">
        <v>6.8987050613969286E-2</v>
      </c>
      <c r="O3875" s="218">
        <v>7.077833838389945E-2</v>
      </c>
      <c r="P3875" s="160">
        <f>SUM(D3875:O3875)</f>
        <v>1</v>
      </c>
      <c r="Q3875" s="484"/>
      <c r="R3875" s="234"/>
      <c r="S3875" s="234"/>
      <c r="T3875" s="75"/>
      <c r="U3875" s="79">
        <v>2</v>
      </c>
    </row>
    <row r="3876" spans="1:21" s="57" customFormat="1" ht="15.75" hidden="1" customHeight="1" thickBot="1">
      <c r="A3876" s="57" t="s">
        <v>82</v>
      </c>
      <c r="B3876" s="69"/>
      <c r="C3876" s="157" t="s">
        <v>392</v>
      </c>
      <c r="D3876" s="220">
        <v>8.4913485389899096E-2</v>
      </c>
      <c r="E3876" s="220">
        <v>8.699263058939942E-2</v>
      </c>
      <c r="F3876" s="220">
        <v>9.2333160199397746E-2</v>
      </c>
      <c r="G3876" s="220">
        <v>9.5201026347395648E-2</v>
      </c>
      <c r="H3876" s="220">
        <v>9.375731562317019E-2</v>
      </c>
      <c r="I3876" s="220">
        <v>7.8179115431675231E-2</v>
      </c>
      <c r="J3876" s="220">
        <v>7.4056833016538481E-2</v>
      </c>
      <c r="K3876" s="220">
        <v>8.1311988953716885E-2</v>
      </c>
      <c r="L3876" s="220">
        <v>8.076113041222549E-2</v>
      </c>
      <c r="M3876" s="220">
        <v>7.8408296595606955E-2</v>
      </c>
      <c r="N3876" s="220">
        <v>7.6639039906809578E-2</v>
      </c>
      <c r="O3876" s="220">
        <v>7.7445977534165267E-2</v>
      </c>
      <c r="P3876" s="164">
        <f>SUM(D3876:O3876)</f>
        <v>0.99999999999999989</v>
      </c>
      <c r="Q3876" s="484"/>
      <c r="R3876" s="234"/>
      <c r="S3876" s="234"/>
      <c r="T3876" s="75"/>
      <c r="U3876" s="79">
        <v>2</v>
      </c>
    </row>
    <row r="3877" spans="1:21" s="57" customFormat="1" ht="15.75" hidden="1" customHeight="1" thickBot="1">
      <c r="A3877" s="57" t="s">
        <v>82</v>
      </c>
      <c r="B3877" s="69"/>
      <c r="C3877" s="157" t="s">
        <v>393</v>
      </c>
      <c r="D3877" s="235">
        <v>8.4980176786124365E-2</v>
      </c>
      <c r="E3877" s="235">
        <v>9.500602582012127E-2</v>
      </c>
      <c r="F3877" s="235">
        <v>9.6210566574686809E-2</v>
      </c>
      <c r="G3877" s="235">
        <v>9.4760002968626897E-2</v>
      </c>
      <c r="H3877" s="235">
        <v>9.2290512666434246E-2</v>
      </c>
      <c r="I3877" s="235">
        <v>8.1707698836369858E-2</v>
      </c>
      <c r="J3877" s="235">
        <v>7.6879120095242046E-2</v>
      </c>
      <c r="K3877" s="235">
        <v>8.1536955571920963E-2</v>
      </c>
      <c r="L3877" s="235">
        <v>7.7660360365275599E-2</v>
      </c>
      <c r="M3877" s="235">
        <v>7.7050736871248859E-2</v>
      </c>
      <c r="N3877" s="235">
        <v>6.9891168872606449E-2</v>
      </c>
      <c r="O3877" s="235">
        <v>7.2026674571342639E-2</v>
      </c>
      <c r="P3877" s="167">
        <f>SUM(D3877:O3877)</f>
        <v>1</v>
      </c>
      <c r="Q3877" s="484"/>
      <c r="R3877" s="234"/>
      <c r="S3877" s="234"/>
      <c r="T3877" s="75"/>
      <c r="U3877" s="79">
        <v>2</v>
      </c>
    </row>
    <row r="3878" spans="1:21" s="57" customFormat="1" ht="15.75" hidden="1" customHeight="1" thickBot="1">
      <c r="A3878" s="57" t="s">
        <v>82</v>
      </c>
      <c r="B3878" s="69"/>
      <c r="C3878" s="157" t="s">
        <v>394</v>
      </c>
      <c r="D3878" s="168">
        <f t="shared" ref="D3878:D3885" si="2553">D3897/$P3897</f>
        <v>8.8311234094627461E-2</v>
      </c>
      <c r="E3878" s="217">
        <f t="shared" ref="E3878:O3878" si="2554">E3897/$P3897</f>
        <v>9.35572378186625E-2</v>
      </c>
      <c r="F3878" s="217">
        <f t="shared" si="2554"/>
        <v>9.900605299339911E-2</v>
      </c>
      <c r="G3878" s="217">
        <f t="shared" si="2554"/>
        <v>9.6949235861336358E-2</v>
      </c>
      <c r="H3878" s="217">
        <f t="shared" si="2554"/>
        <v>8.8637054425216522E-2</v>
      </c>
      <c r="I3878" s="217">
        <f t="shared" si="2554"/>
        <v>7.3981093820745872E-2</v>
      </c>
      <c r="J3878" s="217">
        <f t="shared" si="2554"/>
        <v>7.9302539133254468E-2</v>
      </c>
      <c r="K3878" s="217">
        <f t="shared" si="2554"/>
        <v>8.491019095365987E-2</v>
      </c>
      <c r="L3878" s="217">
        <f t="shared" si="2554"/>
        <v>7.6040775743481948E-2</v>
      </c>
      <c r="M3878" s="217">
        <f t="shared" si="2554"/>
        <v>7.0912652984862032E-2</v>
      </c>
      <c r="N3878" s="217">
        <f t="shared" si="2554"/>
        <v>6.9997456570341468E-2</v>
      </c>
      <c r="O3878" s="217">
        <f t="shared" si="2554"/>
        <v>7.8394475600412405E-2</v>
      </c>
      <c r="P3878" s="171">
        <f>SUM(D3878:O3878)</f>
        <v>1</v>
      </c>
      <c r="Q3878" s="484"/>
      <c r="R3878" s="234"/>
      <c r="S3878" s="234"/>
      <c r="T3878" s="75"/>
      <c r="U3878" s="79">
        <v>2</v>
      </c>
    </row>
    <row r="3879" spans="1:21" s="57" customFormat="1" ht="15.75" hidden="1" customHeight="1" thickBot="1">
      <c r="A3879" s="57" t="s">
        <v>82</v>
      </c>
      <c r="B3879" s="69"/>
      <c r="C3879" s="172" t="s">
        <v>395</v>
      </c>
      <c r="D3879" s="168">
        <f t="shared" si="2553"/>
        <v>9.4420453964419254E-2</v>
      </c>
      <c r="E3879" s="169">
        <f t="shared" ref="E3879:O3880" si="2555">E3898/$P3898</f>
        <v>9.2229648682955787E-2</v>
      </c>
      <c r="F3879" s="169">
        <f t="shared" si="2555"/>
        <v>0.1032365433553271</v>
      </c>
      <c r="G3879" s="169">
        <f t="shared" si="2555"/>
        <v>9.6374006017086469E-2</v>
      </c>
      <c r="H3879" s="169">
        <f t="shared" si="2555"/>
        <v>9.1730789102987639E-2</v>
      </c>
      <c r="I3879" s="169">
        <f t="shared" si="2555"/>
        <v>8.0045014884679563E-2</v>
      </c>
      <c r="J3879" s="169">
        <f t="shared" si="2555"/>
        <v>7.2270372253957521E-2</v>
      </c>
      <c r="K3879" s="169">
        <f t="shared" si="2555"/>
        <v>7.5300912110952925E-2</v>
      </c>
      <c r="L3879" s="169">
        <f t="shared" si="2555"/>
        <v>7.0518423400137628E-2</v>
      </c>
      <c r="M3879" s="169">
        <f t="shared" si="2555"/>
        <v>7.1413226352816717E-2</v>
      </c>
      <c r="N3879" s="169">
        <f t="shared" si="2555"/>
        <v>7.4257819498122754E-2</v>
      </c>
      <c r="O3879" s="169">
        <f t="shared" si="2555"/>
        <v>7.8202790376556558E-2</v>
      </c>
      <c r="P3879" s="171">
        <f>SUM(D3879:O3879)</f>
        <v>0.99999999999999978</v>
      </c>
      <c r="Q3879" s="496">
        <f>(P3898/P3897-1)</f>
        <v>-4.4649777729827811E-2</v>
      </c>
      <c r="R3879" s="234"/>
      <c r="S3879" s="234"/>
      <c r="T3879" s="75"/>
      <c r="U3879" s="79">
        <v>2</v>
      </c>
    </row>
    <row r="3880" spans="1:21" s="57" customFormat="1" ht="15.75" hidden="1" customHeight="1" thickBot="1">
      <c r="A3880" s="57" t="s">
        <v>82</v>
      </c>
      <c r="B3880" s="69"/>
      <c r="C3880" s="157" t="s">
        <v>506</v>
      </c>
      <c r="D3880" s="168">
        <f t="shared" si="2553"/>
        <v>8.8388256175876395E-2</v>
      </c>
      <c r="E3880" s="169">
        <f t="shared" si="2555"/>
        <v>9.4820839220907463E-2</v>
      </c>
      <c r="F3880" s="169">
        <f t="shared" si="2555"/>
        <v>9.9875654102488387E-2</v>
      </c>
      <c r="G3880" s="169">
        <f t="shared" si="2555"/>
        <v>9.3861789178603633E-2</v>
      </c>
      <c r="H3880" s="169">
        <f t="shared" si="2555"/>
        <v>9.5603858435663061E-2</v>
      </c>
      <c r="I3880" s="169">
        <f t="shared" si="2555"/>
        <v>8.0669559805623972E-2</v>
      </c>
      <c r="J3880" s="169">
        <f t="shared" si="2555"/>
        <v>7.2774380967331687E-2</v>
      </c>
      <c r="K3880" s="169">
        <f t="shared" si="2555"/>
        <v>7.8305790525114813E-2</v>
      </c>
      <c r="L3880" s="169">
        <f t="shared" si="2555"/>
        <v>7.1321313350294527E-2</v>
      </c>
      <c r="M3880" s="169">
        <f t="shared" si="2555"/>
        <v>7.3838330349352999E-2</v>
      </c>
      <c r="N3880" s="169">
        <f t="shared" si="2555"/>
        <v>7.3028386035454917E-2</v>
      </c>
      <c r="O3880" s="169">
        <f t="shared" si="2555"/>
        <v>7.7511841853288299E-2</v>
      </c>
      <c r="P3880" s="171">
        <f t="shared" ref="P3880:P3885" si="2556">SUM(D3880:O3880)</f>
        <v>1</v>
      </c>
      <c r="Q3880" s="496">
        <f t="shared" ref="Q3880:Q3885" si="2557">(P3899/P3898-1)</f>
        <v>-4.2765978930399795E-2</v>
      </c>
      <c r="R3880" s="234"/>
      <c r="S3880" s="234"/>
      <c r="T3880" s="75"/>
      <c r="U3880" s="79">
        <v>2</v>
      </c>
    </row>
    <row r="3881" spans="1:21" s="57" customFormat="1" ht="15.75" hidden="1" customHeight="1" thickBot="1">
      <c r="A3881" s="57" t="s">
        <v>82</v>
      </c>
      <c r="B3881" s="69"/>
      <c r="C3881" s="157" t="s">
        <v>630</v>
      </c>
      <c r="D3881" s="168">
        <f t="shared" si="2553"/>
        <v>8.1701194708967848E-2</v>
      </c>
      <c r="E3881" s="169">
        <f t="shared" ref="E3881:O3881" si="2558">E3900/$P3900</f>
        <v>9.1961036877845334E-2</v>
      </c>
      <c r="F3881" s="169">
        <f t="shared" si="2558"/>
        <v>9.106546577310054E-2</v>
      </c>
      <c r="G3881" s="169">
        <f t="shared" si="2558"/>
        <v>9.3427212299218271E-2</v>
      </c>
      <c r="H3881" s="169">
        <f t="shared" si="2558"/>
        <v>9.1421168949564355E-2</v>
      </c>
      <c r="I3881" s="169">
        <f t="shared" si="2558"/>
        <v>7.7578587957709305E-2</v>
      </c>
      <c r="J3881" s="169">
        <f t="shared" si="2558"/>
        <v>7.8154565377794263E-2</v>
      </c>
      <c r="K3881" s="169">
        <f t="shared" si="2558"/>
        <v>8.050017400534612E-2</v>
      </c>
      <c r="L3881" s="169">
        <f t="shared" si="2558"/>
        <v>8.129397588800015E-2</v>
      </c>
      <c r="M3881" s="169">
        <f t="shared" si="2558"/>
        <v>9.0191667352897797E-2</v>
      </c>
      <c r="N3881" s="169">
        <f t="shared" si="2558"/>
        <v>6.2771661717774346E-2</v>
      </c>
      <c r="O3881" s="169">
        <f t="shared" si="2558"/>
        <v>7.9933289091781698E-2</v>
      </c>
      <c r="P3881" s="171">
        <f t="shared" si="2556"/>
        <v>1.0000000000000002</v>
      </c>
      <c r="Q3881" s="497">
        <f t="shared" si="2557"/>
        <v>2.7599698150616803E-2</v>
      </c>
      <c r="R3881" s="234"/>
      <c r="S3881" s="234"/>
      <c r="T3881" s="75"/>
      <c r="U3881" s="79">
        <v>2</v>
      </c>
    </row>
    <row r="3882" spans="1:21" s="57" customFormat="1" ht="15.75" hidden="1" customHeight="1" thickBot="1">
      <c r="A3882" s="57" t="s">
        <v>82</v>
      </c>
      <c r="B3882" s="69"/>
      <c r="C3882" s="157" t="s">
        <v>727</v>
      </c>
      <c r="D3882" s="168">
        <f t="shared" si="2553"/>
        <v>7.1905533603858374E-2</v>
      </c>
      <c r="E3882" s="169">
        <f t="shared" ref="E3882:O3882" si="2559">E3901/$P3901</f>
        <v>9.1808547121715905E-2</v>
      </c>
      <c r="F3882" s="169">
        <f t="shared" si="2559"/>
        <v>9.2614146911129916E-2</v>
      </c>
      <c r="G3882" s="169">
        <f t="shared" si="2559"/>
        <v>0.10342503342756056</v>
      </c>
      <c r="H3882" s="169">
        <f t="shared" si="2559"/>
        <v>8.9549322132398523E-2</v>
      </c>
      <c r="I3882" s="169">
        <f t="shared" si="2559"/>
        <v>7.7334865890082066E-2</v>
      </c>
      <c r="J3882" s="169">
        <f t="shared" si="2559"/>
        <v>8.115583767172499E-2</v>
      </c>
      <c r="K3882" s="169">
        <f t="shared" si="2559"/>
        <v>7.6569784061062796E-2</v>
      </c>
      <c r="L3882" s="169">
        <f t="shared" si="2559"/>
        <v>7.5779913020259118E-2</v>
      </c>
      <c r="M3882" s="169">
        <f t="shared" si="2559"/>
        <v>7.884535536783982E-2</v>
      </c>
      <c r="N3882" s="169">
        <f t="shared" si="2559"/>
        <v>7.8263301298735752E-2</v>
      </c>
      <c r="O3882" s="169">
        <f t="shared" si="2559"/>
        <v>8.2748359493632143E-2</v>
      </c>
      <c r="P3882" s="171">
        <f t="shared" si="2556"/>
        <v>0.99999999999999989</v>
      </c>
      <c r="Q3882" s="497">
        <f t="shared" si="2557"/>
        <v>0.27593288802382299</v>
      </c>
      <c r="R3882" s="234"/>
      <c r="S3882" s="234"/>
      <c r="T3882" s="477"/>
      <c r="U3882" s="79">
        <v>2</v>
      </c>
    </row>
    <row r="3883" spans="1:21" s="57" customFormat="1" ht="15.75" hidden="1" customHeight="1" thickBot="1">
      <c r="A3883" s="57" t="s">
        <v>82</v>
      </c>
      <c r="B3883" s="516"/>
      <c r="C3883" s="216" t="s">
        <v>832</v>
      </c>
      <c r="D3883" s="173">
        <f t="shared" si="2553"/>
        <v>9.1419540410033195E-2</v>
      </c>
      <c r="E3883" s="218">
        <f t="shared" ref="E3883:O3883" si="2560">E3902/$P3902</f>
        <v>9.5480350005527168E-2</v>
      </c>
      <c r="F3883" s="218">
        <f t="shared" si="2560"/>
        <v>9.7958891216828659E-2</v>
      </c>
      <c r="G3883" s="218">
        <f t="shared" si="2560"/>
        <v>9.505475999123536E-2</v>
      </c>
      <c r="H3883" s="218">
        <f t="shared" si="2560"/>
        <v>8.6002415701598028E-2</v>
      </c>
      <c r="I3883" s="218">
        <f t="shared" si="2560"/>
        <v>8.3690794610080069E-2</v>
      </c>
      <c r="J3883" s="218">
        <f t="shared" si="2560"/>
        <v>7.9770310167909517E-2</v>
      </c>
      <c r="K3883" s="218">
        <f t="shared" si="2560"/>
        <v>7.5778293157323026E-2</v>
      </c>
      <c r="L3883" s="218">
        <f t="shared" si="2560"/>
        <v>7.5895634814140175E-2</v>
      </c>
      <c r="M3883" s="218">
        <f t="shared" si="2560"/>
        <v>7.1449713190649425E-2</v>
      </c>
      <c r="N3883" s="218">
        <f t="shared" si="2560"/>
        <v>7.0627501946135485E-2</v>
      </c>
      <c r="O3883" s="218">
        <f t="shared" si="2560"/>
        <v>7.6871794788539921E-2</v>
      </c>
      <c r="P3883" s="514">
        <f t="shared" si="2556"/>
        <v>0.99999999999999989</v>
      </c>
      <c r="Q3883" s="550">
        <f t="shared" si="2557"/>
        <v>1.1393605315562327E-2</v>
      </c>
      <c r="R3883" s="234"/>
      <c r="S3883" s="234"/>
      <c r="T3883" s="75"/>
      <c r="U3883" s="79">
        <v>2</v>
      </c>
    </row>
    <row r="3884" spans="1:21" s="57" customFormat="1" ht="15.75" hidden="1" customHeight="1" thickBot="1">
      <c r="A3884" s="57" t="s">
        <v>82</v>
      </c>
      <c r="B3884" s="516"/>
      <c r="C3884" s="216" t="s">
        <v>916</v>
      </c>
      <c r="D3884" s="219">
        <f t="shared" si="2553"/>
        <v>8.5634430426820285E-2</v>
      </c>
      <c r="E3884" s="220">
        <f t="shared" ref="E3884:O3885" si="2561">E3903/$P3903</f>
        <v>9.0631915982072583E-2</v>
      </c>
      <c r="F3884" s="220">
        <f t="shared" si="2561"/>
        <v>0.10208344290232289</v>
      </c>
      <c r="G3884" s="220">
        <f t="shared" si="2561"/>
        <v>9.6458504112870366E-2</v>
      </c>
      <c r="H3884" s="220">
        <f t="shared" si="2561"/>
        <v>8.8658795776467431E-2</v>
      </c>
      <c r="I3884" s="220">
        <f t="shared" si="2561"/>
        <v>8.1108362301567816E-2</v>
      </c>
      <c r="J3884" s="220">
        <f t="shared" si="2561"/>
        <v>7.4720733624135074E-2</v>
      </c>
      <c r="K3884" s="220">
        <f t="shared" si="2561"/>
        <v>7.5936965535402343E-2</v>
      </c>
      <c r="L3884" s="220">
        <f t="shared" si="2561"/>
        <v>7.2098778480144787E-2</v>
      </c>
      <c r="M3884" s="220">
        <f t="shared" si="2561"/>
        <v>7.4382617240064813E-2</v>
      </c>
      <c r="N3884" s="220">
        <f t="shared" si="2561"/>
        <v>7.4429654487895958E-2</v>
      </c>
      <c r="O3884" s="220">
        <f t="shared" si="2561"/>
        <v>8.3855799130235636E-2</v>
      </c>
      <c r="P3884" s="460">
        <f t="shared" si="2556"/>
        <v>1</v>
      </c>
      <c r="Q3884" s="551">
        <f t="shared" si="2557"/>
        <v>-2.3579097895458312E-2</v>
      </c>
      <c r="R3884" s="234"/>
      <c r="S3884" s="234"/>
      <c r="T3884" s="75"/>
      <c r="U3884" s="79">
        <v>2</v>
      </c>
    </row>
    <row r="3885" spans="1:21" s="57" customFormat="1" ht="15.6" hidden="1" customHeight="1" thickBot="1">
      <c r="A3885" s="57" t="s">
        <v>82</v>
      </c>
      <c r="B3885" s="516"/>
      <c r="C3885" s="216" t="s">
        <v>1017</v>
      </c>
      <c r="D3885" s="219">
        <f t="shared" si="2553"/>
        <v>8.7729511044998806E-2</v>
      </c>
      <c r="E3885" s="220">
        <f t="shared" si="2561"/>
        <v>9.211021992174824E-2</v>
      </c>
      <c r="F3885" s="220">
        <f t="shared" si="2561"/>
        <v>9.0139070053504466E-2</v>
      </c>
      <c r="G3885" s="220">
        <f t="shared" si="2561"/>
        <v>9.8253365990798619E-2</v>
      </c>
      <c r="H3885" s="220">
        <f t="shared" si="2561"/>
        <v>9.0911211989911866E-2</v>
      </c>
      <c r="I3885" s="220">
        <f t="shared" si="2561"/>
        <v>8.3009772774573373E-2</v>
      </c>
      <c r="J3885" s="220">
        <f t="shared" si="2561"/>
        <v>0.10856249764933563</v>
      </c>
      <c r="K3885" s="220">
        <f t="shared" si="2561"/>
        <v>4.7801460698716013E-2</v>
      </c>
      <c r="L3885" s="220">
        <f t="shared" si="2561"/>
        <v>7.5763551884255889E-2</v>
      </c>
      <c r="M3885" s="220">
        <f t="shared" si="2561"/>
        <v>7.5549598311381194E-2</v>
      </c>
      <c r="N3885" s="220">
        <f t="shared" si="2561"/>
        <v>7.268877017609382E-2</v>
      </c>
      <c r="O3885" s="220">
        <f t="shared" si="2561"/>
        <v>7.7480969504682085E-2</v>
      </c>
      <c r="P3885" s="460">
        <f t="shared" si="2556"/>
        <v>1</v>
      </c>
      <c r="Q3885" s="551">
        <f t="shared" si="2557"/>
        <v>4.2783901451785011E-2</v>
      </c>
      <c r="R3885" s="234"/>
      <c r="S3885" s="234"/>
      <c r="T3885" s="75"/>
      <c r="U3885" s="79">
        <v>2</v>
      </c>
    </row>
    <row r="3886" spans="1:21" s="57" customFormat="1" ht="15.6" hidden="1" customHeight="1" thickBot="1">
      <c r="A3886" s="57" t="s">
        <v>82</v>
      </c>
      <c r="B3886" s="516"/>
      <c r="C3886" s="216" t="s">
        <v>1164</v>
      </c>
      <c r="D3886" s="219">
        <f t="shared" ref="D3886:O3886" si="2562">D3906/$P3906</f>
        <v>8.345860845832738E-2</v>
      </c>
      <c r="E3886" s="220">
        <f t="shared" si="2562"/>
        <v>9.1676234135393178E-2</v>
      </c>
      <c r="F3886" s="220">
        <f t="shared" si="2562"/>
        <v>9.7556670361739345E-2</v>
      </c>
      <c r="G3886" s="220">
        <f t="shared" si="2562"/>
        <v>9.1801876321634376E-2</v>
      </c>
      <c r="H3886" s="220">
        <f t="shared" si="2562"/>
        <v>4.358972826443043E-2</v>
      </c>
      <c r="I3886" s="220">
        <f t="shared" si="2562"/>
        <v>0.13195564475498314</v>
      </c>
      <c r="J3886" s="220">
        <f t="shared" si="2562"/>
        <v>7.5341686746794784E-2</v>
      </c>
      <c r="K3886" s="220">
        <f t="shared" si="2562"/>
        <v>7.9496916081407645E-2</v>
      </c>
      <c r="L3886" s="220">
        <f t="shared" si="2562"/>
        <v>6.9930252591622513E-2</v>
      </c>
      <c r="M3886" s="220">
        <f t="shared" si="2562"/>
        <v>7.5098727993780076E-2</v>
      </c>
      <c r="N3886" s="220">
        <f t="shared" si="2562"/>
        <v>7.6083970273604709E-2</v>
      </c>
      <c r="O3886" s="220">
        <f t="shared" si="2562"/>
        <v>8.4009684016282449E-2</v>
      </c>
      <c r="P3886" s="460">
        <f>SUM(D3886:O3886)</f>
        <v>1</v>
      </c>
      <c r="Q3886" s="551">
        <f>(P3906/P3904-1)</f>
        <v>8.2767512418389089E-3</v>
      </c>
      <c r="R3886" s="234"/>
      <c r="S3886" s="234"/>
      <c r="T3886" s="75"/>
      <c r="U3886" s="79">
        <v>2</v>
      </c>
    </row>
    <row r="3887" spans="1:21" s="57" customFormat="1" ht="15.6" customHeight="1" thickBot="1">
      <c r="A3887" s="57" t="s">
        <v>82</v>
      </c>
      <c r="B3887" s="516">
        <f>+B3783+1</f>
        <v>748</v>
      </c>
      <c r="C3887" s="216" t="s">
        <v>2165</v>
      </c>
      <c r="D3887" s="219">
        <f t="shared" ref="D3887:D3893" si="2563">D3907/$P3907</f>
        <v>9.0234419790099274E-2</v>
      </c>
      <c r="E3887" s="220">
        <f t="shared" ref="E3887:O3887" si="2564">E3907/$P3907</f>
        <v>9.8304274035339007E-2</v>
      </c>
      <c r="F3887" s="220">
        <f t="shared" si="2564"/>
        <v>9.8144362187893242E-2</v>
      </c>
      <c r="G3887" s="220">
        <f t="shared" si="2564"/>
        <v>9.7777527496999528E-2</v>
      </c>
      <c r="H3887" s="220">
        <f t="shared" si="2564"/>
        <v>9.1242445776818254E-2</v>
      </c>
      <c r="I3887" s="220">
        <f t="shared" si="2564"/>
        <v>8.0871399307017033E-2</v>
      </c>
      <c r="J3887" s="220">
        <f t="shared" si="2564"/>
        <v>8.3260177702894608E-2</v>
      </c>
      <c r="K3887" s="220">
        <f t="shared" si="2564"/>
        <v>7.4042914714358574E-2</v>
      </c>
      <c r="L3887" s="220">
        <f t="shared" si="2564"/>
        <v>7.3663884898157186E-2</v>
      </c>
      <c r="M3887" s="220">
        <f t="shared" si="2564"/>
        <v>7.1620851520571946E-2</v>
      </c>
      <c r="N3887" s="220">
        <f t="shared" si="2564"/>
        <v>7.6548420344963383E-2</v>
      </c>
      <c r="O3887" s="220">
        <f t="shared" si="2564"/>
        <v>6.4289322224887979E-2</v>
      </c>
      <c r="P3887" s="460">
        <f t="shared" ref="P3887:P3896" si="2565">SUM(D3887:O3887)</f>
        <v>1</v>
      </c>
      <c r="Q3887" s="551">
        <f>(P3907/P3906-1)</f>
        <v>-1.8277072978244102E-2</v>
      </c>
      <c r="R3887" s="234"/>
      <c r="S3887" s="234"/>
      <c r="T3887" s="75"/>
      <c r="U3887" s="79">
        <v>1</v>
      </c>
    </row>
    <row r="3888" spans="1:21" s="57" customFormat="1" ht="15.6" customHeight="1" thickBot="1">
      <c r="A3888" s="57" t="s">
        <v>82</v>
      </c>
      <c r="B3888" s="516">
        <f>+B3887+1</f>
        <v>749</v>
      </c>
      <c r="C3888" s="216" t="s">
        <v>2166</v>
      </c>
      <c r="D3888" s="347">
        <f t="shared" si="2563"/>
        <v>8.131924093476138E-2</v>
      </c>
      <c r="E3888" s="264">
        <f t="shared" ref="E3888:O3888" si="2566">E3908/$P3908</f>
        <v>9.077867765557518E-2</v>
      </c>
      <c r="F3888" s="264">
        <f t="shared" si="2566"/>
        <v>9.4038207452401934E-2</v>
      </c>
      <c r="G3888" s="264">
        <f t="shared" si="2566"/>
        <v>9.7723644960964501E-2</v>
      </c>
      <c r="H3888" s="264">
        <f t="shared" si="2566"/>
        <v>9.2577745143208781E-2</v>
      </c>
      <c r="I3888" s="264">
        <f t="shared" si="2566"/>
        <v>7.7731419345860489E-2</v>
      </c>
      <c r="J3888" s="264">
        <f t="shared" si="2566"/>
        <v>8.2401203231497813E-2</v>
      </c>
      <c r="K3888" s="264">
        <f t="shared" si="2566"/>
        <v>7.5656506820594063E-2</v>
      </c>
      <c r="L3888" s="264">
        <f t="shared" si="2566"/>
        <v>7.1212236355412198E-2</v>
      </c>
      <c r="M3888" s="264">
        <f t="shared" si="2566"/>
        <v>8.0520025636365053E-2</v>
      </c>
      <c r="N3888" s="264">
        <f t="shared" si="2566"/>
        <v>7.6571793445917066E-2</v>
      </c>
      <c r="O3888" s="264">
        <f t="shared" si="2566"/>
        <v>7.9469299017441541E-2</v>
      </c>
      <c r="P3888" s="552">
        <f t="shared" si="2565"/>
        <v>1</v>
      </c>
      <c r="Q3888" s="553">
        <f t="shared" ref="Q3888:Q3896" si="2567">(P3908/P3907-1)</f>
        <v>-2.4095428868036173E-3</v>
      </c>
      <c r="R3888" s="234"/>
      <c r="S3888" s="234"/>
      <c r="T3888" s="75"/>
      <c r="U3888" s="79">
        <v>1</v>
      </c>
    </row>
    <row r="3889" spans="1:21" s="57" customFormat="1" ht="15.6" customHeight="1" thickBot="1">
      <c r="A3889" s="57" t="s">
        <v>82</v>
      </c>
      <c r="B3889" s="516">
        <f>+B3888+1</f>
        <v>750</v>
      </c>
      <c r="C3889" s="157" t="s">
        <v>2167</v>
      </c>
      <c r="D3889" s="175">
        <f t="shared" si="2563"/>
        <v>8.3584822382531301E-2</v>
      </c>
      <c r="E3889" s="176">
        <f t="shared" ref="E3889:O3889" si="2568">E3909/$P3909</f>
        <v>8.2443055804751961E-2</v>
      </c>
      <c r="F3889" s="176">
        <f t="shared" si="2568"/>
        <v>9.2418665282997151E-2</v>
      </c>
      <c r="G3889" s="176">
        <f t="shared" si="2568"/>
        <v>9.3569833865125823E-2</v>
      </c>
      <c r="H3889" s="176">
        <f t="shared" si="2568"/>
        <v>8.7056250875946567E-2</v>
      </c>
      <c r="I3889" s="176">
        <f t="shared" si="2568"/>
        <v>7.5468689010687567E-2</v>
      </c>
      <c r="J3889" s="176">
        <f t="shared" si="2568"/>
        <v>0.11131768712801689</v>
      </c>
      <c r="K3889" s="176">
        <f t="shared" si="2568"/>
        <v>3.9543559816401237E-2</v>
      </c>
      <c r="L3889" s="176">
        <f t="shared" si="2568"/>
        <v>8.0405626189398158E-2</v>
      </c>
      <c r="M3889" s="176">
        <f t="shared" si="2568"/>
        <v>8.1105757768157982E-2</v>
      </c>
      <c r="N3889" s="176">
        <f t="shared" si="2568"/>
        <v>8.4487053863453662E-2</v>
      </c>
      <c r="O3889" s="176">
        <f t="shared" si="2568"/>
        <v>8.8598998012531682E-2</v>
      </c>
      <c r="P3889" s="229">
        <f t="shared" si="2565"/>
        <v>1</v>
      </c>
      <c r="Q3889" s="498">
        <f t="shared" si="2567"/>
        <v>0.11891683267078035</v>
      </c>
      <c r="R3889" s="234"/>
      <c r="S3889" s="234"/>
      <c r="T3889" s="75"/>
      <c r="U3889" s="79">
        <v>1</v>
      </c>
    </row>
    <row r="3890" spans="1:21" s="57" customFormat="1" ht="15.6" customHeight="1" thickBot="1">
      <c r="A3890" s="57" t="s">
        <v>82</v>
      </c>
      <c r="B3890" s="516">
        <f>+B3889+1</f>
        <v>751</v>
      </c>
      <c r="C3890" s="157" t="s">
        <v>2168</v>
      </c>
      <c r="D3890" s="175">
        <f t="shared" si="2563"/>
        <v>8.0143144965657914E-2</v>
      </c>
      <c r="E3890" s="176">
        <f t="shared" ref="E3890:O3890" si="2569">E3910/$P3910</f>
        <v>9.0850245777324312E-2</v>
      </c>
      <c r="F3890" s="176">
        <f t="shared" si="2569"/>
        <v>9.4719087954925341E-2</v>
      </c>
      <c r="G3890" s="176">
        <f t="shared" si="2569"/>
        <v>9.4019635170389526E-2</v>
      </c>
      <c r="H3890" s="176">
        <f t="shared" si="2569"/>
        <v>8.3383365316077318E-2</v>
      </c>
      <c r="I3890" s="176">
        <f t="shared" si="2569"/>
        <v>7.7964132899554034E-2</v>
      </c>
      <c r="J3890" s="176">
        <f t="shared" si="2569"/>
        <v>7.2484815875838035E-2</v>
      </c>
      <c r="K3890" s="176">
        <f t="shared" si="2569"/>
        <v>8.3342970321704082E-2</v>
      </c>
      <c r="L3890" s="176">
        <f t="shared" si="2569"/>
        <v>7.2184360759997665E-2</v>
      </c>
      <c r="M3890" s="176">
        <f t="shared" si="2569"/>
        <v>7.9542524357485087E-2</v>
      </c>
      <c r="N3890" s="176">
        <f t="shared" si="2569"/>
        <v>7.4079086347479575E-2</v>
      </c>
      <c r="O3890" s="176">
        <f t="shared" si="2569"/>
        <v>9.7286630253567125E-2</v>
      </c>
      <c r="P3890" s="164">
        <f t="shared" si="2565"/>
        <v>1.0000000000000002</v>
      </c>
      <c r="Q3890" s="492">
        <f t="shared" si="2567"/>
        <v>0.17843007541195366</v>
      </c>
      <c r="R3890" s="234"/>
      <c r="S3890" s="234"/>
      <c r="T3890" s="75"/>
      <c r="U3890" s="79">
        <v>1</v>
      </c>
    </row>
    <row r="3891" spans="1:21" s="57" customFormat="1" ht="15.75" customHeight="1" thickBot="1">
      <c r="A3891" s="57" t="s">
        <v>82</v>
      </c>
      <c r="B3891" s="516">
        <f>+B3890+1</f>
        <v>752</v>
      </c>
      <c r="C3891" s="157" t="s">
        <v>2169</v>
      </c>
      <c r="D3891" s="175">
        <f t="shared" si="2563"/>
        <v>8.3995760466348698E-2</v>
      </c>
      <c r="E3891" s="176">
        <f t="shared" ref="E3891:O3891" si="2570">E3911/$P3911</f>
        <v>8.4790673025967142E-2</v>
      </c>
      <c r="F3891" s="176">
        <f t="shared" si="2570"/>
        <v>9.2121533298003877E-2</v>
      </c>
      <c r="G3891" s="176">
        <f t="shared" si="2570"/>
        <v>9.3181416710828469E-2</v>
      </c>
      <c r="H3891" s="176">
        <f t="shared" si="2570"/>
        <v>8.7793676028970147E-2</v>
      </c>
      <c r="I3891" s="176">
        <f t="shared" si="2570"/>
        <v>7.7106518282988867E-2</v>
      </c>
      <c r="J3891" s="176">
        <f t="shared" si="2570"/>
        <v>7.454513336866278E-2</v>
      </c>
      <c r="K3891" s="176">
        <f t="shared" si="2570"/>
        <v>6.9245716304539837E-2</v>
      </c>
      <c r="L3891" s="176">
        <f t="shared" si="2570"/>
        <v>8.4349054937290224E-2</v>
      </c>
      <c r="M3891" s="176">
        <f t="shared" si="2570"/>
        <v>8.6203850909733259E-2</v>
      </c>
      <c r="N3891" s="176">
        <f t="shared" si="2570"/>
        <v>7.0128952481893658E-2</v>
      </c>
      <c r="O3891" s="176">
        <f t="shared" si="2570"/>
        <v>9.6537714184773166E-2</v>
      </c>
      <c r="P3891" s="164">
        <f t="shared" si="2565"/>
        <v>1</v>
      </c>
      <c r="Q3891" s="492">
        <f t="shared" si="2567"/>
        <v>0.10129886030744228</v>
      </c>
      <c r="R3891" s="234"/>
      <c r="S3891" s="234"/>
      <c r="T3891" s="75"/>
      <c r="U3891" s="79">
        <v>1</v>
      </c>
    </row>
    <row r="3892" spans="1:21" s="57" customFormat="1" ht="15.75" customHeight="1" thickBot="1">
      <c r="A3892" s="57" t="s">
        <v>82</v>
      </c>
      <c r="B3892" s="516">
        <f>+B3891+1</f>
        <v>753</v>
      </c>
      <c r="C3892" s="157" t="s">
        <v>2170</v>
      </c>
      <c r="D3892" s="175">
        <f t="shared" si="2563"/>
        <v>8.395107487027427E-2</v>
      </c>
      <c r="E3892" s="176">
        <f t="shared" ref="E3892:O3892" si="2571">E3912/$P3912</f>
        <v>8.4877687175685682E-2</v>
      </c>
      <c r="F3892" s="176">
        <f t="shared" si="2571"/>
        <v>9.2012601927353582E-2</v>
      </c>
      <c r="G3892" s="176">
        <f t="shared" si="2571"/>
        <v>9.3124536693847293E-2</v>
      </c>
      <c r="H3892" s="176">
        <f t="shared" si="2571"/>
        <v>8.775018532246108E-2</v>
      </c>
      <c r="I3892" s="176">
        <f t="shared" si="2571"/>
        <v>7.7186805040770939E-2</v>
      </c>
      <c r="J3892" s="176">
        <f t="shared" si="2571"/>
        <v>7.449962935507784E-2</v>
      </c>
      <c r="K3892" s="176">
        <f t="shared" si="2571"/>
        <v>6.9217939214232763E-2</v>
      </c>
      <c r="L3892" s="176">
        <f t="shared" si="2571"/>
        <v>8.4414381022979976E-2</v>
      </c>
      <c r="M3892" s="176">
        <f t="shared" si="2571"/>
        <v>8.6267605633802813E-2</v>
      </c>
      <c r="N3892" s="176">
        <f t="shared" si="2571"/>
        <v>7.0051890289103025E-2</v>
      </c>
      <c r="O3892" s="176">
        <f t="shared" si="2571"/>
        <v>9.6645663454410627E-2</v>
      </c>
      <c r="P3892" s="164">
        <f t="shared" si="2565"/>
        <v>0.99999999999999978</v>
      </c>
      <c r="Q3892" s="492">
        <f t="shared" si="2567"/>
        <v>-4.6811517399752645E-2</v>
      </c>
      <c r="R3892" s="234"/>
      <c r="S3892" s="234"/>
      <c r="T3892" s="75"/>
      <c r="U3892" s="79">
        <v>1</v>
      </c>
    </row>
    <row r="3893" spans="1:21" s="57" customFormat="1" ht="15.75" hidden="1" customHeight="1" thickBot="1">
      <c r="A3893" s="57" t="s">
        <v>82</v>
      </c>
      <c r="B3893" s="69"/>
      <c r="C3893" s="157" t="s">
        <v>2171</v>
      </c>
      <c r="D3893" s="175" t="e">
        <f t="shared" si="2563"/>
        <v>#DIV/0!</v>
      </c>
      <c r="E3893" s="176" t="e">
        <f t="shared" ref="E3893:O3893" si="2572">E3913/$P3913</f>
        <v>#DIV/0!</v>
      </c>
      <c r="F3893" s="176" t="e">
        <f t="shared" si="2572"/>
        <v>#DIV/0!</v>
      </c>
      <c r="G3893" s="176" t="e">
        <f t="shared" si="2572"/>
        <v>#DIV/0!</v>
      </c>
      <c r="H3893" s="176" t="e">
        <f t="shared" si="2572"/>
        <v>#DIV/0!</v>
      </c>
      <c r="I3893" s="176" t="e">
        <f t="shared" si="2572"/>
        <v>#DIV/0!</v>
      </c>
      <c r="J3893" s="176" t="e">
        <f t="shared" si="2572"/>
        <v>#DIV/0!</v>
      </c>
      <c r="K3893" s="176" t="e">
        <f t="shared" si="2572"/>
        <v>#DIV/0!</v>
      </c>
      <c r="L3893" s="176" t="e">
        <f t="shared" si="2572"/>
        <v>#DIV/0!</v>
      </c>
      <c r="M3893" s="176" t="e">
        <f t="shared" si="2572"/>
        <v>#DIV/0!</v>
      </c>
      <c r="N3893" s="176" t="e">
        <f t="shared" si="2572"/>
        <v>#DIV/0!</v>
      </c>
      <c r="O3893" s="176" t="e">
        <f t="shared" si="2572"/>
        <v>#DIV/0!</v>
      </c>
      <c r="P3893" s="164" t="e">
        <f t="shared" si="2565"/>
        <v>#DIV/0!</v>
      </c>
      <c r="Q3893" s="492">
        <f t="shared" si="2567"/>
        <v>-1</v>
      </c>
      <c r="R3893" s="234"/>
      <c r="S3893" s="234"/>
      <c r="T3893" s="75"/>
      <c r="U3893" s="79">
        <v>2</v>
      </c>
    </row>
    <row r="3894" spans="1:21" s="57" customFormat="1" ht="15.75" hidden="1" customHeight="1" thickBot="1">
      <c r="A3894" s="57" t="s">
        <v>82</v>
      </c>
      <c r="B3894" s="69"/>
      <c r="C3894" s="157" t="s">
        <v>2172</v>
      </c>
      <c r="D3894" s="175" t="e">
        <f t="shared" ref="D3894:O3896" si="2573">D3914/$P3914</f>
        <v>#DIV/0!</v>
      </c>
      <c r="E3894" s="176" t="e">
        <f t="shared" si="2573"/>
        <v>#DIV/0!</v>
      </c>
      <c r="F3894" s="176" t="e">
        <f t="shared" si="2573"/>
        <v>#DIV/0!</v>
      </c>
      <c r="G3894" s="176" t="e">
        <f t="shared" si="2573"/>
        <v>#DIV/0!</v>
      </c>
      <c r="H3894" s="176" t="e">
        <f t="shared" si="2573"/>
        <v>#DIV/0!</v>
      </c>
      <c r="I3894" s="176" t="e">
        <f t="shared" si="2573"/>
        <v>#DIV/0!</v>
      </c>
      <c r="J3894" s="176" t="e">
        <f t="shared" si="2573"/>
        <v>#DIV/0!</v>
      </c>
      <c r="K3894" s="176" t="e">
        <f t="shared" si="2573"/>
        <v>#DIV/0!</v>
      </c>
      <c r="L3894" s="176" t="e">
        <f t="shared" si="2573"/>
        <v>#DIV/0!</v>
      </c>
      <c r="M3894" s="176" t="e">
        <f t="shared" si="2573"/>
        <v>#DIV/0!</v>
      </c>
      <c r="N3894" s="176" t="e">
        <f t="shared" si="2573"/>
        <v>#DIV/0!</v>
      </c>
      <c r="O3894" s="176" t="e">
        <f t="shared" si="2573"/>
        <v>#DIV/0!</v>
      </c>
      <c r="P3894" s="164" t="e">
        <f t="shared" si="2565"/>
        <v>#DIV/0!</v>
      </c>
      <c r="Q3894" s="492" t="e">
        <f t="shared" si="2567"/>
        <v>#DIV/0!</v>
      </c>
      <c r="R3894" s="234"/>
      <c r="S3894" s="234"/>
      <c r="T3894" s="75"/>
      <c r="U3894" s="79">
        <v>2</v>
      </c>
    </row>
    <row r="3895" spans="1:21" s="57" customFormat="1" ht="15.75" hidden="1" customHeight="1" thickBot="1">
      <c r="A3895" s="57" t="s">
        <v>82</v>
      </c>
      <c r="B3895" s="69"/>
      <c r="C3895" s="157" t="s">
        <v>2173</v>
      </c>
      <c r="D3895" s="175" t="e">
        <f t="shared" si="2573"/>
        <v>#DIV/0!</v>
      </c>
      <c r="E3895" s="176" t="e">
        <f t="shared" si="2573"/>
        <v>#DIV/0!</v>
      </c>
      <c r="F3895" s="176" t="e">
        <f t="shared" si="2573"/>
        <v>#DIV/0!</v>
      </c>
      <c r="G3895" s="176" t="e">
        <f t="shared" si="2573"/>
        <v>#DIV/0!</v>
      </c>
      <c r="H3895" s="176" t="e">
        <f t="shared" si="2573"/>
        <v>#DIV/0!</v>
      </c>
      <c r="I3895" s="176" t="e">
        <f t="shared" si="2573"/>
        <v>#DIV/0!</v>
      </c>
      <c r="J3895" s="176" t="e">
        <f t="shared" si="2573"/>
        <v>#DIV/0!</v>
      </c>
      <c r="K3895" s="176" t="e">
        <f t="shared" si="2573"/>
        <v>#DIV/0!</v>
      </c>
      <c r="L3895" s="176" t="e">
        <f t="shared" si="2573"/>
        <v>#DIV/0!</v>
      </c>
      <c r="M3895" s="176" t="e">
        <f t="shared" si="2573"/>
        <v>#DIV/0!</v>
      </c>
      <c r="N3895" s="176" t="e">
        <f t="shared" si="2573"/>
        <v>#DIV/0!</v>
      </c>
      <c r="O3895" s="176" t="e">
        <f t="shared" si="2573"/>
        <v>#DIV/0!</v>
      </c>
      <c r="P3895" s="164" t="e">
        <f t="shared" si="2565"/>
        <v>#DIV/0!</v>
      </c>
      <c r="Q3895" s="492" t="e">
        <f t="shared" si="2567"/>
        <v>#DIV/0!</v>
      </c>
      <c r="R3895" s="234"/>
      <c r="S3895" s="234"/>
      <c r="T3895" s="75"/>
      <c r="U3895" s="79">
        <v>2</v>
      </c>
    </row>
    <row r="3896" spans="1:21" s="57" customFormat="1" ht="15.75" hidden="1" customHeight="1" thickBot="1">
      <c r="A3896" s="57" t="s">
        <v>82</v>
      </c>
      <c r="B3896" s="69"/>
      <c r="C3896" s="157" t="s">
        <v>2174</v>
      </c>
      <c r="D3896" s="175" t="e">
        <f t="shared" si="2573"/>
        <v>#DIV/0!</v>
      </c>
      <c r="E3896" s="176" t="e">
        <f t="shared" si="2573"/>
        <v>#DIV/0!</v>
      </c>
      <c r="F3896" s="176" t="e">
        <f t="shared" si="2573"/>
        <v>#DIV/0!</v>
      </c>
      <c r="G3896" s="176" t="e">
        <f t="shared" si="2573"/>
        <v>#DIV/0!</v>
      </c>
      <c r="H3896" s="176" t="e">
        <f t="shared" si="2573"/>
        <v>#DIV/0!</v>
      </c>
      <c r="I3896" s="176" t="e">
        <f t="shared" si="2573"/>
        <v>#DIV/0!</v>
      </c>
      <c r="J3896" s="176" t="e">
        <f t="shared" si="2573"/>
        <v>#DIV/0!</v>
      </c>
      <c r="K3896" s="176" t="e">
        <f t="shared" si="2573"/>
        <v>#DIV/0!</v>
      </c>
      <c r="L3896" s="176" t="e">
        <f t="shared" si="2573"/>
        <v>#DIV/0!</v>
      </c>
      <c r="M3896" s="176" t="e">
        <f t="shared" si="2573"/>
        <v>#DIV/0!</v>
      </c>
      <c r="N3896" s="176" t="e">
        <f t="shared" si="2573"/>
        <v>#DIV/0!</v>
      </c>
      <c r="O3896" s="176" t="e">
        <f t="shared" si="2573"/>
        <v>#DIV/0!</v>
      </c>
      <c r="P3896" s="164" t="e">
        <f t="shared" si="2565"/>
        <v>#DIV/0!</v>
      </c>
      <c r="Q3896" s="492" t="e">
        <f t="shared" si="2567"/>
        <v>#DIV/0!</v>
      </c>
      <c r="R3896" s="234"/>
      <c r="S3896" s="234"/>
      <c r="T3896" s="75"/>
      <c r="U3896" s="79">
        <v>2</v>
      </c>
    </row>
    <row r="3897" spans="1:21" s="57" customFormat="1" ht="15.75" hidden="1" customHeight="1" thickBot="1">
      <c r="A3897" s="57" t="s">
        <v>82</v>
      </c>
      <c r="B3897" s="69"/>
      <c r="C3897" s="172" t="s">
        <v>394</v>
      </c>
      <c r="D3897" s="245">
        <v>56.471222959999999</v>
      </c>
      <c r="E3897" s="246">
        <v>59.825815939999991</v>
      </c>
      <c r="F3897" s="246">
        <v>63.310098089999997</v>
      </c>
      <c r="G3897" s="246">
        <v>61.994852299999991</v>
      </c>
      <c r="H3897" s="246">
        <v>56.679570999999989</v>
      </c>
      <c r="I3897" s="246">
        <v>47.307716700000014</v>
      </c>
      <c r="J3897" s="246">
        <v>50.710551319999979</v>
      </c>
      <c r="K3897" s="380">
        <v>54.296402650000005</v>
      </c>
      <c r="L3897" s="380">
        <v>48.624794399999985</v>
      </c>
      <c r="M3897" s="380">
        <v>45.345581210000034</v>
      </c>
      <c r="N3897" s="380">
        <v>44.760352600000033</v>
      </c>
      <c r="O3897" s="197">
        <v>50.129883879999966</v>
      </c>
      <c r="P3897" s="181">
        <f>SUM(D3897:O3897)</f>
        <v>639.45684304999997</v>
      </c>
      <c r="Q3897" s="198"/>
      <c r="R3897" s="234"/>
      <c r="S3897" s="234"/>
      <c r="T3897" s="75"/>
      <c r="U3897" s="79">
        <v>2</v>
      </c>
    </row>
    <row r="3898" spans="1:21" s="57" customFormat="1" ht="15.75" hidden="1" customHeight="1" thickBot="1">
      <c r="A3898" s="57" t="s">
        <v>82</v>
      </c>
      <c r="B3898" s="69"/>
      <c r="C3898" s="157" t="s">
        <v>395</v>
      </c>
      <c r="D3898" s="182">
        <v>57.68194982</v>
      </c>
      <c r="E3898" s="183">
        <v>56.343575399999999</v>
      </c>
      <c r="F3898" s="183">
        <v>63.067745000000002</v>
      </c>
      <c r="G3898" s="183">
        <v>58.875385000000001</v>
      </c>
      <c r="H3898" s="183">
        <v>56.03881947</v>
      </c>
      <c r="I3898" s="183">
        <v>48.899918800000002</v>
      </c>
      <c r="J3898" s="183">
        <v>44.150348899999997</v>
      </c>
      <c r="K3898" s="183">
        <v>46.001721570000001</v>
      </c>
      <c r="L3898" s="183">
        <v>43.080074170000003</v>
      </c>
      <c r="M3898" s="183">
        <v>43.626713979999998</v>
      </c>
      <c r="N3898" s="183">
        <v>45.364490830000001</v>
      </c>
      <c r="O3898" s="184">
        <v>47.774494199999999</v>
      </c>
      <c r="P3898" s="185">
        <f>SUM(D3898:O3898)</f>
        <v>610.90523714000005</v>
      </c>
      <c r="Q3898" s="502"/>
      <c r="R3898" s="186"/>
      <c r="S3898" s="186"/>
      <c r="T3898" s="103"/>
      <c r="U3898" s="79">
        <v>2</v>
      </c>
    </row>
    <row r="3899" spans="1:21" s="57" customFormat="1" ht="15.75" hidden="1" customHeight="1" thickBot="1">
      <c r="A3899" s="57" t="s">
        <v>82</v>
      </c>
      <c r="B3899" s="69"/>
      <c r="C3899" s="157" t="s">
        <v>506</v>
      </c>
      <c r="D3899" s="182">
        <v>51.687620510000002</v>
      </c>
      <c r="E3899" s="183">
        <v>55.44926177</v>
      </c>
      <c r="F3899" s="183">
        <v>58.405212759999998</v>
      </c>
      <c r="G3899" s="183">
        <v>54.888429180000003</v>
      </c>
      <c r="H3899" s="183">
        <v>55.907155179999997</v>
      </c>
      <c r="I3899" s="183">
        <v>47.173886830000001</v>
      </c>
      <c r="J3899" s="183">
        <v>42.556949860000003</v>
      </c>
      <c r="K3899" s="183">
        <v>45.791603539999997</v>
      </c>
      <c r="L3899" s="183">
        <v>41.707226030000001</v>
      </c>
      <c r="M3899" s="183">
        <v>43.179125409999997</v>
      </c>
      <c r="N3899" s="183">
        <v>42.705486759999999</v>
      </c>
      <c r="O3899" s="184">
        <v>45.327318810000001</v>
      </c>
      <c r="P3899" s="185">
        <f>SUM(D3899:O3899)</f>
        <v>584.77927663999992</v>
      </c>
      <c r="Q3899" s="503"/>
      <c r="R3899" s="187"/>
      <c r="S3899" s="187"/>
      <c r="T3899" s="105">
        <f t="shared" ref="T3899:T3904" si="2574">R3899-S3899</f>
        <v>0</v>
      </c>
      <c r="U3899" s="79">
        <v>2</v>
      </c>
    </row>
    <row r="3900" spans="1:21" s="57" customFormat="1" ht="15.75" hidden="1" customHeight="1" thickBot="1">
      <c r="A3900" s="57" t="s">
        <v>82</v>
      </c>
      <c r="B3900" s="69"/>
      <c r="C3900" s="157" t="s">
        <v>630</v>
      </c>
      <c r="D3900" s="182">
        <v>49.09580089</v>
      </c>
      <c r="E3900" s="183">
        <v>55.261135070000002</v>
      </c>
      <c r="F3900" s="183">
        <v>54.722969370000001</v>
      </c>
      <c r="G3900" s="183">
        <v>56.142187749999998</v>
      </c>
      <c r="H3900" s="183">
        <v>54.936718169999999</v>
      </c>
      <c r="I3900" s="183">
        <v>46.618448129999997</v>
      </c>
      <c r="J3900" s="183">
        <v>46.964563910000003</v>
      </c>
      <c r="K3900" s="183">
        <v>48.374084719999999</v>
      </c>
      <c r="L3900" s="183">
        <v>48.851095360000002</v>
      </c>
      <c r="M3900" s="183">
        <v>54.197887289999997</v>
      </c>
      <c r="N3900" s="183">
        <v>37.7206847</v>
      </c>
      <c r="O3900" s="184">
        <v>48.0334328</v>
      </c>
      <c r="P3900" s="185">
        <f t="shared" ref="P3900:P3906" si="2575">SUM(D3900:O3900)</f>
        <v>600.91900815999998</v>
      </c>
      <c r="Q3900" s="503"/>
      <c r="R3900" s="187"/>
      <c r="S3900" s="187"/>
      <c r="T3900" s="105">
        <f t="shared" si="2574"/>
        <v>0</v>
      </c>
      <c r="U3900" s="79">
        <v>2</v>
      </c>
    </row>
    <row r="3901" spans="1:21" s="57" customFormat="1" ht="15.75" hidden="1" customHeight="1" thickBot="1">
      <c r="A3901" s="57" t="s">
        <v>82</v>
      </c>
      <c r="B3901" s="69"/>
      <c r="C3901" s="157" t="s">
        <v>727</v>
      </c>
      <c r="D3901" s="182">
        <v>55.132297000000001</v>
      </c>
      <c r="E3901" s="183">
        <v>70.392580839999994</v>
      </c>
      <c r="F3901" s="183">
        <v>71.010260239999994</v>
      </c>
      <c r="G3901" s="183">
        <v>79.299316399999995</v>
      </c>
      <c r="H3901" s="183">
        <v>68.660360010000005</v>
      </c>
      <c r="I3901" s="183">
        <v>59.295141569999998</v>
      </c>
      <c r="J3901" s="183">
        <v>62.224804149999997</v>
      </c>
      <c r="K3901" s="183">
        <v>58.708528600000001</v>
      </c>
      <c r="L3901" s="183">
        <v>58.102908939999999</v>
      </c>
      <c r="M3901" s="183">
        <v>60.453282680000001</v>
      </c>
      <c r="N3901" s="183">
        <v>60.007003009999998</v>
      </c>
      <c r="O3901" s="184">
        <v>63.445842110000001</v>
      </c>
      <c r="P3901" s="185">
        <f t="shared" si="2575"/>
        <v>766.73232555000004</v>
      </c>
      <c r="Q3901" s="503"/>
      <c r="R3901" s="187"/>
      <c r="S3901" s="187"/>
      <c r="T3901" s="105">
        <f t="shared" si="2574"/>
        <v>0</v>
      </c>
      <c r="U3901" s="79">
        <v>2</v>
      </c>
    </row>
    <row r="3902" spans="1:21" s="57" customFormat="1" ht="15.75" hidden="1" customHeight="1" thickBot="1">
      <c r="A3902" s="57" t="s">
        <v>82</v>
      </c>
      <c r="B3902" s="69"/>
      <c r="C3902" s="157" t="s">
        <v>832</v>
      </c>
      <c r="D3902" s="189">
        <v>70.892943799999998</v>
      </c>
      <c r="E3902" s="190">
        <v>74.041972389999998</v>
      </c>
      <c r="F3902" s="190">
        <v>75.964002210000018</v>
      </c>
      <c r="G3902" s="190">
        <v>73.711940879999986</v>
      </c>
      <c r="H3902" s="190">
        <v>66.692136010000013</v>
      </c>
      <c r="I3902" s="190">
        <v>64.899547429999984</v>
      </c>
      <c r="J3902" s="190">
        <v>61.859336530000007</v>
      </c>
      <c r="K3902" s="190">
        <v>58.763654400000007</v>
      </c>
      <c r="L3902" s="190">
        <v>58.854649119999976</v>
      </c>
      <c r="M3902" s="190">
        <v>55.406978409999965</v>
      </c>
      <c r="N3902" s="190">
        <v>54.769379759999993</v>
      </c>
      <c r="O3902" s="184">
        <v>59.611630109999965</v>
      </c>
      <c r="P3902" s="185">
        <f t="shared" si="2575"/>
        <v>775.46817104999991</v>
      </c>
      <c r="Q3902" s="503"/>
      <c r="R3902" s="187"/>
      <c r="S3902" s="187"/>
      <c r="T3902" s="105">
        <f t="shared" si="2574"/>
        <v>0</v>
      </c>
      <c r="U3902" s="79">
        <v>2</v>
      </c>
    </row>
    <row r="3903" spans="1:21" s="57" customFormat="1" ht="15.75" hidden="1" customHeight="1" thickBot="1">
      <c r="A3903" s="57" t="s">
        <v>82</v>
      </c>
      <c r="B3903" s="69"/>
      <c r="C3903" s="157" t="s">
        <v>916</v>
      </c>
      <c r="D3903" s="422">
        <v>64.840963290000005</v>
      </c>
      <c r="E3903" s="423">
        <v>68.624976050000001</v>
      </c>
      <c r="F3903" s="423">
        <v>77.295881350000002</v>
      </c>
      <c r="G3903" s="423">
        <v>73.036771459999983</v>
      </c>
      <c r="H3903" s="423">
        <v>67.130962319999981</v>
      </c>
      <c r="I3903" s="423">
        <v>61.41389995000003</v>
      </c>
      <c r="J3903" s="423">
        <v>56.577293989999987</v>
      </c>
      <c r="K3903" s="423">
        <v>57.498204519999945</v>
      </c>
      <c r="L3903" s="423">
        <v>54.591993259999981</v>
      </c>
      <c r="M3903" s="423">
        <v>56.321277900000041</v>
      </c>
      <c r="N3903" s="423">
        <v>56.356893720000016</v>
      </c>
      <c r="O3903" s="424">
        <v>63.494213319999972</v>
      </c>
      <c r="P3903" s="425">
        <f t="shared" si="2575"/>
        <v>757.18333112999994</v>
      </c>
      <c r="Q3903" s="503"/>
      <c r="R3903" s="182"/>
      <c r="S3903" s="191"/>
      <c r="T3903" s="192">
        <f>S3903-R3903</f>
        <v>0</v>
      </c>
      <c r="U3903" s="79">
        <v>2</v>
      </c>
    </row>
    <row r="3904" spans="1:21" s="57" customFormat="1" ht="15.75" hidden="1" customHeight="1" thickBot="1">
      <c r="A3904" s="57" t="s">
        <v>82</v>
      </c>
      <c r="B3904" s="69"/>
      <c r="C3904" s="157" t="s">
        <v>1017</v>
      </c>
      <c r="D3904" s="182">
        <v>69.269343469999995</v>
      </c>
      <c r="E3904" s="183">
        <v>72.72825739999999</v>
      </c>
      <c r="F3904" s="183">
        <v>71.17187967000001</v>
      </c>
      <c r="G3904" s="183">
        <v>77.578754000000004</v>
      </c>
      <c r="H3904" s="183">
        <v>71.781546409999976</v>
      </c>
      <c r="I3904" s="183">
        <v>65.542739189999963</v>
      </c>
      <c r="J3904" s="183">
        <v>85.71862362000013</v>
      </c>
      <c r="K3904" s="183">
        <v>37.743009849999908</v>
      </c>
      <c r="L3904" s="183">
        <v>59.821278330000041</v>
      </c>
      <c r="M3904" s="183">
        <v>59.65234516999999</v>
      </c>
      <c r="N3904" s="183">
        <v>57.393496529999993</v>
      </c>
      <c r="O3904" s="184">
        <v>61.177314510000087</v>
      </c>
      <c r="P3904" s="185">
        <f t="shared" si="2575"/>
        <v>789.57858815000009</v>
      </c>
      <c r="Q3904" s="503"/>
      <c r="R3904" s="459">
        <v>788.5</v>
      </c>
      <c r="S3904" s="459">
        <v>788.5</v>
      </c>
      <c r="T3904" s="592">
        <f t="shared" si="2574"/>
        <v>0</v>
      </c>
      <c r="U3904" s="79">
        <v>2</v>
      </c>
    </row>
    <row r="3905" spans="1:21" s="57" customFormat="1" ht="15.6" customHeight="1" thickBot="1">
      <c r="A3905" s="57" t="s">
        <v>82</v>
      </c>
      <c r="B3905" s="516">
        <f>+B3892+1</f>
        <v>754</v>
      </c>
      <c r="C3905" s="157" t="s">
        <v>2538</v>
      </c>
      <c r="D3905" s="182">
        <v>98.1</v>
      </c>
      <c r="E3905" s="183">
        <v>99.7</v>
      </c>
      <c r="F3905" s="183">
        <v>107</v>
      </c>
      <c r="G3905" s="183">
        <v>107.3</v>
      </c>
      <c r="H3905" s="183">
        <v>100.2</v>
      </c>
      <c r="I3905" s="183">
        <v>88.5</v>
      </c>
      <c r="J3905" s="183">
        <v>88.6</v>
      </c>
      <c r="K3905" s="183">
        <v>81.400000000000006</v>
      </c>
      <c r="L3905" s="183">
        <v>89</v>
      </c>
      <c r="M3905" s="183">
        <v>91.7</v>
      </c>
      <c r="N3905" s="183">
        <v>82.4</v>
      </c>
      <c r="O3905" s="184">
        <f>(R3905)-SUM(D3905:N3905)</f>
        <v>97.599999999999909</v>
      </c>
      <c r="P3905" s="185">
        <f>SUM(D3905:O3905)</f>
        <v>1131.5</v>
      </c>
      <c r="Q3905" s="584"/>
      <c r="R3905" s="182">
        <v>1131.5</v>
      </c>
      <c r="S3905" s="187">
        <f>887.27+208.63+35.6</f>
        <v>1131.5</v>
      </c>
      <c r="T3905" s="105">
        <f>R3905-S3905</f>
        <v>0</v>
      </c>
      <c r="U3905" s="79">
        <v>1</v>
      </c>
    </row>
    <row r="3906" spans="1:21" s="57" customFormat="1" ht="15.75" hidden="1" customHeight="1" thickBot="1">
      <c r="A3906" s="57" t="s">
        <v>82</v>
      </c>
      <c r="B3906" s="69"/>
      <c r="C3906" s="157" t="s">
        <v>1164</v>
      </c>
      <c r="D3906" s="183">
        <v>66.442544389999995</v>
      </c>
      <c r="E3906" s="183">
        <v>72.984709050000021</v>
      </c>
      <c r="F3906" s="183">
        <v>77.666205090000005</v>
      </c>
      <c r="G3906" s="183">
        <v>73.084734519999984</v>
      </c>
      <c r="H3906" s="183">
        <v>34.702381320000029</v>
      </c>
      <c r="I3906" s="183">
        <v>105.05170103</v>
      </c>
      <c r="J3906" s="183">
        <v>59.980551540000022</v>
      </c>
      <c r="K3906" s="183">
        <v>63.28858667999998</v>
      </c>
      <c r="L3906" s="183">
        <v>55.672434490000001</v>
      </c>
      <c r="M3906" s="183">
        <v>59.787128739999957</v>
      </c>
      <c r="N3906" s="183">
        <v>60.571493650000093</v>
      </c>
      <c r="O3906" s="184">
        <v>66.881263209999929</v>
      </c>
      <c r="P3906" s="185">
        <f t="shared" si="2575"/>
        <v>796.11373371000002</v>
      </c>
      <c r="Q3906" s="351"/>
      <c r="R3906" s="199">
        <v>791.4</v>
      </c>
      <c r="S3906" s="187">
        <v>791.4</v>
      </c>
      <c r="T3906" s="481">
        <f>R3906-S3906</f>
        <v>0</v>
      </c>
      <c r="U3906" s="79">
        <v>2</v>
      </c>
    </row>
    <row r="3907" spans="1:21" s="57" customFormat="1" ht="15.75" hidden="1" customHeight="1" thickBot="1">
      <c r="A3907" s="57" t="s">
        <v>82</v>
      </c>
      <c r="B3907" s="516"/>
      <c r="C3907" s="157" t="s">
        <v>2165</v>
      </c>
      <c r="D3907" s="183">
        <v>70.523893299999997</v>
      </c>
      <c r="E3907" s="183">
        <v>76.830993640000003</v>
      </c>
      <c r="F3907" s="183">
        <v>76.706012439999995</v>
      </c>
      <c r="G3907" s="183">
        <v>76.41930798000007</v>
      </c>
      <c r="H3907" s="183">
        <v>71.311729219999961</v>
      </c>
      <c r="I3907" s="183">
        <v>63.20610193999994</v>
      </c>
      <c r="J3907" s="183">
        <v>65.073083000000054</v>
      </c>
      <c r="K3907" s="183">
        <v>57.869210319999979</v>
      </c>
      <c r="L3907" s="183">
        <v>57.572974599999952</v>
      </c>
      <c r="M3907" s="183">
        <v>55.976215090000096</v>
      </c>
      <c r="N3907" s="183">
        <v>59.827421079999908</v>
      </c>
      <c r="O3907" s="184">
        <v>50.246162290000029</v>
      </c>
      <c r="P3907" s="185">
        <f t="shared" ref="P3907:P3916" si="2576">SUM(D3907:O3907)</f>
        <v>781.56310489999998</v>
      </c>
      <c r="Q3907" s="351"/>
      <c r="R3907" s="182">
        <v>811.5</v>
      </c>
      <c r="S3907" s="187">
        <v>811.5</v>
      </c>
      <c r="T3907" s="481">
        <f t="shared" ref="T3907:T3916" si="2577">R3907-S3907</f>
        <v>0</v>
      </c>
      <c r="U3907" s="79">
        <v>2</v>
      </c>
    </row>
    <row r="3908" spans="1:21" s="57" customFormat="1" ht="15.75" hidden="1" customHeight="1" thickBot="1">
      <c r="A3908" s="57" t="s">
        <v>82</v>
      </c>
      <c r="B3908" s="516"/>
      <c r="C3908" s="157" t="s">
        <v>2166</v>
      </c>
      <c r="D3908" s="583">
        <v>63.402977239999998</v>
      </c>
      <c r="E3908" s="301">
        <v>70.778309870000001</v>
      </c>
      <c r="F3908" s="301">
        <v>73.319699720000017</v>
      </c>
      <c r="G3908" s="301">
        <v>76.193161249999974</v>
      </c>
      <c r="H3908" s="301">
        <v>72.181006620000005</v>
      </c>
      <c r="I3908" s="301">
        <v>60.605624879999993</v>
      </c>
      <c r="J3908" s="301">
        <v>64.246561489999976</v>
      </c>
      <c r="K3908" s="301">
        <v>58.987857300000087</v>
      </c>
      <c r="L3908" s="301">
        <v>55.522748969999952</v>
      </c>
      <c r="M3908" s="301">
        <v>62.77984514000002</v>
      </c>
      <c r="N3908" s="301">
        <v>59.701487880000059</v>
      </c>
      <c r="O3908" s="332">
        <v>61.960614719999967</v>
      </c>
      <c r="P3908" s="333">
        <f t="shared" si="2576"/>
        <v>779.67989508000005</v>
      </c>
      <c r="Q3908" s="557"/>
      <c r="R3908" s="642">
        <v>779.5</v>
      </c>
      <c r="S3908" s="459">
        <v>779.5</v>
      </c>
      <c r="T3908" s="592">
        <f t="shared" si="2577"/>
        <v>0</v>
      </c>
      <c r="U3908" s="79">
        <v>2</v>
      </c>
    </row>
    <row r="3909" spans="1:21" s="57" customFormat="1" ht="15.6" hidden="1" customHeight="1" thickBot="1">
      <c r="A3909" s="57" t="s">
        <v>82</v>
      </c>
      <c r="B3909" s="516"/>
      <c r="C3909" s="157" t="s">
        <v>2167</v>
      </c>
      <c r="D3909" s="183">
        <v>72.919144840000001</v>
      </c>
      <c r="E3909" s="183">
        <v>71.923071149999998</v>
      </c>
      <c r="F3909" s="183">
        <v>80.625762519999995</v>
      </c>
      <c r="G3909" s="183">
        <v>81.630038490000032</v>
      </c>
      <c r="H3909" s="183">
        <v>75.947608500000001</v>
      </c>
      <c r="I3909" s="183">
        <v>65.838654769999948</v>
      </c>
      <c r="J3909" s="183">
        <v>97.113211700000079</v>
      </c>
      <c r="K3909" s="183">
        <v>34.49768131999997</v>
      </c>
      <c r="L3909" s="183">
        <v>70.145623750000027</v>
      </c>
      <c r="M3909" s="183">
        <v>70.756416409999929</v>
      </c>
      <c r="N3909" s="183">
        <v>73.706248840000057</v>
      </c>
      <c r="O3909" s="184">
        <v>77.293496409999989</v>
      </c>
      <c r="P3909" s="185">
        <f t="shared" si="2576"/>
        <v>872.39695870000003</v>
      </c>
      <c r="Q3909" s="584"/>
      <c r="R3909" s="182">
        <v>817.3</v>
      </c>
      <c r="S3909" s="187">
        <v>817.3</v>
      </c>
      <c r="T3909" s="105">
        <f t="shared" si="2577"/>
        <v>0</v>
      </c>
      <c r="U3909" s="79">
        <v>2</v>
      </c>
    </row>
    <row r="3910" spans="1:21" s="57" customFormat="1" ht="15.6" hidden="1" customHeight="1" thickBot="1">
      <c r="A3910" s="57" t="s">
        <v>82</v>
      </c>
      <c r="B3910" s="516"/>
      <c r="C3910" s="157" t="s">
        <v>2168</v>
      </c>
      <c r="D3910" s="182">
        <v>82.391866550000003</v>
      </c>
      <c r="E3910" s="182">
        <v>93.399395909999996</v>
      </c>
      <c r="F3910" s="182">
        <v>97.376793209999988</v>
      </c>
      <c r="G3910" s="182">
        <v>96.657714609999999</v>
      </c>
      <c r="H3910" s="182">
        <v>85.723003640000002</v>
      </c>
      <c r="I3910" s="182">
        <v>80.15171398999999</v>
      </c>
      <c r="J3910" s="182">
        <v>74.518653830000005</v>
      </c>
      <c r="K3910" s="182">
        <v>85.681475209999988</v>
      </c>
      <c r="L3910" s="182">
        <v>74.209768299999993</v>
      </c>
      <c r="M3910" s="182">
        <v>81.774393239999995</v>
      </c>
      <c r="N3910" s="182">
        <v>76.157657639999996</v>
      </c>
      <c r="O3910" s="184">
        <v>100.01637770000001</v>
      </c>
      <c r="P3910" s="185">
        <f t="shared" si="2576"/>
        <v>1028.05881383</v>
      </c>
      <c r="Q3910" s="638"/>
      <c r="R3910" s="182">
        <v>1015.3</v>
      </c>
      <c r="S3910" s="187">
        <f>792.08+191.54+31.69</f>
        <v>1015.3100000000001</v>
      </c>
      <c r="T3910" s="105">
        <f t="shared" si="2577"/>
        <v>-1.0000000000104592E-2</v>
      </c>
      <c r="U3910" s="79">
        <v>2</v>
      </c>
    </row>
    <row r="3911" spans="1:21" s="57" customFormat="1" ht="15.75" customHeight="1" thickBot="1">
      <c r="A3911" s="57" t="s">
        <v>82</v>
      </c>
      <c r="B3911" s="516">
        <f>+B3905+1</f>
        <v>755</v>
      </c>
      <c r="C3911" s="157" t="s">
        <v>2169</v>
      </c>
      <c r="D3911" s="611">
        <v>95.1</v>
      </c>
      <c r="E3911" s="611">
        <v>96</v>
      </c>
      <c r="F3911" s="611">
        <v>104.3</v>
      </c>
      <c r="G3911" s="611">
        <v>105.5</v>
      </c>
      <c r="H3911" s="611">
        <v>99.4</v>
      </c>
      <c r="I3911" s="611">
        <v>87.3</v>
      </c>
      <c r="J3911" s="611">
        <v>84.4</v>
      </c>
      <c r="K3911" s="611">
        <v>78.400000000000006</v>
      </c>
      <c r="L3911" s="611">
        <v>95.5</v>
      </c>
      <c r="M3911" s="611">
        <v>97.6</v>
      </c>
      <c r="N3911" s="611">
        <v>79.400000000000006</v>
      </c>
      <c r="O3911" s="184">
        <f t="shared" ref="O3911:O3916" si="2578">(R3911)-SUM(D3911:N3911)</f>
        <v>109.30000000000018</v>
      </c>
      <c r="P3911" s="185">
        <f t="shared" si="2576"/>
        <v>1132.2</v>
      </c>
      <c r="Q3911" s="557"/>
      <c r="R3911" s="194">
        <v>1132.2</v>
      </c>
      <c r="S3911" s="187">
        <v>1132.2</v>
      </c>
      <c r="T3911" s="105">
        <f t="shared" si="2577"/>
        <v>0</v>
      </c>
      <c r="U3911" s="79">
        <v>1</v>
      </c>
    </row>
    <row r="3912" spans="1:21" s="57" customFormat="1" ht="15.75" customHeight="1" thickBot="1">
      <c r="A3912" s="57" t="s">
        <v>82</v>
      </c>
      <c r="B3912" s="516">
        <f>+B3911+1</f>
        <v>756</v>
      </c>
      <c r="C3912" s="157" t="s">
        <v>2170</v>
      </c>
      <c r="D3912" s="612">
        <v>90.6</v>
      </c>
      <c r="E3912" s="611">
        <v>91.6</v>
      </c>
      <c r="F3912" s="611">
        <v>99.3</v>
      </c>
      <c r="G3912" s="611">
        <v>100.5</v>
      </c>
      <c r="H3912" s="611">
        <v>94.7</v>
      </c>
      <c r="I3912" s="611">
        <v>83.3</v>
      </c>
      <c r="J3912" s="611">
        <v>80.400000000000006</v>
      </c>
      <c r="K3912" s="611">
        <v>74.7</v>
      </c>
      <c r="L3912" s="611">
        <v>91.1</v>
      </c>
      <c r="M3912" s="611">
        <v>93.1</v>
      </c>
      <c r="N3912" s="611">
        <v>75.599999999999994</v>
      </c>
      <c r="O3912" s="184">
        <f t="shared" si="2578"/>
        <v>104.29999999999995</v>
      </c>
      <c r="P3912" s="185">
        <f t="shared" si="2576"/>
        <v>1079.2</v>
      </c>
      <c r="Q3912" s="542"/>
      <c r="R3912" s="199">
        <v>1079.2</v>
      </c>
      <c r="S3912" s="187">
        <v>1079.2</v>
      </c>
      <c r="T3912" s="105">
        <f t="shared" si="2577"/>
        <v>0</v>
      </c>
      <c r="U3912" s="79">
        <v>1</v>
      </c>
    </row>
    <row r="3913" spans="1:21" s="57" customFormat="1" ht="15.75" hidden="1" customHeight="1" thickBot="1">
      <c r="A3913" s="57" t="s">
        <v>82</v>
      </c>
      <c r="B3913" s="69"/>
      <c r="C3913" s="157" t="s">
        <v>2171</v>
      </c>
      <c r="D3913" s="195"/>
      <c r="E3913" s="193"/>
      <c r="F3913" s="193"/>
      <c r="G3913" s="193"/>
      <c r="H3913" s="193"/>
      <c r="I3913" s="193"/>
      <c r="J3913" s="193"/>
      <c r="K3913" s="193"/>
      <c r="L3913" s="193"/>
      <c r="M3913" s="193"/>
      <c r="N3913" s="193"/>
      <c r="O3913" s="184">
        <f t="shared" si="2578"/>
        <v>0</v>
      </c>
      <c r="P3913" s="185">
        <f t="shared" si="2576"/>
        <v>0</v>
      </c>
      <c r="Q3913" s="503"/>
      <c r="R3913" s="199"/>
      <c r="S3913" s="187"/>
      <c r="T3913" s="105">
        <f t="shared" si="2577"/>
        <v>0</v>
      </c>
      <c r="U3913" s="79">
        <v>2</v>
      </c>
    </row>
    <row r="3914" spans="1:21" s="57" customFormat="1" ht="15.75" hidden="1" customHeight="1" thickBot="1">
      <c r="A3914" s="57" t="s">
        <v>82</v>
      </c>
      <c r="B3914" s="69"/>
      <c r="C3914" s="157" t="s">
        <v>2172</v>
      </c>
      <c r="D3914" s="195"/>
      <c r="E3914" s="193"/>
      <c r="F3914" s="193"/>
      <c r="G3914" s="193"/>
      <c r="H3914" s="193"/>
      <c r="I3914" s="193"/>
      <c r="J3914" s="193"/>
      <c r="K3914" s="193"/>
      <c r="L3914" s="193"/>
      <c r="M3914" s="193"/>
      <c r="N3914" s="193"/>
      <c r="O3914" s="184">
        <f t="shared" si="2578"/>
        <v>0</v>
      </c>
      <c r="P3914" s="185">
        <f t="shared" si="2576"/>
        <v>0</v>
      </c>
      <c r="Q3914" s="503"/>
      <c r="R3914" s="199"/>
      <c r="S3914" s="187"/>
      <c r="T3914" s="105">
        <f t="shared" si="2577"/>
        <v>0</v>
      </c>
      <c r="U3914" s="79">
        <v>2</v>
      </c>
    </row>
    <row r="3915" spans="1:21" s="57" customFormat="1" ht="15.75" hidden="1" customHeight="1" thickBot="1">
      <c r="A3915" s="57" t="s">
        <v>82</v>
      </c>
      <c r="B3915" s="69"/>
      <c r="C3915" s="157" t="s">
        <v>2173</v>
      </c>
      <c r="D3915" s="195"/>
      <c r="E3915" s="193"/>
      <c r="F3915" s="193"/>
      <c r="G3915" s="193"/>
      <c r="H3915" s="193"/>
      <c r="I3915" s="193"/>
      <c r="J3915" s="193"/>
      <c r="K3915" s="193"/>
      <c r="L3915" s="193"/>
      <c r="M3915" s="193"/>
      <c r="N3915" s="193"/>
      <c r="O3915" s="184">
        <f t="shared" si="2578"/>
        <v>0</v>
      </c>
      <c r="P3915" s="185">
        <f t="shared" si="2576"/>
        <v>0</v>
      </c>
      <c r="Q3915" s="503"/>
      <c r="R3915" s="199"/>
      <c r="S3915" s="187"/>
      <c r="T3915" s="105">
        <f t="shared" si="2577"/>
        <v>0</v>
      </c>
      <c r="U3915" s="79">
        <v>2</v>
      </c>
    </row>
    <row r="3916" spans="1:21" s="57" customFormat="1" ht="15.75" hidden="1" customHeight="1" thickBot="1">
      <c r="A3916" s="57" t="s">
        <v>82</v>
      </c>
      <c r="B3916" s="69"/>
      <c r="C3916" s="157" t="s">
        <v>2174</v>
      </c>
      <c r="D3916" s="195"/>
      <c r="E3916" s="193"/>
      <c r="F3916" s="193"/>
      <c r="G3916" s="193"/>
      <c r="H3916" s="193"/>
      <c r="I3916" s="193"/>
      <c r="J3916" s="193"/>
      <c r="K3916" s="193"/>
      <c r="L3916" s="193"/>
      <c r="M3916" s="193"/>
      <c r="N3916" s="193"/>
      <c r="O3916" s="184">
        <f t="shared" si="2578"/>
        <v>0</v>
      </c>
      <c r="P3916" s="185">
        <f t="shared" si="2576"/>
        <v>0</v>
      </c>
      <c r="Q3916" s="503"/>
      <c r="R3916" s="199"/>
      <c r="S3916" s="187"/>
      <c r="T3916" s="105">
        <f t="shared" si="2577"/>
        <v>0</v>
      </c>
      <c r="U3916" s="79">
        <v>2</v>
      </c>
    </row>
    <row r="3917" spans="1:21" s="196" customFormat="1" ht="15.6" customHeight="1" thickBot="1">
      <c r="B3917" s="549"/>
      <c r="D3917" s="161"/>
      <c r="E3917" s="161"/>
      <c r="F3917" s="161"/>
      <c r="G3917" s="161"/>
      <c r="H3917" s="161"/>
      <c r="I3917" s="161"/>
      <c r="J3917" s="161"/>
      <c r="K3917" s="161"/>
      <c r="L3917" s="161"/>
      <c r="M3917" s="161"/>
      <c r="N3917" s="161"/>
      <c r="O3917" s="197"/>
      <c r="P3917" s="198"/>
      <c r="Q3917" s="198"/>
      <c r="R3917" s="161"/>
      <c r="S3917" s="161"/>
      <c r="T3917" s="75"/>
      <c r="U3917" s="79">
        <v>1</v>
      </c>
    </row>
    <row r="3918" spans="1:21" s="80" customFormat="1" ht="15.75" hidden="1" customHeight="1" thickBot="1">
      <c r="A3918" s="80" t="s">
        <v>83</v>
      </c>
      <c r="B3918" s="69"/>
      <c r="C3918" s="200" t="s">
        <v>396</v>
      </c>
      <c r="D3918" s="145">
        <v>8.5353343529931944E-2</v>
      </c>
      <c r="E3918" s="145">
        <v>0.11609246276727073</v>
      </c>
      <c r="F3918" s="145">
        <v>8.9709795796153402E-2</v>
      </c>
      <c r="G3918" s="145">
        <v>8.8582520803399289E-2</v>
      </c>
      <c r="H3918" s="145">
        <v>8.4034701900122993E-2</v>
      </c>
      <c r="I3918" s="145">
        <v>8.2625976441982441E-2</v>
      </c>
      <c r="J3918" s="145">
        <v>7.4707923935290924E-2</v>
      </c>
      <c r="K3918" s="145">
        <v>7.5817213353208263E-2</v>
      </c>
      <c r="L3918" s="145">
        <v>7.5117719415106698E-2</v>
      </c>
      <c r="M3918" s="145">
        <v>7.5296215656129442E-2</v>
      </c>
      <c r="N3918" s="145">
        <v>7.469114095442575E-2</v>
      </c>
      <c r="O3918" s="145">
        <v>7.797098544697828E-2</v>
      </c>
      <c r="P3918" s="89">
        <f t="shared" ref="P3918:P3923" si="2579">SUM(D3918:O3918)</f>
        <v>1</v>
      </c>
      <c r="Q3918" s="483"/>
      <c r="R3918" s="85"/>
      <c r="S3918" s="85"/>
      <c r="T3918" s="143"/>
      <c r="U3918" s="79">
        <v>2</v>
      </c>
    </row>
    <row r="3919" spans="1:21" s="80" customFormat="1" ht="15.75" hidden="1" customHeight="1" thickBot="1">
      <c r="A3919" s="80" t="s">
        <v>83</v>
      </c>
      <c r="B3919" s="69"/>
      <c r="C3919" s="200" t="s">
        <v>397</v>
      </c>
      <c r="D3919" s="148">
        <v>8.4606783246104988E-2</v>
      </c>
      <c r="E3919" s="148">
        <v>8.9553133028758919E-2</v>
      </c>
      <c r="F3919" s="148">
        <v>8.7935501087541515E-2</v>
      </c>
      <c r="G3919" s="148">
        <v>8.8481498774033954E-2</v>
      </c>
      <c r="H3919" s="148">
        <v>8.8834920594139555E-2</v>
      </c>
      <c r="I3919" s="148">
        <v>8.9992094683120083E-2</v>
      </c>
      <c r="J3919" s="148">
        <v>7.5823766725908875E-2</v>
      </c>
      <c r="K3919" s="148">
        <v>8.1050528313621126E-2</v>
      </c>
      <c r="L3919" s="148">
        <v>7.9924242348378582E-2</v>
      </c>
      <c r="M3919" s="148">
        <v>7.7081803242800007E-2</v>
      </c>
      <c r="N3919" s="148">
        <v>7.7330323683688862E-2</v>
      </c>
      <c r="O3919" s="148">
        <v>7.9385404271903534E-2</v>
      </c>
      <c r="P3919" s="94">
        <f t="shared" si="2579"/>
        <v>1</v>
      </c>
      <c r="Q3919" s="483"/>
      <c r="R3919" s="85"/>
      <c r="S3919" s="85"/>
      <c r="T3919" s="143"/>
      <c r="U3919" s="79">
        <v>2</v>
      </c>
    </row>
    <row r="3920" spans="1:21" s="80" customFormat="1" ht="15.75" hidden="1" customHeight="1" thickBot="1">
      <c r="A3920" s="80" t="s">
        <v>83</v>
      </c>
      <c r="B3920" s="69"/>
      <c r="C3920" s="200" t="s">
        <v>398</v>
      </c>
      <c r="D3920" s="151">
        <v>8.4814024946176861E-2</v>
      </c>
      <c r="E3920" s="151">
        <v>9.051122011669599E-2</v>
      </c>
      <c r="F3920" s="151">
        <v>9.2538264634607195E-2</v>
      </c>
      <c r="G3920" s="151">
        <v>9.0441163804870384E-2</v>
      </c>
      <c r="H3920" s="151">
        <v>8.893655151643319E-2</v>
      </c>
      <c r="I3920" s="151">
        <v>8.2499694869603901E-2</v>
      </c>
      <c r="J3920" s="151">
        <v>7.8529268654407125E-2</v>
      </c>
      <c r="K3920" s="151">
        <v>8.5377155006315972E-2</v>
      </c>
      <c r="L3920" s="151">
        <v>7.446371863711726E-2</v>
      </c>
      <c r="M3920" s="151">
        <v>7.8633389814491361E-2</v>
      </c>
      <c r="N3920" s="151">
        <v>7.6613794728185108E-2</v>
      </c>
      <c r="O3920" s="151">
        <v>7.6641753271095653E-2</v>
      </c>
      <c r="P3920" s="84">
        <f t="shared" si="2579"/>
        <v>1</v>
      </c>
      <c r="Q3920" s="483"/>
      <c r="R3920" s="85"/>
      <c r="S3920" s="85"/>
      <c r="T3920" s="143"/>
      <c r="U3920" s="79">
        <v>2</v>
      </c>
    </row>
    <row r="3921" spans="1:21" s="80" customFormat="1" ht="15.75" hidden="1" customHeight="1" thickBot="1">
      <c r="A3921" s="80" t="s">
        <v>83</v>
      </c>
      <c r="B3921" s="69"/>
      <c r="C3921" s="200" t="s">
        <v>399</v>
      </c>
      <c r="D3921" s="126">
        <f t="shared" ref="D3921:D3928" si="2580">D3940/$P3940</f>
        <v>8.695854932845852E-2</v>
      </c>
      <c r="E3921" s="335">
        <f t="shared" ref="E3921:O3921" si="2581">E3940/$P3940</f>
        <v>8.8731493998345762E-2</v>
      </c>
      <c r="F3921" s="335">
        <f t="shared" si="2581"/>
        <v>9.1737243376999122E-2</v>
      </c>
      <c r="G3921" s="335">
        <f t="shared" si="2581"/>
        <v>9.1572442366060103E-2</v>
      </c>
      <c r="H3921" s="335">
        <f t="shared" si="2581"/>
        <v>8.7179124764081739E-2</v>
      </c>
      <c r="I3921" s="335">
        <f t="shared" si="2581"/>
        <v>7.9087823979264074E-2</v>
      </c>
      <c r="J3921" s="335">
        <f t="shared" si="2581"/>
        <v>8.0364146101685116E-2</v>
      </c>
      <c r="K3921" s="335">
        <f t="shared" si="2581"/>
        <v>8.4407620403189804E-2</v>
      </c>
      <c r="L3921" s="335">
        <f t="shared" si="2581"/>
        <v>7.8033775423571164E-2</v>
      </c>
      <c r="M3921" s="335">
        <f t="shared" si="2581"/>
        <v>7.5307417163040416E-2</v>
      </c>
      <c r="N3921" s="335">
        <f t="shared" si="2581"/>
        <v>7.6339279987641478E-2</v>
      </c>
      <c r="O3921" s="335">
        <f t="shared" si="2581"/>
        <v>8.0281083107662687E-2</v>
      </c>
      <c r="P3921" s="130">
        <f t="shared" si="2579"/>
        <v>1</v>
      </c>
      <c r="Q3921" s="483"/>
      <c r="R3921" s="85"/>
      <c r="S3921" s="85"/>
      <c r="T3921" s="143"/>
      <c r="U3921" s="79">
        <v>2</v>
      </c>
    </row>
    <row r="3922" spans="1:21" s="80" customFormat="1" ht="15.75" hidden="1" customHeight="1" thickBot="1">
      <c r="A3922" s="80" t="s">
        <v>83</v>
      </c>
      <c r="B3922" s="69"/>
      <c r="C3922" s="384" t="s">
        <v>400</v>
      </c>
      <c r="D3922" s="126">
        <f t="shared" si="2580"/>
        <v>9.0577642436650049E-2</v>
      </c>
      <c r="E3922" s="128">
        <f t="shared" ref="E3922:O3923" si="2582">E3941/$P3941</f>
        <v>8.8310598736081533E-2</v>
      </c>
      <c r="F3922" s="128">
        <f t="shared" si="2582"/>
        <v>9.5007499832368697E-2</v>
      </c>
      <c r="G3922" s="128">
        <f t="shared" si="2582"/>
        <v>9.0859276457439977E-2</v>
      </c>
      <c r="H3922" s="128">
        <f t="shared" si="2582"/>
        <v>8.7935632021312563E-2</v>
      </c>
      <c r="I3922" s="128">
        <f t="shared" si="2582"/>
        <v>8.4885043339546218E-2</v>
      </c>
      <c r="J3922" s="128">
        <f t="shared" si="2582"/>
        <v>7.6452396853876975E-2</v>
      </c>
      <c r="K3922" s="128">
        <f t="shared" si="2582"/>
        <v>7.7554977980822726E-2</v>
      </c>
      <c r="L3922" s="128">
        <f t="shared" si="2582"/>
        <v>7.5779643309727251E-2</v>
      </c>
      <c r="M3922" s="128">
        <f t="shared" si="2582"/>
        <v>7.1117042874410535E-2</v>
      </c>
      <c r="N3922" s="128">
        <f t="shared" si="2582"/>
        <v>8.097863259466076E-2</v>
      </c>
      <c r="O3922" s="128">
        <f t="shared" si="2582"/>
        <v>8.0541613563102507E-2</v>
      </c>
      <c r="P3922" s="130">
        <f t="shared" si="2579"/>
        <v>0.99999999999999989</v>
      </c>
      <c r="Q3922" s="499">
        <f>(P3941/P3940-1)</f>
        <v>-3.3928468201563367E-2</v>
      </c>
      <c r="R3922" s="85"/>
      <c r="S3922" s="85"/>
      <c r="T3922" s="143"/>
      <c r="U3922" s="79">
        <v>2</v>
      </c>
    </row>
    <row r="3923" spans="1:21" s="80" customFormat="1" ht="15.75" hidden="1" customHeight="1" thickBot="1">
      <c r="A3923" s="80" t="s">
        <v>83</v>
      </c>
      <c r="B3923" s="69"/>
      <c r="C3923" s="200" t="s">
        <v>507</v>
      </c>
      <c r="D3923" s="126">
        <f t="shared" si="2580"/>
        <v>8.7097254570934105E-2</v>
      </c>
      <c r="E3923" s="128">
        <f t="shared" si="2582"/>
        <v>9.125340728618743E-2</v>
      </c>
      <c r="F3923" s="128">
        <f t="shared" si="2582"/>
        <v>9.032461679625102E-2</v>
      </c>
      <c r="G3923" s="128">
        <f t="shared" si="2582"/>
        <v>8.8936346943021466E-2</v>
      </c>
      <c r="H3923" s="128">
        <f t="shared" si="2582"/>
        <v>9.0630917349757825E-2</v>
      </c>
      <c r="I3923" s="128">
        <f t="shared" si="2582"/>
        <v>8.8229075715098484E-2</v>
      </c>
      <c r="J3923" s="128">
        <f t="shared" si="2582"/>
        <v>7.4946473174688971E-2</v>
      </c>
      <c r="K3923" s="128">
        <f t="shared" si="2582"/>
        <v>8.0784677483302772E-2</v>
      </c>
      <c r="L3923" s="128">
        <f t="shared" si="2582"/>
        <v>7.5336182503041055E-2</v>
      </c>
      <c r="M3923" s="128">
        <f t="shared" si="2582"/>
        <v>7.6703456769612779E-2</v>
      </c>
      <c r="N3923" s="128">
        <f t="shared" si="2582"/>
        <v>7.7026464650146481E-2</v>
      </c>
      <c r="O3923" s="128">
        <f t="shared" si="2582"/>
        <v>7.8731126757957681E-2</v>
      </c>
      <c r="P3923" s="130">
        <f t="shared" si="2579"/>
        <v>1</v>
      </c>
      <c r="Q3923" s="499">
        <f t="shared" ref="Q3923:Q3928" si="2583">(P3942/P3941-1)</f>
        <v>-3.1142371021665616E-2</v>
      </c>
      <c r="R3923" s="85"/>
      <c r="S3923" s="85"/>
      <c r="T3923" s="143"/>
      <c r="U3923" s="79">
        <v>2</v>
      </c>
    </row>
    <row r="3924" spans="1:21" s="80" customFormat="1" ht="15.75" hidden="1" customHeight="1" thickBot="1">
      <c r="A3924" s="80" t="s">
        <v>83</v>
      </c>
      <c r="B3924" s="69"/>
      <c r="C3924" s="200" t="s">
        <v>631</v>
      </c>
      <c r="D3924" s="126">
        <f t="shared" si="2580"/>
        <v>8.3080075997271421E-2</v>
      </c>
      <c r="E3924" s="128">
        <f t="shared" ref="E3924:O3924" si="2584">E3943/$P3943</f>
        <v>8.7495444289936289E-2</v>
      </c>
      <c r="F3924" s="128">
        <f t="shared" si="2584"/>
        <v>8.8610791444390546E-2</v>
      </c>
      <c r="G3924" s="128">
        <f t="shared" si="2584"/>
        <v>8.924186569100688E-2</v>
      </c>
      <c r="H3924" s="128">
        <f t="shared" si="2584"/>
        <v>8.7070063237758497E-2</v>
      </c>
      <c r="I3924" s="128">
        <f t="shared" si="2584"/>
        <v>8.1568856576705137E-2</v>
      </c>
      <c r="J3924" s="128">
        <f t="shared" si="2584"/>
        <v>7.9397391078214655E-2</v>
      </c>
      <c r="K3924" s="128">
        <f t="shared" si="2584"/>
        <v>8.1822482241935876E-2</v>
      </c>
      <c r="L3924" s="128">
        <f t="shared" si="2584"/>
        <v>8.2999246622326536E-2</v>
      </c>
      <c r="M3924" s="128">
        <f t="shared" si="2584"/>
        <v>8.6226290129710031E-2</v>
      </c>
      <c r="N3924" s="128">
        <f t="shared" si="2584"/>
        <v>7.1654996716815383E-2</v>
      </c>
      <c r="O3924" s="128">
        <f t="shared" si="2584"/>
        <v>8.0832495973928734E-2</v>
      </c>
      <c r="P3924" s="130">
        <f t="shared" ref="P3924:P3929" si="2585">SUM(D3924:O3924)</f>
        <v>1</v>
      </c>
      <c r="Q3924" s="500">
        <f t="shared" si="2583"/>
        <v>2.3025601389556893E-3</v>
      </c>
      <c r="R3924" s="85"/>
      <c r="S3924" s="85"/>
      <c r="T3924" s="143"/>
      <c r="U3924" s="79">
        <v>2</v>
      </c>
    </row>
    <row r="3925" spans="1:21" s="80" customFormat="1" ht="15.75" hidden="1" customHeight="1" thickBot="1">
      <c r="A3925" s="80" t="s">
        <v>83</v>
      </c>
      <c r="B3925" s="69"/>
      <c r="C3925" s="200" t="s">
        <v>728</v>
      </c>
      <c r="D3925" s="126">
        <f t="shared" si="2580"/>
        <v>7.6405142489026592E-2</v>
      </c>
      <c r="E3925" s="128">
        <f t="shared" ref="E3925:O3925" si="2586">E3944/$P3944</f>
        <v>8.9161663791682E-2</v>
      </c>
      <c r="F3925" s="128">
        <f t="shared" si="2586"/>
        <v>8.9988954474824856E-2</v>
      </c>
      <c r="G3925" s="128">
        <f t="shared" si="2586"/>
        <v>9.6876532885497427E-2</v>
      </c>
      <c r="H3925" s="128">
        <f t="shared" si="2586"/>
        <v>8.7696900128556091E-2</v>
      </c>
      <c r="I3925" s="128">
        <f t="shared" si="2586"/>
        <v>8.1707013799360517E-2</v>
      </c>
      <c r="J3925" s="128">
        <f t="shared" si="2586"/>
        <v>8.2633013497299762E-2</v>
      </c>
      <c r="K3925" s="128">
        <f t="shared" si="2586"/>
        <v>7.9266941775067129E-2</v>
      </c>
      <c r="L3925" s="128">
        <f t="shared" si="2586"/>
        <v>7.0402562132193564E-2</v>
      </c>
      <c r="M3925" s="128">
        <f t="shared" si="2586"/>
        <v>8.1195775722063615E-2</v>
      </c>
      <c r="N3925" s="128">
        <f t="shared" si="2586"/>
        <v>8.1840676195178028E-2</v>
      </c>
      <c r="O3925" s="128">
        <f t="shared" si="2586"/>
        <v>8.2824823109250489E-2</v>
      </c>
      <c r="P3925" s="130">
        <f t="shared" si="2585"/>
        <v>1</v>
      </c>
      <c r="Q3925" s="500">
        <f t="shared" si="2583"/>
        <v>0.14624107182029555</v>
      </c>
      <c r="R3925" s="85"/>
      <c r="S3925" s="85"/>
      <c r="T3925" s="480"/>
      <c r="U3925" s="79">
        <v>2</v>
      </c>
    </row>
    <row r="3926" spans="1:21" s="80" customFormat="1" ht="15.75" hidden="1" customHeight="1" thickBot="1">
      <c r="A3926" s="80" t="s">
        <v>83</v>
      </c>
      <c r="B3926" s="516"/>
      <c r="C3926" s="209" t="s">
        <v>833</v>
      </c>
      <c r="D3926" s="86">
        <f t="shared" si="2580"/>
        <v>8.914645037971039E-2</v>
      </c>
      <c r="E3926" s="145">
        <f t="shared" ref="E3926:O3926" si="2587">E3945/$P3945</f>
        <v>9.159496936741103E-2</v>
      </c>
      <c r="F3926" s="145">
        <f t="shared" si="2587"/>
        <v>9.7324353379581285E-2</v>
      </c>
      <c r="G3926" s="145">
        <f t="shared" si="2587"/>
        <v>9.1309900867010504E-2</v>
      </c>
      <c r="H3926" s="145">
        <f t="shared" si="2587"/>
        <v>8.5246463932170113E-2</v>
      </c>
      <c r="I3926" s="145">
        <f t="shared" si="2587"/>
        <v>8.2834333530632936E-2</v>
      </c>
      <c r="J3926" s="145">
        <f t="shared" si="2587"/>
        <v>7.9344555046860832E-2</v>
      </c>
      <c r="K3926" s="145">
        <f t="shared" si="2587"/>
        <v>7.7695140469184451E-2</v>
      </c>
      <c r="L3926" s="145">
        <f t="shared" si="2587"/>
        <v>7.8372329457332898E-2</v>
      </c>
      <c r="M3926" s="145">
        <f t="shared" si="2587"/>
        <v>7.509787699797553E-2</v>
      </c>
      <c r="N3926" s="145">
        <f t="shared" si="2587"/>
        <v>7.363226044297623E-2</v>
      </c>
      <c r="O3926" s="145">
        <f t="shared" si="2587"/>
        <v>7.8401366129153854E-2</v>
      </c>
      <c r="P3926" s="534">
        <f t="shared" si="2585"/>
        <v>1.0000000000000002</v>
      </c>
      <c r="Q3926" s="535">
        <f t="shared" si="2583"/>
        <v>4.6381784502715906E-3</v>
      </c>
      <c r="R3926" s="85"/>
      <c r="S3926" s="85"/>
      <c r="T3926" s="143"/>
      <c r="U3926" s="79">
        <v>2</v>
      </c>
    </row>
    <row r="3927" spans="1:21" s="80" customFormat="1" ht="15.75" hidden="1" customHeight="1" thickBot="1">
      <c r="A3927" s="80" t="s">
        <v>83</v>
      </c>
      <c r="B3927" s="516"/>
      <c r="C3927" s="209" t="s">
        <v>917</v>
      </c>
      <c r="D3927" s="369">
        <f t="shared" si="2580"/>
        <v>8.3815689170515906E-2</v>
      </c>
      <c r="E3927" s="148">
        <f t="shared" ref="E3927:O3928" si="2588">E3946/$P3946</f>
        <v>8.8067957384353801E-2</v>
      </c>
      <c r="F3927" s="148">
        <f t="shared" si="2588"/>
        <v>9.5890277297848256E-2</v>
      </c>
      <c r="G3927" s="148">
        <f t="shared" si="2588"/>
        <v>9.2178593463306757E-2</v>
      </c>
      <c r="H3927" s="148">
        <f t="shared" si="2588"/>
        <v>8.6772737390737709E-2</v>
      </c>
      <c r="I3927" s="148">
        <f t="shared" si="2588"/>
        <v>8.3110940795872404E-2</v>
      </c>
      <c r="J3927" s="148">
        <f t="shared" si="2588"/>
        <v>7.7770133595605154E-2</v>
      </c>
      <c r="K3927" s="148">
        <f t="shared" si="2588"/>
        <v>7.8738033488703021E-2</v>
      </c>
      <c r="L3927" s="148">
        <f t="shared" si="2588"/>
        <v>7.5331137192525863E-2</v>
      </c>
      <c r="M3927" s="148">
        <f t="shared" si="2588"/>
        <v>7.6841227952098329E-2</v>
      </c>
      <c r="N3927" s="148">
        <f t="shared" si="2588"/>
        <v>7.7479577660481871E-2</v>
      </c>
      <c r="O3927" s="148">
        <f t="shared" si="2588"/>
        <v>8.4003694607950916E-2</v>
      </c>
      <c r="P3927" s="533">
        <f t="shared" si="2585"/>
        <v>0.99999999999999989</v>
      </c>
      <c r="Q3927" s="536">
        <f t="shared" si="2583"/>
        <v>-3.984337289293971E-2</v>
      </c>
      <c r="R3927" s="85"/>
      <c r="S3927" s="85"/>
      <c r="T3927" s="143"/>
      <c r="U3927" s="79">
        <v>2</v>
      </c>
    </row>
    <row r="3928" spans="1:21" s="80" customFormat="1" ht="15.6" hidden="1" customHeight="1" thickBot="1">
      <c r="A3928" s="80" t="s">
        <v>83</v>
      </c>
      <c r="B3928" s="516"/>
      <c r="C3928" s="209" t="s">
        <v>1018</v>
      </c>
      <c r="D3928" s="369">
        <f t="shared" si="2580"/>
        <v>8.590297893321662E-2</v>
      </c>
      <c r="E3928" s="148">
        <f t="shared" si="2588"/>
        <v>9.0600647088649136E-2</v>
      </c>
      <c r="F3928" s="148">
        <f t="shared" si="2588"/>
        <v>8.786770933559733E-2</v>
      </c>
      <c r="G3928" s="148">
        <f t="shared" si="2588"/>
        <v>9.4585978612604538E-2</v>
      </c>
      <c r="H3928" s="148">
        <f t="shared" si="2588"/>
        <v>8.8219944178985529E-2</v>
      </c>
      <c r="I3928" s="148">
        <f t="shared" si="2588"/>
        <v>8.3323134928741521E-2</v>
      </c>
      <c r="J3928" s="148">
        <f t="shared" si="2588"/>
        <v>0.10056713369637604</v>
      </c>
      <c r="K3928" s="148">
        <f t="shared" si="2588"/>
        <v>5.9236951425733923E-2</v>
      </c>
      <c r="L3928" s="148">
        <f t="shared" si="2588"/>
        <v>7.8586727486377558E-2</v>
      </c>
      <c r="M3928" s="148">
        <f t="shared" si="2588"/>
        <v>7.6840107250179854E-2</v>
      </c>
      <c r="N3928" s="148">
        <f t="shared" si="2588"/>
        <v>7.5543848403699515E-2</v>
      </c>
      <c r="O3928" s="148">
        <f t="shared" si="2588"/>
        <v>7.8724838659838481E-2</v>
      </c>
      <c r="P3928" s="533">
        <f t="shared" si="2585"/>
        <v>1</v>
      </c>
      <c r="Q3928" s="536">
        <f t="shared" si="2583"/>
        <v>3.7896403986544813E-2</v>
      </c>
      <c r="R3928" s="85"/>
      <c r="S3928" s="85"/>
      <c r="T3928" s="143"/>
      <c r="U3928" s="79">
        <v>2</v>
      </c>
    </row>
    <row r="3929" spans="1:21" s="80" customFormat="1" ht="15.6" hidden="1" customHeight="1" thickBot="1">
      <c r="A3929" s="80" t="s">
        <v>83</v>
      </c>
      <c r="B3929" s="516"/>
      <c r="C3929" s="209" t="s">
        <v>1165</v>
      </c>
      <c r="D3929" s="369">
        <f t="shared" ref="D3929:O3929" si="2589">D3949/$P3949</f>
        <v>8.7561309849249078E-2</v>
      </c>
      <c r="E3929" s="148">
        <f t="shared" si="2589"/>
        <v>8.909924393478838E-2</v>
      </c>
      <c r="F3929" s="148">
        <f t="shared" si="2589"/>
        <v>9.40018192620167E-2</v>
      </c>
      <c r="G3929" s="148">
        <f t="shared" si="2589"/>
        <v>8.9429301848775414E-2</v>
      </c>
      <c r="H3929" s="148">
        <f t="shared" si="2589"/>
        <v>5.5447517267883065E-2</v>
      </c>
      <c r="I3929" s="148">
        <f t="shared" si="2589"/>
        <v>0.11900369557742196</v>
      </c>
      <c r="J3929" s="148">
        <f t="shared" si="2589"/>
        <v>7.7509021370582146E-2</v>
      </c>
      <c r="K3929" s="148">
        <f t="shared" si="2589"/>
        <v>8.1638278906715073E-2</v>
      </c>
      <c r="L3929" s="148">
        <f t="shared" si="2589"/>
        <v>7.3700169070821941E-2</v>
      </c>
      <c r="M3929" s="148">
        <f t="shared" si="2589"/>
        <v>7.5540830966240813E-2</v>
      </c>
      <c r="N3929" s="148">
        <f t="shared" si="2589"/>
        <v>7.6223554060579818E-2</v>
      </c>
      <c r="O3929" s="148">
        <f t="shared" si="2589"/>
        <v>8.0845257884925498E-2</v>
      </c>
      <c r="P3929" s="533">
        <f t="shared" si="2585"/>
        <v>0.99999999999999978</v>
      </c>
      <c r="Q3929" s="536">
        <f>(P3949/P3947-1)</f>
        <v>-4.2018933140933745E-3</v>
      </c>
      <c r="R3929" s="85"/>
      <c r="S3929" s="85"/>
      <c r="T3929" s="143"/>
      <c r="U3929" s="79">
        <v>2</v>
      </c>
    </row>
    <row r="3930" spans="1:21" s="80" customFormat="1" ht="15.6" customHeight="1" thickBot="1">
      <c r="A3930" s="80" t="s">
        <v>83</v>
      </c>
      <c r="B3930" s="516">
        <f>+B3912+1</f>
        <v>757</v>
      </c>
      <c r="C3930" s="209" t="s">
        <v>2175</v>
      </c>
      <c r="D3930" s="369">
        <f t="shared" ref="D3930:D3936" si="2590">D3950/$P3950</f>
        <v>8.7367811545353183E-2</v>
      </c>
      <c r="E3930" s="148">
        <f t="shared" ref="E3930:O3930" si="2591">E3950/$P3950</f>
        <v>9.3781498029258642E-2</v>
      </c>
      <c r="F3930" s="148">
        <f t="shared" si="2591"/>
        <v>9.3283932098034372E-2</v>
      </c>
      <c r="G3930" s="148">
        <f t="shared" si="2591"/>
        <v>9.361692414450315E-2</v>
      </c>
      <c r="H3930" s="148">
        <f t="shared" si="2591"/>
        <v>8.8733435706075961E-2</v>
      </c>
      <c r="I3930" s="148">
        <f t="shared" si="2591"/>
        <v>8.3489829300778265E-2</v>
      </c>
      <c r="J3930" s="148">
        <f t="shared" si="2591"/>
        <v>8.0772835879075938E-2</v>
      </c>
      <c r="K3930" s="148">
        <f t="shared" si="2591"/>
        <v>7.7128992924344192E-2</v>
      </c>
      <c r="L3930" s="148">
        <f t="shared" si="2591"/>
        <v>7.7613354603440585E-2</v>
      </c>
      <c r="M3930" s="148">
        <f t="shared" si="2591"/>
        <v>7.4683394016931665E-2</v>
      </c>
      <c r="N3930" s="148">
        <f t="shared" si="2591"/>
        <v>7.9369761379527878E-2</v>
      </c>
      <c r="O3930" s="148">
        <f t="shared" si="2591"/>
        <v>7.01582303726761E-2</v>
      </c>
      <c r="P3930" s="533">
        <f t="shared" ref="P3930:P3939" si="2592">SUM(D3930:O3930)</f>
        <v>0.99999999999999989</v>
      </c>
      <c r="Q3930" s="536">
        <f>(P3950/P3949-1)</f>
        <v>-2.9364581011729229E-2</v>
      </c>
      <c r="R3930" s="85"/>
      <c r="S3930" s="85"/>
      <c r="T3930" s="143"/>
      <c r="U3930" s="79">
        <v>1</v>
      </c>
    </row>
    <row r="3931" spans="1:21" s="80" customFormat="1" ht="15.6" customHeight="1" thickBot="1">
      <c r="A3931" s="80" t="s">
        <v>83</v>
      </c>
      <c r="B3931" s="516">
        <f>+B3930+1</f>
        <v>758</v>
      </c>
      <c r="C3931" s="209" t="s">
        <v>2176</v>
      </c>
      <c r="D3931" s="370">
        <f t="shared" si="2590"/>
        <v>8.1895710493799886E-2</v>
      </c>
      <c r="E3931" s="253">
        <f t="shared" ref="E3931:O3931" si="2593">E3951/$P3951</f>
        <v>8.8316992058849644E-2</v>
      </c>
      <c r="F3931" s="253">
        <f t="shared" si="2593"/>
        <v>9.27724674492406E-2</v>
      </c>
      <c r="G3931" s="253">
        <f t="shared" si="2593"/>
        <v>9.1832690254669669E-2</v>
      </c>
      <c r="H3931" s="253">
        <f t="shared" si="2593"/>
        <v>8.8482882949668273E-2</v>
      </c>
      <c r="I3931" s="253">
        <f t="shared" si="2593"/>
        <v>8.1988035200041776E-2</v>
      </c>
      <c r="J3931" s="253">
        <f t="shared" si="2593"/>
        <v>8.1854754662782192E-2</v>
      </c>
      <c r="K3931" s="253">
        <f t="shared" si="2593"/>
        <v>7.7819780867778771E-2</v>
      </c>
      <c r="L3931" s="253">
        <f t="shared" si="2593"/>
        <v>7.4434136983040355E-2</v>
      </c>
      <c r="M3931" s="253">
        <f t="shared" si="2593"/>
        <v>8.0495462775848001E-2</v>
      </c>
      <c r="N3931" s="253">
        <f t="shared" si="2593"/>
        <v>7.9920953381197604E-2</v>
      </c>
      <c r="O3931" s="253">
        <f t="shared" si="2593"/>
        <v>8.0186132923083214E-2</v>
      </c>
      <c r="P3931" s="537">
        <f t="shared" si="2592"/>
        <v>0.99999999999999989</v>
      </c>
      <c r="Q3931" s="538">
        <f t="shared" ref="Q3931:Q3939" si="2594">(P3951/P3950-1)</f>
        <v>-5.130052760395909E-3</v>
      </c>
      <c r="R3931" s="85"/>
      <c r="S3931" s="85"/>
      <c r="T3931" s="143"/>
      <c r="U3931" s="79">
        <v>1</v>
      </c>
    </row>
    <row r="3932" spans="1:21" s="80" customFormat="1" ht="15.6" customHeight="1" thickBot="1">
      <c r="A3932" s="80" t="s">
        <v>83</v>
      </c>
      <c r="B3932" s="516">
        <f>+B3931+1</f>
        <v>759</v>
      </c>
      <c r="C3932" s="200" t="s">
        <v>2177</v>
      </c>
      <c r="D3932" s="91">
        <f t="shared" si="2590"/>
        <v>8.3268562445927577E-2</v>
      </c>
      <c r="E3932" s="92">
        <f t="shared" ref="E3932:O3932" si="2595">E3952/$P3952</f>
        <v>8.2590067656228783E-2</v>
      </c>
      <c r="F3932" s="92">
        <f t="shared" si="2595"/>
        <v>8.9493972916180664E-2</v>
      </c>
      <c r="G3932" s="92">
        <f t="shared" si="2595"/>
        <v>9.0272849617357001E-2</v>
      </c>
      <c r="H3932" s="92">
        <f t="shared" si="2595"/>
        <v>8.5467544926466299E-2</v>
      </c>
      <c r="I3932" s="92">
        <f t="shared" si="2595"/>
        <v>8.0152096996959521E-2</v>
      </c>
      <c r="J3932" s="92">
        <f t="shared" si="2595"/>
        <v>0.10324163726366971</v>
      </c>
      <c r="K3932" s="92">
        <f t="shared" si="2595"/>
        <v>5.1490305355408716E-2</v>
      </c>
      <c r="L3932" s="92">
        <f t="shared" si="2595"/>
        <v>7.9852389755261696E-2</v>
      </c>
      <c r="M3932" s="92">
        <f t="shared" si="2595"/>
        <v>8.2149157672284895E-2</v>
      </c>
      <c r="N3932" s="92">
        <f t="shared" si="2595"/>
        <v>8.5145460479985099E-2</v>
      </c>
      <c r="O3932" s="92">
        <f t="shared" si="2595"/>
        <v>8.6875954914269957E-2</v>
      </c>
      <c r="P3932" s="420">
        <f t="shared" si="2592"/>
        <v>0.99999999999999989</v>
      </c>
      <c r="Q3932" s="501">
        <f t="shared" si="2594"/>
        <v>8.7454077374722106E-2</v>
      </c>
      <c r="R3932" s="85"/>
      <c r="S3932" s="85"/>
      <c r="T3932" s="143"/>
      <c r="U3932" s="79">
        <v>1</v>
      </c>
    </row>
    <row r="3933" spans="1:21" s="80" customFormat="1" ht="15.6" customHeight="1" thickBot="1">
      <c r="A3933" s="80" t="s">
        <v>83</v>
      </c>
      <c r="B3933" s="516">
        <f>+B3932+1</f>
        <v>760</v>
      </c>
      <c r="C3933" s="200" t="s">
        <v>2178</v>
      </c>
      <c r="D3933" s="91">
        <f t="shared" si="2590"/>
        <v>8.0532244417596613E-2</v>
      </c>
      <c r="E3933" s="92">
        <f t="shared" ref="E3933:O3933" si="2596">E3953/$P3953</f>
        <v>8.7408896459297045E-2</v>
      </c>
      <c r="F3933" s="92">
        <f t="shared" si="2596"/>
        <v>9.1112698127797848E-2</v>
      </c>
      <c r="G3933" s="92">
        <f t="shared" si="2596"/>
        <v>9.1784202374562016E-2</v>
      </c>
      <c r="H3933" s="92">
        <f t="shared" si="2596"/>
        <v>8.3706229450674241E-2</v>
      </c>
      <c r="I3933" s="92">
        <f t="shared" si="2596"/>
        <v>8.1711716004371993E-2</v>
      </c>
      <c r="J3933" s="92">
        <f t="shared" si="2596"/>
        <v>7.3491904166613983E-2</v>
      </c>
      <c r="K3933" s="92">
        <f t="shared" si="2596"/>
        <v>8.3224651674685513E-2</v>
      </c>
      <c r="L3933" s="92">
        <f t="shared" si="2596"/>
        <v>7.4787264188937039E-2</v>
      </c>
      <c r="M3933" s="92">
        <f t="shared" si="2596"/>
        <v>8.0888787089596709E-2</v>
      </c>
      <c r="N3933" s="92">
        <f t="shared" si="2596"/>
        <v>7.6664015474522049E-2</v>
      </c>
      <c r="O3933" s="92">
        <f t="shared" si="2596"/>
        <v>9.4687390571344801E-2</v>
      </c>
      <c r="P3933" s="94">
        <f t="shared" si="2592"/>
        <v>0.99999999999999978</v>
      </c>
      <c r="Q3933" s="494">
        <f t="shared" si="2594"/>
        <v>0.13970832776430964</v>
      </c>
      <c r="R3933" s="85"/>
      <c r="S3933" s="85"/>
      <c r="T3933" s="143"/>
      <c r="U3933" s="79">
        <v>1</v>
      </c>
    </row>
    <row r="3934" spans="1:21" s="80" customFormat="1" ht="15.75" customHeight="1" thickBot="1">
      <c r="A3934" s="80" t="s">
        <v>83</v>
      </c>
      <c r="B3934" s="516">
        <f>+B3933+1</f>
        <v>761</v>
      </c>
      <c r="C3934" s="200" t="s">
        <v>2179</v>
      </c>
      <c r="D3934" s="91">
        <f t="shared" si="2590"/>
        <v>8.3646364368124462E-2</v>
      </c>
      <c r="E3934" s="92">
        <f t="shared" ref="E3934:O3934" si="2597">E3954/$P3954</f>
        <v>8.3847598604775933E-2</v>
      </c>
      <c r="F3934" s="92">
        <f t="shared" si="2597"/>
        <v>9.0152938019855092E-2</v>
      </c>
      <c r="G3934" s="92">
        <f t="shared" si="2597"/>
        <v>9.0421250335390377E-2</v>
      </c>
      <c r="H3934" s="92">
        <f t="shared" si="2597"/>
        <v>8.6329487523477313E-2</v>
      </c>
      <c r="I3934" s="92">
        <f t="shared" si="2597"/>
        <v>8.0762006976120182E-2</v>
      </c>
      <c r="J3934" s="92">
        <f t="shared" si="2597"/>
        <v>7.5798229138717449E-2</v>
      </c>
      <c r="K3934" s="92">
        <f t="shared" si="2597"/>
        <v>7.2511403273410241E-2</v>
      </c>
      <c r="L3934" s="92">
        <f t="shared" si="2597"/>
        <v>8.3512208210356834E-2</v>
      </c>
      <c r="M3934" s="92">
        <f t="shared" si="2597"/>
        <v>8.5524550576871458E-2</v>
      </c>
      <c r="N3934" s="92">
        <f t="shared" si="2597"/>
        <v>7.405419908773811E-2</v>
      </c>
      <c r="O3934" s="92">
        <f t="shared" si="2597"/>
        <v>9.3439763885162466E-2</v>
      </c>
      <c r="P3934" s="94">
        <f t="shared" si="2592"/>
        <v>1</v>
      </c>
      <c r="Q3934" s="494">
        <f t="shared" si="2594"/>
        <v>8.4223277320633949E-2</v>
      </c>
      <c r="R3934" s="85"/>
      <c r="S3934" s="85"/>
      <c r="T3934" s="143"/>
      <c r="U3934" s="79">
        <v>1</v>
      </c>
    </row>
    <row r="3935" spans="1:21" s="80" customFormat="1" ht="15.75" customHeight="1" thickBot="1">
      <c r="A3935" s="80" t="s">
        <v>83</v>
      </c>
      <c r="B3935" s="516">
        <f>+B3934+1</f>
        <v>762</v>
      </c>
      <c r="C3935" s="200" t="s">
        <v>2180</v>
      </c>
      <c r="D3935" s="91">
        <f t="shared" si="2590"/>
        <v>8.3563154991726438E-2</v>
      </c>
      <c r="E3935" s="92">
        <f t="shared" ref="E3935:O3935" si="2598">E3955/$P3955</f>
        <v>8.3838940981798143E-2</v>
      </c>
      <c r="F3935" s="92">
        <f t="shared" si="2598"/>
        <v>8.9975179260893573E-2</v>
      </c>
      <c r="G3935" s="92">
        <f t="shared" si="2598"/>
        <v>9.0182018753447349E-2</v>
      </c>
      <c r="H3935" s="92">
        <f t="shared" si="2598"/>
        <v>8.6183121897407636E-2</v>
      </c>
      <c r="I3935" s="92">
        <f t="shared" si="2598"/>
        <v>8.1081081081081099E-2</v>
      </c>
      <c r="J3935" s="92">
        <f t="shared" si="2598"/>
        <v>7.5841147269718717E-2</v>
      </c>
      <c r="K3935" s="92">
        <f t="shared" si="2598"/>
        <v>7.2669608383894121E-2</v>
      </c>
      <c r="L3935" s="92">
        <f t="shared" si="2598"/>
        <v>8.3563154991726438E-2</v>
      </c>
      <c r="M3935" s="92">
        <f t="shared" si="2598"/>
        <v>8.5562603419746294E-2</v>
      </c>
      <c r="N3935" s="92">
        <f t="shared" si="2598"/>
        <v>7.4186431329288482E-2</v>
      </c>
      <c r="O3935" s="92">
        <f t="shared" si="2598"/>
        <v>9.3353557639271931E-2</v>
      </c>
      <c r="P3935" s="94">
        <f t="shared" si="2592"/>
        <v>1.0000000000000002</v>
      </c>
      <c r="Q3935" s="494">
        <f t="shared" si="2594"/>
        <v>-2.7099543869064102E-2</v>
      </c>
      <c r="R3935" s="85"/>
      <c r="S3935" s="85"/>
      <c r="T3935" s="143"/>
      <c r="U3935" s="79">
        <v>1</v>
      </c>
    </row>
    <row r="3936" spans="1:21" s="80" customFormat="1" ht="15.75" hidden="1" customHeight="1" thickBot="1">
      <c r="A3936" s="80" t="s">
        <v>83</v>
      </c>
      <c r="B3936" s="69"/>
      <c r="C3936" s="200" t="s">
        <v>2181</v>
      </c>
      <c r="D3936" s="91" t="e">
        <f t="shared" si="2590"/>
        <v>#DIV/0!</v>
      </c>
      <c r="E3936" s="92" t="e">
        <f t="shared" ref="E3936:O3936" si="2599">E3956/$P3956</f>
        <v>#DIV/0!</v>
      </c>
      <c r="F3936" s="92" t="e">
        <f t="shared" si="2599"/>
        <v>#DIV/0!</v>
      </c>
      <c r="G3936" s="92" t="e">
        <f t="shared" si="2599"/>
        <v>#DIV/0!</v>
      </c>
      <c r="H3936" s="92" t="e">
        <f t="shared" si="2599"/>
        <v>#DIV/0!</v>
      </c>
      <c r="I3936" s="92" t="e">
        <f t="shared" si="2599"/>
        <v>#DIV/0!</v>
      </c>
      <c r="J3936" s="92" t="e">
        <f t="shared" si="2599"/>
        <v>#DIV/0!</v>
      </c>
      <c r="K3936" s="92" t="e">
        <f t="shared" si="2599"/>
        <v>#DIV/0!</v>
      </c>
      <c r="L3936" s="92" t="e">
        <f t="shared" si="2599"/>
        <v>#DIV/0!</v>
      </c>
      <c r="M3936" s="92" t="e">
        <f t="shared" si="2599"/>
        <v>#DIV/0!</v>
      </c>
      <c r="N3936" s="92" t="e">
        <f t="shared" si="2599"/>
        <v>#DIV/0!</v>
      </c>
      <c r="O3936" s="92" t="e">
        <f t="shared" si="2599"/>
        <v>#DIV/0!</v>
      </c>
      <c r="P3936" s="94" t="e">
        <f t="shared" si="2592"/>
        <v>#DIV/0!</v>
      </c>
      <c r="Q3936" s="494">
        <f t="shared" si="2594"/>
        <v>-1</v>
      </c>
      <c r="R3936" s="85"/>
      <c r="S3936" s="85"/>
      <c r="T3936" s="143"/>
      <c r="U3936" s="79">
        <v>2</v>
      </c>
    </row>
    <row r="3937" spans="1:22" s="80" customFormat="1" ht="15.75" hidden="1" customHeight="1" thickBot="1">
      <c r="A3937" s="80" t="s">
        <v>83</v>
      </c>
      <c r="B3937" s="69"/>
      <c r="C3937" s="200" t="s">
        <v>2182</v>
      </c>
      <c r="D3937" s="91" t="e">
        <f t="shared" ref="D3937:O3939" si="2600">D3957/$P3957</f>
        <v>#DIV/0!</v>
      </c>
      <c r="E3937" s="92" t="e">
        <f t="shared" si="2600"/>
        <v>#DIV/0!</v>
      </c>
      <c r="F3937" s="92" t="e">
        <f t="shared" si="2600"/>
        <v>#DIV/0!</v>
      </c>
      <c r="G3937" s="92" t="e">
        <f t="shared" si="2600"/>
        <v>#DIV/0!</v>
      </c>
      <c r="H3937" s="92" t="e">
        <f t="shared" si="2600"/>
        <v>#DIV/0!</v>
      </c>
      <c r="I3937" s="92" t="e">
        <f t="shared" si="2600"/>
        <v>#DIV/0!</v>
      </c>
      <c r="J3937" s="92" t="e">
        <f t="shared" si="2600"/>
        <v>#DIV/0!</v>
      </c>
      <c r="K3937" s="92" t="e">
        <f t="shared" si="2600"/>
        <v>#DIV/0!</v>
      </c>
      <c r="L3937" s="92" t="e">
        <f t="shared" si="2600"/>
        <v>#DIV/0!</v>
      </c>
      <c r="M3937" s="92" t="e">
        <f t="shared" si="2600"/>
        <v>#DIV/0!</v>
      </c>
      <c r="N3937" s="92" t="e">
        <f t="shared" si="2600"/>
        <v>#DIV/0!</v>
      </c>
      <c r="O3937" s="92" t="e">
        <f t="shared" si="2600"/>
        <v>#DIV/0!</v>
      </c>
      <c r="P3937" s="94" t="e">
        <f t="shared" si="2592"/>
        <v>#DIV/0!</v>
      </c>
      <c r="Q3937" s="494" t="e">
        <f t="shared" si="2594"/>
        <v>#DIV/0!</v>
      </c>
      <c r="R3937" s="85"/>
      <c r="S3937" s="85"/>
      <c r="T3937" s="143"/>
      <c r="U3937" s="79">
        <v>2</v>
      </c>
    </row>
    <row r="3938" spans="1:22" s="80" customFormat="1" ht="15.75" hidden="1" customHeight="1" thickBot="1">
      <c r="A3938" s="80" t="s">
        <v>83</v>
      </c>
      <c r="B3938" s="69"/>
      <c r="C3938" s="200" t="s">
        <v>2183</v>
      </c>
      <c r="D3938" s="91" t="e">
        <f t="shared" si="2600"/>
        <v>#DIV/0!</v>
      </c>
      <c r="E3938" s="92" t="e">
        <f t="shared" si="2600"/>
        <v>#DIV/0!</v>
      </c>
      <c r="F3938" s="92" t="e">
        <f t="shared" si="2600"/>
        <v>#DIV/0!</v>
      </c>
      <c r="G3938" s="92" t="e">
        <f t="shared" si="2600"/>
        <v>#DIV/0!</v>
      </c>
      <c r="H3938" s="92" t="e">
        <f t="shared" si="2600"/>
        <v>#DIV/0!</v>
      </c>
      <c r="I3938" s="92" t="e">
        <f t="shared" si="2600"/>
        <v>#DIV/0!</v>
      </c>
      <c r="J3938" s="92" t="e">
        <f t="shared" si="2600"/>
        <v>#DIV/0!</v>
      </c>
      <c r="K3938" s="92" t="e">
        <f t="shared" si="2600"/>
        <v>#DIV/0!</v>
      </c>
      <c r="L3938" s="92" t="e">
        <f t="shared" si="2600"/>
        <v>#DIV/0!</v>
      </c>
      <c r="M3938" s="92" t="e">
        <f t="shared" si="2600"/>
        <v>#DIV/0!</v>
      </c>
      <c r="N3938" s="92" t="e">
        <f t="shared" si="2600"/>
        <v>#DIV/0!</v>
      </c>
      <c r="O3938" s="92" t="e">
        <f t="shared" si="2600"/>
        <v>#DIV/0!</v>
      </c>
      <c r="P3938" s="94" t="e">
        <f t="shared" si="2592"/>
        <v>#DIV/0!</v>
      </c>
      <c r="Q3938" s="494" t="e">
        <f t="shared" si="2594"/>
        <v>#DIV/0!</v>
      </c>
      <c r="R3938" s="85"/>
      <c r="S3938" s="85"/>
      <c r="T3938" s="143"/>
      <c r="U3938" s="79">
        <v>2</v>
      </c>
    </row>
    <row r="3939" spans="1:22" s="80" customFormat="1" ht="15.75" hidden="1" customHeight="1" thickBot="1">
      <c r="A3939" s="80" t="s">
        <v>83</v>
      </c>
      <c r="B3939" s="69"/>
      <c r="C3939" s="200" t="s">
        <v>2184</v>
      </c>
      <c r="D3939" s="91" t="e">
        <f t="shared" si="2600"/>
        <v>#DIV/0!</v>
      </c>
      <c r="E3939" s="92" t="e">
        <f t="shared" si="2600"/>
        <v>#DIV/0!</v>
      </c>
      <c r="F3939" s="92" t="e">
        <f t="shared" si="2600"/>
        <v>#DIV/0!</v>
      </c>
      <c r="G3939" s="92" t="e">
        <f t="shared" si="2600"/>
        <v>#DIV/0!</v>
      </c>
      <c r="H3939" s="92" t="e">
        <f t="shared" si="2600"/>
        <v>#DIV/0!</v>
      </c>
      <c r="I3939" s="92" t="e">
        <f t="shared" si="2600"/>
        <v>#DIV/0!</v>
      </c>
      <c r="J3939" s="92" t="e">
        <f t="shared" si="2600"/>
        <v>#DIV/0!</v>
      </c>
      <c r="K3939" s="92" t="e">
        <f t="shared" si="2600"/>
        <v>#DIV/0!</v>
      </c>
      <c r="L3939" s="92" t="e">
        <f t="shared" si="2600"/>
        <v>#DIV/0!</v>
      </c>
      <c r="M3939" s="92" t="e">
        <f t="shared" si="2600"/>
        <v>#DIV/0!</v>
      </c>
      <c r="N3939" s="92" t="e">
        <f t="shared" si="2600"/>
        <v>#DIV/0!</v>
      </c>
      <c r="O3939" s="92" t="e">
        <f t="shared" si="2600"/>
        <v>#DIV/0!</v>
      </c>
      <c r="P3939" s="94" t="e">
        <f t="shared" si="2592"/>
        <v>#DIV/0!</v>
      </c>
      <c r="Q3939" s="494" t="e">
        <f t="shared" si="2594"/>
        <v>#DIV/0!</v>
      </c>
      <c r="R3939" s="85"/>
      <c r="S3939" s="85"/>
      <c r="T3939" s="143"/>
      <c r="U3939" s="79">
        <v>2</v>
      </c>
    </row>
    <row r="3940" spans="1:22" s="80" customFormat="1" ht="15.75" hidden="1" customHeight="1" thickBot="1">
      <c r="A3940" s="80" t="s">
        <v>83</v>
      </c>
      <c r="B3940" s="69"/>
      <c r="C3940" s="384" t="s">
        <v>399</v>
      </c>
      <c r="D3940" s="336">
        <f t="shared" ref="D3940:P3940" si="2601">D3854+D3897</f>
        <v>93.18901679999999</v>
      </c>
      <c r="E3940" s="337">
        <f t="shared" si="2601"/>
        <v>95.088990660000007</v>
      </c>
      <c r="F3940" s="337">
        <f t="shared" si="2601"/>
        <v>98.310098089999983</v>
      </c>
      <c r="G3940" s="337">
        <f t="shared" si="2601"/>
        <v>98.133489299999994</v>
      </c>
      <c r="H3940" s="337">
        <f t="shared" si="2601"/>
        <v>93.425396179999979</v>
      </c>
      <c r="I3940" s="337">
        <f t="shared" si="2601"/>
        <v>84.754364170000002</v>
      </c>
      <c r="J3940" s="337">
        <f t="shared" si="2601"/>
        <v>86.122133119999972</v>
      </c>
      <c r="K3940" s="337">
        <f t="shared" si="2601"/>
        <v>90.455317119999989</v>
      </c>
      <c r="L3940" s="337">
        <f t="shared" si="2601"/>
        <v>83.624794399999985</v>
      </c>
      <c r="M3940" s="337">
        <f t="shared" si="2601"/>
        <v>80.703096100000039</v>
      </c>
      <c r="N3940" s="337">
        <f t="shared" si="2601"/>
        <v>81.808890560000009</v>
      </c>
      <c r="O3940" s="337">
        <f t="shared" si="2601"/>
        <v>86.033118769999987</v>
      </c>
      <c r="P3940" s="349">
        <f t="shared" si="2601"/>
        <v>1071.6487052699999</v>
      </c>
      <c r="Q3940" s="117"/>
      <c r="R3940" s="85"/>
      <c r="S3940" s="85"/>
      <c r="T3940" s="143"/>
      <c r="U3940" s="79">
        <v>2</v>
      </c>
    </row>
    <row r="3941" spans="1:22" s="80" customFormat="1" ht="15.75" hidden="1" customHeight="1" thickBot="1">
      <c r="A3941" s="80" t="s">
        <v>83</v>
      </c>
      <c r="B3941" s="69"/>
      <c r="C3941" s="200" t="s">
        <v>400</v>
      </c>
      <c r="D3941" s="258">
        <f t="shared" ref="D3941:O3941" si="2602">D3855+D3898</f>
        <v>93.774064600000003</v>
      </c>
      <c r="E3941" s="259">
        <f t="shared" si="2602"/>
        <v>91.427018500000003</v>
      </c>
      <c r="F3941" s="259">
        <f t="shared" si="2602"/>
        <v>98.360248589999998</v>
      </c>
      <c r="G3941" s="259">
        <f t="shared" si="2602"/>
        <v>94.065637290000012</v>
      </c>
      <c r="H3941" s="259">
        <f t="shared" si="2602"/>
        <v>91.038819469999993</v>
      </c>
      <c r="I3941" s="259">
        <f t="shared" si="2602"/>
        <v>87.880577630000005</v>
      </c>
      <c r="J3941" s="259">
        <f t="shared" si="2602"/>
        <v>79.150348899999997</v>
      </c>
      <c r="K3941" s="259">
        <f t="shared" si="2602"/>
        <v>80.291839350000004</v>
      </c>
      <c r="L3941" s="259">
        <f t="shared" si="2602"/>
        <v>78.45385435</v>
      </c>
      <c r="M3941" s="259">
        <f t="shared" si="2602"/>
        <v>73.626713980000005</v>
      </c>
      <c r="N3941" s="259">
        <f t="shared" si="2602"/>
        <v>83.836312359999994</v>
      </c>
      <c r="O3941" s="259">
        <f t="shared" si="2602"/>
        <v>83.383871229999997</v>
      </c>
      <c r="P3941" s="101">
        <f t="shared" ref="P3941:P3946" si="2603">SUM(D3941:O3941)</f>
        <v>1035.2893062500002</v>
      </c>
      <c r="Q3941" s="507"/>
      <c r="R3941" s="260"/>
      <c r="S3941" s="260"/>
      <c r="T3941" s="156"/>
      <c r="U3941" s="79">
        <v>2</v>
      </c>
    </row>
    <row r="3942" spans="1:22" s="80" customFormat="1" ht="15.75" hidden="1" customHeight="1" thickBot="1">
      <c r="A3942" s="80" t="s">
        <v>83</v>
      </c>
      <c r="B3942" s="69"/>
      <c r="C3942" s="200" t="s">
        <v>507</v>
      </c>
      <c r="D3942" s="258">
        <f t="shared" ref="D3942:O3942" si="2604">D3856+D3899</f>
        <v>87.362722000000005</v>
      </c>
      <c r="E3942" s="259">
        <f t="shared" si="2604"/>
        <v>91.531542430000002</v>
      </c>
      <c r="F3942" s="259">
        <f t="shared" si="2604"/>
        <v>90.599921039999998</v>
      </c>
      <c r="G3942" s="259">
        <f t="shared" si="2604"/>
        <v>89.207419820000013</v>
      </c>
      <c r="H3942" s="259">
        <f t="shared" si="2604"/>
        <v>90.90715517999999</v>
      </c>
      <c r="I3942" s="259">
        <f t="shared" si="2604"/>
        <v>88.49799286999999</v>
      </c>
      <c r="J3942" s="259">
        <f t="shared" si="2604"/>
        <v>75.174905719999998</v>
      </c>
      <c r="K3942" s="259">
        <f t="shared" si="2604"/>
        <v>81.030904539999995</v>
      </c>
      <c r="L3942" s="259">
        <f t="shared" si="2604"/>
        <v>75.565802859999991</v>
      </c>
      <c r="M3942" s="259">
        <f t="shared" si="2604"/>
        <v>76.937244499999991</v>
      </c>
      <c r="N3942" s="259">
        <f t="shared" si="2604"/>
        <v>77.261236889999992</v>
      </c>
      <c r="O3942" s="259">
        <f t="shared" si="2604"/>
        <v>78.971094710000003</v>
      </c>
      <c r="P3942" s="101">
        <f t="shared" si="2603"/>
        <v>1003.0479425599999</v>
      </c>
      <c r="Q3942" s="508"/>
      <c r="R3942" s="259">
        <f t="shared" ref="R3942:S3959" si="2605">R3856+R3899</f>
        <v>0</v>
      </c>
      <c r="S3942" s="259">
        <f t="shared" si="2605"/>
        <v>0</v>
      </c>
      <c r="T3942" s="142">
        <f t="shared" ref="T3942:T3947" si="2606">R3942-S3942</f>
        <v>0</v>
      </c>
      <c r="U3942" s="79">
        <v>2</v>
      </c>
    </row>
    <row r="3943" spans="1:22" s="80" customFormat="1" ht="15.75" hidden="1" customHeight="1" thickBot="1">
      <c r="A3943" s="80" t="s">
        <v>83</v>
      </c>
      <c r="B3943" s="69"/>
      <c r="C3943" s="200" t="s">
        <v>631</v>
      </c>
      <c r="D3943" s="258">
        <f t="shared" ref="D3943:O3943" si="2607">D3857+D3900</f>
        <v>83.525179229999992</v>
      </c>
      <c r="E3943" s="259">
        <f t="shared" si="2607"/>
        <v>87.964202950000001</v>
      </c>
      <c r="F3943" s="259">
        <f t="shared" si="2607"/>
        <v>89.085525600000011</v>
      </c>
      <c r="G3943" s="259">
        <f t="shared" si="2607"/>
        <v>89.719980840000005</v>
      </c>
      <c r="H3943" s="259">
        <f t="shared" si="2607"/>
        <v>87.536542910000009</v>
      </c>
      <c r="I3943" s="259">
        <f t="shared" si="2607"/>
        <v>82.005863419999997</v>
      </c>
      <c r="J3943" s="259">
        <f t="shared" si="2607"/>
        <v>79.822764250000006</v>
      </c>
      <c r="K3943" s="259">
        <f t="shared" si="2607"/>
        <v>82.260847890000008</v>
      </c>
      <c r="L3943" s="259">
        <f t="shared" si="2607"/>
        <v>83.443916810000005</v>
      </c>
      <c r="M3943" s="259">
        <f t="shared" si="2607"/>
        <v>86.68824927</v>
      </c>
      <c r="N3943" s="259">
        <f t="shared" si="2607"/>
        <v>72.038889850000004</v>
      </c>
      <c r="O3943" s="259">
        <f t="shared" si="2607"/>
        <v>81.265557749999999</v>
      </c>
      <c r="P3943" s="101">
        <f t="shared" si="2603"/>
        <v>1005.3575207700001</v>
      </c>
      <c r="Q3943" s="508"/>
      <c r="R3943" s="259">
        <f t="shared" si="2605"/>
        <v>0</v>
      </c>
      <c r="S3943" s="259">
        <f t="shared" si="2605"/>
        <v>0</v>
      </c>
      <c r="T3943" s="142">
        <f t="shared" si="2606"/>
        <v>0</v>
      </c>
      <c r="U3943" s="79">
        <v>2</v>
      </c>
    </row>
    <row r="3944" spans="1:22" s="80" customFormat="1" ht="15.75" hidden="1" customHeight="1" thickBot="1">
      <c r="A3944" s="80" t="s">
        <v>83</v>
      </c>
      <c r="B3944" s="69"/>
      <c r="C3944" s="200" t="s">
        <v>728</v>
      </c>
      <c r="D3944" s="258">
        <f t="shared" ref="D3944:O3944" si="2608">D3858+D3901</f>
        <v>88.047917189999993</v>
      </c>
      <c r="E3944" s="259">
        <f t="shared" si="2608"/>
        <v>102.74830376999999</v>
      </c>
      <c r="F3944" s="259">
        <f t="shared" si="2608"/>
        <v>103.70165872999999</v>
      </c>
      <c r="G3944" s="259">
        <f t="shared" si="2608"/>
        <v>111.63878068</v>
      </c>
      <c r="H3944" s="259">
        <f t="shared" si="2608"/>
        <v>101.06033637</v>
      </c>
      <c r="I3944" s="259">
        <f t="shared" si="2608"/>
        <v>94.157698689999989</v>
      </c>
      <c r="J3944" s="259">
        <f t="shared" si="2608"/>
        <v>95.224804149999997</v>
      </c>
      <c r="K3944" s="259">
        <f t="shared" si="2608"/>
        <v>91.345803410000002</v>
      </c>
      <c r="L3944" s="259">
        <f t="shared" si="2608"/>
        <v>81.130651139999998</v>
      </c>
      <c r="M3944" s="259">
        <f t="shared" si="2608"/>
        <v>93.568557089999999</v>
      </c>
      <c r="N3944" s="259">
        <f t="shared" si="2608"/>
        <v>94.311728840000001</v>
      </c>
      <c r="O3944" s="259">
        <f t="shared" si="2608"/>
        <v>95.445842110000001</v>
      </c>
      <c r="P3944" s="101">
        <f t="shared" si="2603"/>
        <v>1152.3820821699999</v>
      </c>
      <c r="Q3944" s="508"/>
      <c r="R3944" s="259">
        <f t="shared" si="2605"/>
        <v>0</v>
      </c>
      <c r="S3944" s="259">
        <f t="shared" si="2605"/>
        <v>0</v>
      </c>
      <c r="T3944" s="142">
        <f t="shared" si="2606"/>
        <v>0</v>
      </c>
      <c r="U3944" s="79">
        <v>2</v>
      </c>
    </row>
    <row r="3945" spans="1:22" s="80" customFormat="1" ht="15.75" hidden="1" customHeight="1" thickBot="1">
      <c r="A3945" s="80" t="s">
        <v>83</v>
      </c>
      <c r="B3945" s="69"/>
      <c r="C3945" s="200" t="s">
        <v>833</v>
      </c>
      <c r="D3945" s="258">
        <f t="shared" ref="D3945:O3945" si="2609">D3859+D3902</f>
        <v>103.20725576</v>
      </c>
      <c r="E3945" s="259">
        <f t="shared" si="2609"/>
        <v>106.04197239</v>
      </c>
      <c r="F3945" s="259">
        <f t="shared" si="2609"/>
        <v>112.67503516000002</v>
      </c>
      <c r="G3945" s="259">
        <f t="shared" si="2609"/>
        <v>105.71194087999999</v>
      </c>
      <c r="H3945" s="259">
        <f t="shared" si="2609"/>
        <v>98.692136010000013</v>
      </c>
      <c r="I3945" s="259">
        <f t="shared" si="2609"/>
        <v>95.899547429999984</v>
      </c>
      <c r="J3945" s="259">
        <f t="shared" si="2609"/>
        <v>91.859336530000007</v>
      </c>
      <c r="K3945" s="259">
        <f t="shared" si="2609"/>
        <v>89.949764679999987</v>
      </c>
      <c r="L3945" s="259">
        <f t="shared" si="2609"/>
        <v>90.733764679999979</v>
      </c>
      <c r="M3945" s="259">
        <f t="shared" si="2609"/>
        <v>86.942842539999958</v>
      </c>
      <c r="N3945" s="259">
        <f t="shared" si="2609"/>
        <v>85.246058629999993</v>
      </c>
      <c r="O3945" s="259">
        <f t="shared" si="2609"/>
        <v>90.767381219999947</v>
      </c>
      <c r="P3945" s="101">
        <f t="shared" si="2603"/>
        <v>1157.7270359099998</v>
      </c>
      <c r="Q3945" s="508"/>
      <c r="R3945" s="259">
        <f t="shared" si="2605"/>
        <v>0</v>
      </c>
      <c r="S3945" s="259">
        <f t="shared" si="2605"/>
        <v>0</v>
      </c>
      <c r="T3945" s="142">
        <f t="shared" si="2606"/>
        <v>0</v>
      </c>
      <c r="U3945" s="79">
        <v>2</v>
      </c>
    </row>
    <row r="3946" spans="1:22" s="80" customFormat="1" ht="15.75" hidden="1" customHeight="1" thickBot="1">
      <c r="A3946" s="80" t="s">
        <v>83</v>
      </c>
      <c r="B3946" s="69"/>
      <c r="C3946" s="200" t="s">
        <v>917</v>
      </c>
      <c r="D3946" s="362">
        <f t="shared" ref="D3946:O3946" si="2610">D3860+D3903</f>
        <v>93.169460229999999</v>
      </c>
      <c r="E3946" s="438">
        <f t="shared" si="2610"/>
        <v>97.896278539999997</v>
      </c>
      <c r="F3946" s="438">
        <f t="shared" si="2610"/>
        <v>106.59156376999999</v>
      </c>
      <c r="G3946" s="438">
        <f t="shared" si="2610"/>
        <v>102.46565866999998</v>
      </c>
      <c r="H3946" s="438">
        <f t="shared" si="2610"/>
        <v>96.45651291999998</v>
      </c>
      <c r="I3946" s="438">
        <f t="shared" si="2610"/>
        <v>92.386062440000046</v>
      </c>
      <c r="J3946" s="438">
        <f t="shared" si="2610"/>
        <v>86.449224969999989</v>
      </c>
      <c r="K3946" s="438">
        <f t="shared" si="2610"/>
        <v>87.525141799999943</v>
      </c>
      <c r="L3946" s="438">
        <f t="shared" si="2610"/>
        <v>83.738038309999979</v>
      </c>
      <c r="M3946" s="438">
        <f t="shared" si="2610"/>
        <v>85.416654120000032</v>
      </c>
      <c r="N3946" s="438">
        <f t="shared" si="2610"/>
        <v>86.126243200000033</v>
      </c>
      <c r="O3946" s="438">
        <f t="shared" si="2610"/>
        <v>93.378446939999947</v>
      </c>
      <c r="P3946" s="107">
        <f t="shared" si="2603"/>
        <v>1111.5992859099999</v>
      </c>
      <c r="Q3946" s="508"/>
      <c r="R3946" s="258">
        <f t="shared" si="2605"/>
        <v>0</v>
      </c>
      <c r="S3946" s="259">
        <f t="shared" si="2605"/>
        <v>0</v>
      </c>
      <c r="T3946" s="111">
        <f>S3946-R3946</f>
        <v>0</v>
      </c>
      <c r="U3946" s="79">
        <v>2</v>
      </c>
    </row>
    <row r="3947" spans="1:22" s="80" customFormat="1" ht="15.75" hidden="1" customHeight="1" thickBot="1">
      <c r="A3947" s="80" t="s">
        <v>83</v>
      </c>
      <c r="B3947" s="69"/>
      <c r="C3947" s="200" t="s">
        <v>1018</v>
      </c>
      <c r="D3947" s="258">
        <f t="shared" ref="D3947:O3947" si="2611">D3861+D3904</f>
        <v>99.108405909999988</v>
      </c>
      <c r="E3947" s="259">
        <f t="shared" si="2611"/>
        <v>104.52822264</v>
      </c>
      <c r="F3947" s="259">
        <f t="shared" si="2611"/>
        <v>101.37516430000001</v>
      </c>
      <c r="G3947" s="259">
        <f t="shared" si="2611"/>
        <v>109.12619886</v>
      </c>
      <c r="H3947" s="259">
        <f t="shared" si="2611"/>
        <v>101.78154640999998</v>
      </c>
      <c r="I3947" s="259">
        <f t="shared" si="2611"/>
        <v>96.131975639999979</v>
      </c>
      <c r="J3947" s="259">
        <f t="shared" si="2611"/>
        <v>116.02680642000013</v>
      </c>
      <c r="K3947" s="259">
        <f t="shared" si="2611"/>
        <v>68.343145949999894</v>
      </c>
      <c r="L3947" s="259">
        <f t="shared" si="2611"/>
        <v>90.667464430000024</v>
      </c>
      <c r="M3947" s="259">
        <f t="shared" si="2611"/>
        <v>88.65234516999999</v>
      </c>
      <c r="N3947" s="259">
        <f t="shared" si="2611"/>
        <v>87.156819060000032</v>
      </c>
      <c r="O3947" s="259">
        <f t="shared" si="2611"/>
        <v>90.826806730000044</v>
      </c>
      <c r="P3947" s="101">
        <f>SUM(D3947:O3947)</f>
        <v>1153.72490152</v>
      </c>
      <c r="Q3947" s="508"/>
      <c r="R3947" s="438">
        <f t="shared" si="2605"/>
        <v>1163.0999999999999</v>
      </c>
      <c r="S3947" s="438">
        <f t="shared" si="2605"/>
        <v>1163.0999999999999</v>
      </c>
      <c r="T3947" s="591">
        <f t="shared" si="2606"/>
        <v>0</v>
      </c>
      <c r="U3947" s="79">
        <v>2</v>
      </c>
    </row>
    <row r="3948" spans="1:22" s="80" customFormat="1" ht="15.6" customHeight="1" thickBot="1">
      <c r="A3948" s="80" t="s">
        <v>83</v>
      </c>
      <c r="B3948" s="516">
        <f>+B3935+1</f>
        <v>763</v>
      </c>
      <c r="C3948" s="200" t="s">
        <v>2538</v>
      </c>
      <c r="D3948" s="258">
        <f t="shared" ref="D3948:O3949" si="2612">D3862+D3905</f>
        <v>127.69999999999999</v>
      </c>
      <c r="E3948" s="259">
        <f t="shared" si="2612"/>
        <v>129.6</v>
      </c>
      <c r="F3948" s="259">
        <f t="shared" si="2612"/>
        <v>137.5</v>
      </c>
      <c r="G3948" s="259">
        <f t="shared" si="2612"/>
        <v>136.6</v>
      </c>
      <c r="H3948" s="259">
        <f t="shared" si="2612"/>
        <v>129.4</v>
      </c>
      <c r="I3948" s="259">
        <f t="shared" si="2612"/>
        <v>121.5</v>
      </c>
      <c r="J3948" s="259">
        <f t="shared" si="2612"/>
        <v>117.19999999999999</v>
      </c>
      <c r="K3948" s="259">
        <f t="shared" si="2612"/>
        <v>111.5</v>
      </c>
      <c r="L3948" s="259">
        <f t="shared" si="2612"/>
        <v>118.7</v>
      </c>
      <c r="M3948" s="259">
        <f t="shared" si="2612"/>
        <v>121.4</v>
      </c>
      <c r="N3948" s="259">
        <f t="shared" si="2612"/>
        <v>113.7</v>
      </c>
      <c r="O3948" s="259">
        <f t="shared" si="2612"/>
        <v>127.39999999999992</v>
      </c>
      <c r="P3948" s="101">
        <f>SUM(D3948:O3948)</f>
        <v>1492.2</v>
      </c>
      <c r="Q3948" s="351"/>
      <c r="R3948" s="258">
        <f t="shared" si="2605"/>
        <v>1492.2</v>
      </c>
      <c r="S3948" s="259">
        <f t="shared" si="2605"/>
        <v>1492.2</v>
      </c>
      <c r="T3948" s="142">
        <f>R3948-S3948</f>
        <v>0</v>
      </c>
      <c r="U3948" s="79">
        <v>1</v>
      </c>
      <c r="V3948" s="116"/>
    </row>
    <row r="3949" spans="1:22" s="80" customFormat="1" ht="15.75" hidden="1" customHeight="1" thickBot="1">
      <c r="A3949" s="80" t="s">
        <v>83</v>
      </c>
      <c r="B3949" s="69"/>
      <c r="C3949" s="200" t="s">
        <v>1165</v>
      </c>
      <c r="D3949" s="258">
        <f t="shared" si="2612"/>
        <v>100.59718133</v>
      </c>
      <c r="E3949" s="259">
        <f t="shared" si="2612"/>
        <v>102.36407854000001</v>
      </c>
      <c r="F3949" s="259">
        <f t="shared" si="2612"/>
        <v>107.99653493</v>
      </c>
      <c r="G3949" s="259">
        <f t="shared" si="2612"/>
        <v>102.74327450999999</v>
      </c>
      <c r="H3949" s="259">
        <f t="shared" si="2612"/>
        <v>63.702381320000029</v>
      </c>
      <c r="I3949" s="259">
        <f t="shared" si="2612"/>
        <v>136.72061740000001</v>
      </c>
      <c r="J3949" s="259">
        <f t="shared" si="2612"/>
        <v>89.048337570000001</v>
      </c>
      <c r="K3949" s="259">
        <f t="shared" si="2612"/>
        <v>93.792346879999997</v>
      </c>
      <c r="L3949" s="259">
        <f t="shared" si="2612"/>
        <v>84.672434489999972</v>
      </c>
      <c r="M3949" s="259">
        <f t="shared" si="2612"/>
        <v>86.787128739999957</v>
      </c>
      <c r="N3949" s="259">
        <f t="shared" si="2612"/>
        <v>87.571493650000093</v>
      </c>
      <c r="O3949" s="259">
        <f t="shared" si="2612"/>
        <v>92.881263209999929</v>
      </c>
      <c r="P3949" s="101">
        <f>SUM(D3949:O3949)</f>
        <v>1148.8770725700001</v>
      </c>
      <c r="Q3949" s="351"/>
      <c r="R3949" s="259">
        <f t="shared" si="2605"/>
        <v>1147.8</v>
      </c>
      <c r="S3949" s="259">
        <f t="shared" si="2605"/>
        <v>1147.8</v>
      </c>
      <c r="T3949" s="479">
        <f>R3949-S3949</f>
        <v>0</v>
      </c>
      <c r="U3949" s="79">
        <v>2</v>
      </c>
      <c r="V3949" s="116"/>
    </row>
    <row r="3950" spans="1:22" s="80" customFormat="1" ht="15.75" hidden="1" customHeight="1" thickBot="1">
      <c r="A3950" s="80" t="s">
        <v>83</v>
      </c>
      <c r="B3950" s="516"/>
      <c r="C3950" s="200" t="s">
        <v>2175</v>
      </c>
      <c r="D3950" s="258">
        <f t="shared" ref="D3950:O3950" si="2613">D3864+D3907</f>
        <v>97.427409400000002</v>
      </c>
      <c r="E3950" s="259">
        <f t="shared" si="2613"/>
        <v>104.57957274</v>
      </c>
      <c r="F3950" s="259">
        <f t="shared" si="2613"/>
        <v>104.02471667999998</v>
      </c>
      <c r="G3950" s="259">
        <f t="shared" si="2613"/>
        <v>104.39604969000008</v>
      </c>
      <c r="H3950" s="259">
        <f t="shared" si="2613"/>
        <v>98.95027258999994</v>
      </c>
      <c r="I3950" s="259">
        <f t="shared" si="2613"/>
        <v>93.102913259999951</v>
      </c>
      <c r="J3950" s="259">
        <f t="shared" si="2613"/>
        <v>90.073083100000048</v>
      </c>
      <c r="K3950" s="259">
        <f t="shared" si="2613"/>
        <v>86.009685229999974</v>
      </c>
      <c r="L3950" s="259">
        <f t="shared" si="2613"/>
        <v>86.549816689999972</v>
      </c>
      <c r="M3950" s="259">
        <f t="shared" si="2613"/>
        <v>83.282498160000102</v>
      </c>
      <c r="N3950" s="259">
        <f t="shared" si="2613"/>
        <v>88.508457509999914</v>
      </c>
      <c r="O3950" s="259">
        <f t="shared" si="2613"/>
        <v>78.236303650000025</v>
      </c>
      <c r="P3950" s="101">
        <f t="shared" ref="P3950:P3959" si="2614">SUM(D3950:O3950)</f>
        <v>1115.1407787000001</v>
      </c>
      <c r="Q3950" s="351"/>
      <c r="R3950" s="258">
        <f t="shared" si="2605"/>
        <v>1159.9000000000001</v>
      </c>
      <c r="S3950" s="259">
        <f t="shared" si="2605"/>
        <v>1159.9000000000001</v>
      </c>
      <c r="T3950" s="479">
        <f t="shared" ref="T3950:T3959" si="2615">R3950-S3950</f>
        <v>0</v>
      </c>
      <c r="U3950" s="79">
        <v>2</v>
      </c>
      <c r="V3950" s="116"/>
    </row>
    <row r="3951" spans="1:22" s="80" customFormat="1" ht="15.75" hidden="1" customHeight="1" thickBot="1">
      <c r="A3951" s="80" t="s">
        <v>83</v>
      </c>
      <c r="B3951" s="516"/>
      <c r="C3951" s="200" t="s">
        <v>2176</v>
      </c>
      <c r="D3951" s="364">
        <f t="shared" ref="D3951:O3951" si="2616">D3865+D3908</f>
        <v>90.856743039999998</v>
      </c>
      <c r="E3951" s="448">
        <f t="shared" si="2616"/>
        <v>97.980641539999993</v>
      </c>
      <c r="F3951" s="448">
        <f t="shared" si="2616"/>
        <v>102.92363526000003</v>
      </c>
      <c r="G3951" s="448">
        <f t="shared" si="2616"/>
        <v>101.88102759999997</v>
      </c>
      <c r="H3951" s="448">
        <f t="shared" si="2616"/>
        <v>98.164684220000012</v>
      </c>
      <c r="I3951" s="448">
        <f t="shared" si="2616"/>
        <v>90.959169919999994</v>
      </c>
      <c r="J3951" s="448">
        <f t="shared" si="2616"/>
        <v>90.811305819999973</v>
      </c>
      <c r="K3951" s="448">
        <f t="shared" si="2616"/>
        <v>86.33482500000008</v>
      </c>
      <c r="L3951" s="448">
        <f t="shared" si="2616"/>
        <v>82.578723799999949</v>
      </c>
      <c r="M3951" s="448">
        <f t="shared" si="2616"/>
        <v>89.303280150000006</v>
      </c>
      <c r="N3951" s="448">
        <f t="shared" si="2616"/>
        <v>88.665907910000101</v>
      </c>
      <c r="O3951" s="448">
        <f t="shared" si="2616"/>
        <v>88.960103409999931</v>
      </c>
      <c r="P3951" s="114">
        <f t="shared" si="2614"/>
        <v>1109.42004767</v>
      </c>
      <c r="Q3951" s="580"/>
      <c r="R3951" s="362">
        <f t="shared" si="2605"/>
        <v>1102.7</v>
      </c>
      <c r="S3951" s="438">
        <f t="shared" si="2605"/>
        <v>1102.7</v>
      </c>
      <c r="T3951" s="591">
        <f t="shared" si="2615"/>
        <v>0</v>
      </c>
      <c r="U3951" s="79">
        <v>2</v>
      </c>
    </row>
    <row r="3952" spans="1:22" s="80" customFormat="1" ht="15.6" hidden="1" customHeight="1" thickBot="1">
      <c r="A3952" s="80" t="s">
        <v>83</v>
      </c>
      <c r="B3952" s="516"/>
      <c r="C3952" s="200" t="s">
        <v>2177</v>
      </c>
      <c r="D3952" s="258">
        <f t="shared" ref="D3952:O3952" si="2617">D3866+D3909</f>
        <v>100.45880379</v>
      </c>
      <c r="E3952" s="259">
        <f t="shared" si="2617"/>
        <v>99.640238260000004</v>
      </c>
      <c r="F3952" s="259">
        <f t="shared" si="2617"/>
        <v>107.96940888</v>
      </c>
      <c r="G3952" s="259">
        <f t="shared" si="2617"/>
        <v>108.90907950000003</v>
      </c>
      <c r="H3952" s="259">
        <f t="shared" si="2617"/>
        <v>103.11175159000001</v>
      </c>
      <c r="I3952" s="259">
        <f t="shared" si="2617"/>
        <v>96.698964759999939</v>
      </c>
      <c r="J3952" s="259">
        <f t="shared" si="2617"/>
        <v>124.55518717000007</v>
      </c>
      <c r="K3952" s="259">
        <f t="shared" si="2617"/>
        <v>62.120136709999969</v>
      </c>
      <c r="L3952" s="259">
        <f t="shared" si="2617"/>
        <v>96.337384950000029</v>
      </c>
      <c r="M3952" s="259">
        <f t="shared" si="2617"/>
        <v>99.10830533999993</v>
      </c>
      <c r="N3952" s="259">
        <f t="shared" si="2617"/>
        <v>102.72317495000004</v>
      </c>
      <c r="O3952" s="259">
        <f t="shared" si="2617"/>
        <v>104.81091845999998</v>
      </c>
      <c r="P3952" s="101">
        <f t="shared" si="2614"/>
        <v>1206.4433543600001</v>
      </c>
      <c r="Q3952" s="580"/>
      <c r="R3952" s="258">
        <f t="shared" si="2605"/>
        <v>1145</v>
      </c>
      <c r="S3952" s="259">
        <f t="shared" si="2605"/>
        <v>1145</v>
      </c>
      <c r="T3952" s="142">
        <f t="shared" si="2615"/>
        <v>0</v>
      </c>
      <c r="U3952" s="79">
        <v>2</v>
      </c>
    </row>
    <row r="3953" spans="1:21" s="80" customFormat="1" ht="15.6" hidden="1" customHeight="1" thickBot="1">
      <c r="A3953" s="80" t="s">
        <v>83</v>
      </c>
      <c r="B3953" s="516"/>
      <c r="C3953" s="200" t="s">
        <v>2178</v>
      </c>
      <c r="D3953" s="258">
        <f t="shared" ref="D3953:O3953" si="2618">D3867+D3910</f>
        <v>110.73131567</v>
      </c>
      <c r="E3953" s="259">
        <f t="shared" si="2618"/>
        <v>120.18666779</v>
      </c>
      <c r="F3953" s="259">
        <f t="shared" si="2618"/>
        <v>125.27937114999999</v>
      </c>
      <c r="G3953" s="259">
        <f t="shared" si="2618"/>
        <v>126.20268514999999</v>
      </c>
      <c r="H3953" s="259">
        <f t="shared" si="2618"/>
        <v>115.09552458000002</v>
      </c>
      <c r="I3953" s="259">
        <f t="shared" si="2618"/>
        <v>112.35308147999999</v>
      </c>
      <c r="J3953" s="259">
        <f t="shared" si="2618"/>
        <v>101.05089332</v>
      </c>
      <c r="K3953" s="259">
        <f t="shared" si="2618"/>
        <v>114.43335824999998</v>
      </c>
      <c r="L3953" s="259">
        <f t="shared" si="2618"/>
        <v>102.83200498000001</v>
      </c>
      <c r="M3953" s="259">
        <f t="shared" si="2618"/>
        <v>111.22155953999999</v>
      </c>
      <c r="N3953" s="259">
        <f t="shared" si="2618"/>
        <v>105.41252587</v>
      </c>
      <c r="O3953" s="259">
        <f t="shared" si="2618"/>
        <v>130.19455016000001</v>
      </c>
      <c r="P3953" s="101">
        <f t="shared" si="2614"/>
        <v>1374.9935379400001</v>
      </c>
      <c r="Q3953" s="542"/>
      <c r="R3953" s="258">
        <f t="shared" si="2605"/>
        <v>1362.5</v>
      </c>
      <c r="S3953" s="259">
        <f t="shared" si="2605"/>
        <v>1362.51</v>
      </c>
      <c r="T3953" s="142">
        <f t="shared" si="2615"/>
        <v>-9.9999999999909051E-3</v>
      </c>
      <c r="U3953" s="79">
        <v>2</v>
      </c>
    </row>
    <row r="3954" spans="1:21" s="80" customFormat="1" ht="15.75" customHeight="1" thickBot="1">
      <c r="A3954" s="80" t="s">
        <v>83</v>
      </c>
      <c r="B3954" s="516">
        <f>+B3948+1</f>
        <v>764</v>
      </c>
      <c r="C3954" s="200" t="s">
        <v>2179</v>
      </c>
      <c r="D3954" s="258">
        <f t="shared" ref="D3954:O3954" si="2619">D3868+D3911</f>
        <v>124.69999999999999</v>
      </c>
      <c r="E3954" s="259">
        <f t="shared" si="2619"/>
        <v>125</v>
      </c>
      <c r="F3954" s="259">
        <f t="shared" si="2619"/>
        <v>134.4</v>
      </c>
      <c r="G3954" s="259">
        <f t="shared" si="2619"/>
        <v>134.80000000000001</v>
      </c>
      <c r="H3954" s="259">
        <f t="shared" si="2619"/>
        <v>128.70000000000002</v>
      </c>
      <c r="I3954" s="259">
        <f t="shared" si="2619"/>
        <v>120.4</v>
      </c>
      <c r="J3954" s="259">
        <f t="shared" si="2619"/>
        <v>113</v>
      </c>
      <c r="K3954" s="259">
        <f t="shared" si="2619"/>
        <v>108.10000000000001</v>
      </c>
      <c r="L3954" s="259">
        <f t="shared" si="2619"/>
        <v>124.5</v>
      </c>
      <c r="M3954" s="259">
        <f t="shared" si="2619"/>
        <v>127.5</v>
      </c>
      <c r="N3954" s="259">
        <f t="shared" si="2619"/>
        <v>110.4</v>
      </c>
      <c r="O3954" s="259">
        <f t="shared" si="2619"/>
        <v>139.30000000000024</v>
      </c>
      <c r="P3954" s="101">
        <f t="shared" si="2614"/>
        <v>1490.8000000000004</v>
      </c>
      <c r="Q3954" s="580"/>
      <c r="R3954" s="259">
        <f t="shared" si="2605"/>
        <v>1490.8000000000002</v>
      </c>
      <c r="S3954" s="259">
        <f t="shared" si="2605"/>
        <v>1490.8000000000002</v>
      </c>
      <c r="T3954" s="142">
        <f t="shared" si="2615"/>
        <v>0</v>
      </c>
      <c r="U3954" s="79">
        <v>1</v>
      </c>
    </row>
    <row r="3955" spans="1:21" s="80" customFormat="1" ht="15.75" customHeight="1" thickBot="1">
      <c r="A3955" s="80" t="s">
        <v>83</v>
      </c>
      <c r="B3955" s="516">
        <f>+B3954+1</f>
        <v>765</v>
      </c>
      <c r="C3955" s="200" t="s">
        <v>2180</v>
      </c>
      <c r="D3955" s="258">
        <f t="shared" ref="D3955:O3955" si="2620">D3869+D3912</f>
        <v>121.19999999999999</v>
      </c>
      <c r="E3955" s="259">
        <f t="shared" si="2620"/>
        <v>121.6</v>
      </c>
      <c r="F3955" s="259">
        <f t="shared" si="2620"/>
        <v>130.5</v>
      </c>
      <c r="G3955" s="259">
        <f t="shared" si="2620"/>
        <v>130.80000000000001</v>
      </c>
      <c r="H3955" s="259">
        <f t="shared" si="2620"/>
        <v>125</v>
      </c>
      <c r="I3955" s="259">
        <f t="shared" si="2620"/>
        <v>117.6</v>
      </c>
      <c r="J3955" s="259">
        <f t="shared" si="2620"/>
        <v>110</v>
      </c>
      <c r="K3955" s="259">
        <f t="shared" si="2620"/>
        <v>105.4</v>
      </c>
      <c r="L3955" s="259">
        <f t="shared" si="2620"/>
        <v>121.19999999999999</v>
      </c>
      <c r="M3955" s="259">
        <f t="shared" si="2620"/>
        <v>124.1</v>
      </c>
      <c r="N3955" s="259">
        <f t="shared" si="2620"/>
        <v>107.6</v>
      </c>
      <c r="O3955" s="259">
        <f t="shared" si="2620"/>
        <v>135.39999999999998</v>
      </c>
      <c r="P3955" s="101">
        <f t="shared" si="2614"/>
        <v>1450.3999999999996</v>
      </c>
      <c r="Q3955" s="542"/>
      <c r="R3955" s="259">
        <f t="shared" si="2605"/>
        <v>1450.4</v>
      </c>
      <c r="S3955" s="259">
        <f t="shared" si="2605"/>
        <v>1450.4</v>
      </c>
      <c r="T3955" s="142">
        <f t="shared" si="2615"/>
        <v>0</v>
      </c>
      <c r="U3955" s="79">
        <v>1</v>
      </c>
    </row>
    <row r="3956" spans="1:21" s="80" customFormat="1" ht="15.75" hidden="1" customHeight="1" thickBot="1">
      <c r="A3956" s="80" t="s">
        <v>83</v>
      </c>
      <c r="B3956" s="69"/>
      <c r="C3956" s="200" t="s">
        <v>2181</v>
      </c>
      <c r="D3956" s="258">
        <f t="shared" ref="D3956:O3956" si="2621">D3870+D3913</f>
        <v>0</v>
      </c>
      <c r="E3956" s="259">
        <f t="shared" si="2621"/>
        <v>0</v>
      </c>
      <c r="F3956" s="259">
        <f t="shared" si="2621"/>
        <v>0</v>
      </c>
      <c r="G3956" s="259">
        <f t="shared" si="2621"/>
        <v>0</v>
      </c>
      <c r="H3956" s="259">
        <f t="shared" si="2621"/>
        <v>0</v>
      </c>
      <c r="I3956" s="259">
        <f t="shared" si="2621"/>
        <v>0</v>
      </c>
      <c r="J3956" s="259">
        <f t="shared" si="2621"/>
        <v>0</v>
      </c>
      <c r="K3956" s="259">
        <f t="shared" si="2621"/>
        <v>0</v>
      </c>
      <c r="L3956" s="259">
        <f t="shared" si="2621"/>
        <v>0</v>
      </c>
      <c r="M3956" s="259">
        <f t="shared" si="2621"/>
        <v>0</v>
      </c>
      <c r="N3956" s="259">
        <f t="shared" si="2621"/>
        <v>0</v>
      </c>
      <c r="O3956" s="259">
        <f t="shared" si="2621"/>
        <v>0</v>
      </c>
      <c r="P3956" s="101">
        <f t="shared" si="2614"/>
        <v>0</v>
      </c>
      <c r="Q3956" s="508"/>
      <c r="R3956" s="259">
        <f t="shared" si="2605"/>
        <v>0</v>
      </c>
      <c r="S3956" s="259">
        <f t="shared" si="2605"/>
        <v>0</v>
      </c>
      <c r="T3956" s="142">
        <f t="shared" si="2615"/>
        <v>0</v>
      </c>
      <c r="U3956" s="79">
        <v>2</v>
      </c>
    </row>
    <row r="3957" spans="1:21" s="80" customFormat="1" ht="15.75" hidden="1" customHeight="1" thickBot="1">
      <c r="A3957" s="80" t="s">
        <v>83</v>
      </c>
      <c r="B3957" s="69"/>
      <c r="C3957" s="200" t="s">
        <v>2182</v>
      </c>
      <c r="D3957" s="258">
        <f t="shared" ref="D3957:O3957" si="2622">D3871+D3914</f>
        <v>0</v>
      </c>
      <c r="E3957" s="259">
        <f t="shared" si="2622"/>
        <v>0</v>
      </c>
      <c r="F3957" s="259">
        <f t="shared" si="2622"/>
        <v>0</v>
      </c>
      <c r="G3957" s="259">
        <f t="shared" si="2622"/>
        <v>0</v>
      </c>
      <c r="H3957" s="259">
        <f t="shared" si="2622"/>
        <v>0</v>
      </c>
      <c r="I3957" s="259">
        <f t="shared" si="2622"/>
        <v>0</v>
      </c>
      <c r="J3957" s="259">
        <f t="shared" si="2622"/>
        <v>0</v>
      </c>
      <c r="K3957" s="259">
        <f t="shared" si="2622"/>
        <v>0</v>
      </c>
      <c r="L3957" s="259">
        <f t="shared" si="2622"/>
        <v>0</v>
      </c>
      <c r="M3957" s="259">
        <f t="shared" si="2622"/>
        <v>0</v>
      </c>
      <c r="N3957" s="259">
        <f t="shared" si="2622"/>
        <v>0</v>
      </c>
      <c r="O3957" s="259">
        <f t="shared" si="2622"/>
        <v>0</v>
      </c>
      <c r="P3957" s="101">
        <f t="shared" si="2614"/>
        <v>0</v>
      </c>
      <c r="Q3957" s="508"/>
      <c r="R3957" s="259">
        <f t="shared" si="2605"/>
        <v>0</v>
      </c>
      <c r="S3957" s="259">
        <f t="shared" si="2605"/>
        <v>0</v>
      </c>
      <c r="T3957" s="142">
        <f t="shared" si="2615"/>
        <v>0</v>
      </c>
      <c r="U3957" s="79">
        <v>2</v>
      </c>
    </row>
    <row r="3958" spans="1:21" s="80" customFormat="1" ht="15.75" hidden="1" customHeight="1" thickBot="1">
      <c r="A3958" s="80" t="s">
        <v>83</v>
      </c>
      <c r="B3958" s="69"/>
      <c r="C3958" s="200" t="s">
        <v>2183</v>
      </c>
      <c r="D3958" s="258">
        <f t="shared" ref="D3958:O3958" si="2623">D3872+D3915</f>
        <v>0</v>
      </c>
      <c r="E3958" s="259">
        <f t="shared" si="2623"/>
        <v>0</v>
      </c>
      <c r="F3958" s="259">
        <f t="shared" si="2623"/>
        <v>0</v>
      </c>
      <c r="G3958" s="259">
        <f t="shared" si="2623"/>
        <v>0</v>
      </c>
      <c r="H3958" s="259">
        <f t="shared" si="2623"/>
        <v>0</v>
      </c>
      <c r="I3958" s="259">
        <f t="shared" si="2623"/>
        <v>0</v>
      </c>
      <c r="J3958" s="259">
        <f t="shared" si="2623"/>
        <v>0</v>
      </c>
      <c r="K3958" s="259">
        <f t="shared" si="2623"/>
        <v>0</v>
      </c>
      <c r="L3958" s="259">
        <f t="shared" si="2623"/>
        <v>0</v>
      </c>
      <c r="M3958" s="259">
        <f t="shared" si="2623"/>
        <v>0</v>
      </c>
      <c r="N3958" s="259">
        <f t="shared" si="2623"/>
        <v>0</v>
      </c>
      <c r="O3958" s="259">
        <f t="shared" si="2623"/>
        <v>0</v>
      </c>
      <c r="P3958" s="101">
        <f t="shared" si="2614"/>
        <v>0</v>
      </c>
      <c r="Q3958" s="508"/>
      <c r="R3958" s="259">
        <f t="shared" si="2605"/>
        <v>0</v>
      </c>
      <c r="S3958" s="259">
        <f t="shared" si="2605"/>
        <v>0</v>
      </c>
      <c r="T3958" s="142">
        <f t="shared" si="2615"/>
        <v>0</v>
      </c>
      <c r="U3958" s="79">
        <v>2</v>
      </c>
    </row>
    <row r="3959" spans="1:21" s="80" customFormat="1" ht="15.75" hidden="1" customHeight="1" thickBot="1">
      <c r="A3959" s="80" t="s">
        <v>83</v>
      </c>
      <c r="B3959" s="69"/>
      <c r="C3959" s="200" t="s">
        <v>2184</v>
      </c>
      <c r="D3959" s="258">
        <f t="shared" ref="D3959:O3959" si="2624">D3873+D3916</f>
        <v>0</v>
      </c>
      <c r="E3959" s="259">
        <f t="shared" si="2624"/>
        <v>0</v>
      </c>
      <c r="F3959" s="259">
        <f t="shared" si="2624"/>
        <v>0</v>
      </c>
      <c r="G3959" s="259">
        <f t="shared" si="2624"/>
        <v>0</v>
      </c>
      <c r="H3959" s="259">
        <f t="shared" si="2624"/>
        <v>0</v>
      </c>
      <c r="I3959" s="259">
        <f t="shared" si="2624"/>
        <v>0</v>
      </c>
      <c r="J3959" s="259">
        <f t="shared" si="2624"/>
        <v>0</v>
      </c>
      <c r="K3959" s="259">
        <f t="shared" si="2624"/>
        <v>0</v>
      </c>
      <c r="L3959" s="259">
        <f t="shared" si="2624"/>
        <v>0</v>
      </c>
      <c r="M3959" s="259">
        <f t="shared" si="2624"/>
        <v>0</v>
      </c>
      <c r="N3959" s="259">
        <f t="shared" si="2624"/>
        <v>0</v>
      </c>
      <c r="O3959" s="259">
        <f t="shared" si="2624"/>
        <v>0</v>
      </c>
      <c r="P3959" s="101">
        <f t="shared" si="2614"/>
        <v>0</v>
      </c>
      <c r="Q3959" s="508"/>
      <c r="R3959" s="259">
        <f t="shared" si="2605"/>
        <v>0</v>
      </c>
      <c r="S3959" s="259">
        <f t="shared" si="2605"/>
        <v>0</v>
      </c>
      <c r="T3959" s="142">
        <f t="shared" si="2615"/>
        <v>0</v>
      </c>
      <c r="U3959" s="79">
        <v>2</v>
      </c>
    </row>
    <row r="3960" spans="1:21" s="116" customFormat="1" ht="15.6" customHeight="1" thickBot="1">
      <c r="B3960" s="549"/>
      <c r="D3960" s="203"/>
      <c r="E3960" s="203"/>
      <c r="F3960" s="203"/>
      <c r="G3960" s="203"/>
      <c r="H3960" s="203"/>
      <c r="I3960" s="203"/>
      <c r="J3960" s="203"/>
      <c r="K3960" s="203"/>
      <c r="L3960" s="203"/>
      <c r="M3960" s="203"/>
      <c r="N3960" s="203"/>
      <c r="O3960" s="203"/>
      <c r="P3960" s="203"/>
      <c r="Q3960" s="203"/>
      <c r="R3960" s="203"/>
      <c r="S3960" s="203"/>
      <c r="T3960" s="143"/>
      <c r="U3960" s="79">
        <v>1</v>
      </c>
    </row>
    <row r="3961" spans="1:21" s="57" customFormat="1" ht="15.75" hidden="1" customHeight="1" thickBot="1">
      <c r="A3961" s="386" t="s">
        <v>84</v>
      </c>
      <c r="B3961" s="69"/>
      <c r="C3961" s="387" t="s">
        <v>835</v>
      </c>
      <c r="D3961" s="218">
        <v>7.8486182429205201E-2</v>
      </c>
      <c r="E3961" s="218">
        <v>9.1511358956169311E-2</v>
      </c>
      <c r="F3961" s="218">
        <v>7.0019621937106452E-2</v>
      </c>
      <c r="G3961" s="218">
        <v>7.551626992143394E-2</v>
      </c>
      <c r="H3961" s="218">
        <v>7.1472866760313267E-2</v>
      </c>
      <c r="I3961" s="218">
        <v>9.8479260724336048E-2</v>
      </c>
      <c r="J3961" s="218">
        <v>7.836403469622015E-2</v>
      </c>
      <c r="K3961" s="218">
        <v>8.3548266363489707E-2</v>
      </c>
      <c r="L3961" s="218">
        <v>8.1979137793604828E-2</v>
      </c>
      <c r="M3961" s="218">
        <v>0.10687691736705869</v>
      </c>
      <c r="N3961" s="218">
        <v>8.0272984523255819E-2</v>
      </c>
      <c r="O3961" s="218">
        <v>8.3473098527806613E-2</v>
      </c>
      <c r="P3961" s="160">
        <f>SUM(D3961:O3961)</f>
        <v>1</v>
      </c>
      <c r="Q3961" s="484"/>
      <c r="R3961" s="234"/>
      <c r="S3961" s="234"/>
      <c r="T3961" s="75"/>
      <c r="U3961" s="79">
        <v>2</v>
      </c>
    </row>
    <row r="3962" spans="1:21" s="57" customFormat="1" ht="15.75" hidden="1" customHeight="1" thickBot="1">
      <c r="A3962" s="386" t="s">
        <v>84</v>
      </c>
      <c r="B3962" s="69"/>
      <c r="C3962" s="387" t="s">
        <v>834</v>
      </c>
      <c r="D3962" s="235">
        <v>7.4729459089419581E-2</v>
      </c>
      <c r="E3962" s="235">
        <v>6.8223867690063611E-2</v>
      </c>
      <c r="F3962" s="235">
        <v>7.7955790311043258E-2</v>
      </c>
      <c r="G3962" s="235">
        <v>7.5778697807573667E-2</v>
      </c>
      <c r="H3962" s="235">
        <v>7.3416353957723793E-2</v>
      </c>
      <c r="I3962" s="235">
        <v>9.2906663677737381E-2</v>
      </c>
      <c r="J3962" s="235">
        <v>9.7723198683625709E-2</v>
      </c>
      <c r="K3962" s="235">
        <v>8.4613941642712423E-2</v>
      </c>
      <c r="L3962" s="235">
        <v>8.5393087011311986E-2</v>
      </c>
      <c r="M3962" s="235">
        <v>7.5482139979964849E-2</v>
      </c>
      <c r="N3962" s="235">
        <v>9.4468846249944491E-2</v>
      </c>
      <c r="O3962" s="235">
        <v>9.9307953898879225E-2</v>
      </c>
      <c r="P3962" s="167">
        <f>SUM(D3962:O3962)</f>
        <v>1</v>
      </c>
      <c r="Q3962" s="484"/>
      <c r="R3962" s="234"/>
      <c r="S3962" s="234"/>
      <c r="T3962" s="75"/>
      <c r="U3962" s="79">
        <v>2</v>
      </c>
    </row>
    <row r="3963" spans="1:21" s="57" customFormat="1" ht="15.75" hidden="1" customHeight="1" thickBot="1">
      <c r="A3963" s="386" t="s">
        <v>84</v>
      </c>
      <c r="B3963" s="69"/>
      <c r="C3963" s="388" t="s">
        <v>747</v>
      </c>
      <c r="D3963" s="217">
        <v>7.4660000000000004E-2</v>
      </c>
      <c r="E3963" s="217">
        <v>8.1960000000000005E-2</v>
      </c>
      <c r="F3963" s="217">
        <v>7.5990000000000002E-2</v>
      </c>
      <c r="G3963" s="217">
        <v>7.5600000000000001E-2</v>
      </c>
      <c r="H3963" s="217">
        <v>7.6859999999999998E-2</v>
      </c>
      <c r="I3963" s="217">
        <v>8.5540000000000005E-2</v>
      </c>
      <c r="J3963" s="217">
        <v>7.442E-2</v>
      </c>
      <c r="K3963" s="217">
        <v>7.6770000000000005E-2</v>
      </c>
      <c r="L3963" s="217">
        <v>0.10101</v>
      </c>
      <c r="M3963" s="217">
        <v>0.08</v>
      </c>
      <c r="N3963" s="217">
        <v>8.9700000000000002E-2</v>
      </c>
      <c r="O3963" s="217">
        <v>0.10748000000000001</v>
      </c>
      <c r="P3963" s="171">
        <f>SUM(D3963:O3963)</f>
        <v>0.99999000000000005</v>
      </c>
      <c r="Q3963" s="484"/>
      <c r="R3963" s="234"/>
      <c r="S3963" s="234"/>
      <c r="T3963" s="75"/>
      <c r="U3963" s="79">
        <v>2</v>
      </c>
    </row>
    <row r="3964" spans="1:21" s="57" customFormat="1" ht="15.75" hidden="1" customHeight="1" thickBot="1">
      <c r="A3964" s="386" t="s">
        <v>84</v>
      </c>
      <c r="B3964" s="69"/>
      <c r="C3964" s="157" t="s">
        <v>748</v>
      </c>
      <c r="D3964" s="168">
        <f t="shared" ref="D3964:O3964" si="2625">D3983/$P3983</f>
        <v>7.6013513513513514E-2</v>
      </c>
      <c r="E3964" s="169">
        <f t="shared" si="2625"/>
        <v>7.4324324324324328E-2</v>
      </c>
      <c r="F3964" s="169">
        <f t="shared" si="2625"/>
        <v>7.6013513513513514E-2</v>
      </c>
      <c r="G3964" s="169">
        <f t="shared" si="2625"/>
        <v>7.0945945945945943E-2</v>
      </c>
      <c r="H3964" s="169">
        <f t="shared" si="2625"/>
        <v>8.1081081081081086E-2</v>
      </c>
      <c r="I3964" s="169">
        <f t="shared" si="2625"/>
        <v>8.4459459459459457E-2</v>
      </c>
      <c r="J3964" s="169">
        <f t="shared" si="2625"/>
        <v>9.0371621621621628E-2</v>
      </c>
      <c r="K3964" s="169">
        <f t="shared" si="2625"/>
        <v>8.4459459459459457E-2</v>
      </c>
      <c r="L3964" s="169">
        <f t="shared" si="2625"/>
        <v>9.45945945945946E-2</v>
      </c>
      <c r="M3964" s="169">
        <f t="shared" si="2625"/>
        <v>9.5439189189189186E-2</v>
      </c>
      <c r="N3964" s="169">
        <f t="shared" si="2625"/>
        <v>8.7837837837837843E-2</v>
      </c>
      <c r="O3964" s="169">
        <f t="shared" si="2625"/>
        <v>8.4459459459459457E-2</v>
      </c>
      <c r="P3964" s="171">
        <f>SUM(D3964:O3964)</f>
        <v>0.99999999999999989</v>
      </c>
      <c r="Q3964" s="484"/>
      <c r="R3964" s="234"/>
      <c r="S3964" s="234"/>
      <c r="T3964" s="75"/>
      <c r="U3964" s="79">
        <v>2</v>
      </c>
    </row>
    <row r="3965" spans="1:21" s="57" customFormat="1" ht="15.75" hidden="1" customHeight="1" thickBot="1">
      <c r="A3965" s="386" t="s">
        <v>84</v>
      </c>
      <c r="B3965" s="69"/>
      <c r="C3965" s="172" t="s">
        <v>749</v>
      </c>
      <c r="D3965" s="168">
        <f t="shared" ref="D3965:O3965" si="2626">D3984/$P3984</f>
        <v>7.289293849658314E-2</v>
      </c>
      <c r="E3965" s="169">
        <f t="shared" si="2626"/>
        <v>7.8967350037965067E-2</v>
      </c>
      <c r="F3965" s="169">
        <f t="shared" si="2626"/>
        <v>6.9096431283219434E-2</v>
      </c>
      <c r="G3965" s="169">
        <f t="shared" si="2626"/>
        <v>7.9726651480637817E-2</v>
      </c>
      <c r="H3965" s="169">
        <f t="shared" si="2626"/>
        <v>7.8208048595292332E-2</v>
      </c>
      <c r="I3965" s="169">
        <f t="shared" si="2626"/>
        <v>8.5041761579346994E-2</v>
      </c>
      <c r="J3965" s="169">
        <f t="shared" si="2626"/>
        <v>7.7448747152619596E-2</v>
      </c>
      <c r="K3965" s="169">
        <f t="shared" si="2626"/>
        <v>0.10022779043280182</v>
      </c>
      <c r="L3965" s="169">
        <f t="shared" si="2626"/>
        <v>9.1116173120728935E-2</v>
      </c>
      <c r="M3965" s="169">
        <f t="shared" si="2626"/>
        <v>8.0485952923310553E-2</v>
      </c>
      <c r="N3965" s="169">
        <f t="shared" si="2626"/>
        <v>8.5041761579346994E-2</v>
      </c>
      <c r="O3965" s="169">
        <f t="shared" si="2626"/>
        <v>0.1017463933181473</v>
      </c>
      <c r="P3965" s="171">
        <f>SUM(D3965:O3965)</f>
        <v>0.99999999999999989</v>
      </c>
      <c r="Q3965" s="496">
        <f>(P3984/P3983-1)</f>
        <v>0.11233108108108114</v>
      </c>
      <c r="R3965" s="234"/>
      <c r="S3965" s="234"/>
      <c r="T3965" s="75"/>
      <c r="U3965" s="79">
        <v>2</v>
      </c>
    </row>
    <row r="3966" spans="1:21" s="57" customFormat="1" ht="15.75" hidden="1" customHeight="1" thickBot="1">
      <c r="A3966" s="386" t="s">
        <v>84</v>
      </c>
      <c r="B3966" s="69"/>
      <c r="C3966" s="157" t="s">
        <v>750</v>
      </c>
      <c r="D3966" s="168">
        <f t="shared" ref="D3966:D3971" si="2627">D3985/$P3985</f>
        <v>7.3561011025966946E-2</v>
      </c>
      <c r="E3966" s="217">
        <f t="shared" ref="E3966:O3966" si="2628">E3985/$P3985</f>
        <v>8.077287485204214E-2</v>
      </c>
      <c r="F3966" s="217">
        <f t="shared" si="2628"/>
        <v>6.995507911292935E-2</v>
      </c>
      <c r="G3966" s="217">
        <f t="shared" si="2628"/>
        <v>7.3561011025966946E-2</v>
      </c>
      <c r="H3966" s="217">
        <f t="shared" si="2628"/>
        <v>9.9523720799837637E-2</v>
      </c>
      <c r="I3966" s="217">
        <f t="shared" si="2628"/>
        <v>8.3657620382472209E-2</v>
      </c>
      <c r="J3966" s="217">
        <f t="shared" si="2628"/>
        <v>8.2650921323235746E-2</v>
      </c>
      <c r="K3966" s="217">
        <f t="shared" si="2628"/>
        <v>9.159067059115493E-2</v>
      </c>
      <c r="L3966" s="217">
        <f t="shared" si="2628"/>
        <v>9.8802534417230123E-2</v>
      </c>
      <c r="M3966" s="217">
        <f t="shared" si="2628"/>
        <v>7.6445756556397029E-2</v>
      </c>
      <c r="N3966" s="217">
        <f t="shared" si="2628"/>
        <v>0.10889914377373539</v>
      </c>
      <c r="O3966" s="217">
        <f t="shared" si="2628"/>
        <v>6.0579656139031601E-2</v>
      </c>
      <c r="P3966" s="171">
        <f t="shared" ref="P3966:P3971" si="2629">SUM(D3966:O3966)</f>
        <v>0.99999999999999989</v>
      </c>
      <c r="Q3966" s="496">
        <f t="shared" ref="Q3966:Q3971" si="2630">(P3985/P3984-1)</f>
        <v>5.2850498823082681E-2</v>
      </c>
      <c r="R3966" s="234"/>
      <c r="S3966" s="234"/>
      <c r="T3966" s="75"/>
      <c r="U3966" s="79">
        <v>2</v>
      </c>
    </row>
    <row r="3967" spans="1:21" s="57" customFormat="1" ht="15.75" hidden="1" customHeight="1" thickBot="1">
      <c r="A3967" s="386" t="s">
        <v>84</v>
      </c>
      <c r="B3967" s="69"/>
      <c r="C3967" s="53" t="s">
        <v>751</v>
      </c>
      <c r="D3967" s="168">
        <f t="shared" si="2627"/>
        <v>0.10101694915254238</v>
      </c>
      <c r="E3967" s="217">
        <f t="shared" ref="E3967:O3967" si="2631">E3986/$P3986</f>
        <v>8.5423728813559321E-2</v>
      </c>
      <c r="F3967" s="217">
        <f t="shared" si="2631"/>
        <v>7.9322033898305083E-2</v>
      </c>
      <c r="G3967" s="217">
        <f t="shared" si="2631"/>
        <v>8.067796610169492E-2</v>
      </c>
      <c r="H3967" s="217">
        <f t="shared" si="2631"/>
        <v>7.5932203389830505E-2</v>
      </c>
      <c r="I3967" s="217">
        <f t="shared" si="2631"/>
        <v>9.152542372881356E-2</v>
      </c>
      <c r="J3967" s="217">
        <f t="shared" si="2631"/>
        <v>7.7288135593220342E-2</v>
      </c>
      <c r="K3967" s="217">
        <f t="shared" si="2631"/>
        <v>8.9491525423728818E-2</v>
      </c>
      <c r="L3967" s="217">
        <f t="shared" si="2631"/>
        <v>9.3559322033898301E-2</v>
      </c>
      <c r="M3967" s="217">
        <f t="shared" si="2631"/>
        <v>8.338983050847458E-2</v>
      </c>
      <c r="N3967" s="217">
        <f t="shared" si="2631"/>
        <v>8.7457627118644063E-2</v>
      </c>
      <c r="O3967" s="217">
        <f t="shared" si="2631"/>
        <v>5.4915254237288137E-2</v>
      </c>
      <c r="P3967" s="171">
        <f t="shared" si="2629"/>
        <v>1</v>
      </c>
      <c r="Q3967" s="497">
        <f t="shared" si="2630"/>
        <v>6.3749914346090675E-2</v>
      </c>
      <c r="R3967" s="234"/>
      <c r="S3967" s="234"/>
      <c r="T3967" s="75"/>
      <c r="U3967" s="79">
        <v>2</v>
      </c>
    </row>
    <row r="3968" spans="1:21" s="57" customFormat="1" ht="15.75" hidden="1" customHeight="1" thickBot="1">
      <c r="A3968" s="386" t="s">
        <v>84</v>
      </c>
      <c r="B3968" s="69"/>
      <c r="C3968" s="216" t="s">
        <v>752</v>
      </c>
      <c r="D3968" s="168">
        <f t="shared" si="2627"/>
        <v>0.10885733603786342</v>
      </c>
      <c r="E3968" s="217">
        <f t="shared" ref="E3968:O3968" si="2632">E3987/$P3987</f>
        <v>7.6402974983096686E-2</v>
      </c>
      <c r="F3968" s="217">
        <f t="shared" si="2632"/>
        <v>7.4374577417173765E-2</v>
      </c>
      <c r="G3968" s="217">
        <f t="shared" si="2632"/>
        <v>8.0459770114942528E-2</v>
      </c>
      <c r="H3968" s="217">
        <f t="shared" si="2632"/>
        <v>7.6402974983096686E-2</v>
      </c>
      <c r="I3968" s="217">
        <f t="shared" si="2632"/>
        <v>8.7897227856659904E-2</v>
      </c>
      <c r="J3968" s="217">
        <f t="shared" si="2632"/>
        <v>8.9249492900608518E-2</v>
      </c>
      <c r="K3968" s="217">
        <f t="shared" si="2632"/>
        <v>9.1954022988505746E-2</v>
      </c>
      <c r="L3968" s="217">
        <f t="shared" si="2632"/>
        <v>8.8573360378634211E-2</v>
      </c>
      <c r="M3968" s="217">
        <f t="shared" si="2632"/>
        <v>8.9925625422582825E-2</v>
      </c>
      <c r="N3968" s="217">
        <f t="shared" si="2632"/>
        <v>8.5192697768762676E-2</v>
      </c>
      <c r="O3968" s="217">
        <f t="shared" si="2632"/>
        <v>5.0709939148073022E-2</v>
      </c>
      <c r="P3968" s="171">
        <f t="shared" si="2629"/>
        <v>1</v>
      </c>
      <c r="Q3968" s="497">
        <f t="shared" si="2630"/>
        <v>2.7118644067796183E-3</v>
      </c>
      <c r="R3968" s="234"/>
      <c r="S3968" s="234"/>
      <c r="T3968" s="477"/>
      <c r="U3968" s="79">
        <v>2</v>
      </c>
    </row>
    <row r="3969" spans="1:21" s="57" customFormat="1" ht="15.75" hidden="1" customHeight="1" thickBot="1">
      <c r="A3969" s="386" t="s">
        <v>84</v>
      </c>
      <c r="B3969" s="516"/>
      <c r="C3969" s="532" t="s">
        <v>836</v>
      </c>
      <c r="D3969" s="173">
        <f t="shared" si="2627"/>
        <v>0.10303413400758533</v>
      </c>
      <c r="E3969" s="218">
        <f t="shared" ref="E3969:O3969" si="2633">E3988/$P3988</f>
        <v>7.1428571428571425E-2</v>
      </c>
      <c r="F3969" s="218">
        <f t="shared" si="2633"/>
        <v>7.8381795195954493E-2</v>
      </c>
      <c r="G3969" s="218">
        <f t="shared" si="2633"/>
        <v>8.4702907711757272E-2</v>
      </c>
      <c r="H3969" s="218">
        <f t="shared" si="2633"/>
        <v>7.1428571428571425E-2</v>
      </c>
      <c r="I3969" s="218">
        <f t="shared" si="2633"/>
        <v>9.1656131479140326E-2</v>
      </c>
      <c r="J3969" s="218">
        <f t="shared" si="2633"/>
        <v>0.15044247787610621</v>
      </c>
      <c r="K3969" s="218">
        <f t="shared" si="2633"/>
        <v>8.7231352718078387E-2</v>
      </c>
      <c r="L3969" s="218">
        <f t="shared" si="2633"/>
        <v>9.0391908975979776E-2</v>
      </c>
      <c r="M3969" s="218">
        <f t="shared" si="2633"/>
        <v>8.6599241466498098E-2</v>
      </c>
      <c r="N3969" s="218">
        <f t="shared" si="2633"/>
        <v>8.4702907711757272E-2</v>
      </c>
      <c r="O3969" s="218">
        <f t="shared" si="2633"/>
        <v>0</v>
      </c>
      <c r="P3969" s="514">
        <f t="shared" si="2629"/>
        <v>1</v>
      </c>
      <c r="Q3969" s="550">
        <f t="shared" si="2630"/>
        <v>6.964164976335363E-2</v>
      </c>
      <c r="R3969" s="234"/>
      <c r="S3969" s="234"/>
      <c r="T3969" s="75"/>
      <c r="U3969" s="79">
        <v>2</v>
      </c>
    </row>
    <row r="3970" spans="1:21" s="57" customFormat="1" ht="15.75" hidden="1" customHeight="1" thickBot="1">
      <c r="A3970" s="386" t="s">
        <v>84</v>
      </c>
      <c r="B3970" s="516"/>
      <c r="C3970" s="532" t="s">
        <v>918</v>
      </c>
      <c r="D3970" s="219">
        <f t="shared" si="2627"/>
        <v>0.16814518466979764</v>
      </c>
      <c r="E3970" s="220">
        <f t="shared" ref="E3970:O3971" si="2634">E3989/$P3989</f>
        <v>7.1316750739258999E-2</v>
      </c>
      <c r="F3970" s="220">
        <f t="shared" si="2634"/>
        <v>6.8417695831159045E-2</v>
      </c>
      <c r="G3970" s="220">
        <f t="shared" si="2634"/>
        <v>7.0157128776019012E-2</v>
      </c>
      <c r="H3970" s="220">
        <f t="shared" si="2634"/>
        <v>7.5375427610598941E-2</v>
      </c>
      <c r="I3970" s="220">
        <f t="shared" si="2634"/>
        <v>8.0013915463558877E-2</v>
      </c>
      <c r="J3970" s="220">
        <f t="shared" si="2634"/>
        <v>7.7114860555458922E-2</v>
      </c>
      <c r="K3970" s="220">
        <f t="shared" si="2634"/>
        <v>7.6535049573838929E-2</v>
      </c>
      <c r="L3970" s="220">
        <f t="shared" si="2634"/>
        <v>9.0450513132718735E-2</v>
      </c>
      <c r="M3970" s="220">
        <f t="shared" si="2634"/>
        <v>7.6535049573838929E-2</v>
      </c>
      <c r="N3970" s="220">
        <f t="shared" si="2634"/>
        <v>0.10088711080187858</v>
      </c>
      <c r="O3970" s="220">
        <f t="shared" si="2634"/>
        <v>4.5051313271873394E-2</v>
      </c>
      <c r="P3970" s="460">
        <f t="shared" si="2629"/>
        <v>1</v>
      </c>
      <c r="Q3970" s="551">
        <f t="shared" si="2630"/>
        <v>9.0202275600505644E-2</v>
      </c>
      <c r="R3970" s="234"/>
      <c r="S3970" s="234"/>
      <c r="T3970" s="75"/>
      <c r="U3970" s="79">
        <v>2</v>
      </c>
    </row>
    <row r="3971" spans="1:21" s="57" customFormat="1" ht="15.6" hidden="1" customHeight="1" thickBot="1">
      <c r="A3971" s="386" t="s">
        <v>84</v>
      </c>
      <c r="B3971" s="516"/>
      <c r="C3971" s="532" t="s">
        <v>1019</v>
      </c>
      <c r="D3971" s="219">
        <f t="shared" si="2627"/>
        <v>0.11363636363636363</v>
      </c>
      <c r="E3971" s="220">
        <f t="shared" si="2634"/>
        <v>9.4318181818181815E-2</v>
      </c>
      <c r="F3971" s="220">
        <f t="shared" si="2634"/>
        <v>5.8522727272727275E-2</v>
      </c>
      <c r="G3971" s="220">
        <f t="shared" si="2634"/>
        <v>7.4431818181818182E-2</v>
      </c>
      <c r="H3971" s="220">
        <f t="shared" si="2634"/>
        <v>8.0681818181818188E-2</v>
      </c>
      <c r="I3971" s="220">
        <f t="shared" si="2634"/>
        <v>8.9772727272727268E-2</v>
      </c>
      <c r="J3971" s="220">
        <f t="shared" si="2634"/>
        <v>9.375E-2</v>
      </c>
      <c r="K3971" s="220">
        <f t="shared" si="2634"/>
        <v>8.8636363636363638E-2</v>
      </c>
      <c r="L3971" s="220">
        <f t="shared" si="2634"/>
        <v>0.10113636363636364</v>
      </c>
      <c r="M3971" s="220">
        <f t="shared" si="2634"/>
        <v>8.0113636363636359E-2</v>
      </c>
      <c r="N3971" s="220">
        <f t="shared" si="2634"/>
        <v>8.1818181818181818E-2</v>
      </c>
      <c r="O3971" s="220">
        <f t="shared" si="2634"/>
        <v>4.3181818181818182E-2</v>
      </c>
      <c r="P3971" s="460">
        <f t="shared" si="2629"/>
        <v>1</v>
      </c>
      <c r="Q3971" s="551">
        <f t="shared" si="2630"/>
        <v>2.0467327651185752E-2</v>
      </c>
      <c r="R3971" s="234"/>
      <c r="S3971" s="234"/>
      <c r="T3971" s="75"/>
      <c r="U3971" s="79">
        <v>2</v>
      </c>
    </row>
    <row r="3972" spans="1:21" s="57" customFormat="1" ht="15.6" hidden="1" customHeight="1" thickBot="1">
      <c r="A3972" s="386" t="s">
        <v>84</v>
      </c>
      <c r="B3972" s="516"/>
      <c r="C3972" s="532" t="s">
        <v>1166</v>
      </c>
      <c r="D3972" s="219">
        <f t="shared" ref="D3972:O3972" si="2635">D3992/$P3992</f>
        <v>0.10794743429286609</v>
      </c>
      <c r="E3972" s="220">
        <f t="shared" si="2635"/>
        <v>7.0400500625782236E-2</v>
      </c>
      <c r="F3972" s="220">
        <f t="shared" si="2635"/>
        <v>7.1964956195244054E-2</v>
      </c>
      <c r="G3972" s="220">
        <f t="shared" si="2635"/>
        <v>0.114726741760534</v>
      </c>
      <c r="H3972" s="220">
        <f t="shared" si="2635"/>
        <v>7.3529411764705885E-2</v>
      </c>
      <c r="I3972" s="220">
        <f t="shared" si="2635"/>
        <v>8.2916145181476844E-2</v>
      </c>
      <c r="J3972" s="220">
        <f t="shared" si="2635"/>
        <v>7.6658322903629547E-2</v>
      </c>
      <c r="K3972" s="220">
        <f t="shared" si="2635"/>
        <v>8.2916145181476844E-2</v>
      </c>
      <c r="L3972" s="220">
        <f t="shared" si="2635"/>
        <v>0.10429703796412182</v>
      </c>
      <c r="M3972" s="220">
        <f t="shared" si="2635"/>
        <v>9.491030454735086E-2</v>
      </c>
      <c r="N3972" s="220">
        <f t="shared" si="2635"/>
        <v>7.926574885273259E-2</v>
      </c>
      <c r="O3972" s="220">
        <f t="shared" si="2635"/>
        <v>4.0467250730079223E-2</v>
      </c>
      <c r="P3972" s="460">
        <f>SUM(D3972:O3972)</f>
        <v>0.99999999999999989</v>
      </c>
      <c r="Q3972" s="551">
        <f>(P3992/P3990-1)</f>
        <v>8.9545454545454595E-2</v>
      </c>
      <c r="R3972" s="234"/>
      <c r="S3972" s="234"/>
      <c r="T3972" s="75"/>
      <c r="U3972" s="79">
        <v>2</v>
      </c>
    </row>
    <row r="3973" spans="1:21" s="57" customFormat="1" ht="15.6" customHeight="1" thickBot="1">
      <c r="A3973" s="386" t="s">
        <v>84</v>
      </c>
      <c r="B3973" s="516">
        <f>+B3955+1</f>
        <v>766</v>
      </c>
      <c r="C3973" s="532" t="s">
        <v>2196</v>
      </c>
      <c r="D3973" s="219">
        <f t="shared" ref="D3973:O3973" si="2636">D3993/$P3993</f>
        <v>0.11072103699702944</v>
      </c>
      <c r="E3973" s="220">
        <f t="shared" si="2636"/>
        <v>7.5074264110180935E-2</v>
      </c>
      <c r="F3973" s="220">
        <f t="shared" si="2636"/>
        <v>8.0475290305157973E-2</v>
      </c>
      <c r="G3973" s="220">
        <f t="shared" si="2636"/>
        <v>7.7234674588171751E-2</v>
      </c>
      <c r="H3973" s="220">
        <f t="shared" si="2636"/>
        <v>7.8854982446664862E-2</v>
      </c>
      <c r="I3973" s="220">
        <f t="shared" si="2636"/>
        <v>9.0197137456116669E-2</v>
      </c>
      <c r="J3973" s="220">
        <f t="shared" si="2636"/>
        <v>9.9378881987577633E-2</v>
      </c>
      <c r="K3973" s="220">
        <f t="shared" si="2636"/>
        <v>8.4256008641641914E-2</v>
      </c>
      <c r="L3973" s="220">
        <f t="shared" si="2636"/>
        <v>8.5876316500135025E-2</v>
      </c>
      <c r="M3973" s="220">
        <f t="shared" si="2636"/>
        <v>8.1555495544153395E-2</v>
      </c>
      <c r="N3973" s="220">
        <f t="shared" si="2636"/>
        <v>9.3977855792600595E-2</v>
      </c>
      <c r="O3973" s="220">
        <f t="shared" si="2636"/>
        <v>4.2398055630569809E-2</v>
      </c>
      <c r="P3973" s="460">
        <f t="shared" ref="P3973:P3982" si="2637">SUM(D3973:O3973)</f>
        <v>1.0000000000000002</v>
      </c>
      <c r="Q3973" s="551">
        <f>(P3993/P3992-1)</f>
        <v>-3.4470171047142228E-2</v>
      </c>
      <c r="R3973" s="234"/>
      <c r="S3973" s="234"/>
      <c r="T3973" s="75"/>
      <c r="U3973" s="79">
        <v>1</v>
      </c>
    </row>
    <row r="3974" spans="1:21" s="57" customFormat="1" ht="15.6" customHeight="1" thickBot="1">
      <c r="A3974" s="386" t="s">
        <v>84</v>
      </c>
      <c r="B3974" s="516">
        <f>+B3973+1</f>
        <v>767</v>
      </c>
      <c r="C3974" s="532" t="s">
        <v>2197</v>
      </c>
      <c r="D3974" s="347">
        <f t="shared" ref="D3974:O3974" si="2638">D3994/$P3994</f>
        <v>0.12822796081923418</v>
      </c>
      <c r="E3974" s="264">
        <f t="shared" si="2638"/>
        <v>7.123775601068566E-2</v>
      </c>
      <c r="F3974" s="264">
        <f t="shared" si="2638"/>
        <v>6.8121104185218162E-2</v>
      </c>
      <c r="G3974" s="264">
        <f t="shared" si="2638"/>
        <v>7.5244879786286731E-2</v>
      </c>
      <c r="H3974" s="264">
        <f t="shared" si="2638"/>
        <v>7.2128227960819233E-2</v>
      </c>
      <c r="I3974" s="264">
        <f t="shared" si="2638"/>
        <v>8.5485307212822798E-2</v>
      </c>
      <c r="J3974" s="264">
        <f t="shared" si="2638"/>
        <v>0.11976847729296528</v>
      </c>
      <c r="K3974" s="264">
        <f t="shared" si="2638"/>
        <v>7.7471059661620656E-2</v>
      </c>
      <c r="L3974" s="264">
        <f t="shared" si="2638"/>
        <v>8.8601959038290296E-2</v>
      </c>
      <c r="M3974" s="264">
        <f t="shared" si="2638"/>
        <v>9.4390026714158498E-2</v>
      </c>
      <c r="N3974" s="264">
        <f t="shared" si="2638"/>
        <v>8.5930543187889577E-2</v>
      </c>
      <c r="O3974" s="264">
        <f t="shared" si="2638"/>
        <v>3.3392698130008905E-2</v>
      </c>
      <c r="P3974" s="552">
        <f t="shared" si="2637"/>
        <v>1</v>
      </c>
      <c r="Q3974" s="553">
        <f t="shared" ref="Q3974:Q3982" si="2639">(P3994/P3993-1)</f>
        <v>0.21307048339184442</v>
      </c>
      <c r="R3974" s="234"/>
      <c r="S3974" s="234"/>
      <c r="T3974" s="75"/>
      <c r="U3974" s="79">
        <v>1</v>
      </c>
    </row>
    <row r="3975" spans="1:21" s="57" customFormat="1" ht="15.6" customHeight="1" thickBot="1">
      <c r="A3975" s="386" t="s">
        <v>84</v>
      </c>
      <c r="B3975" s="516">
        <f>+B3974+1</f>
        <v>768</v>
      </c>
      <c r="C3975" s="53" t="s">
        <v>2198</v>
      </c>
      <c r="D3975" s="237">
        <f t="shared" ref="D3975:O3975" si="2640">D3995/$P3995</f>
        <v>0.11712846347607053</v>
      </c>
      <c r="E3975" s="328">
        <f t="shared" si="2640"/>
        <v>7.5146935348446686E-2</v>
      </c>
      <c r="F3975" s="328">
        <f t="shared" si="2640"/>
        <v>7.724601175482787E-2</v>
      </c>
      <c r="G3975" s="328">
        <f t="shared" si="2640"/>
        <v>7.3887489504617973E-2</v>
      </c>
      <c r="H3975" s="328">
        <f t="shared" si="2640"/>
        <v>7.3887489504617973E-2</v>
      </c>
      <c r="I3975" s="328">
        <f t="shared" si="2640"/>
        <v>0.11209068010075567</v>
      </c>
      <c r="J3975" s="328">
        <f t="shared" si="2640"/>
        <v>7.8505457598656597E-2</v>
      </c>
      <c r="K3975" s="328">
        <f t="shared" si="2640"/>
        <v>7.5986565910999157E-2</v>
      </c>
      <c r="L3975" s="328">
        <f t="shared" si="2640"/>
        <v>8.984047019311503E-2</v>
      </c>
      <c r="M3975" s="328">
        <f t="shared" si="2640"/>
        <v>8.5222502099076405E-2</v>
      </c>
      <c r="N3975" s="328">
        <f t="shared" si="2640"/>
        <v>9.2779177162048698E-2</v>
      </c>
      <c r="O3975" s="328">
        <f t="shared" si="2640"/>
        <v>4.8278757346767419E-2</v>
      </c>
      <c r="P3975" s="329">
        <f t="shared" si="2637"/>
        <v>1</v>
      </c>
      <c r="Q3975" s="498">
        <f t="shared" si="2639"/>
        <v>6.0552092609082786E-2</v>
      </c>
      <c r="R3975" s="234"/>
      <c r="S3975" s="234"/>
      <c r="T3975" s="75"/>
      <c r="U3975" s="79">
        <v>1</v>
      </c>
    </row>
    <row r="3976" spans="1:21" s="57" customFormat="1" ht="15.6" customHeight="1" thickBot="1">
      <c r="A3976" s="386" t="s">
        <v>84</v>
      </c>
      <c r="B3976" s="516">
        <f>+B3975+1</f>
        <v>769</v>
      </c>
      <c r="C3976" s="53" t="s">
        <v>2199</v>
      </c>
      <c r="D3976" s="347">
        <f t="shared" ref="D3976:O3976" si="2641">D3996/$P3996</f>
        <v>0.11920808761583825</v>
      </c>
      <c r="E3976" s="264">
        <f t="shared" si="2641"/>
        <v>7.3715248525695026E-2</v>
      </c>
      <c r="F3976" s="264">
        <f t="shared" si="2641"/>
        <v>7.3715248525695026E-2</v>
      </c>
      <c r="G3976" s="264">
        <f t="shared" si="2641"/>
        <v>8.8458298230834037E-2</v>
      </c>
      <c r="H3976" s="264">
        <f t="shared" si="2641"/>
        <v>0.10530749789385004</v>
      </c>
      <c r="I3976" s="264">
        <f t="shared" si="2641"/>
        <v>9.309182813816344E-2</v>
      </c>
      <c r="J3976" s="264">
        <f t="shared" si="2641"/>
        <v>9.4776748104465042E-2</v>
      </c>
      <c r="K3976" s="264">
        <f t="shared" si="2641"/>
        <v>7.1187868576242624E-2</v>
      </c>
      <c r="L3976" s="264">
        <f t="shared" si="2641"/>
        <v>8.2561078348778433E-2</v>
      </c>
      <c r="M3976" s="264">
        <f t="shared" si="2641"/>
        <v>7.877000842459983E-2</v>
      </c>
      <c r="N3976" s="264">
        <f t="shared" si="2641"/>
        <v>7.7085088458298229E-2</v>
      </c>
      <c r="O3976" s="264">
        <f t="shared" si="2641"/>
        <v>4.2122999157540017E-2</v>
      </c>
      <c r="P3976" s="239">
        <f t="shared" si="2637"/>
        <v>1</v>
      </c>
      <c r="Q3976" s="492">
        <f t="shared" si="2639"/>
        <v>-3.3585222502099388E-3</v>
      </c>
      <c r="R3976" s="234"/>
      <c r="S3976" s="234"/>
      <c r="T3976" s="75"/>
      <c r="U3976" s="79">
        <v>1</v>
      </c>
    </row>
    <row r="3977" spans="1:21" s="57" customFormat="1" ht="15.75" customHeight="1" thickBot="1">
      <c r="A3977" s="386" t="s">
        <v>84</v>
      </c>
      <c r="B3977" s="516">
        <f>+B3976+1</f>
        <v>770</v>
      </c>
      <c r="C3977" s="53" t="s">
        <v>2200</v>
      </c>
      <c r="D3977" s="347">
        <f t="shared" ref="D3977:O3977" si="2642">D3997/$P3997</f>
        <v>0.14961725817675714</v>
      </c>
      <c r="E3977" s="264">
        <f t="shared" si="2642"/>
        <v>7.1329157967988874E-2</v>
      </c>
      <c r="F3977" s="264">
        <f t="shared" si="2642"/>
        <v>7.2199025748086301E-2</v>
      </c>
      <c r="G3977" s="264">
        <f t="shared" si="2642"/>
        <v>7.6113430758524711E-2</v>
      </c>
      <c r="H3977" s="264">
        <f t="shared" si="2642"/>
        <v>7.9592901878914407E-2</v>
      </c>
      <c r="I3977" s="264">
        <f t="shared" si="2642"/>
        <v>9.1771050800278364E-2</v>
      </c>
      <c r="J3977" s="264">
        <f t="shared" si="2642"/>
        <v>9.4815588030619347E-2</v>
      </c>
      <c r="K3977" s="264">
        <f t="shared" si="2642"/>
        <v>7.4373695198329856E-2</v>
      </c>
      <c r="L3977" s="264">
        <f t="shared" si="2642"/>
        <v>8.3507306889352831E-2</v>
      </c>
      <c r="M3977" s="264">
        <f t="shared" si="2642"/>
        <v>8.220250521920669E-2</v>
      </c>
      <c r="N3977" s="264">
        <f t="shared" si="2642"/>
        <v>8.4377174669450244E-2</v>
      </c>
      <c r="O3977" s="264">
        <f t="shared" si="2642"/>
        <v>4.0100904662491228E-2</v>
      </c>
      <c r="P3977" s="239">
        <f t="shared" si="2637"/>
        <v>1</v>
      </c>
      <c r="Q3977" s="492">
        <f t="shared" si="2639"/>
        <v>-3.1508003369840054E-2</v>
      </c>
      <c r="R3977" s="234"/>
      <c r="S3977" s="234"/>
      <c r="T3977" s="75"/>
      <c r="U3977" s="79">
        <v>1</v>
      </c>
    </row>
    <row r="3978" spans="1:21" s="57" customFormat="1" ht="15.75" customHeight="1" thickBot="1">
      <c r="A3978" s="386" t="s">
        <v>84</v>
      </c>
      <c r="B3978" s="516">
        <f>+B3977+1</f>
        <v>771</v>
      </c>
      <c r="C3978" s="53" t="s">
        <v>2201</v>
      </c>
      <c r="D3978" s="347">
        <f t="shared" ref="D3978:O3978" si="2643">D3998/$P3998</f>
        <v>0.11526232114467408</v>
      </c>
      <c r="E3978" s="264">
        <f t="shared" si="2643"/>
        <v>7.4191838897721255E-2</v>
      </c>
      <c r="F3978" s="264">
        <f t="shared" si="2643"/>
        <v>7.5075075075075076E-2</v>
      </c>
      <c r="G3978" s="264">
        <f t="shared" si="2643"/>
        <v>7.9049637873167281E-2</v>
      </c>
      <c r="H3978" s="264">
        <f t="shared" si="2643"/>
        <v>8.3024200671259485E-2</v>
      </c>
      <c r="I3978" s="264">
        <f t="shared" si="2643"/>
        <v>9.538950715421303E-2</v>
      </c>
      <c r="J3978" s="264">
        <f t="shared" si="2643"/>
        <v>9.8480833774951412E-2</v>
      </c>
      <c r="K3978" s="264">
        <f t="shared" si="2643"/>
        <v>7.7724783607136541E-2</v>
      </c>
      <c r="L3978" s="264">
        <f t="shared" si="2643"/>
        <v>8.6998763469351703E-2</v>
      </c>
      <c r="M3978" s="264">
        <f t="shared" si="2643"/>
        <v>8.5232291114644046E-2</v>
      </c>
      <c r="N3978" s="264">
        <f t="shared" si="2643"/>
        <v>8.7881999646705525E-2</v>
      </c>
      <c r="O3978" s="264">
        <f t="shared" si="2643"/>
        <v>4.1688747571100554E-2</v>
      </c>
      <c r="P3978" s="239">
        <f t="shared" si="2637"/>
        <v>0.99999999999999989</v>
      </c>
      <c r="Q3978" s="492">
        <f t="shared" si="2639"/>
        <v>-1.5135699373695077E-2</v>
      </c>
      <c r="R3978" s="234"/>
      <c r="S3978" s="234"/>
      <c r="T3978" s="75"/>
      <c r="U3978" s="79">
        <v>1</v>
      </c>
    </row>
    <row r="3979" spans="1:21" s="57" customFormat="1" ht="15.75" hidden="1" customHeight="1" thickBot="1">
      <c r="A3979" s="386" t="s">
        <v>84</v>
      </c>
      <c r="B3979" s="69"/>
      <c r="C3979" s="53" t="s">
        <v>2202</v>
      </c>
      <c r="D3979" s="347" t="e">
        <f t="shared" ref="D3979:O3979" si="2644">D3999/$P3999</f>
        <v>#DIV/0!</v>
      </c>
      <c r="E3979" s="264" t="e">
        <f t="shared" si="2644"/>
        <v>#DIV/0!</v>
      </c>
      <c r="F3979" s="264" t="e">
        <f t="shared" si="2644"/>
        <v>#DIV/0!</v>
      </c>
      <c r="G3979" s="264" t="e">
        <f t="shared" si="2644"/>
        <v>#DIV/0!</v>
      </c>
      <c r="H3979" s="264" t="e">
        <f t="shared" si="2644"/>
        <v>#DIV/0!</v>
      </c>
      <c r="I3979" s="264" t="e">
        <f t="shared" si="2644"/>
        <v>#DIV/0!</v>
      </c>
      <c r="J3979" s="264" t="e">
        <f t="shared" si="2644"/>
        <v>#DIV/0!</v>
      </c>
      <c r="K3979" s="264" t="e">
        <f t="shared" si="2644"/>
        <v>#DIV/0!</v>
      </c>
      <c r="L3979" s="264" t="e">
        <f t="shared" si="2644"/>
        <v>#DIV/0!</v>
      </c>
      <c r="M3979" s="264" t="e">
        <f t="shared" si="2644"/>
        <v>#DIV/0!</v>
      </c>
      <c r="N3979" s="264" t="e">
        <f t="shared" si="2644"/>
        <v>#DIV/0!</v>
      </c>
      <c r="O3979" s="264" t="e">
        <f t="shared" si="2644"/>
        <v>#DIV/0!</v>
      </c>
      <c r="P3979" s="239" t="e">
        <f t="shared" si="2637"/>
        <v>#DIV/0!</v>
      </c>
      <c r="Q3979" s="492">
        <f t="shared" si="2639"/>
        <v>-1</v>
      </c>
      <c r="R3979" s="234"/>
      <c r="S3979" s="234"/>
      <c r="T3979" s="75"/>
      <c r="U3979" s="79">
        <v>2</v>
      </c>
    </row>
    <row r="3980" spans="1:21" s="57" customFormat="1" ht="15.75" hidden="1" customHeight="1" thickBot="1">
      <c r="A3980" s="386" t="s">
        <v>84</v>
      </c>
      <c r="B3980" s="69"/>
      <c r="C3980" s="53" t="s">
        <v>2203</v>
      </c>
      <c r="D3980" s="347" t="e">
        <f t="shared" ref="D3980:O3980" si="2645">D4000/$P4000</f>
        <v>#DIV/0!</v>
      </c>
      <c r="E3980" s="264" t="e">
        <f t="shared" si="2645"/>
        <v>#DIV/0!</v>
      </c>
      <c r="F3980" s="264" t="e">
        <f t="shared" si="2645"/>
        <v>#DIV/0!</v>
      </c>
      <c r="G3980" s="264" t="e">
        <f t="shared" si="2645"/>
        <v>#DIV/0!</v>
      </c>
      <c r="H3980" s="264" t="e">
        <f t="shared" si="2645"/>
        <v>#DIV/0!</v>
      </c>
      <c r="I3980" s="264" t="e">
        <f t="shared" si="2645"/>
        <v>#DIV/0!</v>
      </c>
      <c r="J3980" s="264" t="e">
        <f t="shared" si="2645"/>
        <v>#DIV/0!</v>
      </c>
      <c r="K3980" s="264" t="e">
        <f t="shared" si="2645"/>
        <v>#DIV/0!</v>
      </c>
      <c r="L3980" s="264" t="e">
        <f t="shared" si="2645"/>
        <v>#DIV/0!</v>
      </c>
      <c r="M3980" s="264" t="e">
        <f t="shared" si="2645"/>
        <v>#DIV/0!</v>
      </c>
      <c r="N3980" s="264" t="e">
        <f t="shared" si="2645"/>
        <v>#DIV/0!</v>
      </c>
      <c r="O3980" s="264" t="e">
        <f t="shared" si="2645"/>
        <v>#DIV/0!</v>
      </c>
      <c r="P3980" s="239" t="e">
        <f t="shared" si="2637"/>
        <v>#DIV/0!</v>
      </c>
      <c r="Q3980" s="492" t="e">
        <f t="shared" si="2639"/>
        <v>#DIV/0!</v>
      </c>
      <c r="R3980" s="234"/>
      <c r="S3980" s="234"/>
      <c r="T3980" s="75"/>
      <c r="U3980" s="79">
        <v>2</v>
      </c>
    </row>
    <row r="3981" spans="1:21" s="57" customFormat="1" ht="15.75" hidden="1" customHeight="1" thickBot="1">
      <c r="A3981" s="386" t="s">
        <v>84</v>
      </c>
      <c r="B3981" s="69"/>
      <c r="C3981" s="53" t="s">
        <v>2204</v>
      </c>
      <c r="D3981" s="347" t="e">
        <f t="shared" ref="D3981:O3981" si="2646">D4001/$P4001</f>
        <v>#DIV/0!</v>
      </c>
      <c r="E3981" s="264" t="e">
        <f t="shared" si="2646"/>
        <v>#DIV/0!</v>
      </c>
      <c r="F3981" s="264" t="e">
        <f t="shared" si="2646"/>
        <v>#DIV/0!</v>
      </c>
      <c r="G3981" s="264" t="e">
        <f t="shared" si="2646"/>
        <v>#DIV/0!</v>
      </c>
      <c r="H3981" s="264" t="e">
        <f t="shared" si="2646"/>
        <v>#DIV/0!</v>
      </c>
      <c r="I3981" s="264" t="e">
        <f t="shared" si="2646"/>
        <v>#DIV/0!</v>
      </c>
      <c r="J3981" s="264" t="e">
        <f t="shared" si="2646"/>
        <v>#DIV/0!</v>
      </c>
      <c r="K3981" s="264" t="e">
        <f t="shared" si="2646"/>
        <v>#DIV/0!</v>
      </c>
      <c r="L3981" s="264" t="e">
        <f t="shared" si="2646"/>
        <v>#DIV/0!</v>
      </c>
      <c r="M3981" s="264" t="e">
        <f t="shared" si="2646"/>
        <v>#DIV/0!</v>
      </c>
      <c r="N3981" s="264" t="e">
        <f t="shared" si="2646"/>
        <v>#DIV/0!</v>
      </c>
      <c r="O3981" s="264" t="e">
        <f t="shared" si="2646"/>
        <v>#DIV/0!</v>
      </c>
      <c r="P3981" s="239" t="e">
        <f t="shared" si="2637"/>
        <v>#DIV/0!</v>
      </c>
      <c r="Q3981" s="492" t="e">
        <f t="shared" si="2639"/>
        <v>#DIV/0!</v>
      </c>
      <c r="R3981" s="234"/>
      <c r="S3981" s="234"/>
      <c r="T3981" s="75"/>
      <c r="U3981" s="79">
        <v>2</v>
      </c>
    </row>
    <row r="3982" spans="1:21" s="57" customFormat="1" ht="15.75" hidden="1" customHeight="1" thickBot="1">
      <c r="A3982" s="386" t="s">
        <v>84</v>
      </c>
      <c r="B3982" s="69"/>
      <c r="C3982" s="53" t="s">
        <v>2205</v>
      </c>
      <c r="D3982" s="347" t="e">
        <f t="shared" ref="D3982:O3982" si="2647">D4002/$P4002</f>
        <v>#DIV/0!</v>
      </c>
      <c r="E3982" s="264" t="e">
        <f t="shared" si="2647"/>
        <v>#DIV/0!</v>
      </c>
      <c r="F3982" s="264" t="e">
        <f t="shared" si="2647"/>
        <v>#DIV/0!</v>
      </c>
      <c r="G3982" s="264" t="e">
        <f t="shared" si="2647"/>
        <v>#DIV/0!</v>
      </c>
      <c r="H3982" s="264" t="e">
        <f t="shared" si="2647"/>
        <v>#DIV/0!</v>
      </c>
      <c r="I3982" s="264" t="e">
        <f t="shared" si="2647"/>
        <v>#DIV/0!</v>
      </c>
      <c r="J3982" s="264" t="e">
        <f t="shared" si="2647"/>
        <v>#DIV/0!</v>
      </c>
      <c r="K3982" s="264" t="e">
        <f t="shared" si="2647"/>
        <v>#DIV/0!</v>
      </c>
      <c r="L3982" s="264" t="e">
        <f t="shared" si="2647"/>
        <v>#DIV/0!</v>
      </c>
      <c r="M3982" s="264" t="e">
        <f t="shared" si="2647"/>
        <v>#DIV/0!</v>
      </c>
      <c r="N3982" s="264" t="e">
        <f t="shared" si="2647"/>
        <v>#DIV/0!</v>
      </c>
      <c r="O3982" s="264" t="e">
        <f t="shared" si="2647"/>
        <v>#DIV/0!</v>
      </c>
      <c r="P3982" s="239" t="e">
        <f t="shared" si="2637"/>
        <v>#DIV/0!</v>
      </c>
      <c r="Q3982" s="492" t="e">
        <f t="shared" si="2639"/>
        <v>#DIV/0!</v>
      </c>
      <c r="R3982" s="234"/>
      <c r="S3982" s="234"/>
      <c r="T3982" s="75"/>
      <c r="U3982" s="79">
        <v>2</v>
      </c>
    </row>
    <row r="3983" spans="1:21" s="57" customFormat="1" ht="15.75" hidden="1" customHeight="1" thickBot="1">
      <c r="A3983" s="386" t="s">
        <v>84</v>
      </c>
      <c r="B3983" s="69"/>
      <c r="C3983" s="56" t="s">
        <v>748</v>
      </c>
      <c r="D3983" s="240">
        <v>90</v>
      </c>
      <c r="E3983" s="241">
        <v>88</v>
      </c>
      <c r="F3983" s="241">
        <v>90</v>
      </c>
      <c r="G3983" s="241">
        <v>84</v>
      </c>
      <c r="H3983" s="241">
        <v>96</v>
      </c>
      <c r="I3983" s="241">
        <v>100</v>
      </c>
      <c r="J3983" s="241">
        <v>107</v>
      </c>
      <c r="K3983" s="241">
        <v>100</v>
      </c>
      <c r="L3983" s="241">
        <v>112</v>
      </c>
      <c r="M3983" s="241">
        <v>113</v>
      </c>
      <c r="N3983" s="241">
        <v>104</v>
      </c>
      <c r="O3983" s="197">
        <v>100</v>
      </c>
      <c r="P3983" s="242">
        <f>SUM(D3983:O3983)</f>
        <v>1184</v>
      </c>
      <c r="Q3983" s="198"/>
      <c r="R3983" s="234"/>
      <c r="S3983" s="234"/>
      <c r="T3983" s="75"/>
      <c r="U3983" s="79">
        <v>2</v>
      </c>
    </row>
    <row r="3984" spans="1:21" s="57" customFormat="1" ht="15.75" hidden="1" customHeight="1" thickBot="1">
      <c r="A3984" s="386" t="s">
        <v>84</v>
      </c>
      <c r="B3984" s="69"/>
      <c r="C3984" s="53" t="s">
        <v>749</v>
      </c>
      <c r="D3984" s="182">
        <v>96</v>
      </c>
      <c r="E3984" s="183">
        <v>104</v>
      </c>
      <c r="F3984" s="183">
        <v>91</v>
      </c>
      <c r="G3984" s="183">
        <v>105</v>
      </c>
      <c r="H3984" s="183">
        <v>103</v>
      </c>
      <c r="I3984" s="183">
        <v>112</v>
      </c>
      <c r="J3984" s="183">
        <v>102</v>
      </c>
      <c r="K3984" s="183">
        <v>132</v>
      </c>
      <c r="L3984" s="183">
        <v>120</v>
      </c>
      <c r="M3984" s="183">
        <v>106</v>
      </c>
      <c r="N3984" s="183">
        <v>112</v>
      </c>
      <c r="O3984" s="184">
        <v>134</v>
      </c>
      <c r="P3984" s="185">
        <f>SUM(D3984:O3984)</f>
        <v>1317</v>
      </c>
      <c r="Q3984" s="502"/>
      <c r="R3984" s="186"/>
      <c r="S3984" s="186"/>
      <c r="T3984" s="103"/>
      <c r="U3984" s="79">
        <v>2</v>
      </c>
    </row>
    <row r="3985" spans="1:21" s="57" customFormat="1" ht="15.75" hidden="1" customHeight="1" thickBot="1">
      <c r="A3985" s="386" t="s">
        <v>84</v>
      </c>
      <c r="B3985" s="69"/>
      <c r="C3985" s="53" t="s">
        <v>750</v>
      </c>
      <c r="D3985" s="182">
        <v>102</v>
      </c>
      <c r="E3985" s="183">
        <v>112</v>
      </c>
      <c r="F3985" s="183">
        <v>97</v>
      </c>
      <c r="G3985" s="183">
        <v>102</v>
      </c>
      <c r="H3985" s="183">
        <v>138</v>
      </c>
      <c r="I3985" s="183">
        <v>116</v>
      </c>
      <c r="J3985" s="183">
        <f>110+4.60410695</f>
        <v>114.60410695</v>
      </c>
      <c r="K3985" s="183">
        <v>127</v>
      </c>
      <c r="L3985" s="183">
        <v>137</v>
      </c>
      <c r="M3985" s="183">
        <v>106</v>
      </c>
      <c r="N3985" s="183">
        <v>151</v>
      </c>
      <c r="O3985" s="184">
        <v>84</v>
      </c>
      <c r="P3985" s="185">
        <f t="shared" ref="P3985:P3990" si="2648">SUM(D3985:O3985)</f>
        <v>1386.60410695</v>
      </c>
      <c r="Q3985" s="503"/>
      <c r="R3985" s="187"/>
      <c r="S3985" s="187"/>
      <c r="T3985" s="105">
        <f t="shared" ref="T3985:T3991" si="2649">R3985-S3985</f>
        <v>0</v>
      </c>
      <c r="U3985" s="79">
        <v>2</v>
      </c>
    </row>
    <row r="3986" spans="1:21" s="57" customFormat="1" ht="15.75" hidden="1" customHeight="1" thickBot="1">
      <c r="A3986" s="386" t="s">
        <v>84</v>
      </c>
      <c r="B3986" s="69"/>
      <c r="C3986" s="53" t="s">
        <v>751</v>
      </c>
      <c r="D3986" s="182">
        <v>149</v>
      </c>
      <c r="E3986" s="183">
        <v>126</v>
      </c>
      <c r="F3986" s="183">
        <v>117</v>
      </c>
      <c r="G3986" s="389">
        <v>119</v>
      </c>
      <c r="H3986" s="183">
        <v>112</v>
      </c>
      <c r="I3986" s="183">
        <v>135</v>
      </c>
      <c r="J3986" s="183">
        <v>114</v>
      </c>
      <c r="K3986" s="183">
        <v>132</v>
      </c>
      <c r="L3986" s="183">
        <v>138</v>
      </c>
      <c r="M3986" s="183">
        <v>123</v>
      </c>
      <c r="N3986" s="183">
        <v>129</v>
      </c>
      <c r="O3986" s="184">
        <v>81</v>
      </c>
      <c r="P3986" s="185">
        <f t="shared" si="2648"/>
        <v>1475</v>
      </c>
      <c r="Q3986" s="503"/>
      <c r="R3986" s="187"/>
      <c r="S3986" s="187"/>
      <c r="T3986" s="105">
        <f t="shared" si="2649"/>
        <v>0</v>
      </c>
      <c r="U3986" s="79">
        <v>2</v>
      </c>
    </row>
    <row r="3987" spans="1:21" s="57" customFormat="1" ht="15.75" hidden="1" customHeight="1" thickBot="1">
      <c r="A3987" s="386" t="s">
        <v>84</v>
      </c>
      <c r="B3987" s="69"/>
      <c r="C3987" s="53" t="s">
        <v>752</v>
      </c>
      <c r="D3987" s="182">
        <v>161</v>
      </c>
      <c r="E3987" s="183">
        <v>113</v>
      </c>
      <c r="F3987" s="183">
        <v>110</v>
      </c>
      <c r="G3987" s="183">
        <v>119</v>
      </c>
      <c r="H3987" s="183">
        <v>113</v>
      </c>
      <c r="I3987" s="183">
        <v>130</v>
      </c>
      <c r="J3987" s="183">
        <v>132</v>
      </c>
      <c r="K3987" s="183">
        <v>136</v>
      </c>
      <c r="L3987" s="183">
        <v>131</v>
      </c>
      <c r="M3987" s="183">
        <v>133</v>
      </c>
      <c r="N3987" s="183">
        <v>126</v>
      </c>
      <c r="O3987" s="184">
        <v>75</v>
      </c>
      <c r="P3987" s="185">
        <f t="shared" si="2648"/>
        <v>1479</v>
      </c>
      <c r="Q3987" s="503"/>
      <c r="R3987" s="187"/>
      <c r="S3987" s="187"/>
      <c r="T3987" s="105">
        <f t="shared" si="2649"/>
        <v>0</v>
      </c>
      <c r="U3987" s="79">
        <v>2</v>
      </c>
    </row>
    <row r="3988" spans="1:21" s="57" customFormat="1" ht="15.75" hidden="1" customHeight="1" thickBot="1">
      <c r="A3988" s="386" t="s">
        <v>84</v>
      </c>
      <c r="B3988" s="69"/>
      <c r="C3988" s="53" t="s">
        <v>836</v>
      </c>
      <c r="D3988" s="189">
        <v>163</v>
      </c>
      <c r="E3988" s="190">
        <v>113</v>
      </c>
      <c r="F3988" s="190">
        <v>124</v>
      </c>
      <c r="G3988" s="190">
        <v>134</v>
      </c>
      <c r="H3988" s="190">
        <v>113</v>
      </c>
      <c r="I3988" s="190">
        <v>145</v>
      </c>
      <c r="J3988" s="190">
        <v>238</v>
      </c>
      <c r="K3988" s="190">
        <v>138</v>
      </c>
      <c r="L3988" s="190">
        <v>143</v>
      </c>
      <c r="M3988" s="190">
        <v>137</v>
      </c>
      <c r="N3988" s="190">
        <v>134</v>
      </c>
      <c r="O3988" s="184">
        <v>0</v>
      </c>
      <c r="P3988" s="185">
        <f t="shared" si="2648"/>
        <v>1582</v>
      </c>
      <c r="Q3988" s="503"/>
      <c r="R3988" s="187"/>
      <c r="S3988" s="187"/>
      <c r="T3988" s="105">
        <f t="shared" si="2649"/>
        <v>0</v>
      </c>
      <c r="U3988" s="79">
        <v>2</v>
      </c>
    </row>
    <row r="3989" spans="1:21" s="57" customFormat="1" ht="15.75" hidden="1" customHeight="1" thickBot="1">
      <c r="A3989" s="386" t="s">
        <v>84</v>
      </c>
      <c r="B3989" s="69"/>
      <c r="C3989" s="53" t="s">
        <v>918</v>
      </c>
      <c r="D3989" s="422">
        <v>290</v>
      </c>
      <c r="E3989" s="459">
        <v>123</v>
      </c>
      <c r="F3989" s="459">
        <v>118</v>
      </c>
      <c r="G3989" s="459">
        <v>121</v>
      </c>
      <c r="H3989" s="459">
        <v>130</v>
      </c>
      <c r="I3989" s="459">
        <v>138</v>
      </c>
      <c r="J3989" s="459">
        <v>133</v>
      </c>
      <c r="K3989" s="459">
        <v>132</v>
      </c>
      <c r="L3989" s="459">
        <v>156</v>
      </c>
      <c r="M3989" s="459">
        <v>132</v>
      </c>
      <c r="N3989" s="459">
        <v>174</v>
      </c>
      <c r="O3989" s="432">
        <v>77.700000000000045</v>
      </c>
      <c r="P3989" s="425">
        <f t="shared" si="2648"/>
        <v>1724.7</v>
      </c>
      <c r="Q3989" s="503"/>
      <c r="R3989" s="182"/>
      <c r="S3989" s="191"/>
      <c r="T3989" s="192">
        <f>S3989-R3989</f>
        <v>0</v>
      </c>
      <c r="U3989" s="79">
        <v>2</v>
      </c>
    </row>
    <row r="3990" spans="1:21" s="57" customFormat="1" ht="15.75" hidden="1" customHeight="1" thickBot="1">
      <c r="A3990" s="386" t="s">
        <v>84</v>
      </c>
      <c r="B3990" s="69"/>
      <c r="C3990" s="216" t="s">
        <v>1019</v>
      </c>
      <c r="D3990" s="182">
        <v>200</v>
      </c>
      <c r="E3990" s="183">
        <v>166</v>
      </c>
      <c r="F3990" s="183">
        <v>103</v>
      </c>
      <c r="G3990" s="183">
        <v>131</v>
      </c>
      <c r="H3990" s="183">
        <v>142</v>
      </c>
      <c r="I3990" s="183">
        <v>158</v>
      </c>
      <c r="J3990" s="183">
        <v>165</v>
      </c>
      <c r="K3990" s="183">
        <v>156</v>
      </c>
      <c r="L3990" s="183">
        <v>178</v>
      </c>
      <c r="M3990" s="183">
        <v>141</v>
      </c>
      <c r="N3990" s="183">
        <v>144</v>
      </c>
      <c r="O3990" s="228">
        <v>76</v>
      </c>
      <c r="P3990" s="185">
        <f t="shared" si="2648"/>
        <v>1760</v>
      </c>
      <c r="Q3990" s="503"/>
      <c r="R3990" s="459">
        <v>1704.3000000000002</v>
      </c>
      <c r="S3990" s="459">
        <v>1704.3</v>
      </c>
      <c r="T3990" s="592">
        <f t="shared" si="2649"/>
        <v>0</v>
      </c>
      <c r="U3990" s="79">
        <v>2</v>
      </c>
    </row>
    <row r="3991" spans="1:21" s="57" customFormat="1" ht="15.6" customHeight="1" thickBot="1">
      <c r="A3991" s="386" t="s">
        <v>84</v>
      </c>
      <c r="B3991" s="516">
        <f>+B3978+1</f>
        <v>772</v>
      </c>
      <c r="C3991" s="532" t="s">
        <v>2538</v>
      </c>
      <c r="D3991" s="182">
        <v>265.10000000000002</v>
      </c>
      <c r="E3991" s="183">
        <v>166.2</v>
      </c>
      <c r="F3991" s="183">
        <v>168.9</v>
      </c>
      <c r="G3991" s="183">
        <v>195.2</v>
      </c>
      <c r="H3991" s="183">
        <v>183</v>
      </c>
      <c r="I3991" s="183">
        <v>210.9</v>
      </c>
      <c r="J3991" s="183">
        <v>213.3</v>
      </c>
      <c r="K3991" s="183">
        <v>184</v>
      </c>
      <c r="L3991" s="183">
        <v>211.2</v>
      </c>
      <c r="M3991" s="183">
        <v>202.7</v>
      </c>
      <c r="N3991" s="183">
        <v>200.6</v>
      </c>
      <c r="O3991" s="390">
        <f>(R3991)-SUM(D3991:N3991)</f>
        <v>94.999999999999545</v>
      </c>
      <c r="P3991" s="391">
        <f>SUM(D3991:O3991)</f>
        <v>2296.1</v>
      </c>
      <c r="Q3991" s="584"/>
      <c r="R3991" s="182">
        <v>2296.1</v>
      </c>
      <c r="S3991" s="646">
        <f>2333.2-37.1</f>
        <v>2296.1</v>
      </c>
      <c r="T3991" s="644">
        <f t="shared" si="2649"/>
        <v>0</v>
      </c>
      <c r="U3991" s="79">
        <v>1</v>
      </c>
    </row>
    <row r="3992" spans="1:21" s="57" customFormat="1" ht="15.75" hidden="1" customHeight="1" thickBot="1">
      <c r="A3992" s="386" t="s">
        <v>84</v>
      </c>
      <c r="B3992" s="69"/>
      <c r="C3992" s="216" t="s">
        <v>1166</v>
      </c>
      <c r="D3992" s="183">
        <v>207</v>
      </c>
      <c r="E3992" s="183">
        <v>135</v>
      </c>
      <c r="F3992" s="183">
        <v>138</v>
      </c>
      <c r="G3992" s="183">
        <v>220</v>
      </c>
      <c r="H3992" s="183">
        <v>141</v>
      </c>
      <c r="I3992" s="183">
        <v>159</v>
      </c>
      <c r="J3992" s="183">
        <v>147</v>
      </c>
      <c r="K3992" s="183">
        <v>159</v>
      </c>
      <c r="L3992" s="183">
        <v>200</v>
      </c>
      <c r="M3992" s="183">
        <v>182</v>
      </c>
      <c r="N3992" s="183">
        <v>152</v>
      </c>
      <c r="O3992" s="390">
        <v>77.599999999999909</v>
      </c>
      <c r="P3992" s="391">
        <f>SUM(D3992:O3992)</f>
        <v>1917.6</v>
      </c>
      <c r="Q3992" s="351"/>
      <c r="R3992" s="199">
        <v>1856.8</v>
      </c>
      <c r="S3992" s="187">
        <v>1856.8</v>
      </c>
      <c r="T3992" s="481">
        <f>R3992-S3992</f>
        <v>0</v>
      </c>
      <c r="U3992" s="79">
        <v>2</v>
      </c>
    </row>
    <row r="3993" spans="1:21" s="57" customFormat="1" ht="15.75" hidden="1" customHeight="1" thickBot="1">
      <c r="A3993" s="386" t="s">
        <v>84</v>
      </c>
      <c r="B3993" s="516"/>
      <c r="C3993" s="532" t="s">
        <v>2196</v>
      </c>
      <c r="D3993" s="182">
        <v>205</v>
      </c>
      <c r="E3993" s="183">
        <v>139</v>
      </c>
      <c r="F3993" s="183">
        <v>149</v>
      </c>
      <c r="G3993" s="183">
        <v>143</v>
      </c>
      <c r="H3993" s="183">
        <v>146</v>
      </c>
      <c r="I3993" s="183">
        <v>167</v>
      </c>
      <c r="J3993" s="183">
        <v>184</v>
      </c>
      <c r="K3993" s="183">
        <v>156</v>
      </c>
      <c r="L3993" s="183">
        <v>159</v>
      </c>
      <c r="M3993" s="183">
        <v>151</v>
      </c>
      <c r="N3993" s="183">
        <v>174</v>
      </c>
      <c r="O3993" s="390">
        <v>78.5</v>
      </c>
      <c r="P3993" s="391">
        <f t="shared" ref="P3993:P4002" si="2650">SUM(D3993:O3993)</f>
        <v>1851.5</v>
      </c>
      <c r="Q3993" s="351"/>
      <c r="R3993" s="182">
        <v>1824.7</v>
      </c>
      <c r="S3993" s="187">
        <v>1824.7</v>
      </c>
      <c r="T3993" s="481">
        <f t="shared" ref="T3993:T4002" si="2651">R3993-S3993</f>
        <v>0</v>
      </c>
      <c r="U3993" s="79">
        <v>2</v>
      </c>
    </row>
    <row r="3994" spans="1:21" s="57" customFormat="1" ht="15.75" hidden="1" customHeight="1" thickBot="1">
      <c r="A3994" s="386" t="s">
        <v>84</v>
      </c>
      <c r="B3994" s="516"/>
      <c r="C3994" s="53" t="s">
        <v>2197</v>
      </c>
      <c r="D3994" s="182">
        <v>288</v>
      </c>
      <c r="E3994" s="183">
        <v>160</v>
      </c>
      <c r="F3994" s="183">
        <v>153</v>
      </c>
      <c r="G3994" s="183">
        <v>169</v>
      </c>
      <c r="H3994" s="183">
        <v>162</v>
      </c>
      <c r="I3994" s="183">
        <v>192</v>
      </c>
      <c r="J3994" s="183">
        <v>269</v>
      </c>
      <c r="K3994" s="183">
        <v>174</v>
      </c>
      <c r="L3994" s="183">
        <v>199</v>
      </c>
      <c r="M3994" s="183">
        <v>212</v>
      </c>
      <c r="N3994" s="183">
        <v>193</v>
      </c>
      <c r="O3994" s="390">
        <v>75</v>
      </c>
      <c r="P3994" s="391">
        <f t="shared" si="2650"/>
        <v>2246</v>
      </c>
      <c r="Q3994" s="557"/>
      <c r="R3994" s="642">
        <v>2085</v>
      </c>
      <c r="S3994" s="459">
        <v>2085</v>
      </c>
      <c r="T3994" s="592">
        <f t="shared" si="2651"/>
        <v>0</v>
      </c>
      <c r="U3994" s="79">
        <v>2</v>
      </c>
    </row>
    <row r="3995" spans="1:21" s="57" customFormat="1" ht="15.6" hidden="1" customHeight="1" thickBot="1">
      <c r="A3995" s="386" t="s">
        <v>84</v>
      </c>
      <c r="B3995" s="516"/>
      <c r="C3995" s="53" t="s">
        <v>2198</v>
      </c>
      <c r="D3995" s="182">
        <v>279</v>
      </c>
      <c r="E3995" s="183">
        <v>179</v>
      </c>
      <c r="F3995" s="183">
        <v>184</v>
      </c>
      <c r="G3995" s="183">
        <v>176</v>
      </c>
      <c r="H3995" s="183">
        <v>176</v>
      </c>
      <c r="I3995" s="183">
        <v>267</v>
      </c>
      <c r="J3995" s="183">
        <v>187</v>
      </c>
      <c r="K3995" s="183">
        <v>181</v>
      </c>
      <c r="L3995" s="183">
        <v>214</v>
      </c>
      <c r="M3995" s="183">
        <v>203</v>
      </c>
      <c r="N3995" s="183">
        <v>221</v>
      </c>
      <c r="O3995" s="390">
        <v>115</v>
      </c>
      <c r="P3995" s="391">
        <f t="shared" si="2650"/>
        <v>2382</v>
      </c>
      <c r="Q3995" s="584"/>
      <c r="R3995" s="182">
        <v>2182.5</v>
      </c>
      <c r="S3995" s="187">
        <v>2182.5</v>
      </c>
      <c r="T3995" s="105">
        <f t="shared" si="2651"/>
        <v>0</v>
      </c>
      <c r="U3995" s="79">
        <v>2</v>
      </c>
    </row>
    <row r="3996" spans="1:21" s="57" customFormat="1" ht="15.6" hidden="1" customHeight="1" thickBot="1">
      <c r="A3996" s="386" t="s">
        <v>84</v>
      </c>
      <c r="B3996" s="516"/>
      <c r="C3996" s="53" t="s">
        <v>2199</v>
      </c>
      <c r="D3996" s="182">
        <v>283</v>
      </c>
      <c r="E3996" s="183">
        <v>175</v>
      </c>
      <c r="F3996" s="183">
        <v>175</v>
      </c>
      <c r="G3996" s="183">
        <v>210</v>
      </c>
      <c r="H3996" s="183">
        <v>250</v>
      </c>
      <c r="I3996" s="183">
        <v>221</v>
      </c>
      <c r="J3996" s="183">
        <v>225</v>
      </c>
      <c r="K3996" s="183">
        <v>169</v>
      </c>
      <c r="L3996" s="183">
        <v>196</v>
      </c>
      <c r="M3996" s="183">
        <v>187</v>
      </c>
      <c r="N3996" s="183">
        <v>183</v>
      </c>
      <c r="O3996" s="390">
        <v>100</v>
      </c>
      <c r="P3996" s="391">
        <f t="shared" si="2650"/>
        <v>2374</v>
      </c>
      <c r="Q3996" s="584"/>
      <c r="R3996" s="182">
        <v>2497.8000000000002</v>
      </c>
      <c r="S3996" s="187">
        <v>2497.8000000000002</v>
      </c>
      <c r="T3996" s="105">
        <f t="shared" si="2651"/>
        <v>0</v>
      </c>
      <c r="U3996" s="79">
        <v>2</v>
      </c>
    </row>
    <row r="3997" spans="1:21" s="57" customFormat="1" ht="15.75" customHeight="1" thickBot="1">
      <c r="A3997" s="386" t="s">
        <v>84</v>
      </c>
      <c r="B3997" s="516">
        <f>+B3991+1</f>
        <v>773</v>
      </c>
      <c r="C3997" s="53" t="s">
        <v>2200</v>
      </c>
      <c r="D3997" s="182">
        <v>344</v>
      </c>
      <c r="E3997" s="193">
        <v>164</v>
      </c>
      <c r="F3997" s="193">
        <v>166</v>
      </c>
      <c r="G3997" s="193">
        <v>175</v>
      </c>
      <c r="H3997" s="193">
        <v>183</v>
      </c>
      <c r="I3997" s="193">
        <v>211</v>
      </c>
      <c r="J3997" s="193">
        <v>218</v>
      </c>
      <c r="K3997" s="193">
        <v>171</v>
      </c>
      <c r="L3997" s="193">
        <v>192</v>
      </c>
      <c r="M3997" s="193">
        <v>189</v>
      </c>
      <c r="N3997" s="193">
        <v>194</v>
      </c>
      <c r="O3997" s="390">
        <f t="shared" ref="O3997:O4002" si="2652">(R3997)-SUM(D3997:N3997)</f>
        <v>92.199999999999818</v>
      </c>
      <c r="P3997" s="391">
        <f t="shared" si="2650"/>
        <v>2299.1999999999998</v>
      </c>
      <c r="Q3997" s="557"/>
      <c r="R3997" s="194">
        <v>2299.1999999999998</v>
      </c>
      <c r="S3997" s="187">
        <v>2299.1999999999998</v>
      </c>
      <c r="T3997" s="105">
        <f t="shared" si="2651"/>
        <v>0</v>
      </c>
      <c r="U3997" s="79">
        <v>1</v>
      </c>
    </row>
    <row r="3998" spans="1:21" s="57" customFormat="1" ht="15.75" customHeight="1" thickBot="1">
      <c r="A3998" s="386" t="s">
        <v>84</v>
      </c>
      <c r="B3998" s="516">
        <f>+B3997+1</f>
        <v>774</v>
      </c>
      <c r="C3998" s="53" t="s">
        <v>2201</v>
      </c>
      <c r="D3998" s="195">
        <v>261</v>
      </c>
      <c r="E3998" s="193">
        <v>168</v>
      </c>
      <c r="F3998" s="193">
        <v>170</v>
      </c>
      <c r="G3998" s="193">
        <v>179</v>
      </c>
      <c r="H3998" s="193">
        <v>188</v>
      </c>
      <c r="I3998" s="193">
        <v>216</v>
      </c>
      <c r="J3998" s="193">
        <v>223</v>
      </c>
      <c r="K3998" s="193">
        <v>176</v>
      </c>
      <c r="L3998" s="193">
        <v>197</v>
      </c>
      <c r="M3998" s="193">
        <v>193</v>
      </c>
      <c r="N3998" s="193">
        <v>199</v>
      </c>
      <c r="O3998" s="390">
        <f t="shared" si="2652"/>
        <v>94.400000000000091</v>
      </c>
      <c r="P3998" s="391">
        <f t="shared" si="2650"/>
        <v>2264.4</v>
      </c>
      <c r="Q3998" s="542"/>
      <c r="R3998" s="199">
        <v>2264.4</v>
      </c>
      <c r="S3998" s="187">
        <v>2264.4</v>
      </c>
      <c r="T3998" s="105">
        <f t="shared" si="2651"/>
        <v>0</v>
      </c>
      <c r="U3998" s="79">
        <v>1</v>
      </c>
    </row>
    <row r="3999" spans="1:21" s="57" customFormat="1" ht="15.75" hidden="1" customHeight="1" thickBot="1">
      <c r="A3999" s="386" t="s">
        <v>84</v>
      </c>
      <c r="B3999" s="69"/>
      <c r="C3999" s="53" t="s">
        <v>2202</v>
      </c>
      <c r="D3999" s="195"/>
      <c r="E3999" s="193"/>
      <c r="F3999" s="193"/>
      <c r="G3999" s="193"/>
      <c r="H3999" s="193"/>
      <c r="I3999" s="193"/>
      <c r="J3999" s="193"/>
      <c r="K3999" s="193"/>
      <c r="L3999" s="193"/>
      <c r="M3999" s="193"/>
      <c r="N3999" s="193"/>
      <c r="O3999" s="390">
        <f t="shared" si="2652"/>
        <v>0</v>
      </c>
      <c r="P3999" s="391">
        <f t="shared" si="2650"/>
        <v>0</v>
      </c>
      <c r="Q3999" s="503"/>
      <c r="R3999" s="199"/>
      <c r="S3999" s="187"/>
      <c r="T3999" s="105">
        <f t="shared" si="2651"/>
        <v>0</v>
      </c>
      <c r="U3999" s="79">
        <v>2</v>
      </c>
    </row>
    <row r="4000" spans="1:21" s="57" customFormat="1" ht="15.75" hidden="1" customHeight="1" thickBot="1">
      <c r="A4000" s="386" t="s">
        <v>84</v>
      </c>
      <c r="B4000" s="69"/>
      <c r="C4000" s="53" t="s">
        <v>2203</v>
      </c>
      <c r="D4000" s="195"/>
      <c r="E4000" s="193"/>
      <c r="F4000" s="193"/>
      <c r="G4000" s="193"/>
      <c r="H4000" s="193"/>
      <c r="I4000" s="193"/>
      <c r="J4000" s="193"/>
      <c r="K4000" s="193"/>
      <c r="L4000" s="193"/>
      <c r="M4000" s="193"/>
      <c r="N4000" s="193"/>
      <c r="O4000" s="390">
        <f t="shared" si="2652"/>
        <v>0</v>
      </c>
      <c r="P4000" s="391">
        <f t="shared" si="2650"/>
        <v>0</v>
      </c>
      <c r="Q4000" s="503"/>
      <c r="R4000" s="199"/>
      <c r="S4000" s="187"/>
      <c r="T4000" s="105">
        <f t="shared" si="2651"/>
        <v>0</v>
      </c>
      <c r="U4000" s="79">
        <v>2</v>
      </c>
    </row>
    <row r="4001" spans="1:21" s="57" customFormat="1" ht="15.75" hidden="1" customHeight="1" thickBot="1">
      <c r="A4001" s="386" t="s">
        <v>84</v>
      </c>
      <c r="B4001" s="69"/>
      <c r="C4001" s="53" t="s">
        <v>2204</v>
      </c>
      <c r="D4001" s="195"/>
      <c r="E4001" s="193"/>
      <c r="F4001" s="193"/>
      <c r="G4001" s="193"/>
      <c r="H4001" s="193"/>
      <c r="I4001" s="193"/>
      <c r="J4001" s="193"/>
      <c r="K4001" s="193"/>
      <c r="L4001" s="193"/>
      <c r="M4001" s="193"/>
      <c r="N4001" s="193"/>
      <c r="O4001" s="390">
        <f t="shared" si="2652"/>
        <v>0</v>
      </c>
      <c r="P4001" s="391">
        <f t="shared" si="2650"/>
        <v>0</v>
      </c>
      <c r="Q4001" s="503"/>
      <c r="R4001" s="199"/>
      <c r="S4001" s="187"/>
      <c r="T4001" s="105">
        <f t="shared" si="2651"/>
        <v>0</v>
      </c>
      <c r="U4001" s="79">
        <v>2</v>
      </c>
    </row>
    <row r="4002" spans="1:21" s="57" customFormat="1" ht="15.75" hidden="1" customHeight="1" thickBot="1">
      <c r="A4002" s="386" t="s">
        <v>84</v>
      </c>
      <c r="B4002" s="69"/>
      <c r="C4002" s="635" t="s">
        <v>2205</v>
      </c>
      <c r="D4002" s="633"/>
      <c r="E4002" s="631"/>
      <c r="F4002" s="631"/>
      <c r="G4002" s="631"/>
      <c r="H4002" s="631"/>
      <c r="I4002" s="631"/>
      <c r="J4002" s="631"/>
      <c r="K4002" s="631"/>
      <c r="L4002" s="631"/>
      <c r="M4002" s="631"/>
      <c r="N4002" s="631"/>
      <c r="O4002" s="355">
        <f t="shared" si="2652"/>
        <v>0</v>
      </c>
      <c r="P4002" s="181">
        <f t="shared" si="2650"/>
        <v>0</v>
      </c>
      <c r="Q4002" s="503"/>
      <c r="R4002" s="641"/>
      <c r="S4002" s="187"/>
      <c r="T4002" s="105">
        <f t="shared" si="2651"/>
        <v>0</v>
      </c>
      <c r="U4002" s="79">
        <v>2</v>
      </c>
    </row>
    <row r="4003" spans="1:21" s="196" customFormat="1" ht="15.6" customHeight="1" thickBot="1">
      <c r="A4003" s="392"/>
      <c r="B4003" s="549"/>
      <c r="D4003" s="161"/>
      <c r="E4003" s="161"/>
      <c r="F4003" s="161"/>
      <c r="G4003" s="161"/>
      <c r="H4003" s="161"/>
      <c r="I4003" s="161"/>
      <c r="J4003" s="161"/>
      <c r="K4003" s="161"/>
      <c r="L4003" s="161"/>
      <c r="M4003" s="161"/>
      <c r="N4003" s="161"/>
      <c r="O4003" s="197"/>
      <c r="P4003" s="198"/>
      <c r="Q4003" s="198"/>
      <c r="R4003" s="161"/>
      <c r="S4003" s="161"/>
      <c r="T4003" s="75"/>
      <c r="U4003" s="79">
        <v>1</v>
      </c>
    </row>
    <row r="4004" spans="1:21" s="57" customFormat="1" ht="15.75" hidden="1" customHeight="1" thickBot="1">
      <c r="A4004" s="57" t="s">
        <v>85</v>
      </c>
      <c r="B4004" s="69"/>
      <c r="C4004" s="636" t="s">
        <v>401</v>
      </c>
      <c r="D4004" s="340">
        <v>6.7783001711229862E-2</v>
      </c>
      <c r="E4004" s="340">
        <v>8.5085815012034258E-2</v>
      </c>
      <c r="F4004" s="340">
        <v>7.0028154521835251E-2</v>
      </c>
      <c r="G4004" s="340">
        <v>6.9042124445180486E-2</v>
      </c>
      <c r="H4004" s="340">
        <v>8.2930954659981737E-2</v>
      </c>
      <c r="I4004" s="340">
        <v>7.3743110588511726E-2</v>
      </c>
      <c r="J4004" s="340">
        <v>0.11248918780310123</v>
      </c>
      <c r="K4004" s="340">
        <v>9.505156024007809E-2</v>
      </c>
      <c r="L4004" s="340">
        <v>9.3582261382820192E-2</v>
      </c>
      <c r="M4004" s="340">
        <v>8.7508881151803594E-2</v>
      </c>
      <c r="N4004" s="340">
        <v>9.4065040241436679E-2</v>
      </c>
      <c r="O4004" s="340">
        <v>6.8689908241986911E-2</v>
      </c>
      <c r="P4004" s="229">
        <f>SUM(D4004:O4004)</f>
        <v>1</v>
      </c>
      <c r="Q4004" s="484"/>
      <c r="R4004" s="234"/>
      <c r="S4004" s="234"/>
      <c r="T4004" s="75"/>
      <c r="U4004" s="79">
        <v>2</v>
      </c>
    </row>
    <row r="4005" spans="1:21" s="57" customFormat="1" ht="15.75" hidden="1" customHeight="1" thickBot="1">
      <c r="A4005" s="57" t="s">
        <v>85</v>
      </c>
      <c r="B4005" s="69"/>
      <c r="C4005" s="393" t="s">
        <v>402</v>
      </c>
      <c r="D4005" s="220">
        <v>9.5776330899751669E-2</v>
      </c>
      <c r="E4005" s="220">
        <v>6.998205668546699E-2</v>
      </c>
      <c r="F4005" s="220">
        <v>7.0715588136839591E-2</v>
      </c>
      <c r="G4005" s="220">
        <v>8.6997199775519188E-2</v>
      </c>
      <c r="H4005" s="220">
        <v>5.3225266394170238E-2</v>
      </c>
      <c r="I4005" s="220">
        <v>7.8322630004737617E-2</v>
      </c>
      <c r="J4005" s="220">
        <v>0.10553400273833752</v>
      </c>
      <c r="K4005" s="220">
        <v>9.5109456432474274E-2</v>
      </c>
      <c r="L4005" s="220">
        <v>9.6730894199478723E-2</v>
      </c>
      <c r="M4005" s="220">
        <v>0.10251239578152641</v>
      </c>
      <c r="N4005" s="220">
        <v>7.7548795587825847E-2</v>
      </c>
      <c r="O4005" s="220">
        <v>6.7545383363871933E-2</v>
      </c>
      <c r="P4005" s="164">
        <f>SUM(D4005:O4005)</f>
        <v>1</v>
      </c>
      <c r="Q4005" s="484"/>
      <c r="R4005" s="234"/>
      <c r="S4005" s="234"/>
      <c r="T4005" s="75"/>
      <c r="U4005" s="79">
        <v>2</v>
      </c>
    </row>
    <row r="4006" spans="1:21" s="57" customFormat="1" ht="15.75" hidden="1" customHeight="1" thickBot="1">
      <c r="A4006" s="57" t="s">
        <v>85</v>
      </c>
      <c r="B4006" s="69"/>
      <c r="C4006" s="393" t="s">
        <v>403</v>
      </c>
      <c r="D4006" s="235">
        <v>6.2927440733469689E-2</v>
      </c>
      <c r="E4006" s="235">
        <v>4.9049784650159772E-2</v>
      </c>
      <c r="F4006" s="235">
        <v>4.9049049664730331E-2</v>
      </c>
      <c r="G4006" s="235">
        <v>6.8523951405338596E-2</v>
      </c>
      <c r="H4006" s="235">
        <v>7.1260861662889877E-2</v>
      </c>
      <c r="I4006" s="235">
        <v>8.779235588526188E-2</v>
      </c>
      <c r="J4006" s="235">
        <v>8.4881563922699757E-2</v>
      </c>
      <c r="K4006" s="235">
        <v>0.10910046573134222</v>
      </c>
      <c r="L4006" s="235">
        <v>0.11201634637032631</v>
      </c>
      <c r="M4006" s="235">
        <v>0.12592684524126718</v>
      </c>
      <c r="N4006" s="235">
        <v>9.0761083640547469E-2</v>
      </c>
      <c r="O4006" s="235">
        <v>8.8710251091966896E-2</v>
      </c>
      <c r="P4006" s="167">
        <f>SUM(D4006:O4006)</f>
        <v>1</v>
      </c>
      <c r="Q4006" s="484"/>
      <c r="R4006" s="234"/>
      <c r="S4006" s="234"/>
      <c r="T4006" s="75"/>
      <c r="U4006" s="79">
        <v>2</v>
      </c>
    </row>
    <row r="4007" spans="1:21" s="57" customFormat="1" ht="15.75" hidden="1" customHeight="1" thickBot="1">
      <c r="A4007" s="57" t="s">
        <v>85</v>
      </c>
      <c r="B4007" s="69"/>
      <c r="C4007" s="393" t="s">
        <v>404</v>
      </c>
      <c r="D4007" s="168" t="e">
        <f t="shared" ref="D4007:D4014" si="2653">D4026/$P4026</f>
        <v>#DIV/0!</v>
      </c>
      <c r="E4007" s="169" t="e">
        <f t="shared" ref="E4007:O4007" si="2654">E4026/$P4026</f>
        <v>#DIV/0!</v>
      </c>
      <c r="F4007" s="169" t="e">
        <f t="shared" si="2654"/>
        <v>#DIV/0!</v>
      </c>
      <c r="G4007" s="169" t="e">
        <f t="shared" si="2654"/>
        <v>#DIV/0!</v>
      </c>
      <c r="H4007" s="169" t="e">
        <f t="shared" si="2654"/>
        <v>#DIV/0!</v>
      </c>
      <c r="I4007" s="169" t="e">
        <f t="shared" si="2654"/>
        <v>#DIV/0!</v>
      </c>
      <c r="J4007" s="169" t="e">
        <f t="shared" si="2654"/>
        <v>#DIV/0!</v>
      </c>
      <c r="K4007" s="169" t="e">
        <f t="shared" si="2654"/>
        <v>#DIV/0!</v>
      </c>
      <c r="L4007" s="169" t="e">
        <f t="shared" si="2654"/>
        <v>#DIV/0!</v>
      </c>
      <c r="M4007" s="169" t="e">
        <f t="shared" si="2654"/>
        <v>#DIV/0!</v>
      </c>
      <c r="N4007" s="169" t="e">
        <f t="shared" si="2654"/>
        <v>#DIV/0!</v>
      </c>
      <c r="O4007" s="169" t="e">
        <f t="shared" si="2654"/>
        <v>#DIV/0!</v>
      </c>
      <c r="P4007" s="171" t="e">
        <f>SUM(D4007:O4007)</f>
        <v>#DIV/0!</v>
      </c>
      <c r="Q4007" s="484"/>
      <c r="R4007" s="234"/>
      <c r="S4007" s="234"/>
      <c r="T4007" s="75"/>
      <c r="U4007" s="79">
        <v>2</v>
      </c>
    </row>
    <row r="4008" spans="1:21" s="57" customFormat="1" ht="15.75" hidden="1" customHeight="1" thickBot="1">
      <c r="A4008" s="57" t="s">
        <v>85</v>
      </c>
      <c r="B4008" s="69"/>
      <c r="C4008" s="394" t="s">
        <v>405</v>
      </c>
      <c r="D4008" s="168">
        <f t="shared" si="2653"/>
        <v>6.7836612931011731E-2</v>
      </c>
      <c r="E4008" s="169">
        <f t="shared" ref="E4008:O4009" si="2655">E4027/$P4027</f>
        <v>6.2180285715304151E-2</v>
      </c>
      <c r="F4008" s="169">
        <f t="shared" si="2655"/>
        <v>8.1936890222015377E-2</v>
      </c>
      <c r="G4008" s="169">
        <f t="shared" si="2655"/>
        <v>6.6228279585551067E-2</v>
      </c>
      <c r="H4008" s="169">
        <f t="shared" si="2655"/>
        <v>7.0350855327936779E-2</v>
      </c>
      <c r="I4008" s="169">
        <f t="shared" si="2655"/>
        <v>8.8596068658953003E-2</v>
      </c>
      <c r="J4008" s="169">
        <f t="shared" si="2655"/>
        <v>7.8678525084547049E-2</v>
      </c>
      <c r="K4008" s="169">
        <f t="shared" si="2655"/>
        <v>9.6012954085057556E-2</v>
      </c>
      <c r="L4008" s="169">
        <f t="shared" si="2655"/>
        <v>0.12350405897779247</v>
      </c>
      <c r="M4008" s="169">
        <f t="shared" si="2655"/>
        <v>8.8186281948525097E-2</v>
      </c>
      <c r="N4008" s="169">
        <f t="shared" si="2655"/>
        <v>0.10054267394513552</v>
      </c>
      <c r="O4008" s="169">
        <f t="shared" si="2655"/>
        <v>7.5946513518170208E-2</v>
      </c>
      <c r="P4008" s="171">
        <f>SUM(D4008:O4008)</f>
        <v>1</v>
      </c>
      <c r="Q4008" s="496" t="e">
        <f>(P4027/P4026-1)</f>
        <v>#DIV/0!</v>
      </c>
      <c r="R4008" s="234"/>
      <c r="S4008" s="234"/>
      <c r="T4008" s="75"/>
      <c r="U4008" s="79">
        <v>2</v>
      </c>
    </row>
    <row r="4009" spans="1:21" s="57" customFormat="1" ht="15.75" hidden="1" customHeight="1" thickBot="1">
      <c r="A4009" s="57" t="s">
        <v>85</v>
      </c>
      <c r="B4009" s="69"/>
      <c r="C4009" s="393" t="s">
        <v>508</v>
      </c>
      <c r="D4009" s="395">
        <f t="shared" si="2653"/>
        <v>2.0537237408107964E-2</v>
      </c>
      <c r="E4009" s="169">
        <f t="shared" si="2655"/>
        <v>7.4997269395702434E-2</v>
      </c>
      <c r="F4009" s="396">
        <f t="shared" si="2655"/>
        <v>7.959922885641306E-2</v>
      </c>
      <c r="G4009" s="169">
        <f t="shared" si="2655"/>
        <v>7.7576529414045747E-2</v>
      </c>
      <c r="H4009" s="169">
        <f t="shared" si="2655"/>
        <v>7.7803380823511653E-2</v>
      </c>
      <c r="I4009" s="396">
        <f t="shared" si="2655"/>
        <v>8.54684960020103E-2</v>
      </c>
      <c r="J4009" s="169">
        <f t="shared" si="2655"/>
        <v>9.0774515842416317E-2</v>
      </c>
      <c r="K4009" s="169">
        <f t="shared" si="2655"/>
        <v>9.4128075588380239E-2</v>
      </c>
      <c r="L4009" s="396">
        <f t="shared" si="2655"/>
        <v>9.6332344538360648E-2</v>
      </c>
      <c r="M4009" s="169">
        <f t="shared" si="2655"/>
        <v>0.11008538370945976</v>
      </c>
      <c r="N4009" s="169">
        <f t="shared" si="2655"/>
        <v>9.5821101235943631E-2</v>
      </c>
      <c r="O4009" s="396">
        <f t="shared" si="2655"/>
        <v>9.6876437185648132E-2</v>
      </c>
      <c r="P4009" s="171">
        <f t="shared" ref="P4009:P4014" si="2656">SUM(D4009:O4009)</f>
        <v>0.99999999999999989</v>
      </c>
      <c r="Q4009" s="496">
        <f t="shared" ref="Q4009:Q4014" si="2657">(P4028/P4027-1)</f>
        <v>-3.2428871043154173E-3</v>
      </c>
      <c r="R4009" s="234"/>
      <c r="S4009" s="234"/>
      <c r="T4009" s="75"/>
      <c r="U4009" s="79">
        <v>2</v>
      </c>
    </row>
    <row r="4010" spans="1:21" s="57" customFormat="1" ht="15.75" hidden="1" customHeight="1" thickBot="1">
      <c r="A4010" s="57" t="s">
        <v>85</v>
      </c>
      <c r="B4010" s="69"/>
      <c r="C4010" s="393" t="s">
        <v>632</v>
      </c>
      <c r="D4010" s="168">
        <f t="shared" si="2653"/>
        <v>7.3374865235178222E-2</v>
      </c>
      <c r="E4010" s="396">
        <f t="shared" ref="E4010:O4010" si="2658">E4029/$P4029</f>
        <v>7.3081441637720609E-2</v>
      </c>
      <c r="F4010" s="169">
        <f t="shared" si="2658"/>
        <v>7.9532478907342524E-2</v>
      </c>
      <c r="G4010" s="169">
        <f t="shared" si="2658"/>
        <v>7.406513833928563E-2</v>
      </c>
      <c r="H4010" s="396">
        <f t="shared" si="2658"/>
        <v>7.7702889086535429E-2</v>
      </c>
      <c r="I4010" s="396">
        <f t="shared" si="2658"/>
        <v>7.9336772669232725E-2</v>
      </c>
      <c r="J4010" s="169">
        <f t="shared" si="2658"/>
        <v>8.3033043965205527E-2</v>
      </c>
      <c r="K4010" s="169">
        <f t="shared" si="2658"/>
        <v>9.0387237226714365E-2</v>
      </c>
      <c r="L4010" s="396">
        <f t="shared" si="2658"/>
        <v>9.113971900381436E-2</v>
      </c>
      <c r="M4010" s="169">
        <f t="shared" si="2658"/>
        <v>0.10303998774991271</v>
      </c>
      <c r="N4010" s="396">
        <f t="shared" si="2658"/>
        <v>8.8807514114234265E-2</v>
      </c>
      <c r="O4010" s="169">
        <f t="shared" si="2658"/>
        <v>8.6498912064823644E-2</v>
      </c>
      <c r="P4010" s="171">
        <f t="shared" si="2656"/>
        <v>1.0000000000000002</v>
      </c>
      <c r="Q4010" s="497">
        <f t="shared" si="2657"/>
        <v>0.21752359611568095</v>
      </c>
      <c r="R4010" s="234"/>
      <c r="S4010" s="234"/>
      <c r="T4010" s="75"/>
      <c r="U4010" s="79">
        <v>2</v>
      </c>
    </row>
    <row r="4011" spans="1:21" s="57" customFormat="1" ht="15.75" hidden="1" customHeight="1" thickBot="1">
      <c r="A4011" s="57" t="s">
        <v>85</v>
      </c>
      <c r="B4011" s="69"/>
      <c r="C4011" s="393" t="s">
        <v>729</v>
      </c>
      <c r="D4011" s="168">
        <f t="shared" si="2653"/>
        <v>7.4479106063935152E-2</v>
      </c>
      <c r="E4011" s="396">
        <f t="shared" ref="E4011:O4011" si="2659">E4030/$P4030</f>
        <v>7.5894965906315448E-2</v>
      </c>
      <c r="F4011" s="169">
        <f t="shared" si="2659"/>
        <v>7.834912767316532E-2</v>
      </c>
      <c r="G4011" s="169">
        <f t="shared" si="2659"/>
        <v>7.1383483548451879E-2</v>
      </c>
      <c r="H4011" s="396">
        <f t="shared" si="2659"/>
        <v>7.5851408414734645E-2</v>
      </c>
      <c r="I4011" s="169">
        <f t="shared" si="2659"/>
        <v>7.8574455698200554E-2</v>
      </c>
      <c r="J4011" s="396">
        <f t="shared" si="2659"/>
        <v>8.3425296901013926E-2</v>
      </c>
      <c r="K4011" s="396">
        <f t="shared" si="2659"/>
        <v>9.2705634911000354E-2</v>
      </c>
      <c r="L4011" s="169">
        <f t="shared" si="2659"/>
        <v>9.319033523380689E-2</v>
      </c>
      <c r="M4011" s="169">
        <f t="shared" si="2659"/>
        <v>9.8250189184831555E-2</v>
      </c>
      <c r="N4011" s="396">
        <f t="shared" si="2659"/>
        <v>8.8535952013821209E-2</v>
      </c>
      <c r="O4011" s="169">
        <f t="shared" si="2659"/>
        <v>8.9360044450723125E-2</v>
      </c>
      <c r="P4011" s="171">
        <f t="shared" si="2656"/>
        <v>1.0000000000000002</v>
      </c>
      <c r="Q4011" s="497">
        <f t="shared" si="2657"/>
        <v>5.2062676626450921E-2</v>
      </c>
      <c r="R4011" s="234"/>
      <c r="S4011" s="234"/>
      <c r="T4011" s="477"/>
      <c r="U4011" s="79">
        <v>2</v>
      </c>
    </row>
    <row r="4012" spans="1:21" s="57" customFormat="1" ht="15.75" hidden="1" customHeight="1" thickBot="1">
      <c r="A4012" s="57" t="s">
        <v>85</v>
      </c>
      <c r="B4012" s="516"/>
      <c r="C4012" s="564" t="s">
        <v>837</v>
      </c>
      <c r="D4012" s="173">
        <f t="shared" si="2653"/>
        <v>7.475732692772756E-2</v>
      </c>
      <c r="E4012" s="218">
        <f t="shared" ref="E4012:O4012" si="2660">E4031/$P4031</f>
        <v>7.8619534063337063E-2</v>
      </c>
      <c r="F4012" s="218">
        <f t="shared" si="2660"/>
        <v>7.7169595933186189E-2</v>
      </c>
      <c r="G4012" s="568">
        <f t="shared" si="2660"/>
        <v>7.4546813070741513E-2</v>
      </c>
      <c r="H4012" s="218">
        <f t="shared" si="2660"/>
        <v>7.9045576742830484E-2</v>
      </c>
      <c r="I4012" s="218">
        <f t="shared" si="2660"/>
        <v>7.5886136450259545E-2</v>
      </c>
      <c r="J4012" s="568">
        <f t="shared" si="2660"/>
        <v>8.2315945114587022E-2</v>
      </c>
      <c r="K4012" s="218">
        <f t="shared" si="2660"/>
        <v>8.7952637302092726E-2</v>
      </c>
      <c r="L4012" s="218">
        <f t="shared" si="2660"/>
        <v>9.3728739283742896E-2</v>
      </c>
      <c r="M4012" s="568">
        <f t="shared" si="2660"/>
        <v>9.7087846327722119E-2</v>
      </c>
      <c r="N4012" s="218">
        <f t="shared" si="2660"/>
        <v>9.1691607480194753E-2</v>
      </c>
      <c r="O4012" s="218">
        <f t="shared" si="2660"/>
        <v>8.7198241303578117E-2</v>
      </c>
      <c r="P4012" s="514">
        <f t="shared" si="2656"/>
        <v>1</v>
      </c>
      <c r="Q4012" s="550">
        <f t="shared" si="2657"/>
        <v>2.815633421535213E-2</v>
      </c>
      <c r="R4012" s="234"/>
      <c r="S4012" s="234"/>
      <c r="T4012" s="75"/>
      <c r="U4012" s="79">
        <v>2</v>
      </c>
    </row>
    <row r="4013" spans="1:21" s="57" customFormat="1" ht="15.75" hidden="1" customHeight="1" thickBot="1">
      <c r="A4013" s="57" t="s">
        <v>85</v>
      </c>
      <c r="B4013" s="516"/>
      <c r="C4013" s="564" t="s">
        <v>919</v>
      </c>
      <c r="D4013" s="569">
        <f t="shared" si="2653"/>
        <v>7.6710930121470747E-2</v>
      </c>
      <c r="E4013" s="220">
        <f t="shared" ref="E4013:O4014" si="2661">E4032/$P4032</f>
        <v>8.2743781062343716E-2</v>
      </c>
      <c r="F4013" s="220">
        <f t="shared" si="2661"/>
        <v>7.472573759045599E-2</v>
      </c>
      <c r="G4013" s="220">
        <f t="shared" si="2661"/>
        <v>7.7911698771345461E-2</v>
      </c>
      <c r="H4013" s="220">
        <f t="shared" si="2661"/>
        <v>7.6327565887709961E-2</v>
      </c>
      <c r="I4013" s="565">
        <f t="shared" si="2661"/>
        <v>7.7527286539043241E-2</v>
      </c>
      <c r="J4013" s="220">
        <f t="shared" si="2661"/>
        <v>8.4012378912633828E-2</v>
      </c>
      <c r="K4013" s="220">
        <f t="shared" si="2661"/>
        <v>8.6382595773903711E-2</v>
      </c>
      <c r="L4013" s="220">
        <f t="shared" si="2661"/>
        <v>8.8470450252470786E-2</v>
      </c>
      <c r="M4013" s="565">
        <f t="shared" si="2661"/>
        <v>9.9967857597684326E-2</v>
      </c>
      <c r="N4013" s="220">
        <f t="shared" si="2661"/>
        <v>8.9638156479437861E-2</v>
      </c>
      <c r="O4013" s="220">
        <f t="shared" si="2661"/>
        <v>8.5581561011500357E-2</v>
      </c>
      <c r="P4013" s="460">
        <f t="shared" si="2656"/>
        <v>1</v>
      </c>
      <c r="Q4013" s="551">
        <f t="shared" si="2657"/>
        <v>2.3087781222768999E-2</v>
      </c>
      <c r="R4013" s="234"/>
      <c r="S4013" s="234"/>
      <c r="T4013" s="75"/>
      <c r="U4013" s="79">
        <v>2</v>
      </c>
    </row>
    <row r="4014" spans="1:21" s="57" customFormat="1" ht="15.6" hidden="1" customHeight="1" thickBot="1">
      <c r="A4014" s="57" t="s">
        <v>85</v>
      </c>
      <c r="B4014" s="516"/>
      <c r="C4014" s="564" t="s">
        <v>1020</v>
      </c>
      <c r="D4014" s="219">
        <f t="shared" si="2653"/>
        <v>7.9905679309912075E-2</v>
      </c>
      <c r="E4014" s="220">
        <f t="shared" si="2661"/>
        <v>8.2591915447640968E-2</v>
      </c>
      <c r="F4014" s="565">
        <f t="shared" si="2661"/>
        <v>7.6573079912017131E-2</v>
      </c>
      <c r="G4014" s="220">
        <f t="shared" si="2661"/>
        <v>6.4474425356105119E-2</v>
      </c>
      <c r="H4014" s="220">
        <f t="shared" si="2661"/>
        <v>7.8378981690305133E-2</v>
      </c>
      <c r="I4014" s="565">
        <f t="shared" si="2661"/>
        <v>7.8979999385794156E-2</v>
      </c>
      <c r="J4014" s="220">
        <f t="shared" si="2661"/>
        <v>8.6651612336201875E-2</v>
      </c>
      <c r="K4014" s="220">
        <f t="shared" si="2661"/>
        <v>8.6450886778954725E-2</v>
      </c>
      <c r="L4014" s="565">
        <f t="shared" si="2661"/>
        <v>8.6517730386473632E-2</v>
      </c>
      <c r="M4014" s="220">
        <f t="shared" si="2661"/>
        <v>0.10021730071023566</v>
      </c>
      <c r="N4014" s="220">
        <f t="shared" si="2661"/>
        <v>9.0211456227125245E-2</v>
      </c>
      <c r="O4014" s="565">
        <f t="shared" si="2661"/>
        <v>8.9046932459234313E-2</v>
      </c>
      <c r="P4014" s="460">
        <f t="shared" si="2656"/>
        <v>0.99999999999999989</v>
      </c>
      <c r="Q4014" s="551">
        <f t="shared" si="2657"/>
        <v>1.5594720374805249E-3</v>
      </c>
      <c r="R4014" s="234"/>
      <c r="S4014" s="234"/>
      <c r="T4014" s="75"/>
      <c r="U4014" s="79">
        <v>2</v>
      </c>
    </row>
    <row r="4015" spans="1:21" s="57" customFormat="1" ht="15.6" hidden="1" customHeight="1" thickBot="1">
      <c r="A4015" s="57" t="s">
        <v>85</v>
      </c>
      <c r="B4015" s="516"/>
      <c r="C4015" s="564" t="s">
        <v>1167</v>
      </c>
      <c r="D4015" s="570">
        <f t="shared" ref="D4015:O4015" si="2662">D4035/$P4035</f>
        <v>8.1077582470747783E-2</v>
      </c>
      <c r="E4015" s="220">
        <f t="shared" si="2662"/>
        <v>7.9124984525891701E-2</v>
      </c>
      <c r="F4015" s="567">
        <f t="shared" si="2662"/>
        <v>8.0076126522716506E-2</v>
      </c>
      <c r="G4015" s="567">
        <f t="shared" si="2662"/>
        <v>7.8060797217950631E-2</v>
      </c>
      <c r="H4015" s="220">
        <f t="shared" si="2662"/>
        <v>7.7040616669921874E-2</v>
      </c>
      <c r="I4015" s="567">
        <f t="shared" si="2662"/>
        <v>7.8731705632081997E-2</v>
      </c>
      <c r="J4015" s="567">
        <f t="shared" si="2662"/>
        <v>8.4429917757759279E-2</v>
      </c>
      <c r="K4015" s="220">
        <f t="shared" si="2662"/>
        <v>8.5599866121474022E-2</v>
      </c>
      <c r="L4015" s="220">
        <f t="shared" si="2662"/>
        <v>8.491464463628913E-2</v>
      </c>
      <c r="M4015" s="566">
        <f t="shared" si="2662"/>
        <v>0.10057855687510193</v>
      </c>
      <c r="N4015" s="220">
        <f t="shared" si="2662"/>
        <v>8.41945569339939E-2</v>
      </c>
      <c r="O4015" s="567">
        <f t="shared" si="2662"/>
        <v>8.6170644636071242E-2</v>
      </c>
      <c r="P4015" s="460">
        <f>SUM(D4015:O4015)</f>
        <v>1</v>
      </c>
      <c r="Q4015" s="551">
        <f>(P4035/P4033-1)</f>
        <v>4.8156297094267053E-2</v>
      </c>
      <c r="R4015" s="234"/>
      <c r="S4015" s="234"/>
      <c r="T4015" s="75"/>
      <c r="U4015" s="79">
        <v>2</v>
      </c>
    </row>
    <row r="4016" spans="1:21" s="57" customFormat="1" ht="15.6" customHeight="1" thickBot="1">
      <c r="A4016" s="57" t="s">
        <v>85</v>
      </c>
      <c r="B4016" s="516">
        <f>+B3998+1</f>
        <v>775</v>
      </c>
      <c r="C4016" s="564" t="s">
        <v>2185</v>
      </c>
      <c r="D4016" s="571">
        <f t="shared" ref="D4016:D4022" si="2663">D4036/$P4036</f>
        <v>0.10374034177681704</v>
      </c>
      <c r="E4016" s="220">
        <f t="shared" ref="E4016:O4016" si="2664">E4036/$P4036</f>
        <v>0.10516872143048749</v>
      </c>
      <c r="F4016" s="566">
        <f t="shared" si="2664"/>
        <v>9.9089856224063438E-2</v>
      </c>
      <c r="G4016" s="220">
        <f t="shared" si="2664"/>
        <v>9.847618100715147E-2</v>
      </c>
      <c r="H4016" s="220">
        <f t="shared" si="2664"/>
        <v>9.9736574139463602E-2</v>
      </c>
      <c r="I4016" s="566">
        <f t="shared" si="2664"/>
        <v>0.10488018656576663</v>
      </c>
      <c r="J4016" s="220">
        <f t="shared" si="2664"/>
        <v>0.10551810629372632</v>
      </c>
      <c r="K4016" s="567">
        <f t="shared" si="2664"/>
        <v>0.11150821945336409</v>
      </c>
      <c r="L4016" s="567">
        <f t="shared" si="2664"/>
        <v>0.11626707829653732</v>
      </c>
      <c r="M4016" s="220">
        <f t="shared" si="2664"/>
        <v>5.544132977668164E-2</v>
      </c>
      <c r="N4016" s="220">
        <f t="shared" si="2664"/>
        <v>1.7340503594096687E-4</v>
      </c>
      <c r="O4016" s="566">
        <f t="shared" si="2664"/>
        <v>0</v>
      </c>
      <c r="P4016" s="460">
        <f t="shared" ref="P4016:P4026" si="2665">SUM(D4016:O4016)</f>
        <v>1</v>
      </c>
      <c r="Q4016" s="551">
        <f>(P4036/P4035-1)</f>
        <v>-0.22079902306863297</v>
      </c>
      <c r="R4016" s="234"/>
      <c r="S4016" s="234"/>
      <c r="T4016" s="75"/>
      <c r="U4016" s="79">
        <v>1</v>
      </c>
    </row>
    <row r="4017" spans="1:21" s="57" customFormat="1" ht="15.6" customHeight="1" thickBot="1">
      <c r="A4017" s="57" t="s">
        <v>85</v>
      </c>
      <c r="B4017" s="516">
        <f>+B4016+1</f>
        <v>776</v>
      </c>
      <c r="C4017" s="564" t="s">
        <v>2186</v>
      </c>
      <c r="D4017" s="347">
        <f t="shared" si="2663"/>
        <v>5.2450825128500009E-2</v>
      </c>
      <c r="E4017" s="578">
        <f t="shared" ref="E4017:O4017" si="2666">E4037/$P4037</f>
        <v>3.298607725570514E-2</v>
      </c>
      <c r="F4017" s="578">
        <f t="shared" si="2666"/>
        <v>3.6014495258467366E-2</v>
      </c>
      <c r="G4017" s="264">
        <f t="shared" si="2666"/>
        <v>7.9867331671560571E-2</v>
      </c>
      <c r="H4017" s="577">
        <f t="shared" si="2666"/>
        <v>8.2931386262696014E-2</v>
      </c>
      <c r="I4017" s="264">
        <f t="shared" si="2666"/>
        <v>7.8785483857811797E-2</v>
      </c>
      <c r="J4017" s="264">
        <f t="shared" si="2666"/>
        <v>8.3258592207716989E-2</v>
      </c>
      <c r="K4017" s="577">
        <f t="shared" si="2666"/>
        <v>9.5072558687311348E-2</v>
      </c>
      <c r="L4017" s="264">
        <f t="shared" si="2666"/>
        <v>9.0187377524073187E-2</v>
      </c>
      <c r="M4017" s="264">
        <f t="shared" si="2666"/>
        <v>0.11354188868552738</v>
      </c>
      <c r="N4017" s="578">
        <f t="shared" si="2666"/>
        <v>0.12532192567490791</v>
      </c>
      <c r="O4017" s="578">
        <f t="shared" si="2666"/>
        <v>0.12958205778572229</v>
      </c>
      <c r="P4017" s="552">
        <f t="shared" si="2665"/>
        <v>1</v>
      </c>
      <c r="Q4017" s="553">
        <f t="shared" ref="Q4017:Q4025" si="2667">(P4037/P4036-1)</f>
        <v>7.293646651564778E-2</v>
      </c>
      <c r="R4017" s="234"/>
      <c r="S4017" s="234"/>
      <c r="T4017" s="75"/>
      <c r="U4017" s="79">
        <v>1</v>
      </c>
    </row>
    <row r="4018" spans="1:21" s="57" customFormat="1" ht="15.6" customHeight="1" thickBot="1">
      <c r="A4018" s="57" t="s">
        <v>85</v>
      </c>
      <c r="B4018" s="516">
        <f>+B4017+1</f>
        <v>777</v>
      </c>
      <c r="C4018" s="393" t="s">
        <v>2187</v>
      </c>
      <c r="D4018" s="175">
        <f t="shared" si="2663"/>
        <v>8.0569459048960484E-2</v>
      </c>
      <c r="E4018" s="577">
        <f t="shared" ref="E4018:O4018" si="2668">E4038/$P4038</f>
        <v>8.5903392797446479E-2</v>
      </c>
      <c r="F4018" s="175">
        <f t="shared" si="2668"/>
        <v>7.64404952037048E-2</v>
      </c>
      <c r="G4018" s="176">
        <f t="shared" si="2668"/>
        <v>7.5022011638283537E-2</v>
      </c>
      <c r="H4018" s="577">
        <f t="shared" si="2668"/>
        <v>7.9777486751864565E-2</v>
      </c>
      <c r="I4018" s="175">
        <f t="shared" si="2668"/>
        <v>7.6340268303142597E-2</v>
      </c>
      <c r="J4018" s="606">
        <f t="shared" si="2668"/>
        <v>8.2722292940328498E-2</v>
      </c>
      <c r="K4018" s="606">
        <f t="shared" si="2668"/>
        <v>8.3642631272289075E-2</v>
      </c>
      <c r="L4018" s="175">
        <f t="shared" si="2668"/>
        <v>8.4913172266555398E-2</v>
      </c>
      <c r="M4018" s="176">
        <f t="shared" si="2668"/>
        <v>9.5787120619841709E-2</v>
      </c>
      <c r="N4018" s="577">
        <f t="shared" si="2668"/>
        <v>9.1397975254308886E-2</v>
      </c>
      <c r="O4018" s="175">
        <f t="shared" si="2668"/>
        <v>8.7483693903273971E-2</v>
      </c>
      <c r="P4018" s="229">
        <f t="shared" si="2665"/>
        <v>1</v>
      </c>
      <c r="Q4018" s="498">
        <f t="shared" si="2667"/>
        <v>0.43334810272257518</v>
      </c>
      <c r="R4018" s="234"/>
      <c r="S4018" s="234"/>
      <c r="T4018" s="75"/>
      <c r="U4018" s="79">
        <v>1</v>
      </c>
    </row>
    <row r="4019" spans="1:21" s="57" customFormat="1" ht="15.6" customHeight="1" thickBot="1">
      <c r="A4019" s="57" t="s">
        <v>85</v>
      </c>
      <c r="B4019" s="516">
        <f>+B4018+1</f>
        <v>778</v>
      </c>
      <c r="C4019" s="393" t="s">
        <v>2188</v>
      </c>
      <c r="D4019" s="175">
        <f t="shared" si="2663"/>
        <v>7.9612765416989431E-2</v>
      </c>
      <c r="E4019" s="623">
        <f t="shared" ref="E4019:O4019" si="2669">E4039/$P4039</f>
        <v>8.3993519346656512E-2</v>
      </c>
      <c r="F4019" s="175">
        <f t="shared" si="2669"/>
        <v>7.9689644338405335E-2</v>
      </c>
      <c r="G4019" s="606">
        <f t="shared" si="2669"/>
        <v>7.8640469360616194E-2</v>
      </c>
      <c r="H4019" s="606">
        <f t="shared" si="2669"/>
        <v>8.092695039895767E-2</v>
      </c>
      <c r="I4019" s="175">
        <f t="shared" si="2669"/>
        <v>7.8179596833801129E-2</v>
      </c>
      <c r="J4019" s="623">
        <f t="shared" si="2669"/>
        <v>8.205508347263106E-2</v>
      </c>
      <c r="K4019" s="176">
        <f t="shared" si="2669"/>
        <v>9.3989157121330477E-2</v>
      </c>
      <c r="L4019" s="175">
        <f t="shared" si="2669"/>
        <v>7.6124101330598187E-2</v>
      </c>
      <c r="M4019" s="606">
        <f t="shared" si="2669"/>
        <v>9.3730905292959979E-2</v>
      </c>
      <c r="N4019" s="606">
        <f t="shared" si="2669"/>
        <v>8.8722539366119152E-2</v>
      </c>
      <c r="O4019" s="175">
        <f t="shared" si="2669"/>
        <v>8.4335267720934831E-2</v>
      </c>
      <c r="P4019" s="164">
        <f t="shared" si="2665"/>
        <v>1</v>
      </c>
      <c r="Q4019" s="492">
        <f t="shared" si="2667"/>
        <v>2.424729827685379E-3</v>
      </c>
      <c r="R4019" s="234"/>
      <c r="S4019" s="234"/>
      <c r="T4019" s="75"/>
      <c r="U4019" s="79">
        <v>1</v>
      </c>
    </row>
    <row r="4020" spans="1:21" s="57" customFormat="1" ht="15.75" customHeight="1" thickBot="1">
      <c r="A4020" s="57" t="s">
        <v>85</v>
      </c>
      <c r="B4020" s="516">
        <f>+B4019+1</f>
        <v>779</v>
      </c>
      <c r="C4020" s="393" t="s">
        <v>2189</v>
      </c>
      <c r="D4020" s="606">
        <f t="shared" si="2663"/>
        <v>7.9890637897310504E-2</v>
      </c>
      <c r="E4020" s="606">
        <f t="shared" ref="E4020:O4020" si="2670">E4040/$P4040</f>
        <v>8.3537082314588423E-2</v>
      </c>
      <c r="F4020" s="175">
        <f t="shared" si="2670"/>
        <v>7.8647106764466179E-2</v>
      </c>
      <c r="G4020" s="623">
        <f t="shared" si="2670"/>
        <v>7.9054604726976355E-2</v>
      </c>
      <c r="H4020" s="176">
        <f t="shared" si="2670"/>
        <v>7.9054604726976355E-2</v>
      </c>
      <c r="I4020" s="175">
        <f t="shared" si="2670"/>
        <v>7.7424612876935611E-2</v>
      </c>
      <c r="J4020" s="623">
        <f t="shared" si="2670"/>
        <v>8.4352078239608802E-2</v>
      </c>
      <c r="K4020" s="176">
        <f t="shared" si="2670"/>
        <v>8.6797066014669924E-2</v>
      </c>
      <c r="L4020" s="175">
        <f t="shared" si="2670"/>
        <v>8.1499592502037491E-2</v>
      </c>
      <c r="M4020" s="623">
        <f t="shared" si="2670"/>
        <v>9.6577017114914426E-2</v>
      </c>
      <c r="N4020" s="176">
        <f t="shared" si="2670"/>
        <v>8.72045639771801E-2</v>
      </c>
      <c r="O4020" s="606">
        <f t="shared" si="2670"/>
        <v>8.5961032844335802E-2</v>
      </c>
      <c r="P4020" s="164">
        <f t="shared" si="2665"/>
        <v>1</v>
      </c>
      <c r="Q4020" s="492">
        <f t="shared" si="2667"/>
        <v>1.564467327193575E-2</v>
      </c>
      <c r="R4020" s="234"/>
      <c r="S4020" s="234"/>
      <c r="T4020" s="75"/>
      <c r="U4020" s="79">
        <v>1</v>
      </c>
    </row>
    <row r="4021" spans="1:21" s="57" customFormat="1" ht="15.75" customHeight="1" thickBot="1">
      <c r="A4021" s="57" t="s">
        <v>85</v>
      </c>
      <c r="B4021" s="516">
        <f>+B4020+1</f>
        <v>780</v>
      </c>
      <c r="C4021" s="393" t="s">
        <v>2190</v>
      </c>
      <c r="D4021" s="660">
        <f t="shared" si="2663"/>
        <v>8.1081081081081086E-2</v>
      </c>
      <c r="E4021" s="176">
        <f t="shared" ref="E4021:O4021" si="2671">E4041/$P4041</f>
        <v>8.2694634933440897E-2</v>
      </c>
      <c r="F4021" s="623">
        <f t="shared" si="2671"/>
        <v>8.0274304154901166E-2</v>
      </c>
      <c r="G4021" s="176">
        <f t="shared" si="2671"/>
        <v>7.7047196450181529E-2</v>
      </c>
      <c r="H4021" s="176">
        <f t="shared" si="2671"/>
        <v>7.90641387656313E-2</v>
      </c>
      <c r="I4021" s="623">
        <f t="shared" si="2671"/>
        <v>7.946752722872126E-2</v>
      </c>
      <c r="J4021" s="176">
        <f t="shared" si="2671"/>
        <v>8.2291246470350937E-2</v>
      </c>
      <c r="K4021" s="606">
        <f t="shared" si="2671"/>
        <v>8.7535296490520373E-2</v>
      </c>
      <c r="L4021" s="175">
        <f t="shared" si="2671"/>
        <v>8.1081081081081086E-2</v>
      </c>
      <c r="M4021" s="606">
        <f t="shared" si="2671"/>
        <v>9.5199677289229526E-2</v>
      </c>
      <c r="N4021" s="176">
        <f t="shared" si="2671"/>
        <v>8.7131908027430413E-2</v>
      </c>
      <c r="O4021" s="623">
        <f t="shared" si="2671"/>
        <v>8.7131908027430621E-2</v>
      </c>
      <c r="P4021" s="164">
        <f t="shared" si="2665"/>
        <v>1</v>
      </c>
      <c r="Q4021" s="492">
        <f t="shared" si="2667"/>
        <v>1.0187449062754705E-2</v>
      </c>
      <c r="R4021" s="234"/>
      <c r="S4021" s="234"/>
      <c r="T4021" s="75"/>
      <c r="U4021" s="79">
        <v>1</v>
      </c>
    </row>
    <row r="4022" spans="1:21" s="57" customFormat="1" ht="15.75" hidden="1" customHeight="1" thickBot="1">
      <c r="A4022" s="57" t="s">
        <v>85</v>
      </c>
      <c r="B4022" s="69"/>
      <c r="C4022" s="393" t="s">
        <v>2191</v>
      </c>
      <c r="D4022" s="175" t="e">
        <f t="shared" si="2663"/>
        <v>#DIV/0!</v>
      </c>
      <c r="E4022" s="176" t="e">
        <f t="shared" ref="E4022:O4022" si="2672">E4042/$P4042</f>
        <v>#DIV/0!</v>
      </c>
      <c r="F4022" s="175" t="e">
        <f t="shared" si="2672"/>
        <v>#DIV/0!</v>
      </c>
      <c r="G4022" s="176" t="e">
        <f t="shared" si="2672"/>
        <v>#DIV/0!</v>
      </c>
      <c r="H4022" s="176" t="e">
        <f t="shared" si="2672"/>
        <v>#DIV/0!</v>
      </c>
      <c r="I4022" s="175" t="e">
        <f t="shared" si="2672"/>
        <v>#DIV/0!</v>
      </c>
      <c r="J4022" s="176" t="e">
        <f t="shared" si="2672"/>
        <v>#DIV/0!</v>
      </c>
      <c r="K4022" s="176" t="e">
        <f t="shared" si="2672"/>
        <v>#DIV/0!</v>
      </c>
      <c r="L4022" s="175" t="e">
        <f t="shared" si="2672"/>
        <v>#DIV/0!</v>
      </c>
      <c r="M4022" s="176" t="e">
        <f t="shared" si="2672"/>
        <v>#DIV/0!</v>
      </c>
      <c r="N4022" s="176" t="e">
        <f t="shared" si="2672"/>
        <v>#DIV/0!</v>
      </c>
      <c r="O4022" s="175" t="e">
        <f t="shared" si="2672"/>
        <v>#DIV/0!</v>
      </c>
      <c r="P4022" s="164" t="e">
        <f t="shared" si="2665"/>
        <v>#DIV/0!</v>
      </c>
      <c r="Q4022" s="492">
        <f t="shared" si="2667"/>
        <v>-1</v>
      </c>
      <c r="R4022" s="234"/>
      <c r="S4022" s="234"/>
      <c r="T4022" s="75"/>
      <c r="U4022" s="79">
        <v>2</v>
      </c>
    </row>
    <row r="4023" spans="1:21" s="57" customFormat="1" ht="15.75" hidden="1" customHeight="1" thickBot="1">
      <c r="A4023" s="57" t="s">
        <v>85</v>
      </c>
      <c r="B4023" s="69"/>
      <c r="C4023" s="393" t="s">
        <v>2192</v>
      </c>
      <c r="D4023" s="175" t="e">
        <f t="shared" ref="D4023:O4026" si="2673">D4043/$P4043</f>
        <v>#DIV/0!</v>
      </c>
      <c r="E4023" s="176" t="e">
        <f t="shared" si="2673"/>
        <v>#DIV/0!</v>
      </c>
      <c r="F4023" s="175" t="e">
        <f t="shared" si="2673"/>
        <v>#DIV/0!</v>
      </c>
      <c r="G4023" s="176" t="e">
        <f t="shared" si="2673"/>
        <v>#DIV/0!</v>
      </c>
      <c r="H4023" s="176" t="e">
        <f t="shared" si="2673"/>
        <v>#DIV/0!</v>
      </c>
      <c r="I4023" s="175" t="e">
        <f t="shared" si="2673"/>
        <v>#DIV/0!</v>
      </c>
      <c r="J4023" s="176" t="e">
        <f t="shared" si="2673"/>
        <v>#DIV/0!</v>
      </c>
      <c r="K4023" s="176" t="e">
        <f t="shared" si="2673"/>
        <v>#DIV/0!</v>
      </c>
      <c r="L4023" s="175" t="e">
        <f t="shared" si="2673"/>
        <v>#DIV/0!</v>
      </c>
      <c r="M4023" s="176" t="e">
        <f t="shared" si="2673"/>
        <v>#DIV/0!</v>
      </c>
      <c r="N4023" s="176" t="e">
        <f t="shared" si="2673"/>
        <v>#DIV/0!</v>
      </c>
      <c r="O4023" s="175" t="e">
        <f t="shared" si="2673"/>
        <v>#DIV/0!</v>
      </c>
      <c r="P4023" s="164" t="e">
        <f t="shared" si="2665"/>
        <v>#DIV/0!</v>
      </c>
      <c r="Q4023" s="492" t="e">
        <f t="shared" si="2667"/>
        <v>#DIV/0!</v>
      </c>
      <c r="R4023" s="234"/>
      <c r="S4023" s="234"/>
      <c r="T4023" s="75"/>
      <c r="U4023" s="79">
        <v>2</v>
      </c>
    </row>
    <row r="4024" spans="1:21" s="57" customFormat="1" ht="15.75" hidden="1" customHeight="1" thickBot="1">
      <c r="A4024" s="57" t="s">
        <v>85</v>
      </c>
      <c r="B4024" s="69"/>
      <c r="C4024" s="393" t="s">
        <v>2193</v>
      </c>
      <c r="D4024" s="175" t="e">
        <f t="shared" si="2673"/>
        <v>#DIV/0!</v>
      </c>
      <c r="E4024" s="176" t="e">
        <f t="shared" si="2673"/>
        <v>#DIV/0!</v>
      </c>
      <c r="F4024" s="175" t="e">
        <f t="shared" si="2673"/>
        <v>#DIV/0!</v>
      </c>
      <c r="G4024" s="176" t="e">
        <f t="shared" si="2673"/>
        <v>#DIV/0!</v>
      </c>
      <c r="H4024" s="176" t="e">
        <f t="shared" si="2673"/>
        <v>#DIV/0!</v>
      </c>
      <c r="I4024" s="175" t="e">
        <f t="shared" si="2673"/>
        <v>#DIV/0!</v>
      </c>
      <c r="J4024" s="176" t="e">
        <f t="shared" si="2673"/>
        <v>#DIV/0!</v>
      </c>
      <c r="K4024" s="176" t="e">
        <f t="shared" si="2673"/>
        <v>#DIV/0!</v>
      </c>
      <c r="L4024" s="175" t="e">
        <f t="shared" si="2673"/>
        <v>#DIV/0!</v>
      </c>
      <c r="M4024" s="176" t="e">
        <f t="shared" si="2673"/>
        <v>#DIV/0!</v>
      </c>
      <c r="N4024" s="176" t="e">
        <f t="shared" si="2673"/>
        <v>#DIV/0!</v>
      </c>
      <c r="O4024" s="175" t="e">
        <f t="shared" si="2673"/>
        <v>#DIV/0!</v>
      </c>
      <c r="P4024" s="164" t="e">
        <f t="shared" si="2665"/>
        <v>#DIV/0!</v>
      </c>
      <c r="Q4024" s="492" t="e">
        <f t="shared" si="2667"/>
        <v>#DIV/0!</v>
      </c>
      <c r="R4024" s="234"/>
      <c r="S4024" s="234"/>
      <c r="T4024" s="75"/>
      <c r="U4024" s="79">
        <v>2</v>
      </c>
    </row>
    <row r="4025" spans="1:21" s="57" customFormat="1" ht="15.75" hidden="1" customHeight="1" thickBot="1">
      <c r="A4025" s="57" t="s">
        <v>85</v>
      </c>
      <c r="B4025" s="69"/>
      <c r="C4025" s="393" t="s">
        <v>2194</v>
      </c>
      <c r="D4025" s="175" t="e">
        <f t="shared" si="2673"/>
        <v>#DIV/0!</v>
      </c>
      <c r="E4025" s="176" t="e">
        <f t="shared" si="2673"/>
        <v>#DIV/0!</v>
      </c>
      <c r="F4025" s="175" t="e">
        <f t="shared" si="2673"/>
        <v>#DIV/0!</v>
      </c>
      <c r="G4025" s="176" t="e">
        <f t="shared" si="2673"/>
        <v>#DIV/0!</v>
      </c>
      <c r="H4025" s="176" t="e">
        <f t="shared" si="2673"/>
        <v>#DIV/0!</v>
      </c>
      <c r="I4025" s="175" t="e">
        <f t="shared" si="2673"/>
        <v>#DIV/0!</v>
      </c>
      <c r="J4025" s="176" t="e">
        <f t="shared" si="2673"/>
        <v>#DIV/0!</v>
      </c>
      <c r="K4025" s="176" t="e">
        <f t="shared" si="2673"/>
        <v>#DIV/0!</v>
      </c>
      <c r="L4025" s="175" t="e">
        <f t="shared" si="2673"/>
        <v>#DIV/0!</v>
      </c>
      <c r="M4025" s="176" t="e">
        <f t="shared" si="2673"/>
        <v>#DIV/0!</v>
      </c>
      <c r="N4025" s="176" t="e">
        <f t="shared" si="2673"/>
        <v>#DIV/0!</v>
      </c>
      <c r="O4025" s="175" t="e">
        <f t="shared" si="2673"/>
        <v>#DIV/0!</v>
      </c>
      <c r="P4025" s="164" t="e">
        <f t="shared" si="2665"/>
        <v>#DIV/0!</v>
      </c>
      <c r="Q4025" s="492" t="e">
        <f t="shared" si="2667"/>
        <v>#DIV/0!</v>
      </c>
      <c r="R4025" s="234"/>
      <c r="S4025" s="234"/>
      <c r="T4025" s="75"/>
      <c r="U4025" s="79">
        <v>2</v>
      </c>
    </row>
    <row r="4026" spans="1:21" s="57" customFormat="1" ht="15.75" hidden="1" customHeight="1" thickBot="1">
      <c r="A4026" s="57" t="s">
        <v>85</v>
      </c>
      <c r="B4026" s="69"/>
      <c r="C4026" s="393" t="s">
        <v>2195</v>
      </c>
      <c r="D4026" s="175" t="e">
        <f t="shared" si="2673"/>
        <v>#DIV/0!</v>
      </c>
      <c r="E4026" s="176" t="e">
        <f t="shared" si="2673"/>
        <v>#DIV/0!</v>
      </c>
      <c r="F4026" s="175" t="e">
        <f t="shared" si="2673"/>
        <v>#DIV/0!</v>
      </c>
      <c r="G4026" s="176" t="e">
        <f t="shared" si="2673"/>
        <v>#DIV/0!</v>
      </c>
      <c r="H4026" s="176" t="e">
        <f t="shared" si="2673"/>
        <v>#DIV/0!</v>
      </c>
      <c r="I4026" s="175" t="e">
        <f t="shared" si="2673"/>
        <v>#DIV/0!</v>
      </c>
      <c r="J4026" s="176" t="e">
        <f t="shared" si="2673"/>
        <v>#DIV/0!</v>
      </c>
      <c r="K4026" s="176" t="e">
        <f t="shared" si="2673"/>
        <v>#DIV/0!</v>
      </c>
      <c r="L4026" s="175" t="e">
        <f t="shared" si="2673"/>
        <v>#DIV/0!</v>
      </c>
      <c r="M4026" s="176" t="e">
        <f t="shared" si="2673"/>
        <v>#DIV/0!</v>
      </c>
      <c r="N4026" s="176" t="e">
        <f t="shared" si="2673"/>
        <v>#DIV/0!</v>
      </c>
      <c r="O4026" s="175" t="e">
        <f t="shared" si="2673"/>
        <v>#DIV/0!</v>
      </c>
      <c r="P4026" s="164" t="e">
        <f t="shared" si="2665"/>
        <v>#DIV/0!</v>
      </c>
      <c r="Q4026" s="198"/>
      <c r="R4026" s="234"/>
      <c r="S4026" s="234"/>
      <c r="T4026" s="75"/>
      <c r="U4026" s="79">
        <v>2</v>
      </c>
    </row>
    <row r="4027" spans="1:21" s="57" customFormat="1" ht="15.75" hidden="1" customHeight="1" thickBot="1">
      <c r="A4027" s="57" t="s">
        <v>85</v>
      </c>
      <c r="B4027" s="69"/>
      <c r="C4027" s="393" t="s">
        <v>405</v>
      </c>
      <c r="D4027" s="182">
        <v>9.6780260899999995</v>
      </c>
      <c r="E4027" s="183">
        <v>8.8710565199999998</v>
      </c>
      <c r="F4027" s="183">
        <v>11.6896662</v>
      </c>
      <c r="G4027" s="183">
        <v>9.4485704699999999</v>
      </c>
      <c r="H4027" s="183">
        <v>10.036724769999999</v>
      </c>
      <c r="I4027" s="183">
        <v>12.639709249999999</v>
      </c>
      <c r="J4027" s="183">
        <v>11.224805979999999</v>
      </c>
      <c r="K4027" s="183">
        <v>13.69785186</v>
      </c>
      <c r="L4027" s="183">
        <v>17.619917229999999</v>
      </c>
      <c r="M4027" s="183">
        <v>12.581246330000001</v>
      </c>
      <c r="N4027" s="183">
        <v>14.34409207</v>
      </c>
      <c r="O4027" s="184">
        <v>10.83503889</v>
      </c>
      <c r="P4027" s="185">
        <f>SUM(D4027:O4027)</f>
        <v>142.66670565999999</v>
      </c>
      <c r="Q4027" s="502"/>
      <c r="R4027" s="186"/>
      <c r="S4027" s="186"/>
      <c r="T4027" s="103"/>
      <c r="U4027" s="79">
        <v>2</v>
      </c>
    </row>
    <row r="4028" spans="1:21" s="57" customFormat="1" ht="15.75" hidden="1" customHeight="1" thickBot="1">
      <c r="A4028" s="57" t="s">
        <v>85</v>
      </c>
      <c r="B4028" s="69"/>
      <c r="C4028" s="393" t="s">
        <v>508</v>
      </c>
      <c r="D4028" s="182">
        <v>2.9204784099999999</v>
      </c>
      <c r="E4028" s="183">
        <v>10.66491572</v>
      </c>
      <c r="F4028" s="183">
        <v>11.319333009999999</v>
      </c>
      <c r="G4028" s="183">
        <v>11.031696950000001</v>
      </c>
      <c r="H4028" s="183">
        <v>11.06395614</v>
      </c>
      <c r="I4028" s="183">
        <v>12.15396659</v>
      </c>
      <c r="J4028" s="183">
        <v>12.90850412</v>
      </c>
      <c r="K4028" s="183">
        <v>13.385393909999999</v>
      </c>
      <c r="L4028" s="183">
        <v>13.69884989</v>
      </c>
      <c r="M4028" s="183">
        <v>15.654587810000001</v>
      </c>
      <c r="N4028" s="183">
        <v>13.62614902</v>
      </c>
      <c r="O4028" s="184">
        <v>13.776222069999999</v>
      </c>
      <c r="P4028" s="185">
        <f t="shared" ref="P4028:P4033" si="2674">SUM(D4028:O4028)</f>
        <v>142.20405364000001</v>
      </c>
      <c r="Q4028" s="503"/>
      <c r="R4028" s="187"/>
      <c r="S4028" s="187"/>
      <c r="T4028" s="105">
        <f t="shared" ref="T4028:T4034" si="2675">R4028-S4028</f>
        <v>0</v>
      </c>
      <c r="U4028" s="79">
        <v>2</v>
      </c>
    </row>
    <row r="4029" spans="1:21" s="57" customFormat="1" ht="15.75" hidden="1" customHeight="1" thickBot="1">
      <c r="A4029" s="57" t="s">
        <v>85</v>
      </c>
      <c r="B4029" s="69"/>
      <c r="C4029" s="393" t="s">
        <v>632</v>
      </c>
      <c r="D4029" s="182">
        <v>12.703888689999999</v>
      </c>
      <c r="E4029" s="183">
        <v>12.653086269999999</v>
      </c>
      <c r="F4029" s="183">
        <v>13.76999816</v>
      </c>
      <c r="G4029" s="183">
        <v>12.823400360000001</v>
      </c>
      <c r="H4029" s="183">
        <v>13.45322885</v>
      </c>
      <c r="I4029" s="183">
        <v>13.73611421</v>
      </c>
      <c r="J4029" s="183">
        <v>14.37607476</v>
      </c>
      <c r="K4029" s="183">
        <v>15.64935618</v>
      </c>
      <c r="L4029" s="183">
        <v>15.779638459999999</v>
      </c>
      <c r="M4029" s="183">
        <v>17.8400128</v>
      </c>
      <c r="N4029" s="183">
        <v>15.37584799</v>
      </c>
      <c r="O4029" s="184">
        <v>14.976144039999999</v>
      </c>
      <c r="P4029" s="185">
        <f t="shared" si="2674"/>
        <v>173.13679077</v>
      </c>
      <c r="Q4029" s="503"/>
      <c r="R4029" s="187"/>
      <c r="S4029" s="187"/>
      <c r="T4029" s="105">
        <f t="shared" si="2675"/>
        <v>0</v>
      </c>
      <c r="U4029" s="79">
        <v>2</v>
      </c>
    </row>
    <row r="4030" spans="1:21" s="57" customFormat="1" ht="15.75" hidden="1" customHeight="1" thickBot="1">
      <c r="A4030" s="57" t="s">
        <v>85</v>
      </c>
      <c r="B4030" s="69"/>
      <c r="C4030" s="393" t="s">
        <v>729</v>
      </c>
      <c r="D4030" s="182">
        <v>13.56642544</v>
      </c>
      <c r="E4030" s="183">
        <v>13.824325379999999</v>
      </c>
      <c r="F4030" s="183">
        <v>14.271352800000001</v>
      </c>
      <c r="G4030" s="183">
        <v>13.00255546</v>
      </c>
      <c r="H4030" s="183">
        <v>13.81639135</v>
      </c>
      <c r="I4030" s="183">
        <v>14.312396469999999</v>
      </c>
      <c r="J4030" s="183">
        <v>15.195980860000001</v>
      </c>
      <c r="K4030" s="183">
        <v>16.88640144</v>
      </c>
      <c r="L4030" s="183">
        <v>16.97468997</v>
      </c>
      <c r="M4030" s="183">
        <v>17.896346189999999</v>
      </c>
      <c r="N4030" s="183">
        <v>16.126890549999999</v>
      </c>
      <c r="O4030" s="184">
        <v>16.276999610000001</v>
      </c>
      <c r="P4030" s="185">
        <f t="shared" si="2674"/>
        <v>182.15075551999999</v>
      </c>
      <c r="Q4030" s="503"/>
      <c r="R4030" s="187"/>
      <c r="S4030" s="187"/>
      <c r="T4030" s="105">
        <f t="shared" si="2675"/>
        <v>0</v>
      </c>
      <c r="U4030" s="79">
        <v>2</v>
      </c>
    </row>
    <row r="4031" spans="1:21" s="57" customFormat="1" ht="15.75" hidden="1" customHeight="1" thickBot="1">
      <c r="A4031" s="57" t="s">
        <v>85</v>
      </c>
      <c r="B4031" s="69"/>
      <c r="C4031" s="393" t="s">
        <v>837</v>
      </c>
      <c r="D4031" s="189">
        <v>14.000511299999999</v>
      </c>
      <c r="E4031" s="190">
        <v>14.723823339999999</v>
      </c>
      <c r="F4031" s="190">
        <v>14.452279720000003</v>
      </c>
      <c r="G4031" s="190">
        <v>13.961086379999998</v>
      </c>
      <c r="H4031" s="190">
        <v>14.803612380000004</v>
      </c>
      <c r="I4031" s="190">
        <v>14.211914129999997</v>
      </c>
      <c r="J4031" s="190">
        <v>15.416085179999996</v>
      </c>
      <c r="K4031" s="190">
        <v>16.471721810000005</v>
      </c>
      <c r="L4031" s="190">
        <v>17.553467029999993</v>
      </c>
      <c r="M4031" s="190">
        <v>18.182558760000006</v>
      </c>
      <c r="N4031" s="190">
        <v>17.171954099999994</v>
      </c>
      <c r="O4031" s="184">
        <v>16.330438939999993</v>
      </c>
      <c r="P4031" s="185">
        <f t="shared" si="2674"/>
        <v>187.27945306999999</v>
      </c>
      <c r="Q4031" s="503"/>
      <c r="R4031" s="187"/>
      <c r="S4031" s="187"/>
      <c r="T4031" s="105">
        <f t="shared" si="2675"/>
        <v>0</v>
      </c>
      <c r="U4031" s="79">
        <v>2</v>
      </c>
    </row>
    <row r="4032" spans="1:21" s="57" customFormat="1" ht="15.75" hidden="1" customHeight="1" thickBot="1">
      <c r="A4032" s="57" t="s">
        <v>85</v>
      </c>
      <c r="B4032" s="69"/>
      <c r="C4032" s="393" t="s">
        <v>919</v>
      </c>
      <c r="D4032" s="422">
        <v>14.698068900000001</v>
      </c>
      <c r="E4032" s="423">
        <v>15.853983169999998</v>
      </c>
      <c r="F4032" s="423">
        <v>14.31769942</v>
      </c>
      <c r="G4032" s="423">
        <v>14.928140159999998</v>
      </c>
      <c r="H4032" s="423">
        <v>14.624615040000009</v>
      </c>
      <c r="I4032" s="423">
        <v>14.854485499999996</v>
      </c>
      <c r="J4032" s="423">
        <v>16.097050729999992</v>
      </c>
      <c r="K4032" s="423">
        <v>16.551192150000006</v>
      </c>
      <c r="L4032" s="423">
        <v>16.95123199999999</v>
      </c>
      <c r="M4032" s="423">
        <v>19.154173420000006</v>
      </c>
      <c r="N4032" s="423">
        <v>17.174968390000004</v>
      </c>
      <c r="O4032" s="424">
        <v>16.397711229999999</v>
      </c>
      <c r="P4032" s="425">
        <f t="shared" si="2674"/>
        <v>191.60332011</v>
      </c>
      <c r="Q4032" s="503"/>
      <c r="R4032" s="182"/>
      <c r="S4032" s="191"/>
      <c r="T4032" s="192">
        <f>S4032-R4032</f>
        <v>0</v>
      </c>
      <c r="U4032" s="79">
        <v>2</v>
      </c>
    </row>
    <row r="4033" spans="1:21" s="57" customFormat="1" ht="15.75" hidden="1" customHeight="1" thickBot="1">
      <c r="A4033" s="57" t="s">
        <v>85</v>
      </c>
      <c r="B4033" s="69"/>
      <c r="C4033" s="393" t="s">
        <v>1020</v>
      </c>
      <c r="D4033" s="182">
        <v>15.334069270000001</v>
      </c>
      <c r="E4033" s="183">
        <v>15.849563679999999</v>
      </c>
      <c r="F4033" s="183">
        <v>14.694536379999999</v>
      </c>
      <c r="G4033" s="183">
        <v>12.372778920000002</v>
      </c>
      <c r="H4033" s="183">
        <v>15.041092760000005</v>
      </c>
      <c r="I4033" s="183">
        <v>15.156429329999995</v>
      </c>
      <c r="J4033" s="183">
        <v>16.628628120000002</v>
      </c>
      <c r="K4033" s="183">
        <v>16.590108459999996</v>
      </c>
      <c r="L4033" s="183">
        <v>16.602935890000012</v>
      </c>
      <c r="M4033" s="183">
        <v>19.231912479999977</v>
      </c>
      <c r="N4033" s="183">
        <v>17.311769710000025</v>
      </c>
      <c r="O4033" s="184">
        <v>17.088295129999977</v>
      </c>
      <c r="P4033" s="185">
        <f t="shared" si="2674"/>
        <v>191.90212012999999</v>
      </c>
      <c r="Q4033" s="503"/>
      <c r="R4033" s="187">
        <v>191.9</v>
      </c>
      <c r="S4033" s="187">
        <v>191.9</v>
      </c>
      <c r="T4033" s="105">
        <f t="shared" si="2675"/>
        <v>0</v>
      </c>
      <c r="U4033" s="79">
        <v>2</v>
      </c>
    </row>
    <row r="4034" spans="1:21" s="57" customFormat="1" ht="15.6" customHeight="1" thickBot="1">
      <c r="A4034" s="57" t="s">
        <v>85</v>
      </c>
      <c r="B4034" s="516">
        <f>+B4021+1</f>
        <v>781</v>
      </c>
      <c r="C4034" s="393" t="s">
        <v>2538</v>
      </c>
      <c r="D4034" s="182">
        <v>19.2</v>
      </c>
      <c r="E4034" s="183">
        <v>19.8</v>
      </c>
      <c r="F4034" s="183">
        <v>19</v>
      </c>
      <c r="G4034" s="183">
        <v>19.3</v>
      </c>
      <c r="H4034" s="183">
        <v>19</v>
      </c>
      <c r="I4034" s="183">
        <v>19</v>
      </c>
      <c r="J4034" s="183">
        <v>20.8</v>
      </c>
      <c r="K4034" s="183">
        <v>21</v>
      </c>
      <c r="L4034" s="183">
        <v>21.5</v>
      </c>
      <c r="M4034" s="183">
        <v>24.3</v>
      </c>
      <c r="N4034" s="183">
        <v>21.4</v>
      </c>
      <c r="O4034" s="184">
        <f>(R4034)-SUM(D4034:N4034)</f>
        <v>21.099999999999994</v>
      </c>
      <c r="P4034" s="185">
        <f>SUM(D4034:O4034)</f>
        <v>245.4</v>
      </c>
      <c r="Q4034" s="584"/>
      <c r="R4034" s="182">
        <v>245.4</v>
      </c>
      <c r="S4034" s="187">
        <v>245.4</v>
      </c>
      <c r="T4034" s="105">
        <f t="shared" si="2675"/>
        <v>0</v>
      </c>
      <c r="U4034" s="79">
        <v>1</v>
      </c>
    </row>
    <row r="4035" spans="1:21" s="57" customFormat="1" ht="15.75" hidden="1" customHeight="1" thickBot="1">
      <c r="A4035" s="57" t="s">
        <v>85</v>
      </c>
      <c r="B4035" s="69"/>
      <c r="C4035" s="393" t="s">
        <v>1167</v>
      </c>
      <c r="D4035" s="182">
        <v>16.308221870000001</v>
      </c>
      <c r="E4035" s="183">
        <v>15.915469650000002</v>
      </c>
      <c r="F4035" s="183">
        <v>16.106785599999995</v>
      </c>
      <c r="G4035" s="183">
        <v>15.70141538</v>
      </c>
      <c r="H4035" s="183">
        <v>15.496212780000008</v>
      </c>
      <c r="I4035" s="183">
        <v>15.836364189999998</v>
      </c>
      <c r="J4035" s="183">
        <v>16.982522039999992</v>
      </c>
      <c r="K4035" s="183">
        <v>17.217849450000003</v>
      </c>
      <c r="L4035" s="183">
        <v>17.08002166</v>
      </c>
      <c r="M4035" s="183">
        <v>20.230714470000009</v>
      </c>
      <c r="N4035" s="183">
        <v>16.93518075999998</v>
      </c>
      <c r="O4035" s="184">
        <v>17.332657790000013</v>
      </c>
      <c r="P4035" s="185">
        <f>SUM(D4035:O4035)</f>
        <v>201.14341564</v>
      </c>
      <c r="Q4035" s="351"/>
      <c r="R4035" s="199">
        <v>202.6</v>
      </c>
      <c r="S4035" s="187">
        <v>202.6</v>
      </c>
      <c r="T4035" s="481">
        <f>R4035-S4035</f>
        <v>0</v>
      </c>
      <c r="U4035" s="79">
        <v>2</v>
      </c>
    </row>
    <row r="4036" spans="1:21" s="57" customFormat="1" ht="15.75" hidden="1" customHeight="1" thickBot="1">
      <c r="A4036" s="57" t="s">
        <v>85</v>
      </c>
      <c r="B4036" s="516"/>
      <c r="C4036" s="393" t="s">
        <v>2185</v>
      </c>
      <c r="D4036" s="182">
        <v>16.259342650000001</v>
      </c>
      <c r="E4036" s="183">
        <v>16.483214230000002</v>
      </c>
      <c r="F4036" s="183">
        <v>15.53046672</v>
      </c>
      <c r="G4036" s="183">
        <v>15.434284699999999</v>
      </c>
      <c r="H4036" s="183">
        <v>15.631827559999998</v>
      </c>
      <c r="I4036" s="183">
        <v>16.437991830000001</v>
      </c>
      <c r="J4036" s="183">
        <v>16.537973719999997</v>
      </c>
      <c r="K4036" s="183">
        <v>17.47681102</v>
      </c>
      <c r="L4036" s="183">
        <v>18.222672420000009</v>
      </c>
      <c r="M4036" s="183">
        <v>8.6893831499999976</v>
      </c>
      <c r="N4036" s="183">
        <v>2.7177969999996776E-2</v>
      </c>
      <c r="O4036" s="184">
        <v>0</v>
      </c>
      <c r="P4036" s="185">
        <f t="shared" ref="P4036:P4045" si="2676">SUM(D4036:O4036)</f>
        <v>156.73114597</v>
      </c>
      <c r="Q4036" s="351"/>
      <c r="R4036" s="182">
        <v>203.5</v>
      </c>
      <c r="S4036" s="187">
        <v>203.5</v>
      </c>
      <c r="T4036" s="481">
        <f t="shared" ref="T4036:T4045" si="2677">R4036-S4036</f>
        <v>0</v>
      </c>
      <c r="U4036" s="79">
        <v>2</v>
      </c>
    </row>
    <row r="4037" spans="1:21" s="57" customFormat="1" ht="15.75" hidden="1" customHeight="1" thickBot="1">
      <c r="A4037" s="57" t="s">
        <v>85</v>
      </c>
      <c r="B4037" s="516"/>
      <c r="C4037" s="393" t="s">
        <v>2186</v>
      </c>
      <c r="D4037" s="583">
        <v>8.8202651299999992</v>
      </c>
      <c r="E4037" s="301">
        <v>5.5470232600000013</v>
      </c>
      <c r="F4037" s="301">
        <v>6.0562897899999992</v>
      </c>
      <c r="G4037" s="301">
        <v>13.430695110000002</v>
      </c>
      <c r="H4037" s="301">
        <v>13.945954379999996</v>
      </c>
      <c r="I4037" s="301">
        <v>13.248768810000001</v>
      </c>
      <c r="J4037" s="301">
        <v>14.000978169999996</v>
      </c>
      <c r="K4037" s="301">
        <v>15.987645040000004</v>
      </c>
      <c r="L4037" s="301">
        <v>15.166140459999994</v>
      </c>
      <c r="M4037" s="301">
        <v>19.093494890000002</v>
      </c>
      <c r="N4037" s="301">
        <v>21.074456089999998</v>
      </c>
      <c r="O4037" s="332">
        <v>21.790850820000003</v>
      </c>
      <c r="P4037" s="333">
        <f t="shared" si="2676"/>
        <v>168.16256195</v>
      </c>
      <c r="Q4037" s="557"/>
      <c r="R4037" s="419">
        <v>152.30000000000001</v>
      </c>
      <c r="S4037" s="187">
        <v>152.30000000000001</v>
      </c>
      <c r="T4037" s="105">
        <f t="shared" si="2677"/>
        <v>0</v>
      </c>
      <c r="U4037" s="79">
        <v>2</v>
      </c>
    </row>
    <row r="4038" spans="1:21" s="57" customFormat="1" ht="15.6" hidden="1" customHeight="1" thickBot="1">
      <c r="A4038" s="57" t="s">
        <v>85</v>
      </c>
      <c r="B4038" s="516"/>
      <c r="C4038" s="393" t="s">
        <v>2187</v>
      </c>
      <c r="D4038" s="182">
        <v>19.420098970000002</v>
      </c>
      <c r="E4038" s="183">
        <v>20.705766299999997</v>
      </c>
      <c r="F4038" s="183">
        <v>18.424872149999999</v>
      </c>
      <c r="G4038" s="183">
        <v>18.082967270000005</v>
      </c>
      <c r="H4038" s="183">
        <v>19.229205539999995</v>
      </c>
      <c r="I4038" s="183">
        <v>18.400713910000007</v>
      </c>
      <c r="J4038" s="190">
        <v>19.939008340000001</v>
      </c>
      <c r="K4038" s="190">
        <v>20.160842540000004</v>
      </c>
      <c r="L4038" s="190">
        <v>20.467088009999998</v>
      </c>
      <c r="M4038" s="190">
        <v>23.088095469999985</v>
      </c>
      <c r="N4038" s="190">
        <v>22.030155669999999</v>
      </c>
      <c r="O4038" s="184">
        <v>21.086674950000003</v>
      </c>
      <c r="P4038" s="185">
        <f t="shared" si="2676"/>
        <v>241.03548911999999</v>
      </c>
      <c r="Q4038" s="584"/>
      <c r="R4038" s="182">
        <v>231.2</v>
      </c>
      <c r="S4038" s="187">
        <v>231.2</v>
      </c>
      <c r="T4038" s="105">
        <f t="shared" si="2677"/>
        <v>0</v>
      </c>
      <c r="U4038" s="79">
        <v>2</v>
      </c>
    </row>
    <row r="4039" spans="1:21" s="57" customFormat="1" ht="15.6" hidden="1" customHeight="1" thickBot="1">
      <c r="A4039" s="57" t="s">
        <v>85</v>
      </c>
      <c r="B4039" s="516"/>
      <c r="C4039" s="393" t="s">
        <v>2188</v>
      </c>
      <c r="D4039" s="189">
        <v>19.23603121</v>
      </c>
      <c r="E4039" s="190">
        <v>20.294508690000001</v>
      </c>
      <c r="F4039" s="190">
        <v>19.254606689999992</v>
      </c>
      <c r="G4039" s="190">
        <v>19.001105100000004</v>
      </c>
      <c r="H4039" s="190">
        <v>19.553564499999993</v>
      </c>
      <c r="I4039" s="190">
        <v>18.889749110000011</v>
      </c>
      <c r="J4039" s="190">
        <v>19.826143939999994</v>
      </c>
      <c r="K4039" s="190">
        <v>22.709654040000004</v>
      </c>
      <c r="L4039" s="190">
        <v>18.393100419999993</v>
      </c>
      <c r="M4039" s="190">
        <v>22.647255250000001</v>
      </c>
      <c r="N4039" s="190">
        <v>21.437134200000003</v>
      </c>
      <c r="O4039" s="184">
        <v>20.377081909999987</v>
      </c>
      <c r="P4039" s="185">
        <f t="shared" si="2676"/>
        <v>241.61993505999999</v>
      </c>
      <c r="Q4039" s="638"/>
      <c r="R4039" s="182">
        <v>242.6</v>
      </c>
      <c r="S4039" s="187">
        <v>242.6</v>
      </c>
      <c r="T4039" s="105">
        <f t="shared" si="2677"/>
        <v>0</v>
      </c>
      <c r="U4039" s="79">
        <v>2</v>
      </c>
    </row>
    <row r="4040" spans="1:21" s="57" customFormat="1" ht="15.75" customHeight="1" thickBot="1">
      <c r="A4040" s="57" t="s">
        <v>85</v>
      </c>
      <c r="B4040" s="516">
        <f>+B4034+1</f>
        <v>782</v>
      </c>
      <c r="C4040" s="393" t="s">
        <v>2189</v>
      </c>
      <c r="D4040" s="182">
        <v>19.605162539999998</v>
      </c>
      <c r="E4040" s="611">
        <v>20.5</v>
      </c>
      <c r="F4040" s="611">
        <v>19.3</v>
      </c>
      <c r="G4040" s="611">
        <v>19.399999999999999</v>
      </c>
      <c r="H4040" s="611">
        <v>19.399999999999999</v>
      </c>
      <c r="I4040" s="611">
        <v>19</v>
      </c>
      <c r="J4040" s="611">
        <v>20.7</v>
      </c>
      <c r="K4040" s="611">
        <v>21.3</v>
      </c>
      <c r="L4040" s="611">
        <v>20</v>
      </c>
      <c r="M4040" s="611">
        <v>23.7</v>
      </c>
      <c r="N4040" s="611">
        <v>21.4</v>
      </c>
      <c r="O4040" s="184">
        <f t="shared" ref="O4040:O4045" si="2678">(R4040)-SUM(D4040:N4040)</f>
        <v>21.094837460000008</v>
      </c>
      <c r="P4040" s="185">
        <f t="shared" si="2676"/>
        <v>245.4</v>
      </c>
      <c r="Q4040" s="557"/>
      <c r="R4040" s="194">
        <v>245.4</v>
      </c>
      <c r="S4040" s="187">
        <v>245.4</v>
      </c>
      <c r="T4040" s="105">
        <f t="shared" si="2677"/>
        <v>0</v>
      </c>
      <c r="U4040" s="79">
        <v>1</v>
      </c>
    </row>
    <row r="4041" spans="1:21" s="57" customFormat="1" ht="15.75" customHeight="1" thickBot="1">
      <c r="A4041" s="57" t="s">
        <v>85</v>
      </c>
      <c r="B4041" s="516">
        <f>+B4040+1</f>
        <v>783</v>
      </c>
      <c r="C4041" s="393" t="s">
        <v>2190</v>
      </c>
      <c r="D4041" s="195">
        <v>20.100000000000001</v>
      </c>
      <c r="E4041" s="193">
        <v>20.5</v>
      </c>
      <c r="F4041" s="193">
        <v>19.899999999999999</v>
      </c>
      <c r="G4041" s="193">
        <v>19.100000000000001</v>
      </c>
      <c r="H4041" s="193">
        <v>19.600000000000001</v>
      </c>
      <c r="I4041" s="193">
        <v>19.7</v>
      </c>
      <c r="J4041" s="193">
        <v>20.399999999999999</v>
      </c>
      <c r="K4041" s="193">
        <v>21.7</v>
      </c>
      <c r="L4041" s="193">
        <v>20.100000000000001</v>
      </c>
      <c r="M4041" s="193">
        <v>23.6</v>
      </c>
      <c r="N4041" s="193">
        <v>21.6</v>
      </c>
      <c r="O4041" s="184">
        <f t="shared" si="2678"/>
        <v>21.600000000000051</v>
      </c>
      <c r="P4041" s="185">
        <f t="shared" si="2676"/>
        <v>247.9</v>
      </c>
      <c r="Q4041" s="542"/>
      <c r="R4041" s="199">
        <v>247.9</v>
      </c>
      <c r="S4041" s="187">
        <v>247.9</v>
      </c>
      <c r="T4041" s="105">
        <f t="shared" si="2677"/>
        <v>0</v>
      </c>
      <c r="U4041" s="79">
        <v>1</v>
      </c>
    </row>
    <row r="4042" spans="1:21" s="57" customFormat="1" ht="15.75" hidden="1" customHeight="1" thickBot="1">
      <c r="A4042" s="57" t="s">
        <v>85</v>
      </c>
      <c r="B4042" s="69"/>
      <c r="C4042" s="393" t="s">
        <v>2191</v>
      </c>
      <c r="D4042" s="195"/>
      <c r="E4042" s="193"/>
      <c r="F4042" s="193"/>
      <c r="G4042" s="193"/>
      <c r="H4042" s="193"/>
      <c r="I4042" s="193"/>
      <c r="J4042" s="193"/>
      <c r="K4042" s="193"/>
      <c r="L4042" s="193"/>
      <c r="M4042" s="193"/>
      <c r="N4042" s="193"/>
      <c r="O4042" s="184">
        <f t="shared" si="2678"/>
        <v>0</v>
      </c>
      <c r="P4042" s="185">
        <f t="shared" si="2676"/>
        <v>0</v>
      </c>
      <c r="Q4042" s="503"/>
      <c r="R4042" s="199"/>
      <c r="S4042" s="187"/>
      <c r="T4042" s="105">
        <f t="shared" si="2677"/>
        <v>0</v>
      </c>
      <c r="U4042" s="79">
        <v>2</v>
      </c>
    </row>
    <row r="4043" spans="1:21" s="57" customFormat="1" ht="15.75" hidden="1" customHeight="1" thickBot="1">
      <c r="A4043" s="57" t="s">
        <v>85</v>
      </c>
      <c r="B4043" s="69"/>
      <c r="C4043" s="393" t="s">
        <v>2192</v>
      </c>
      <c r="D4043" s="195"/>
      <c r="E4043" s="193"/>
      <c r="F4043" s="193"/>
      <c r="G4043" s="193"/>
      <c r="H4043" s="193"/>
      <c r="I4043" s="193"/>
      <c r="J4043" s="193"/>
      <c r="K4043" s="193"/>
      <c r="L4043" s="193"/>
      <c r="M4043" s="193"/>
      <c r="N4043" s="193"/>
      <c r="O4043" s="184">
        <f t="shared" si="2678"/>
        <v>0</v>
      </c>
      <c r="P4043" s="185">
        <f t="shared" si="2676"/>
        <v>0</v>
      </c>
      <c r="Q4043" s="503"/>
      <c r="R4043" s="199"/>
      <c r="S4043" s="187"/>
      <c r="T4043" s="105">
        <f t="shared" si="2677"/>
        <v>0</v>
      </c>
      <c r="U4043" s="79">
        <v>2</v>
      </c>
    </row>
    <row r="4044" spans="1:21" s="57" customFormat="1" ht="15.75" hidden="1" customHeight="1" thickBot="1">
      <c r="A4044" s="57" t="s">
        <v>85</v>
      </c>
      <c r="B4044" s="69"/>
      <c r="C4044" s="393" t="s">
        <v>2193</v>
      </c>
      <c r="D4044" s="195"/>
      <c r="E4044" s="193"/>
      <c r="F4044" s="193"/>
      <c r="G4044" s="193"/>
      <c r="H4044" s="193"/>
      <c r="I4044" s="193"/>
      <c r="J4044" s="193"/>
      <c r="K4044" s="193"/>
      <c r="L4044" s="193"/>
      <c r="M4044" s="193"/>
      <c r="N4044" s="193"/>
      <c r="O4044" s="184">
        <f t="shared" si="2678"/>
        <v>0</v>
      </c>
      <c r="P4044" s="185">
        <f t="shared" si="2676"/>
        <v>0</v>
      </c>
      <c r="Q4044" s="503"/>
      <c r="R4044" s="199"/>
      <c r="S4044" s="187"/>
      <c r="T4044" s="105">
        <f t="shared" si="2677"/>
        <v>0</v>
      </c>
      <c r="U4044" s="79">
        <v>2</v>
      </c>
    </row>
    <row r="4045" spans="1:21" s="57" customFormat="1" ht="15.75" hidden="1" customHeight="1" thickBot="1">
      <c r="A4045" s="57" t="s">
        <v>85</v>
      </c>
      <c r="B4045" s="69"/>
      <c r="C4045" s="393" t="s">
        <v>2194</v>
      </c>
      <c r="D4045" s="195"/>
      <c r="E4045" s="193"/>
      <c r="F4045" s="193"/>
      <c r="G4045" s="193"/>
      <c r="H4045" s="193"/>
      <c r="I4045" s="193"/>
      <c r="J4045" s="193"/>
      <c r="K4045" s="193"/>
      <c r="L4045" s="193"/>
      <c r="M4045" s="193"/>
      <c r="N4045" s="193"/>
      <c r="O4045" s="184">
        <f t="shared" si="2678"/>
        <v>0</v>
      </c>
      <c r="P4045" s="185">
        <f t="shared" si="2676"/>
        <v>0</v>
      </c>
      <c r="Q4045" s="503"/>
      <c r="R4045" s="199"/>
      <c r="S4045" s="187"/>
      <c r="T4045" s="105">
        <f t="shared" si="2677"/>
        <v>0</v>
      </c>
      <c r="U4045" s="79">
        <v>2</v>
      </c>
    </row>
    <row r="4046" spans="1:21" s="196" customFormat="1" ht="15.6" customHeight="1" thickBot="1">
      <c r="B4046" s="549"/>
      <c r="C4046" s="392"/>
      <c r="D4046" s="161"/>
      <c r="E4046" s="161"/>
      <c r="F4046" s="161"/>
      <c r="G4046" s="161"/>
      <c r="H4046" s="161"/>
      <c r="I4046" s="161"/>
      <c r="J4046" s="161"/>
      <c r="K4046" s="161"/>
      <c r="L4046" s="161"/>
      <c r="M4046" s="161"/>
      <c r="N4046" s="161"/>
      <c r="O4046" s="197"/>
      <c r="P4046" s="198"/>
      <c r="Q4046" s="198"/>
      <c r="R4046" s="161"/>
      <c r="S4046" s="161"/>
      <c r="T4046" s="75"/>
      <c r="U4046" s="79">
        <v>1</v>
      </c>
    </row>
    <row r="4047" spans="1:21" s="57" customFormat="1" ht="15.75" hidden="1" customHeight="1" thickBot="1">
      <c r="A4047" s="57" t="s">
        <v>86</v>
      </c>
      <c r="B4047" s="69"/>
      <c r="C4047" s="393" t="s">
        <v>406</v>
      </c>
      <c r="D4047" s="218">
        <v>0</v>
      </c>
      <c r="E4047" s="218">
        <v>0</v>
      </c>
      <c r="F4047" s="218">
        <v>0</v>
      </c>
      <c r="G4047" s="218">
        <v>0</v>
      </c>
      <c r="H4047" s="218">
        <v>0</v>
      </c>
      <c r="I4047" s="218">
        <v>0</v>
      </c>
      <c r="J4047" s="218">
        <v>0</v>
      </c>
      <c r="K4047" s="218">
        <v>0</v>
      </c>
      <c r="L4047" s="218">
        <v>0</v>
      </c>
      <c r="M4047" s="218">
        <v>0</v>
      </c>
      <c r="N4047" s="218">
        <v>0</v>
      </c>
      <c r="O4047" s="218">
        <v>0</v>
      </c>
      <c r="P4047" s="160">
        <f>SUM(D4047:O4047)</f>
        <v>0</v>
      </c>
      <c r="Q4047" s="484"/>
      <c r="R4047" s="234"/>
      <c r="S4047" s="234"/>
      <c r="T4047" s="75"/>
      <c r="U4047" s="79">
        <v>2</v>
      </c>
    </row>
    <row r="4048" spans="1:21" s="57" customFormat="1" ht="15.75" hidden="1" customHeight="1" thickBot="1">
      <c r="A4048" s="57" t="s">
        <v>86</v>
      </c>
      <c r="B4048" s="69"/>
      <c r="C4048" s="393" t="s">
        <v>407</v>
      </c>
      <c r="D4048" s="220">
        <v>0</v>
      </c>
      <c r="E4048" s="220">
        <v>0</v>
      </c>
      <c r="F4048" s="220">
        <v>0</v>
      </c>
      <c r="G4048" s="220">
        <v>0</v>
      </c>
      <c r="H4048" s="220">
        <v>0</v>
      </c>
      <c r="I4048" s="220">
        <v>0</v>
      </c>
      <c r="J4048" s="220">
        <v>0</v>
      </c>
      <c r="K4048" s="220">
        <v>0</v>
      </c>
      <c r="L4048" s="220">
        <v>0</v>
      </c>
      <c r="M4048" s="220">
        <v>0</v>
      </c>
      <c r="N4048" s="220">
        <v>0</v>
      </c>
      <c r="O4048" s="220">
        <v>0</v>
      </c>
      <c r="P4048" s="164">
        <f>SUM(D4048:O4048)</f>
        <v>0</v>
      </c>
      <c r="Q4048" s="484"/>
      <c r="R4048" s="234"/>
      <c r="S4048" s="234"/>
      <c r="T4048" s="75"/>
      <c r="U4048" s="79">
        <v>2</v>
      </c>
    </row>
    <row r="4049" spans="1:21" s="57" customFormat="1" ht="15.75" hidden="1" customHeight="1" thickBot="1">
      <c r="A4049" s="57" t="s">
        <v>86</v>
      </c>
      <c r="B4049" s="69"/>
      <c r="C4049" s="393" t="s">
        <v>408</v>
      </c>
      <c r="D4049" s="235">
        <v>6.1923681919332507E-2</v>
      </c>
      <c r="E4049" s="235">
        <v>8.0757420088984955E-2</v>
      </c>
      <c r="F4049" s="235">
        <v>0.12404973357264686</v>
      </c>
      <c r="G4049" s="235">
        <v>7.4475797249608386E-2</v>
      </c>
      <c r="H4049" s="235">
        <v>9.0554345293495486E-2</v>
      </c>
      <c r="I4049" s="235">
        <v>8.515761183085073E-2</v>
      </c>
      <c r="J4049" s="235">
        <v>7.9000162118963976E-2</v>
      </c>
      <c r="K4049" s="235">
        <v>7.7430560708701066E-2</v>
      </c>
      <c r="L4049" s="235">
        <v>7.9472620040957245E-2</v>
      </c>
      <c r="M4049" s="235">
        <v>8.0980275319403841E-2</v>
      </c>
      <c r="N4049" s="235">
        <v>7.8599490830213614E-2</v>
      </c>
      <c r="O4049" s="235">
        <v>8.7598301026841338E-2</v>
      </c>
      <c r="P4049" s="167">
        <f>SUM(D4049:O4049)</f>
        <v>1</v>
      </c>
      <c r="Q4049" s="484"/>
      <c r="R4049" s="234"/>
      <c r="S4049" s="234"/>
      <c r="T4049" s="75"/>
      <c r="U4049" s="79">
        <v>2</v>
      </c>
    </row>
    <row r="4050" spans="1:21" s="57" customFormat="1" ht="15.75" hidden="1" customHeight="1" thickBot="1">
      <c r="A4050" s="57" t="s">
        <v>86</v>
      </c>
      <c r="B4050" s="69"/>
      <c r="C4050" s="393" t="s">
        <v>409</v>
      </c>
      <c r="D4050" s="168">
        <f t="shared" ref="D4050:D4057" si="2679">D4069/$P4069</f>
        <v>9.3269855009738167E-2</v>
      </c>
      <c r="E4050" s="169">
        <f t="shared" ref="E4050:O4050" si="2680">E4069/$P4069</f>
        <v>8.1800476087426965E-2</v>
      </c>
      <c r="F4050" s="169">
        <f t="shared" si="2680"/>
        <v>8.1908677775373306E-2</v>
      </c>
      <c r="G4050" s="169">
        <f t="shared" si="2680"/>
        <v>7.400995455529108E-2</v>
      </c>
      <c r="H4050" s="169">
        <f t="shared" si="2680"/>
        <v>8.6453148669119254E-2</v>
      </c>
      <c r="I4050" s="169">
        <f t="shared" si="2680"/>
        <v>8.6885955420904576E-2</v>
      </c>
      <c r="J4050" s="169">
        <f t="shared" si="2680"/>
        <v>9.4135468513308812E-2</v>
      </c>
      <c r="K4050" s="169">
        <f t="shared" si="2680"/>
        <v>6.6327634711101494E-2</v>
      </c>
      <c r="L4050" s="169">
        <f t="shared" si="2680"/>
        <v>6.7626054966457488E-2</v>
      </c>
      <c r="M4050" s="169">
        <f t="shared" si="2680"/>
        <v>9.5217485392772139E-2</v>
      </c>
      <c r="N4050" s="169">
        <f t="shared" si="2680"/>
        <v>8.5046526725816918E-2</v>
      </c>
      <c r="O4050" s="169">
        <f t="shared" si="2680"/>
        <v>8.7318762172689898E-2</v>
      </c>
      <c r="P4050" s="171">
        <f>SUM(D4050:O4050)</f>
        <v>1</v>
      </c>
      <c r="Q4050" s="484"/>
      <c r="R4050" s="234"/>
      <c r="S4050" s="234"/>
      <c r="T4050" s="75"/>
      <c r="U4050" s="79">
        <v>2</v>
      </c>
    </row>
    <row r="4051" spans="1:21" s="57" customFormat="1" ht="15.75" hidden="1" customHeight="1" thickBot="1">
      <c r="A4051" s="57" t="s">
        <v>86</v>
      </c>
      <c r="B4051" s="69"/>
      <c r="C4051" s="394" t="s">
        <v>410</v>
      </c>
      <c r="D4051" s="168">
        <f t="shared" si="2679"/>
        <v>8.906108406289702E-2</v>
      </c>
      <c r="E4051" s="169">
        <f t="shared" ref="E4051:O4052" si="2681">E4070/$P4070</f>
        <v>8.3723549030785369E-2</v>
      </c>
      <c r="F4051" s="169">
        <f t="shared" si="2681"/>
        <v>8.0326225122808056E-2</v>
      </c>
      <c r="G4051" s="169">
        <f t="shared" si="2681"/>
        <v>8.6554031222893846E-2</v>
      </c>
      <c r="H4051" s="169">
        <f t="shared" si="2681"/>
        <v>8.544457245554242E-2</v>
      </c>
      <c r="I4051" s="169">
        <f t="shared" si="2681"/>
        <v>7.4530404603720735E-2</v>
      </c>
      <c r="J4051" s="169">
        <f t="shared" si="2681"/>
        <v>0.10236656286350473</v>
      </c>
      <c r="K4051" s="169">
        <f t="shared" si="2681"/>
        <v>6.1984347011185749E-2</v>
      </c>
      <c r="L4051" s="169">
        <f t="shared" si="2681"/>
        <v>8.1977618494947904E-2</v>
      </c>
      <c r="M4051" s="169">
        <f t="shared" si="2681"/>
        <v>8.5670892178397295E-2</v>
      </c>
      <c r="N4051" s="169">
        <f t="shared" si="2681"/>
        <v>8.6267361386727914E-2</v>
      </c>
      <c r="O4051" s="169">
        <f t="shared" si="2681"/>
        <v>8.2093351566588993E-2</v>
      </c>
      <c r="P4051" s="171">
        <f>SUM(D4051:O4051)</f>
        <v>1</v>
      </c>
      <c r="Q4051" s="496">
        <f>(P4070/P4069-1)</f>
        <v>-7.0058708342350062E-2</v>
      </c>
      <c r="R4051" s="234"/>
      <c r="S4051" s="234"/>
      <c r="T4051" s="75"/>
      <c r="U4051" s="79">
        <v>2</v>
      </c>
    </row>
    <row r="4052" spans="1:21" s="57" customFormat="1" ht="15.75" hidden="1" customHeight="1" thickBot="1">
      <c r="A4052" s="57" t="s">
        <v>86</v>
      </c>
      <c r="B4052" s="69"/>
      <c r="C4052" s="393" t="s">
        <v>450</v>
      </c>
      <c r="D4052" s="168">
        <f t="shared" si="2679"/>
        <v>9.322431814685421E-2</v>
      </c>
      <c r="E4052" s="169">
        <f t="shared" si="2681"/>
        <v>7.9352123753258244E-2</v>
      </c>
      <c r="F4052" s="169">
        <f t="shared" si="2681"/>
        <v>8.3602718846838023E-2</v>
      </c>
      <c r="G4052" s="169">
        <f t="shared" si="2681"/>
        <v>7.6320219576391193E-2</v>
      </c>
      <c r="H4052" s="169">
        <f t="shared" si="2681"/>
        <v>8.852879413205951E-2</v>
      </c>
      <c r="I4052" s="169">
        <f t="shared" si="2681"/>
        <v>7.9378968640408928E-2</v>
      </c>
      <c r="J4052" s="169">
        <f t="shared" si="2681"/>
        <v>0.11183314389531084</v>
      </c>
      <c r="K4052" s="169">
        <f t="shared" si="2681"/>
        <v>5.129882724658668E-2</v>
      </c>
      <c r="L4052" s="169">
        <f t="shared" si="2681"/>
        <v>6.9873514524348215E-2</v>
      </c>
      <c r="M4052" s="169">
        <f t="shared" si="2681"/>
        <v>9.6066878418457194E-2</v>
      </c>
      <c r="N4052" s="169">
        <f t="shared" si="2681"/>
        <v>8.5621300269774991E-2</v>
      </c>
      <c r="O4052" s="169">
        <f t="shared" si="2681"/>
        <v>8.4899192549711913E-2</v>
      </c>
      <c r="P4052" s="171">
        <f t="shared" ref="P4052:P4057" si="2682">SUM(D4052:O4052)</f>
        <v>0.99999999999999978</v>
      </c>
      <c r="Q4052" s="496">
        <f t="shared" ref="Q4052:Q4057" si="2683">(P4071/P4070-1)</f>
        <v>-1.8224996284382677E-2</v>
      </c>
      <c r="R4052" s="234"/>
      <c r="S4052" s="234"/>
      <c r="T4052" s="75"/>
      <c r="U4052" s="79">
        <v>2</v>
      </c>
    </row>
    <row r="4053" spans="1:21" s="57" customFormat="1" ht="15.75" hidden="1" customHeight="1" thickBot="1">
      <c r="A4053" s="57" t="s">
        <v>86</v>
      </c>
      <c r="B4053" s="69"/>
      <c r="C4053" s="393" t="s">
        <v>633</v>
      </c>
      <c r="D4053" s="168">
        <f t="shared" si="2679"/>
        <v>7.9641190900019823E-2</v>
      </c>
      <c r="E4053" s="169">
        <f t="shared" ref="E4053:O4053" si="2684">E4072/$P4072</f>
        <v>8.2107175393430334E-2</v>
      </c>
      <c r="F4053" s="169">
        <f t="shared" si="2684"/>
        <v>8.8118655853768546E-2</v>
      </c>
      <c r="G4053" s="169">
        <f t="shared" si="2684"/>
        <v>8.4807981303543722E-2</v>
      </c>
      <c r="H4053" s="169">
        <f t="shared" si="2684"/>
        <v>8.2320648062319035E-2</v>
      </c>
      <c r="I4053" s="169">
        <f t="shared" si="2684"/>
        <v>8.835155075941338E-2</v>
      </c>
      <c r="J4053" s="169">
        <f t="shared" si="2684"/>
        <v>0.11170235601294064</v>
      </c>
      <c r="K4053" s="169">
        <f t="shared" si="2684"/>
        <v>5.8725017531799505E-2</v>
      </c>
      <c r="L4053" s="169">
        <f t="shared" si="2684"/>
        <v>7.3447862104009387E-2</v>
      </c>
      <c r="M4053" s="169">
        <f t="shared" si="2684"/>
        <v>8.4473915319076845E-2</v>
      </c>
      <c r="N4053" s="169">
        <f t="shared" si="2684"/>
        <v>8.3589242623600679E-2</v>
      </c>
      <c r="O4053" s="169">
        <f t="shared" si="2684"/>
        <v>8.271440413607821E-2</v>
      </c>
      <c r="P4053" s="171">
        <f t="shared" si="2682"/>
        <v>1.0000000000000002</v>
      </c>
      <c r="Q4053" s="497">
        <f t="shared" si="2683"/>
        <v>-3.9682987216120957E-2</v>
      </c>
      <c r="R4053" s="234"/>
      <c r="S4053" s="234"/>
      <c r="T4053" s="75"/>
      <c r="U4053" s="79">
        <v>2</v>
      </c>
    </row>
    <row r="4054" spans="1:21" s="57" customFormat="1" ht="15.75" hidden="1" customHeight="1" thickBot="1">
      <c r="A4054" s="57" t="s">
        <v>86</v>
      </c>
      <c r="B4054" s="69"/>
      <c r="C4054" s="393" t="s">
        <v>730</v>
      </c>
      <c r="D4054" s="168">
        <f t="shared" si="2679"/>
        <v>8.784748353575679E-2</v>
      </c>
      <c r="E4054" s="169">
        <f t="shared" ref="E4054:O4054" si="2685">E4073/$P4073</f>
        <v>8.1238659493133733E-2</v>
      </c>
      <c r="F4054" s="169">
        <f t="shared" si="2685"/>
        <v>8.4805230274959315E-2</v>
      </c>
      <c r="G4054" s="169">
        <f t="shared" si="2685"/>
        <v>8.1652549370493294E-2</v>
      </c>
      <c r="H4054" s="169">
        <f t="shared" si="2685"/>
        <v>7.6363984256209161E-2</v>
      </c>
      <c r="I4054" s="169">
        <f t="shared" si="2685"/>
        <v>0.1021457779487317</v>
      </c>
      <c r="J4054" s="169">
        <f t="shared" si="2685"/>
        <v>0.10228285499538131</v>
      </c>
      <c r="K4054" s="169">
        <f t="shared" si="2685"/>
        <v>3.5158451656298766E-2</v>
      </c>
      <c r="L4054" s="169">
        <f t="shared" si="2685"/>
        <v>8.811716042367819E-2</v>
      </c>
      <c r="M4054" s="169">
        <f t="shared" si="2685"/>
        <v>8.4746365033167043E-2</v>
      </c>
      <c r="N4054" s="169">
        <f t="shared" si="2685"/>
        <v>8.9413456784472725E-2</v>
      </c>
      <c r="O4054" s="169">
        <f t="shared" si="2685"/>
        <v>8.6228026227718052E-2</v>
      </c>
      <c r="P4054" s="171">
        <f t="shared" si="2682"/>
        <v>1</v>
      </c>
      <c r="Q4054" s="497">
        <f t="shared" si="2683"/>
        <v>7.1175318925809083E-3</v>
      </c>
      <c r="R4054" s="234"/>
      <c r="S4054" s="234"/>
      <c r="T4054" s="477"/>
      <c r="U4054" s="79">
        <v>2</v>
      </c>
    </row>
    <row r="4055" spans="1:21" s="57" customFormat="1" ht="15.75" hidden="1" customHeight="1" thickBot="1">
      <c r="A4055" s="57" t="s">
        <v>86</v>
      </c>
      <c r="B4055" s="516"/>
      <c r="C4055" s="564" t="s">
        <v>838</v>
      </c>
      <c r="D4055" s="173">
        <f t="shared" si="2679"/>
        <v>8.628538818287923E-2</v>
      </c>
      <c r="E4055" s="218">
        <f t="shared" ref="E4055:O4055" si="2686">E4074/$P4074</f>
        <v>8.4671707606553376E-2</v>
      </c>
      <c r="F4055" s="218">
        <f t="shared" si="2686"/>
        <v>8.3383532317498218E-2</v>
      </c>
      <c r="G4055" s="218">
        <f t="shared" si="2686"/>
        <v>7.4078495369135619E-2</v>
      </c>
      <c r="H4055" s="218">
        <f t="shared" si="2686"/>
        <v>8.3723377299613683E-2</v>
      </c>
      <c r="I4055" s="218">
        <f t="shared" si="2686"/>
        <v>8.9303743822595982E-2</v>
      </c>
      <c r="J4055" s="218">
        <f t="shared" si="2686"/>
        <v>9.7280672689100595E-2</v>
      </c>
      <c r="K4055" s="218">
        <f t="shared" si="2686"/>
        <v>6.7217655507472704E-2</v>
      </c>
      <c r="L4055" s="218">
        <f t="shared" si="2686"/>
        <v>8.0367509505716653E-2</v>
      </c>
      <c r="M4055" s="218">
        <f t="shared" si="2686"/>
        <v>8.5215713064608831E-2</v>
      </c>
      <c r="N4055" s="218">
        <f t="shared" si="2686"/>
        <v>9.0398151242309405E-2</v>
      </c>
      <c r="O4055" s="218">
        <f t="shared" si="2686"/>
        <v>7.8074053392515719E-2</v>
      </c>
      <c r="P4055" s="514">
        <f t="shared" si="2682"/>
        <v>1</v>
      </c>
      <c r="Q4055" s="550">
        <f t="shared" si="2683"/>
        <v>1.0261541264302343E-2</v>
      </c>
      <c r="R4055" s="234"/>
      <c r="S4055" s="234"/>
      <c r="T4055" s="75"/>
      <c r="U4055" s="79">
        <v>2</v>
      </c>
    </row>
    <row r="4056" spans="1:21" s="57" customFormat="1" ht="15.75" hidden="1" customHeight="1" thickBot="1">
      <c r="A4056" s="57" t="s">
        <v>86</v>
      </c>
      <c r="B4056" s="516"/>
      <c r="C4056" s="564" t="s">
        <v>920</v>
      </c>
      <c r="D4056" s="219">
        <f t="shared" si="2679"/>
        <v>8.8735297923561884E-2</v>
      </c>
      <c r="E4056" s="220">
        <f t="shared" ref="E4056:O4057" si="2687">E4075/$P4075</f>
        <v>7.8487627088891468E-2</v>
      </c>
      <c r="F4056" s="220">
        <f t="shared" si="2687"/>
        <v>9.5478663315759993E-2</v>
      </c>
      <c r="G4056" s="220">
        <f t="shared" si="2687"/>
        <v>6.8771677144196866E-2</v>
      </c>
      <c r="H4056" s="220">
        <f t="shared" si="2687"/>
        <v>8.9236082219027762E-2</v>
      </c>
      <c r="I4056" s="220">
        <f t="shared" si="2687"/>
        <v>8.8612377771906906E-2</v>
      </c>
      <c r="J4056" s="220">
        <f t="shared" si="2687"/>
        <v>9.3903866336401548E-2</v>
      </c>
      <c r="K4056" s="220">
        <f t="shared" si="2687"/>
        <v>5.6167312945886998E-2</v>
      </c>
      <c r="L4056" s="220">
        <f t="shared" si="2687"/>
        <v>8.0352635320480967E-2</v>
      </c>
      <c r="M4056" s="220">
        <f t="shared" si="2687"/>
        <v>8.9880902321681402E-2</v>
      </c>
      <c r="N4056" s="220">
        <f t="shared" si="2687"/>
        <v>8.1745308889569893E-2</v>
      </c>
      <c r="O4056" s="220">
        <f t="shared" si="2687"/>
        <v>8.862824872263432E-2</v>
      </c>
      <c r="P4056" s="460">
        <f t="shared" si="2682"/>
        <v>1</v>
      </c>
      <c r="Q4056" s="551">
        <f t="shared" si="2683"/>
        <v>-5.6208506437748218E-3</v>
      </c>
      <c r="R4056" s="234"/>
      <c r="S4056" s="234"/>
      <c r="T4056" s="75"/>
      <c r="U4056" s="79">
        <v>2</v>
      </c>
    </row>
    <row r="4057" spans="1:21" s="57" customFormat="1" ht="15.6" hidden="1" customHeight="1" thickBot="1">
      <c r="A4057" s="57" t="s">
        <v>86</v>
      </c>
      <c r="B4057" s="516"/>
      <c r="C4057" s="564" t="s">
        <v>1021</v>
      </c>
      <c r="D4057" s="219">
        <f t="shared" si="2679"/>
        <v>8.5816276729525617E-2</v>
      </c>
      <c r="E4057" s="220">
        <f t="shared" si="2687"/>
        <v>8.0177334277104315E-2</v>
      </c>
      <c r="F4057" s="220">
        <f t="shared" si="2687"/>
        <v>9.1620191835577375E-2</v>
      </c>
      <c r="G4057" s="220">
        <f t="shared" si="2687"/>
        <v>7.875996493204461E-2</v>
      </c>
      <c r="H4057" s="220">
        <f t="shared" si="2687"/>
        <v>8.3213167785380932E-2</v>
      </c>
      <c r="I4057" s="220">
        <f t="shared" si="2687"/>
        <v>8.6473068985793031E-2</v>
      </c>
      <c r="J4057" s="220">
        <f t="shared" si="2687"/>
        <v>8.9554452374689328E-2</v>
      </c>
      <c r="K4057" s="220">
        <f t="shared" si="2687"/>
        <v>7.6204929583096673E-2</v>
      </c>
      <c r="L4057" s="220">
        <f t="shared" si="2687"/>
        <v>8.1136486354262766E-2</v>
      </c>
      <c r="M4057" s="220">
        <f t="shared" si="2687"/>
        <v>8.9976923692952723E-2</v>
      </c>
      <c r="N4057" s="220">
        <f t="shared" si="2687"/>
        <v>7.8390756343962989E-2</v>
      </c>
      <c r="O4057" s="220">
        <f t="shared" si="2687"/>
        <v>7.8676447105609643E-2</v>
      </c>
      <c r="P4057" s="460">
        <f t="shared" si="2682"/>
        <v>0.99999999999999989</v>
      </c>
      <c r="Q4057" s="551">
        <f t="shared" si="2683"/>
        <v>-3.9184010080879794E-2</v>
      </c>
      <c r="R4057" s="234"/>
      <c r="S4057" s="234"/>
      <c r="T4057" s="75"/>
      <c r="U4057" s="79">
        <v>2</v>
      </c>
    </row>
    <row r="4058" spans="1:21" s="57" customFormat="1" ht="15.6" hidden="1" customHeight="1" thickBot="1">
      <c r="A4058" s="57" t="s">
        <v>86</v>
      </c>
      <c r="B4058" s="516"/>
      <c r="C4058" s="564" t="s">
        <v>1168</v>
      </c>
      <c r="D4058" s="219">
        <f t="shared" ref="D4058:O4058" si="2688">D4078/$P4078</f>
        <v>8.9712587601578339E-2</v>
      </c>
      <c r="E4058" s="220">
        <f t="shared" si="2688"/>
        <v>8.1702909685524044E-2</v>
      </c>
      <c r="F4058" s="220">
        <f t="shared" si="2688"/>
        <v>9.930752955868237E-2</v>
      </c>
      <c r="G4058" s="220">
        <f t="shared" si="2688"/>
        <v>7.8599010843451958E-2</v>
      </c>
      <c r="H4058" s="220">
        <f t="shared" si="2688"/>
        <v>7.9121821060602171E-2</v>
      </c>
      <c r="I4058" s="220">
        <f t="shared" si="2688"/>
        <v>8.5798518002006649E-2</v>
      </c>
      <c r="J4058" s="220">
        <f t="shared" si="2688"/>
        <v>9.207996216563176E-2</v>
      </c>
      <c r="K4058" s="220">
        <f t="shared" si="2688"/>
        <v>7.2203361069877403E-2</v>
      </c>
      <c r="L4058" s="220">
        <f t="shared" si="2688"/>
        <v>7.8612453756536776E-2</v>
      </c>
      <c r="M4058" s="220">
        <f t="shared" si="2688"/>
        <v>7.8052435278644097E-2</v>
      </c>
      <c r="N4058" s="220">
        <f t="shared" si="2688"/>
        <v>6.8386196893519477E-2</v>
      </c>
      <c r="O4058" s="220">
        <f t="shared" si="2688"/>
        <v>9.6423214083944955E-2</v>
      </c>
      <c r="P4058" s="460">
        <f>SUM(D4058:O4058)</f>
        <v>0.99999999999999989</v>
      </c>
      <c r="Q4058" s="551">
        <f>(P4078/P4076-1)</f>
        <v>-4.3842737335916593E-2</v>
      </c>
      <c r="R4058" s="234"/>
      <c r="S4058" s="234"/>
      <c r="T4058" s="75"/>
      <c r="U4058" s="79">
        <v>2</v>
      </c>
    </row>
    <row r="4059" spans="1:21" s="57" customFormat="1" ht="15.6" customHeight="1" thickBot="1">
      <c r="A4059" s="57" t="s">
        <v>86</v>
      </c>
      <c r="B4059" s="516">
        <f>+B4041+1</f>
        <v>784</v>
      </c>
      <c r="C4059" s="564" t="s">
        <v>2206</v>
      </c>
      <c r="D4059" s="219">
        <f t="shared" ref="D4059:D4065" si="2689">D4079/$P4079</f>
        <v>8.7052105374734415E-2</v>
      </c>
      <c r="E4059" s="220">
        <f t="shared" ref="E4059:O4059" si="2690">E4079/$P4079</f>
        <v>7.9256542238879374E-2</v>
      </c>
      <c r="F4059" s="220">
        <f t="shared" si="2690"/>
        <v>9.359643633820515E-2</v>
      </c>
      <c r="G4059" s="220">
        <f t="shared" si="2690"/>
        <v>5.9085932046148613E-2</v>
      </c>
      <c r="H4059" s="220">
        <f t="shared" si="2690"/>
        <v>8.9700750670796095E-2</v>
      </c>
      <c r="I4059" s="220">
        <f t="shared" si="2690"/>
        <v>7.5783571085739077E-2</v>
      </c>
      <c r="J4059" s="220">
        <f t="shared" si="2690"/>
        <v>9.9107828200145742E-2</v>
      </c>
      <c r="K4059" s="220">
        <f t="shared" si="2690"/>
        <v>7.1363255553136412E-2</v>
      </c>
      <c r="L4059" s="220">
        <f t="shared" si="2690"/>
        <v>9.1857539523318946E-2</v>
      </c>
      <c r="M4059" s="220">
        <f t="shared" si="2690"/>
        <v>0.1023741027763545</v>
      </c>
      <c r="N4059" s="220">
        <f t="shared" si="2690"/>
        <v>7.7522033659529282E-2</v>
      </c>
      <c r="O4059" s="220">
        <f t="shared" si="2690"/>
        <v>7.3299902533012412E-2</v>
      </c>
      <c r="P4059" s="460">
        <f t="shared" ref="P4059:P4068" si="2691">SUM(D4059:O4059)</f>
        <v>1</v>
      </c>
      <c r="Q4059" s="551">
        <f>(P4079/P4078-1)</f>
        <v>-3.9780721872344493E-2</v>
      </c>
      <c r="R4059" s="234"/>
      <c r="S4059" s="234"/>
      <c r="T4059" s="75"/>
      <c r="U4059" s="79">
        <v>1</v>
      </c>
    </row>
    <row r="4060" spans="1:21" s="57" customFormat="1" ht="15.6" customHeight="1" thickBot="1">
      <c r="A4060" s="57" t="s">
        <v>86</v>
      </c>
      <c r="B4060" s="516">
        <f>+B4059+1</f>
        <v>785</v>
      </c>
      <c r="C4060" s="564" t="s">
        <v>2207</v>
      </c>
      <c r="D4060" s="347">
        <f t="shared" si="2689"/>
        <v>9.377202226946707E-2</v>
      </c>
      <c r="E4060" s="264">
        <f t="shared" ref="E4060:O4060" si="2692">E4080/$P4080</f>
        <v>8.1711932987046848E-2</v>
      </c>
      <c r="F4060" s="264">
        <f t="shared" si="2692"/>
        <v>9.5033366957405843E-2</v>
      </c>
      <c r="G4060" s="264">
        <f t="shared" si="2692"/>
        <v>7.5485705535990794E-2</v>
      </c>
      <c r="H4060" s="264">
        <f t="shared" si="2692"/>
        <v>7.9080824017154785E-2</v>
      </c>
      <c r="I4060" s="264">
        <f t="shared" si="2692"/>
        <v>9.6045804639637578E-2</v>
      </c>
      <c r="J4060" s="264">
        <f t="shared" si="2692"/>
        <v>9.1120773275025477E-2</v>
      </c>
      <c r="K4060" s="264">
        <f t="shared" si="2692"/>
        <v>6.1532994598137401E-2</v>
      </c>
      <c r="L4060" s="264">
        <f t="shared" si="2692"/>
        <v>7.6009385383834616E-2</v>
      </c>
      <c r="M4060" s="264">
        <f t="shared" si="2692"/>
        <v>8.4274794406010059E-2</v>
      </c>
      <c r="N4060" s="264">
        <f t="shared" si="2692"/>
        <v>9.3418447758832526E-2</v>
      </c>
      <c r="O4060" s="264">
        <f t="shared" si="2692"/>
        <v>7.2513948171456982E-2</v>
      </c>
      <c r="P4060" s="552">
        <f t="shared" si="2691"/>
        <v>1</v>
      </c>
      <c r="Q4060" s="553">
        <f t="shared" ref="Q4060:Q4068" si="2693">(P4080/P4079-1)</f>
        <v>1.387448006793246E-4</v>
      </c>
      <c r="R4060" s="234"/>
      <c r="S4060" s="234"/>
      <c r="T4060" s="75"/>
      <c r="U4060" s="79">
        <v>1</v>
      </c>
    </row>
    <row r="4061" spans="1:21" s="57" customFormat="1" ht="15.6" customHeight="1" thickBot="1">
      <c r="A4061" s="57" t="s">
        <v>86</v>
      </c>
      <c r="B4061" s="516">
        <f>+B4060+1</f>
        <v>786</v>
      </c>
      <c r="C4061" s="393" t="s">
        <v>2208</v>
      </c>
      <c r="D4061" s="175">
        <f t="shared" si="2689"/>
        <v>0.10143759818324227</v>
      </c>
      <c r="E4061" s="176">
        <f t="shared" ref="E4061:O4061" si="2694">E4081/$P4081</f>
        <v>7.3637413467768836E-2</v>
      </c>
      <c r="F4061" s="176">
        <f t="shared" si="2694"/>
        <v>8.1746644195046361E-2</v>
      </c>
      <c r="G4061" s="176">
        <f t="shared" si="2694"/>
        <v>8.6335872416170162E-2</v>
      </c>
      <c r="H4061" s="176">
        <f t="shared" si="2694"/>
        <v>7.9269995518381056E-2</v>
      </c>
      <c r="I4061" s="176">
        <f t="shared" si="2694"/>
        <v>8.5121438259592272E-2</v>
      </c>
      <c r="J4061" s="176">
        <f t="shared" si="2694"/>
        <v>9.5400232711746247E-2</v>
      </c>
      <c r="K4061" s="176">
        <f t="shared" si="2694"/>
        <v>6.3409142042858135E-2</v>
      </c>
      <c r="L4061" s="176">
        <f t="shared" si="2694"/>
        <v>7.5536241868168971E-2</v>
      </c>
      <c r="M4061" s="176">
        <f t="shared" si="2694"/>
        <v>9.2570136991608196E-2</v>
      </c>
      <c r="N4061" s="176">
        <f t="shared" si="2694"/>
        <v>7.9890336125069697E-2</v>
      </c>
      <c r="O4061" s="176">
        <f t="shared" si="2694"/>
        <v>8.564494822034778E-2</v>
      </c>
      <c r="P4061" s="229">
        <f t="shared" si="2691"/>
        <v>1</v>
      </c>
      <c r="Q4061" s="498">
        <f t="shared" si="2693"/>
        <v>-4.7460447919139059E-2</v>
      </c>
      <c r="R4061" s="234"/>
      <c r="S4061" s="234"/>
      <c r="T4061" s="75"/>
      <c r="U4061" s="79">
        <v>1</v>
      </c>
    </row>
    <row r="4062" spans="1:21" s="57" customFormat="1" ht="15.6" customHeight="1" thickBot="1">
      <c r="A4062" s="57" t="s">
        <v>86</v>
      </c>
      <c r="B4062" s="516">
        <f>+B4061+1</f>
        <v>787</v>
      </c>
      <c r="C4062" s="393" t="s">
        <v>2209</v>
      </c>
      <c r="D4062" s="175">
        <f t="shared" si="2689"/>
        <v>9.3487206561798084E-2</v>
      </c>
      <c r="E4062" s="176">
        <f t="shared" ref="E4062:O4062" si="2695">E4082/$P4082</f>
        <v>7.70117549884312E-2</v>
      </c>
      <c r="F4062" s="176">
        <f t="shared" si="2695"/>
        <v>8.4760206937572691E-2</v>
      </c>
      <c r="G4062" s="176">
        <f t="shared" si="2695"/>
        <v>8.6444787292985409E-2</v>
      </c>
      <c r="H4062" s="176">
        <f t="shared" si="2695"/>
        <v>6.5194500527766694E-2</v>
      </c>
      <c r="I4062" s="176">
        <f t="shared" si="2695"/>
        <v>9.5035269129810779E-2</v>
      </c>
      <c r="J4062" s="176">
        <f t="shared" si="2695"/>
        <v>0.10804416356115368</v>
      </c>
      <c r="K4062" s="176">
        <f t="shared" si="2695"/>
        <v>5.1062014232905698E-2</v>
      </c>
      <c r="L4062" s="176">
        <f t="shared" si="2695"/>
        <v>7.1569673703800046E-2</v>
      </c>
      <c r="M4062" s="176">
        <f t="shared" si="2695"/>
        <v>9.9317069737023089E-2</v>
      </c>
      <c r="N4062" s="176">
        <f t="shared" si="2695"/>
        <v>8.4353576453293666E-2</v>
      </c>
      <c r="O4062" s="176">
        <f t="shared" si="2695"/>
        <v>8.3719776873458981E-2</v>
      </c>
      <c r="P4062" s="164">
        <f t="shared" si="2691"/>
        <v>1</v>
      </c>
      <c r="Q4062" s="492">
        <f t="shared" si="2693"/>
        <v>-5.7941977276082191E-2</v>
      </c>
      <c r="R4062" s="234"/>
      <c r="S4062" s="234"/>
      <c r="T4062" s="75"/>
      <c r="U4062" s="79">
        <v>1</v>
      </c>
    </row>
    <row r="4063" spans="1:21" s="57" customFormat="1" ht="15.75" customHeight="1" thickBot="1">
      <c r="A4063" s="57" t="s">
        <v>86</v>
      </c>
      <c r="B4063" s="516">
        <f>+B4062+1</f>
        <v>788</v>
      </c>
      <c r="C4063" s="393" t="s">
        <v>2210</v>
      </c>
      <c r="D4063" s="175">
        <f t="shared" si="2689"/>
        <v>9.4934692577253912E-2</v>
      </c>
      <c r="E4063" s="176">
        <f t="shared" ref="E4063:O4063" si="2696">E4083/$P4083</f>
        <v>7.9006052883083794E-2</v>
      </c>
      <c r="F4063" s="176">
        <f t="shared" si="2696"/>
        <v>9.2067537432303281E-2</v>
      </c>
      <c r="G4063" s="176">
        <f t="shared" si="2696"/>
        <v>8.0121057661675696E-2</v>
      </c>
      <c r="H4063" s="176">
        <f t="shared" si="2696"/>
        <v>7.916533928002549E-2</v>
      </c>
      <c r="I4063" s="176">
        <f t="shared" si="2696"/>
        <v>8.9041095890410968E-2</v>
      </c>
      <c r="J4063" s="176">
        <f t="shared" si="2696"/>
        <v>9.2863969417011791E-2</v>
      </c>
      <c r="K4063" s="176">
        <f t="shared" si="2696"/>
        <v>6.5785281936922582E-2</v>
      </c>
      <c r="L4063" s="176">
        <f t="shared" si="2696"/>
        <v>7.6776043325899976E-2</v>
      </c>
      <c r="M4063" s="176">
        <f t="shared" si="2696"/>
        <v>8.4899649569926725E-2</v>
      </c>
      <c r="N4063" s="176">
        <f t="shared" si="2696"/>
        <v>8.0598916852500799E-2</v>
      </c>
      <c r="O4063" s="176">
        <f t="shared" si="2696"/>
        <v>8.4740363172984931E-2</v>
      </c>
      <c r="P4063" s="164">
        <f t="shared" si="2691"/>
        <v>0.99999999999999989</v>
      </c>
      <c r="Q4063" s="492">
        <f t="shared" si="2693"/>
        <v>-3.2733064001746914E-2</v>
      </c>
      <c r="R4063" s="234"/>
      <c r="S4063" s="234"/>
      <c r="T4063" s="75"/>
      <c r="U4063" s="79">
        <v>1</v>
      </c>
    </row>
    <row r="4064" spans="1:21" s="57" customFormat="1" ht="15.75" customHeight="1" thickBot="1">
      <c r="A4064" s="57" t="s">
        <v>86</v>
      </c>
      <c r="B4064" s="516">
        <f>+B4063+1</f>
        <v>789</v>
      </c>
      <c r="C4064" s="393" t="s">
        <v>2211</v>
      </c>
      <c r="D4064" s="175">
        <f t="shared" si="2689"/>
        <v>9.4985934138672845E-2</v>
      </c>
      <c r="E4064" s="176">
        <f t="shared" ref="E4064:O4064" si="2697">E4084/$P4084</f>
        <v>7.8934304153566115E-2</v>
      </c>
      <c r="F4064" s="176">
        <f t="shared" si="2697"/>
        <v>9.2007281151745834E-2</v>
      </c>
      <c r="G4064" s="176">
        <f t="shared" si="2697"/>
        <v>8.0092669204037736E-2</v>
      </c>
      <c r="H4064" s="176">
        <f t="shared" si="2697"/>
        <v>7.9099784875062057E-2</v>
      </c>
      <c r="I4064" s="176">
        <f t="shared" si="2697"/>
        <v>8.9028628164818796E-2</v>
      </c>
      <c r="J4064" s="176">
        <f t="shared" si="2697"/>
        <v>9.2834684759225558E-2</v>
      </c>
      <c r="K4064" s="176">
        <f t="shared" si="2697"/>
        <v>6.5695846433890467E-2</v>
      </c>
      <c r="L4064" s="176">
        <f t="shared" si="2697"/>
        <v>7.6783054774118814E-2</v>
      </c>
      <c r="M4064" s="176">
        <f t="shared" si="2697"/>
        <v>8.4891610127420164E-2</v>
      </c>
      <c r="N4064" s="176">
        <f t="shared" si="2697"/>
        <v>8.0589111368525576E-2</v>
      </c>
      <c r="O4064" s="176">
        <f t="shared" si="2697"/>
        <v>8.5057090848916064E-2</v>
      </c>
      <c r="P4064" s="164">
        <f t="shared" si="2691"/>
        <v>1</v>
      </c>
      <c r="Q4064" s="492">
        <f t="shared" si="2693"/>
        <v>-3.7432303281299761E-2</v>
      </c>
      <c r="R4064" s="234"/>
      <c r="S4064" s="234"/>
      <c r="T4064" s="75"/>
      <c r="U4064" s="79">
        <v>1</v>
      </c>
    </row>
    <row r="4065" spans="1:21" s="57" customFormat="1" ht="15.75" hidden="1" customHeight="1" thickBot="1">
      <c r="A4065" s="57" t="s">
        <v>86</v>
      </c>
      <c r="B4065" s="69"/>
      <c r="C4065" s="393" t="s">
        <v>2212</v>
      </c>
      <c r="D4065" s="175" t="e">
        <f t="shared" si="2689"/>
        <v>#DIV/0!</v>
      </c>
      <c r="E4065" s="176" t="e">
        <f t="shared" ref="E4065:O4065" si="2698">E4085/$P4085</f>
        <v>#DIV/0!</v>
      </c>
      <c r="F4065" s="176" t="e">
        <f t="shared" si="2698"/>
        <v>#DIV/0!</v>
      </c>
      <c r="G4065" s="176" t="e">
        <f t="shared" si="2698"/>
        <v>#DIV/0!</v>
      </c>
      <c r="H4065" s="176" t="e">
        <f t="shared" si="2698"/>
        <v>#DIV/0!</v>
      </c>
      <c r="I4065" s="176" t="e">
        <f t="shared" si="2698"/>
        <v>#DIV/0!</v>
      </c>
      <c r="J4065" s="176" t="e">
        <f t="shared" si="2698"/>
        <v>#DIV/0!</v>
      </c>
      <c r="K4065" s="176" t="e">
        <f t="shared" si="2698"/>
        <v>#DIV/0!</v>
      </c>
      <c r="L4065" s="176" t="e">
        <f t="shared" si="2698"/>
        <v>#DIV/0!</v>
      </c>
      <c r="M4065" s="176" t="e">
        <f t="shared" si="2698"/>
        <v>#DIV/0!</v>
      </c>
      <c r="N4065" s="176" t="e">
        <f t="shared" si="2698"/>
        <v>#DIV/0!</v>
      </c>
      <c r="O4065" s="176" t="e">
        <f t="shared" si="2698"/>
        <v>#DIV/0!</v>
      </c>
      <c r="P4065" s="164" t="e">
        <f t="shared" si="2691"/>
        <v>#DIV/0!</v>
      </c>
      <c r="Q4065" s="492">
        <f t="shared" si="2693"/>
        <v>-1</v>
      </c>
      <c r="R4065" s="234"/>
      <c r="S4065" s="234"/>
      <c r="T4065" s="75"/>
      <c r="U4065" s="79">
        <v>2</v>
      </c>
    </row>
    <row r="4066" spans="1:21" s="57" customFormat="1" ht="15.75" hidden="1" customHeight="1" thickBot="1">
      <c r="A4066" s="57" t="s">
        <v>86</v>
      </c>
      <c r="B4066" s="69"/>
      <c r="C4066" s="393" t="s">
        <v>2213</v>
      </c>
      <c r="D4066" s="175" t="e">
        <f t="shared" ref="D4066:O4068" si="2699">D4086/$P4086</f>
        <v>#DIV/0!</v>
      </c>
      <c r="E4066" s="176" t="e">
        <f t="shared" si="2699"/>
        <v>#DIV/0!</v>
      </c>
      <c r="F4066" s="176" t="e">
        <f t="shared" si="2699"/>
        <v>#DIV/0!</v>
      </c>
      <c r="G4066" s="176" t="e">
        <f t="shared" si="2699"/>
        <v>#DIV/0!</v>
      </c>
      <c r="H4066" s="176" t="e">
        <f t="shared" si="2699"/>
        <v>#DIV/0!</v>
      </c>
      <c r="I4066" s="176" t="e">
        <f t="shared" si="2699"/>
        <v>#DIV/0!</v>
      </c>
      <c r="J4066" s="176" t="e">
        <f t="shared" si="2699"/>
        <v>#DIV/0!</v>
      </c>
      <c r="K4066" s="176" t="e">
        <f t="shared" si="2699"/>
        <v>#DIV/0!</v>
      </c>
      <c r="L4066" s="176" t="e">
        <f t="shared" si="2699"/>
        <v>#DIV/0!</v>
      </c>
      <c r="M4066" s="176" t="e">
        <f t="shared" si="2699"/>
        <v>#DIV/0!</v>
      </c>
      <c r="N4066" s="176" t="e">
        <f t="shared" si="2699"/>
        <v>#DIV/0!</v>
      </c>
      <c r="O4066" s="176" t="e">
        <f t="shared" si="2699"/>
        <v>#DIV/0!</v>
      </c>
      <c r="P4066" s="164" t="e">
        <f t="shared" si="2691"/>
        <v>#DIV/0!</v>
      </c>
      <c r="Q4066" s="492" t="e">
        <f t="shared" si="2693"/>
        <v>#DIV/0!</v>
      </c>
      <c r="R4066" s="234"/>
      <c r="S4066" s="234"/>
      <c r="T4066" s="75"/>
      <c r="U4066" s="79">
        <v>2</v>
      </c>
    </row>
    <row r="4067" spans="1:21" s="57" customFormat="1" ht="15.75" hidden="1" customHeight="1" thickBot="1">
      <c r="A4067" s="57" t="s">
        <v>86</v>
      </c>
      <c r="B4067" s="69"/>
      <c r="C4067" s="393" t="s">
        <v>2214</v>
      </c>
      <c r="D4067" s="175" t="e">
        <f t="shared" si="2699"/>
        <v>#DIV/0!</v>
      </c>
      <c r="E4067" s="176" t="e">
        <f t="shared" si="2699"/>
        <v>#DIV/0!</v>
      </c>
      <c r="F4067" s="176" t="e">
        <f t="shared" si="2699"/>
        <v>#DIV/0!</v>
      </c>
      <c r="G4067" s="176" t="e">
        <f t="shared" si="2699"/>
        <v>#DIV/0!</v>
      </c>
      <c r="H4067" s="176" t="e">
        <f t="shared" si="2699"/>
        <v>#DIV/0!</v>
      </c>
      <c r="I4067" s="176" t="e">
        <f t="shared" si="2699"/>
        <v>#DIV/0!</v>
      </c>
      <c r="J4067" s="176" t="e">
        <f t="shared" si="2699"/>
        <v>#DIV/0!</v>
      </c>
      <c r="K4067" s="176" t="e">
        <f t="shared" si="2699"/>
        <v>#DIV/0!</v>
      </c>
      <c r="L4067" s="176" t="e">
        <f t="shared" si="2699"/>
        <v>#DIV/0!</v>
      </c>
      <c r="M4067" s="176" t="e">
        <f t="shared" si="2699"/>
        <v>#DIV/0!</v>
      </c>
      <c r="N4067" s="176" t="e">
        <f t="shared" si="2699"/>
        <v>#DIV/0!</v>
      </c>
      <c r="O4067" s="176" t="e">
        <f t="shared" si="2699"/>
        <v>#DIV/0!</v>
      </c>
      <c r="P4067" s="164" t="e">
        <f t="shared" si="2691"/>
        <v>#DIV/0!</v>
      </c>
      <c r="Q4067" s="492" t="e">
        <f t="shared" si="2693"/>
        <v>#DIV/0!</v>
      </c>
      <c r="R4067" s="234"/>
      <c r="S4067" s="234"/>
      <c r="T4067" s="75"/>
      <c r="U4067" s="79">
        <v>2</v>
      </c>
    </row>
    <row r="4068" spans="1:21" s="57" customFormat="1" ht="15.75" hidden="1" customHeight="1" thickBot="1">
      <c r="A4068" s="57" t="s">
        <v>86</v>
      </c>
      <c r="B4068" s="69"/>
      <c r="C4068" s="393" t="s">
        <v>2215</v>
      </c>
      <c r="D4068" s="175" t="e">
        <f t="shared" si="2699"/>
        <v>#DIV/0!</v>
      </c>
      <c r="E4068" s="176" t="e">
        <f t="shared" si="2699"/>
        <v>#DIV/0!</v>
      </c>
      <c r="F4068" s="176" t="e">
        <f t="shared" si="2699"/>
        <v>#DIV/0!</v>
      </c>
      <c r="G4068" s="176" t="e">
        <f t="shared" si="2699"/>
        <v>#DIV/0!</v>
      </c>
      <c r="H4068" s="176" t="e">
        <f t="shared" si="2699"/>
        <v>#DIV/0!</v>
      </c>
      <c r="I4068" s="176" t="e">
        <f t="shared" si="2699"/>
        <v>#DIV/0!</v>
      </c>
      <c r="J4068" s="176" t="e">
        <f t="shared" si="2699"/>
        <v>#DIV/0!</v>
      </c>
      <c r="K4068" s="176" t="e">
        <f t="shared" si="2699"/>
        <v>#DIV/0!</v>
      </c>
      <c r="L4068" s="176" t="e">
        <f t="shared" si="2699"/>
        <v>#DIV/0!</v>
      </c>
      <c r="M4068" s="176" t="e">
        <f t="shared" si="2699"/>
        <v>#DIV/0!</v>
      </c>
      <c r="N4068" s="176" t="e">
        <f t="shared" si="2699"/>
        <v>#DIV/0!</v>
      </c>
      <c r="O4068" s="176" t="e">
        <f t="shared" si="2699"/>
        <v>#DIV/0!</v>
      </c>
      <c r="P4068" s="164" t="e">
        <f t="shared" si="2691"/>
        <v>#DIV/0!</v>
      </c>
      <c r="Q4068" s="492" t="e">
        <f t="shared" si="2693"/>
        <v>#DIV/0!</v>
      </c>
      <c r="R4068" s="234"/>
      <c r="S4068" s="234"/>
      <c r="T4068" s="75"/>
      <c r="U4068" s="79">
        <v>2</v>
      </c>
    </row>
    <row r="4069" spans="1:21" s="57" customFormat="1" ht="15.75" hidden="1" customHeight="1" thickBot="1">
      <c r="A4069" s="57" t="s">
        <v>86</v>
      </c>
      <c r="B4069" s="69"/>
      <c r="C4069" s="394" t="s">
        <v>409</v>
      </c>
      <c r="D4069" s="245">
        <v>86.2</v>
      </c>
      <c r="E4069" s="246">
        <v>75.599999999999994</v>
      </c>
      <c r="F4069" s="246">
        <v>75.7</v>
      </c>
      <c r="G4069" s="187">
        <v>68.400000000000006</v>
      </c>
      <c r="H4069" s="187">
        <v>79.900000000000006</v>
      </c>
      <c r="I4069" s="187">
        <v>80.3</v>
      </c>
      <c r="J4069" s="187">
        <v>87</v>
      </c>
      <c r="K4069" s="187">
        <v>61.3</v>
      </c>
      <c r="L4069" s="187">
        <v>62.5</v>
      </c>
      <c r="M4069" s="187">
        <v>88</v>
      </c>
      <c r="N4069" s="187">
        <v>78.599999999999994</v>
      </c>
      <c r="O4069" s="187">
        <v>80.7</v>
      </c>
      <c r="P4069" s="185">
        <f>SUM(D4069:O4069)</f>
        <v>924.19999999999993</v>
      </c>
      <c r="Q4069" s="198"/>
      <c r="R4069" s="183"/>
      <c r="S4069" s="161"/>
      <c r="T4069" s="75"/>
      <c r="U4069" s="79">
        <v>2</v>
      </c>
    </row>
    <row r="4070" spans="1:21" s="57" customFormat="1" ht="15.75" hidden="1" customHeight="1" thickBot="1">
      <c r="A4070" s="57" t="s">
        <v>86</v>
      </c>
      <c r="B4070" s="69"/>
      <c r="C4070" s="393" t="s">
        <v>410</v>
      </c>
      <c r="D4070" s="182">
        <v>76.543703820000005</v>
      </c>
      <c r="E4070" s="183">
        <v>71.956350040000004</v>
      </c>
      <c r="F4070" s="183">
        <v>69.036514089999997</v>
      </c>
      <c r="G4070" s="183">
        <v>74.389012890000004</v>
      </c>
      <c r="H4070" s="183">
        <v>73.435486620000006</v>
      </c>
      <c r="I4070" s="183">
        <v>64.055286050000007</v>
      </c>
      <c r="J4070" s="183">
        <v>87.979120750000007</v>
      </c>
      <c r="K4070" s="183">
        <v>53.272554999999997</v>
      </c>
      <c r="L4070" s="183">
        <v>70.455806999999993</v>
      </c>
      <c r="M4070" s="183">
        <v>73.629997500000002</v>
      </c>
      <c r="N4070" s="183">
        <v>74.142634000000001</v>
      </c>
      <c r="O4070" s="184">
        <v>70.555273990000003</v>
      </c>
      <c r="P4070" s="185">
        <f>SUM(D4070:O4070)</f>
        <v>859.45174175</v>
      </c>
      <c r="Q4070" s="502"/>
      <c r="R4070" s="288"/>
      <c r="S4070" s="186"/>
      <c r="T4070" s="103"/>
      <c r="U4070" s="79">
        <v>2</v>
      </c>
    </row>
    <row r="4071" spans="1:21" s="57" customFormat="1" ht="15.75" hidden="1" customHeight="1" thickBot="1">
      <c r="A4071" s="57" t="s">
        <v>86</v>
      </c>
      <c r="B4071" s="69"/>
      <c r="C4071" s="393" t="s">
        <v>450</v>
      </c>
      <c r="D4071" s="182">
        <v>78.661583050000004</v>
      </c>
      <c r="E4071" s="183">
        <v>66.956388599999997</v>
      </c>
      <c r="F4071" s="183">
        <v>70.542990739999993</v>
      </c>
      <c r="G4071" s="183">
        <v>64.398103520000006</v>
      </c>
      <c r="H4071" s="183">
        <v>74.699555119999999</v>
      </c>
      <c r="I4071" s="183">
        <v>66.979039999999998</v>
      </c>
      <c r="J4071" s="183">
        <v>94.363491319999994</v>
      </c>
      <c r="K4071" s="183">
        <v>43.285347000000002</v>
      </c>
      <c r="L4071" s="183">
        <v>58.958449629999997</v>
      </c>
      <c r="M4071" s="183">
        <v>81.060101970000005</v>
      </c>
      <c r="N4071" s="183">
        <v>72.246245999999999</v>
      </c>
      <c r="O4071" s="184">
        <v>71.636939999999996</v>
      </c>
      <c r="P4071" s="185">
        <f t="shared" ref="P4071:P4076" si="2700">SUM(D4071:O4071)</f>
        <v>843.78823695000006</v>
      </c>
      <c r="Q4071" s="503"/>
      <c r="R4071" s="183"/>
      <c r="S4071" s="187"/>
      <c r="T4071" s="105">
        <f t="shared" ref="T4071:T4077" si="2701">R4071-S4071</f>
        <v>0</v>
      </c>
      <c r="U4071" s="79">
        <v>2</v>
      </c>
    </row>
    <row r="4072" spans="1:21" s="57" customFormat="1" ht="15.75" hidden="1" customHeight="1" thickBot="1">
      <c r="A4072" s="57" t="s">
        <v>86</v>
      </c>
      <c r="B4072" s="69"/>
      <c r="C4072" s="393" t="s">
        <v>633</v>
      </c>
      <c r="D4072" s="182">
        <v>64.53359141</v>
      </c>
      <c r="E4072" s="183">
        <v>66.531789000000003</v>
      </c>
      <c r="F4072" s="183">
        <v>71.402916860000005</v>
      </c>
      <c r="G4072" s="183">
        <v>68.720263369999998</v>
      </c>
      <c r="H4072" s="183">
        <v>66.704766800000002</v>
      </c>
      <c r="I4072" s="183">
        <v>71.591632579999995</v>
      </c>
      <c r="J4072" s="183">
        <v>90.512888129999993</v>
      </c>
      <c r="K4072" s="183">
        <v>47.585128300000001</v>
      </c>
      <c r="L4072" s="183">
        <v>59.515111079999997</v>
      </c>
      <c r="M4072" s="183">
        <v>68.449568299999996</v>
      </c>
      <c r="N4072" s="183">
        <v>67.732714299999998</v>
      </c>
      <c r="O4072" s="184">
        <v>67.023829000000006</v>
      </c>
      <c r="P4072" s="185">
        <f t="shared" si="2700"/>
        <v>810.30419912999992</v>
      </c>
      <c r="Q4072" s="503"/>
      <c r="R4072" s="183"/>
      <c r="S4072" s="187"/>
      <c r="T4072" s="105">
        <f t="shared" si="2701"/>
        <v>0</v>
      </c>
      <c r="U4072" s="79">
        <v>2</v>
      </c>
    </row>
    <row r="4073" spans="1:21" s="57" customFormat="1" ht="15.75" hidden="1" customHeight="1" thickBot="1">
      <c r="A4073" s="57" t="s">
        <v>86</v>
      </c>
      <c r="B4073" s="69"/>
      <c r="C4073" s="393" t="s">
        <v>730</v>
      </c>
      <c r="D4073" s="182">
        <v>71.689833379999996</v>
      </c>
      <c r="E4073" s="183">
        <v>66.296559999999999</v>
      </c>
      <c r="F4073" s="183">
        <v>69.207137000000003</v>
      </c>
      <c r="G4073" s="183">
        <v>66.634323760000001</v>
      </c>
      <c r="H4073" s="183">
        <v>62.318476150000002</v>
      </c>
      <c r="I4073" s="183">
        <v>83.358264879999993</v>
      </c>
      <c r="J4073" s="183">
        <v>83.470129560000004</v>
      </c>
      <c r="K4073" s="183">
        <v>28.691812670000001</v>
      </c>
      <c r="L4073" s="183">
        <v>71.909909020000001</v>
      </c>
      <c r="M4073" s="183">
        <v>69.159098749999998</v>
      </c>
      <c r="N4073" s="183">
        <v>72.967779620000002</v>
      </c>
      <c r="O4073" s="184">
        <v>70.368240319999998</v>
      </c>
      <c r="P4073" s="185">
        <f t="shared" si="2700"/>
        <v>816.07156510999994</v>
      </c>
      <c r="Q4073" s="503"/>
      <c r="R4073" s="183"/>
      <c r="S4073" s="187"/>
      <c r="T4073" s="105">
        <f t="shared" si="2701"/>
        <v>0</v>
      </c>
      <c r="U4073" s="79">
        <v>2</v>
      </c>
    </row>
    <row r="4074" spans="1:21" s="57" customFormat="1" ht="15.75" hidden="1" customHeight="1" thickBot="1">
      <c r="A4074" s="57" t="s">
        <v>86</v>
      </c>
      <c r="B4074" s="69"/>
      <c r="C4074" s="393" t="s">
        <v>838</v>
      </c>
      <c r="D4074" s="189">
        <v>71.137618739999994</v>
      </c>
      <c r="E4074" s="190">
        <v>69.807226700000001</v>
      </c>
      <c r="F4074" s="190">
        <v>68.745196100000015</v>
      </c>
      <c r="G4074" s="190">
        <v>61.07369823999997</v>
      </c>
      <c r="H4074" s="190">
        <v>69.025379840000028</v>
      </c>
      <c r="I4074" s="190">
        <v>73.626089120000017</v>
      </c>
      <c r="J4074" s="190">
        <v>80.202633959999957</v>
      </c>
      <c r="K4074" s="190">
        <v>55.417308199999979</v>
      </c>
      <c r="L4074" s="190">
        <v>66.258649009999999</v>
      </c>
      <c r="M4074" s="190">
        <v>70.255729670000051</v>
      </c>
      <c r="N4074" s="190">
        <v>74.528368629999932</v>
      </c>
      <c r="O4074" s="184">
        <v>64.367818940000006</v>
      </c>
      <c r="P4074" s="185">
        <f t="shared" si="2700"/>
        <v>824.44571714999995</v>
      </c>
      <c r="Q4074" s="503"/>
      <c r="R4074" s="183"/>
      <c r="S4074" s="187"/>
      <c r="T4074" s="105">
        <f t="shared" si="2701"/>
        <v>0</v>
      </c>
      <c r="U4074" s="79">
        <v>2</v>
      </c>
    </row>
    <row r="4075" spans="1:21" s="57" customFormat="1" ht="15.75" hidden="1" customHeight="1" thickBot="1">
      <c r="A4075" s="57" t="s">
        <v>86</v>
      </c>
      <c r="B4075" s="69"/>
      <c r="C4075" s="393" t="s">
        <v>920</v>
      </c>
      <c r="D4075" s="422">
        <v>72.746229310000004</v>
      </c>
      <c r="E4075" s="423">
        <v>64.345069570000007</v>
      </c>
      <c r="F4075" s="423">
        <v>78.274518689999979</v>
      </c>
      <c r="G4075" s="423">
        <v>56.379820800000005</v>
      </c>
      <c r="H4075" s="423">
        <v>73.156778099999997</v>
      </c>
      <c r="I4075" s="423">
        <v>72.645457940000028</v>
      </c>
      <c r="J4075" s="423">
        <v>76.983481810000001</v>
      </c>
      <c r="K4075" s="423">
        <v>46.046616429999972</v>
      </c>
      <c r="L4075" s="423">
        <v>65.874025009999968</v>
      </c>
      <c r="M4075" s="423">
        <v>73.685409120000031</v>
      </c>
      <c r="N4075" s="423">
        <v>67.015755000000013</v>
      </c>
      <c r="O4075" s="424">
        <v>72.658469129999958</v>
      </c>
      <c r="P4075" s="425">
        <f t="shared" si="2700"/>
        <v>819.81163090999996</v>
      </c>
      <c r="Q4075" s="503"/>
      <c r="R4075" s="182"/>
      <c r="S4075" s="191"/>
      <c r="T4075" s="192">
        <f>S4075-R4075</f>
        <v>0</v>
      </c>
      <c r="U4075" s="79">
        <v>2</v>
      </c>
    </row>
    <row r="4076" spans="1:21" s="57" customFormat="1" ht="15.75" hidden="1" customHeight="1" thickBot="1">
      <c r="A4076" s="57" t="s">
        <v>86</v>
      </c>
      <c r="B4076" s="69"/>
      <c r="C4076" s="393" t="s">
        <v>1021</v>
      </c>
      <c r="D4076" s="182">
        <v>67.596462000000002</v>
      </c>
      <c r="E4076" s="183">
        <v>63.154733999999991</v>
      </c>
      <c r="F4076" s="183">
        <v>72.168137000000002</v>
      </c>
      <c r="G4076" s="183">
        <v>62.03828900000002</v>
      </c>
      <c r="H4076" s="183">
        <v>65.546023999999989</v>
      </c>
      <c r="I4076" s="183">
        <v>68.11380945999997</v>
      </c>
      <c r="J4076" s="183">
        <v>70.540978560000042</v>
      </c>
      <c r="K4076" s="183">
        <v>60.02571800000004</v>
      </c>
      <c r="L4076" s="183">
        <v>63.910246699999895</v>
      </c>
      <c r="M4076" s="183">
        <v>70.873754200000008</v>
      </c>
      <c r="N4076" s="183">
        <v>61.747467780000079</v>
      </c>
      <c r="O4076" s="184">
        <v>61.972502999999961</v>
      </c>
      <c r="P4076" s="185">
        <f t="shared" si="2700"/>
        <v>787.68812370000001</v>
      </c>
      <c r="Q4076" s="503"/>
      <c r="R4076" s="183">
        <v>803</v>
      </c>
      <c r="S4076" s="187">
        <v>803</v>
      </c>
      <c r="T4076" s="105">
        <f t="shared" si="2701"/>
        <v>0</v>
      </c>
      <c r="U4076" s="79">
        <v>2</v>
      </c>
    </row>
    <row r="4077" spans="1:21" s="57" customFormat="1" ht="15.6" customHeight="1" thickBot="1">
      <c r="A4077" s="57" t="s">
        <v>86</v>
      </c>
      <c r="B4077" s="516">
        <f>+B4064+1</f>
        <v>790</v>
      </c>
      <c r="C4077" s="393" t="s">
        <v>2538</v>
      </c>
      <c r="D4077" s="182">
        <v>59.2</v>
      </c>
      <c r="E4077" s="183">
        <v>49.9</v>
      </c>
      <c r="F4077" s="183">
        <v>56.9</v>
      </c>
      <c r="G4077" s="183">
        <v>50.3</v>
      </c>
      <c r="H4077" s="183">
        <v>55.4</v>
      </c>
      <c r="I4077" s="183">
        <v>55.9</v>
      </c>
      <c r="J4077" s="183">
        <v>58.1</v>
      </c>
      <c r="K4077" s="183">
        <v>41.9</v>
      </c>
      <c r="L4077" s="183">
        <v>47.4</v>
      </c>
      <c r="M4077" s="183">
        <v>54.2</v>
      </c>
      <c r="N4077" s="183">
        <v>53.2</v>
      </c>
      <c r="O4077" s="184">
        <f>(R4077)-SUM(D4077:N4077)</f>
        <v>51.5</v>
      </c>
      <c r="P4077" s="185">
        <f>SUM(D4077:O4077)</f>
        <v>633.9</v>
      </c>
      <c r="Q4077" s="584"/>
      <c r="R4077" s="182">
        <v>633.9</v>
      </c>
      <c r="S4077" s="187">
        <v>633.9</v>
      </c>
      <c r="T4077" s="105">
        <f t="shared" si="2701"/>
        <v>0</v>
      </c>
      <c r="U4077" s="79">
        <v>1</v>
      </c>
    </row>
    <row r="4078" spans="1:21" s="57" customFormat="1" ht="15.75" hidden="1" customHeight="1" thickBot="1">
      <c r="A4078" s="57" t="s">
        <v>86</v>
      </c>
      <c r="B4078" s="69"/>
      <c r="C4078" s="393" t="s">
        <v>1168</v>
      </c>
      <c r="D4078" s="182">
        <v>67.567369099999993</v>
      </c>
      <c r="E4078" s="183">
        <v>61.534850380000009</v>
      </c>
      <c r="F4078" s="183">
        <v>74.793835330000007</v>
      </c>
      <c r="G4078" s="183">
        <v>59.19713741999999</v>
      </c>
      <c r="H4078" s="183">
        <v>59.59089388000001</v>
      </c>
      <c r="I4078" s="183">
        <v>64.619473019999987</v>
      </c>
      <c r="J4078" s="183">
        <v>69.350366059999999</v>
      </c>
      <c r="K4078" s="190">
        <v>54.380229999999983</v>
      </c>
      <c r="L4078" s="190">
        <v>59.207262000000014</v>
      </c>
      <c r="M4078" s="190">
        <v>58.785482000000002</v>
      </c>
      <c r="N4078" s="190">
        <v>51.50531860000001</v>
      </c>
      <c r="O4078" s="184">
        <v>72.62150239999994</v>
      </c>
      <c r="P4078" s="185">
        <f>SUM(D4078:O4078)</f>
        <v>753.15372018999994</v>
      </c>
      <c r="Q4078" s="351"/>
      <c r="R4078" s="194">
        <v>762.2</v>
      </c>
      <c r="S4078" s="187">
        <v>762.2</v>
      </c>
      <c r="T4078" s="481">
        <f>R4078-S4078</f>
        <v>0</v>
      </c>
      <c r="U4078" s="79">
        <v>2</v>
      </c>
    </row>
    <row r="4079" spans="1:21" s="57" customFormat="1" ht="15.75" hidden="1" customHeight="1" thickBot="1">
      <c r="A4079" s="57" t="s">
        <v>86</v>
      </c>
      <c r="B4079" s="516"/>
      <c r="C4079" s="393" t="s">
        <v>2206</v>
      </c>
      <c r="D4079" s="182">
        <v>62.955449000000002</v>
      </c>
      <c r="E4079" s="183">
        <v>57.317754480000005</v>
      </c>
      <c r="F4079" s="183">
        <v>67.688261519999998</v>
      </c>
      <c r="G4079" s="183">
        <v>42.730515999999994</v>
      </c>
      <c r="H4079" s="183">
        <v>64.870929999999987</v>
      </c>
      <c r="I4079" s="183">
        <v>54.806127020000019</v>
      </c>
      <c r="J4079" s="183">
        <v>71.674059999999997</v>
      </c>
      <c r="K4079" s="190">
        <v>51.60938699999997</v>
      </c>
      <c r="L4079" s="190">
        <v>66.430703999999992</v>
      </c>
      <c r="M4079" s="190">
        <v>74.036205999999993</v>
      </c>
      <c r="N4079" s="190">
        <v>56.063370500000019</v>
      </c>
      <c r="O4079" s="184">
        <v>53.009955999999988</v>
      </c>
      <c r="P4079" s="185">
        <f t="shared" ref="P4079:P4088" si="2702">SUM(D4079:O4079)</f>
        <v>723.19272151999996</v>
      </c>
      <c r="Q4079" s="351"/>
      <c r="R4079" s="182">
        <v>728.9</v>
      </c>
      <c r="S4079" s="187">
        <v>728.9</v>
      </c>
      <c r="T4079" s="481">
        <f t="shared" ref="T4079:T4088" si="2703">R4079-S4079</f>
        <v>0</v>
      </c>
      <c r="U4079" s="79">
        <v>2</v>
      </c>
    </row>
    <row r="4080" spans="1:21" s="57" customFormat="1" ht="15.75" hidden="1" customHeight="1" thickBot="1">
      <c r="A4080" s="57" t="s">
        <v>86</v>
      </c>
      <c r="B4080" s="516"/>
      <c r="C4080" s="393" t="s">
        <v>2207</v>
      </c>
      <c r="D4080" s="583">
        <v>67.824652999999998</v>
      </c>
      <c r="E4080" s="301">
        <v>59.101674110000005</v>
      </c>
      <c r="F4080" s="301">
        <v>68.736974859999989</v>
      </c>
      <c r="G4080" s="301">
        <v>54.598286999999999</v>
      </c>
      <c r="H4080" s="301">
        <v>57.198611249999999</v>
      </c>
      <c r="I4080" s="301">
        <v>69.469264010000018</v>
      </c>
      <c r="J4080" s="301">
        <v>65.907022999999981</v>
      </c>
      <c r="K4080" s="301">
        <v>44.506388000000015</v>
      </c>
      <c r="L4080" s="301">
        <v>54.977061000000049</v>
      </c>
      <c r="M4080" s="301">
        <v>60.955373989999998</v>
      </c>
      <c r="N4080" s="301">
        <v>67.568915009999955</v>
      </c>
      <c r="O4080" s="332">
        <v>52.448835519999989</v>
      </c>
      <c r="P4080" s="333">
        <f t="shared" si="2702"/>
        <v>723.29306075</v>
      </c>
      <c r="Q4080" s="557"/>
      <c r="R4080" s="419">
        <v>735.1</v>
      </c>
      <c r="S4080" s="187">
        <v>735.1</v>
      </c>
      <c r="T4080" s="105">
        <f t="shared" si="2703"/>
        <v>0</v>
      </c>
      <c r="U4080" s="79">
        <v>2</v>
      </c>
    </row>
    <row r="4081" spans="1:21" s="57" customFormat="1" ht="15.6" hidden="1" customHeight="1" thickBot="1">
      <c r="A4081" s="57" t="s">
        <v>86</v>
      </c>
      <c r="B4081" s="516"/>
      <c r="C4081" s="393" t="s">
        <v>2208</v>
      </c>
      <c r="D4081" s="189">
        <v>69.886979999999994</v>
      </c>
      <c r="E4081" s="190">
        <v>50.733618840000005</v>
      </c>
      <c r="F4081" s="190">
        <v>56.320597000000006</v>
      </c>
      <c r="G4081" s="190">
        <v>59.482415759999981</v>
      </c>
      <c r="H4081" s="190">
        <v>54.614272129999989</v>
      </c>
      <c r="I4081" s="190">
        <v>58.645712830000036</v>
      </c>
      <c r="J4081" s="190">
        <v>65.727444999999989</v>
      </c>
      <c r="K4081" s="190">
        <v>43.686695279999981</v>
      </c>
      <c r="L4081" s="190">
        <v>52.041845620000004</v>
      </c>
      <c r="M4081" s="190">
        <v>63.777607400000022</v>
      </c>
      <c r="N4081" s="190">
        <v>55.041665249999937</v>
      </c>
      <c r="O4081" s="184">
        <v>59.006393000000003</v>
      </c>
      <c r="P4081" s="185">
        <f t="shared" si="2702"/>
        <v>688.96524810999995</v>
      </c>
      <c r="Q4081" s="584"/>
      <c r="R4081" s="182">
        <v>698.2</v>
      </c>
      <c r="S4081" s="187">
        <v>698.2</v>
      </c>
      <c r="T4081" s="105">
        <f t="shared" si="2703"/>
        <v>0</v>
      </c>
      <c r="U4081" s="79">
        <v>2</v>
      </c>
    </row>
    <row r="4082" spans="1:21" s="57" customFormat="1" ht="15.6" hidden="1" customHeight="1" thickBot="1">
      <c r="A4082" s="57" t="s">
        <v>86</v>
      </c>
      <c r="B4082" s="516"/>
      <c r="C4082" s="393" t="s">
        <v>2209</v>
      </c>
      <c r="D4082" s="189">
        <v>60.677426359999998</v>
      </c>
      <c r="E4082" s="190">
        <v>49.984112949999997</v>
      </c>
      <c r="F4082" s="190">
        <v>55.013208800000001</v>
      </c>
      <c r="G4082" s="190">
        <v>56.106577659999999</v>
      </c>
      <c r="H4082" s="190">
        <v>42.314180199999981</v>
      </c>
      <c r="I4082" s="190">
        <v>61.682189000000051</v>
      </c>
      <c r="J4082" s="190">
        <v>70.125549999999976</v>
      </c>
      <c r="K4082" s="190">
        <v>33.141557250000005</v>
      </c>
      <c r="L4082" s="190">
        <v>46.451955999999996</v>
      </c>
      <c r="M4082" s="190">
        <v>64.461271299999964</v>
      </c>
      <c r="N4082" s="190">
        <v>54.749287220000042</v>
      </c>
      <c r="O4082" s="184">
        <v>54.337922619999972</v>
      </c>
      <c r="P4082" s="185">
        <f t="shared" si="2702"/>
        <v>649.04523935999998</v>
      </c>
      <c r="Q4082" s="638"/>
      <c r="R4082" s="182">
        <v>653.5</v>
      </c>
      <c r="S4082" s="187">
        <v>653.5</v>
      </c>
      <c r="T4082" s="105">
        <f t="shared" si="2703"/>
        <v>0</v>
      </c>
      <c r="U4082" s="79">
        <v>2</v>
      </c>
    </row>
    <row r="4083" spans="1:21" s="57" customFormat="1" ht="15.75" customHeight="1" thickBot="1">
      <c r="A4083" s="57" t="s">
        <v>86</v>
      </c>
      <c r="B4083" s="516">
        <f>+B4077+1</f>
        <v>791</v>
      </c>
      <c r="C4083" s="393" t="s">
        <v>2210</v>
      </c>
      <c r="D4083" s="611">
        <v>59.6</v>
      </c>
      <c r="E4083" s="611">
        <v>49.6</v>
      </c>
      <c r="F4083" s="611">
        <v>57.8</v>
      </c>
      <c r="G4083" s="611">
        <v>50.3</v>
      </c>
      <c r="H4083" s="611">
        <v>49.7</v>
      </c>
      <c r="I4083" s="611">
        <v>55.9</v>
      </c>
      <c r="J4083" s="611">
        <v>58.3</v>
      </c>
      <c r="K4083" s="611">
        <v>41.3</v>
      </c>
      <c r="L4083" s="611">
        <v>48.2</v>
      </c>
      <c r="M4083" s="611">
        <v>53.3</v>
      </c>
      <c r="N4083" s="611">
        <v>50.6</v>
      </c>
      <c r="O4083" s="184">
        <f t="shared" ref="O4083:O4088" si="2704">(R4083)-SUM(D4083:N4083)</f>
        <v>53.199999999999932</v>
      </c>
      <c r="P4083" s="185">
        <f t="shared" si="2702"/>
        <v>627.79999999999995</v>
      </c>
      <c r="Q4083" s="557"/>
      <c r="R4083" s="194">
        <v>627.79999999999995</v>
      </c>
      <c r="S4083" s="187">
        <v>627.79999999999995</v>
      </c>
      <c r="T4083" s="105">
        <f t="shared" si="2703"/>
        <v>0</v>
      </c>
      <c r="U4083" s="79">
        <v>1</v>
      </c>
    </row>
    <row r="4084" spans="1:21" s="57" customFormat="1" ht="15.75" customHeight="1" thickBot="1">
      <c r="A4084" s="57" t="s">
        <v>86</v>
      </c>
      <c r="B4084" s="516">
        <f>+B4083+1</f>
        <v>792</v>
      </c>
      <c r="C4084" s="393" t="s">
        <v>2211</v>
      </c>
      <c r="D4084" s="612">
        <v>57.4</v>
      </c>
      <c r="E4084" s="611">
        <v>47.7</v>
      </c>
      <c r="F4084" s="611">
        <v>55.6</v>
      </c>
      <c r="G4084" s="611">
        <v>48.4</v>
      </c>
      <c r="H4084" s="611">
        <v>47.8</v>
      </c>
      <c r="I4084" s="611">
        <v>53.8</v>
      </c>
      <c r="J4084" s="611">
        <v>56.1</v>
      </c>
      <c r="K4084" s="611">
        <v>39.700000000000003</v>
      </c>
      <c r="L4084" s="611">
        <v>46.4</v>
      </c>
      <c r="M4084" s="611">
        <v>51.3</v>
      </c>
      <c r="N4084" s="611">
        <v>48.7</v>
      </c>
      <c r="O4084" s="184">
        <f t="shared" si="2704"/>
        <v>51.399999999999977</v>
      </c>
      <c r="P4084" s="185">
        <f t="shared" si="2702"/>
        <v>604.29999999999995</v>
      </c>
      <c r="Q4084" s="542"/>
      <c r="R4084" s="194">
        <v>604.29999999999995</v>
      </c>
      <c r="S4084" s="187">
        <v>604.29999999999995</v>
      </c>
      <c r="T4084" s="105">
        <f t="shared" si="2703"/>
        <v>0</v>
      </c>
      <c r="U4084" s="79">
        <v>1</v>
      </c>
    </row>
    <row r="4085" spans="1:21" s="57" customFormat="1" ht="15.75" hidden="1" customHeight="1" thickBot="1">
      <c r="A4085" s="57" t="s">
        <v>86</v>
      </c>
      <c r="B4085" s="69"/>
      <c r="C4085" s="393" t="s">
        <v>2212</v>
      </c>
      <c r="D4085" s="195"/>
      <c r="E4085" s="193"/>
      <c r="F4085" s="193"/>
      <c r="G4085" s="193"/>
      <c r="H4085" s="193"/>
      <c r="I4085" s="193"/>
      <c r="J4085" s="193"/>
      <c r="K4085" s="193"/>
      <c r="L4085" s="193"/>
      <c r="M4085" s="193"/>
      <c r="N4085" s="193"/>
      <c r="O4085" s="184">
        <f t="shared" si="2704"/>
        <v>0</v>
      </c>
      <c r="P4085" s="185">
        <f t="shared" si="2702"/>
        <v>0</v>
      </c>
      <c r="Q4085" s="503"/>
      <c r="R4085" s="194"/>
      <c r="S4085" s="187"/>
      <c r="T4085" s="105">
        <f t="shared" si="2703"/>
        <v>0</v>
      </c>
      <c r="U4085" s="79">
        <v>2</v>
      </c>
    </row>
    <row r="4086" spans="1:21" s="57" customFormat="1" ht="15.75" hidden="1" customHeight="1" thickBot="1">
      <c r="A4086" s="57" t="s">
        <v>86</v>
      </c>
      <c r="B4086" s="69"/>
      <c r="C4086" s="393" t="s">
        <v>2213</v>
      </c>
      <c r="D4086" s="195"/>
      <c r="E4086" s="193"/>
      <c r="F4086" s="193"/>
      <c r="G4086" s="193"/>
      <c r="H4086" s="193"/>
      <c r="I4086" s="193"/>
      <c r="J4086" s="193"/>
      <c r="K4086" s="193"/>
      <c r="L4086" s="193"/>
      <c r="M4086" s="193"/>
      <c r="N4086" s="193"/>
      <c r="O4086" s="184">
        <f t="shared" si="2704"/>
        <v>0</v>
      </c>
      <c r="P4086" s="185">
        <f t="shared" si="2702"/>
        <v>0</v>
      </c>
      <c r="Q4086" s="503"/>
      <c r="R4086" s="194"/>
      <c r="S4086" s="187"/>
      <c r="T4086" s="105">
        <f t="shared" si="2703"/>
        <v>0</v>
      </c>
      <c r="U4086" s="79">
        <v>2</v>
      </c>
    </row>
    <row r="4087" spans="1:21" s="57" customFormat="1" ht="15.75" hidden="1" customHeight="1" thickBot="1">
      <c r="A4087" s="57" t="s">
        <v>86</v>
      </c>
      <c r="B4087" s="69"/>
      <c r="C4087" s="393" t="s">
        <v>2214</v>
      </c>
      <c r="D4087" s="195"/>
      <c r="E4087" s="193"/>
      <c r="F4087" s="193"/>
      <c r="G4087" s="193"/>
      <c r="H4087" s="193"/>
      <c r="I4087" s="193"/>
      <c r="J4087" s="193"/>
      <c r="K4087" s="193"/>
      <c r="L4087" s="193"/>
      <c r="M4087" s="193"/>
      <c r="N4087" s="193"/>
      <c r="O4087" s="184">
        <f t="shared" si="2704"/>
        <v>0</v>
      </c>
      <c r="P4087" s="185">
        <f t="shared" si="2702"/>
        <v>0</v>
      </c>
      <c r="Q4087" s="503"/>
      <c r="R4087" s="194"/>
      <c r="S4087" s="187"/>
      <c r="T4087" s="105">
        <f t="shared" si="2703"/>
        <v>0</v>
      </c>
      <c r="U4087" s="79">
        <v>2</v>
      </c>
    </row>
    <row r="4088" spans="1:21" s="57" customFormat="1" ht="15.75" hidden="1" customHeight="1" thickBot="1">
      <c r="A4088" s="57" t="s">
        <v>86</v>
      </c>
      <c r="B4088" s="69"/>
      <c r="C4088" s="393" t="s">
        <v>2215</v>
      </c>
      <c r="D4088" s="195"/>
      <c r="E4088" s="193"/>
      <c r="F4088" s="193"/>
      <c r="G4088" s="193"/>
      <c r="H4088" s="193"/>
      <c r="I4088" s="193"/>
      <c r="J4088" s="193"/>
      <c r="K4088" s="193"/>
      <c r="L4088" s="193"/>
      <c r="M4088" s="193"/>
      <c r="N4088" s="193"/>
      <c r="O4088" s="184">
        <f t="shared" si="2704"/>
        <v>0</v>
      </c>
      <c r="P4088" s="185">
        <f t="shared" si="2702"/>
        <v>0</v>
      </c>
      <c r="Q4088" s="503"/>
      <c r="R4088" s="194"/>
      <c r="S4088" s="187"/>
      <c r="T4088" s="105">
        <f t="shared" si="2703"/>
        <v>0</v>
      </c>
      <c r="U4088" s="79">
        <v>2</v>
      </c>
    </row>
    <row r="4089" spans="1:21" s="196" customFormat="1" ht="15.6" customHeight="1" thickBot="1">
      <c r="B4089" s="549"/>
      <c r="C4089" s="392"/>
      <c r="D4089" s="161"/>
      <c r="E4089" s="161"/>
      <c r="F4089" s="161"/>
      <c r="G4089" s="161"/>
      <c r="H4089" s="161"/>
      <c r="I4089" s="161"/>
      <c r="J4089" s="161"/>
      <c r="K4089" s="161"/>
      <c r="L4089" s="161"/>
      <c r="M4089" s="161"/>
      <c r="N4089" s="161"/>
      <c r="O4089" s="197"/>
      <c r="P4089" s="198"/>
      <c r="Q4089" s="198"/>
      <c r="R4089" s="161"/>
      <c r="S4089" s="161"/>
      <c r="T4089" s="75"/>
      <c r="U4089" s="79">
        <v>1</v>
      </c>
    </row>
    <row r="4090" spans="1:21" s="57" customFormat="1" ht="15.75" hidden="1" customHeight="1" thickBot="1">
      <c r="A4090" s="57" t="s">
        <v>87</v>
      </c>
      <c r="B4090" s="69"/>
      <c r="C4090" s="393" t="s">
        <v>411</v>
      </c>
      <c r="D4090" s="218">
        <v>0</v>
      </c>
      <c r="E4090" s="218">
        <v>0</v>
      </c>
      <c r="F4090" s="218">
        <v>0</v>
      </c>
      <c r="G4090" s="218">
        <v>0</v>
      </c>
      <c r="H4090" s="218">
        <v>0</v>
      </c>
      <c r="I4090" s="218">
        <v>0</v>
      </c>
      <c r="J4090" s="218">
        <v>0</v>
      </c>
      <c r="K4090" s="218">
        <v>0</v>
      </c>
      <c r="L4090" s="218">
        <v>0</v>
      </c>
      <c r="M4090" s="218">
        <v>0</v>
      </c>
      <c r="N4090" s="218">
        <v>0</v>
      </c>
      <c r="O4090" s="218">
        <v>0</v>
      </c>
      <c r="P4090" s="160">
        <f>SUM(D4090:O4090)</f>
        <v>0</v>
      </c>
      <c r="Q4090" s="484"/>
      <c r="R4090" s="234"/>
      <c r="S4090" s="234"/>
      <c r="T4090" s="75"/>
      <c r="U4090" s="79">
        <v>2</v>
      </c>
    </row>
    <row r="4091" spans="1:21" s="57" customFormat="1" ht="15.75" hidden="1" customHeight="1" thickBot="1">
      <c r="A4091" s="57" t="s">
        <v>87</v>
      </c>
      <c r="B4091" s="69"/>
      <c r="C4091" s="393" t="s">
        <v>412</v>
      </c>
      <c r="D4091" s="220">
        <v>0</v>
      </c>
      <c r="E4091" s="220">
        <v>0</v>
      </c>
      <c r="F4091" s="220">
        <v>0</v>
      </c>
      <c r="G4091" s="220">
        <v>0</v>
      </c>
      <c r="H4091" s="220">
        <v>0</v>
      </c>
      <c r="I4091" s="220">
        <v>0</v>
      </c>
      <c r="J4091" s="220">
        <v>0</v>
      </c>
      <c r="K4091" s="220">
        <v>0</v>
      </c>
      <c r="L4091" s="220">
        <v>0</v>
      </c>
      <c r="M4091" s="220">
        <v>0</v>
      </c>
      <c r="N4091" s="220">
        <v>0</v>
      </c>
      <c r="O4091" s="220">
        <v>0</v>
      </c>
      <c r="P4091" s="164">
        <f>SUM(D4091:O4091)</f>
        <v>0</v>
      </c>
      <c r="Q4091" s="484"/>
      <c r="R4091" s="234"/>
      <c r="S4091" s="234"/>
      <c r="T4091" s="75"/>
      <c r="U4091" s="79">
        <v>2</v>
      </c>
    </row>
    <row r="4092" spans="1:21" s="57" customFormat="1" ht="15.75" hidden="1" customHeight="1" thickBot="1">
      <c r="A4092" s="57" t="s">
        <v>87</v>
      </c>
      <c r="B4092" s="69"/>
      <c r="C4092" s="393" t="s">
        <v>413</v>
      </c>
      <c r="D4092" s="235">
        <v>4.0234589608305817E-2</v>
      </c>
      <c r="E4092" s="235">
        <v>0.12294643832030414</v>
      </c>
      <c r="F4092" s="235">
        <v>0.10923902239899567</v>
      </c>
      <c r="G4092" s="235">
        <v>7.8789933753873123E-2</v>
      </c>
      <c r="H4092" s="235">
        <v>7.7888245976658901E-2</v>
      </c>
      <c r="I4092" s="235">
        <v>6.5787134984501186E-2</v>
      </c>
      <c r="J4092" s="235">
        <v>9.3131067734894518E-2</v>
      </c>
      <c r="K4092" s="235">
        <v>7.8028908337036157E-2</v>
      </c>
      <c r="L4092" s="235">
        <v>7.5750942423444392E-2</v>
      </c>
      <c r="M4092" s="235">
        <v>0.10663406336670761</v>
      </c>
      <c r="N4092" s="235">
        <v>8.2558946417387785E-2</v>
      </c>
      <c r="O4092" s="235">
        <v>6.9010706677890721E-2</v>
      </c>
      <c r="P4092" s="167">
        <f>SUM(D4092:O4092)</f>
        <v>1</v>
      </c>
      <c r="Q4092" s="484"/>
      <c r="R4092" s="234"/>
      <c r="S4092" s="234"/>
      <c r="T4092" s="75"/>
      <c r="U4092" s="79">
        <v>2</v>
      </c>
    </row>
    <row r="4093" spans="1:21" s="57" customFormat="1" ht="15.75" hidden="1" customHeight="1" thickBot="1">
      <c r="A4093" s="57" t="s">
        <v>87</v>
      </c>
      <c r="B4093" s="69"/>
      <c r="C4093" s="393" t="s">
        <v>414</v>
      </c>
      <c r="D4093" s="168">
        <f t="shared" ref="D4093:D4100" si="2705">D4112/$P4112</f>
        <v>8.5205123647966882E-2</v>
      </c>
      <c r="E4093" s="169">
        <f t="shared" ref="E4093:O4093" si="2706">E4112/$P4112</f>
        <v>8.0967389739067516E-2</v>
      </c>
      <c r="F4093" s="169">
        <f t="shared" si="2706"/>
        <v>8.3925450391062792E-2</v>
      </c>
      <c r="G4093" s="169">
        <f t="shared" si="2706"/>
        <v>6.5276374044300534E-2</v>
      </c>
      <c r="H4093" s="169">
        <f t="shared" si="2706"/>
        <v>7.6420323955746342E-2</v>
      </c>
      <c r="I4093" s="169">
        <f t="shared" si="2706"/>
        <v>8.4571765328483692E-2</v>
      </c>
      <c r="J4093" s="169">
        <f t="shared" si="2706"/>
        <v>7.5362639381738289E-2</v>
      </c>
      <c r="K4093" s="169">
        <f t="shared" si="2706"/>
        <v>8.940145801634268E-2</v>
      </c>
      <c r="L4093" s="169">
        <f t="shared" si="2706"/>
        <v>8.6318445315946055E-2</v>
      </c>
      <c r="M4093" s="169">
        <f t="shared" si="2706"/>
        <v>0.10547206471769874</v>
      </c>
      <c r="N4093" s="169">
        <f t="shared" si="2706"/>
        <v>7.7756727474160958E-2</v>
      </c>
      <c r="O4093" s="169">
        <f t="shared" si="2706"/>
        <v>8.9322237987485495E-2</v>
      </c>
      <c r="P4093" s="171">
        <f>SUM(D4093:O4093)</f>
        <v>1</v>
      </c>
      <c r="Q4093" s="484"/>
      <c r="R4093" s="234"/>
      <c r="S4093" s="234"/>
      <c r="T4093" s="75"/>
      <c r="U4093" s="79">
        <v>2</v>
      </c>
    </row>
    <row r="4094" spans="1:21" s="57" customFormat="1" ht="15.75" hidden="1" customHeight="1" thickBot="1">
      <c r="A4094" s="57" t="s">
        <v>87</v>
      </c>
      <c r="B4094" s="69"/>
      <c r="C4094" s="394" t="s">
        <v>415</v>
      </c>
      <c r="D4094" s="168">
        <f t="shared" si="2705"/>
        <v>8.2581775813974648E-2</v>
      </c>
      <c r="E4094" s="169">
        <f t="shared" ref="E4094:O4095" si="2707">E4113/$P4113</f>
        <v>7.4428631057488051E-2</v>
      </c>
      <c r="F4094" s="169">
        <f t="shared" si="2707"/>
        <v>8.1759115969206334E-2</v>
      </c>
      <c r="G4094" s="169">
        <f t="shared" si="2707"/>
        <v>7.4588581255356404E-2</v>
      </c>
      <c r="H4094" s="169">
        <f t="shared" si="2707"/>
        <v>8.4923854293033521E-2</v>
      </c>
      <c r="I4094" s="169">
        <f t="shared" si="2707"/>
        <v>7.8213102989339089E-2</v>
      </c>
      <c r="J4094" s="169">
        <f t="shared" si="2707"/>
        <v>8.0919983300049195E-2</v>
      </c>
      <c r="K4094" s="169">
        <f t="shared" si="2707"/>
        <v>8.94697697562441E-2</v>
      </c>
      <c r="L4094" s="169">
        <f t="shared" si="2707"/>
        <v>8.5045387720252316E-2</v>
      </c>
      <c r="M4094" s="169">
        <f t="shared" si="2707"/>
        <v>8.8458459726143121E-2</v>
      </c>
      <c r="N4094" s="169">
        <f t="shared" si="2707"/>
        <v>0.1052547660632475</v>
      </c>
      <c r="O4094" s="169">
        <f t="shared" si="2707"/>
        <v>7.4356572055665718E-2</v>
      </c>
      <c r="P4094" s="171">
        <f>SUM(D4094:O4094)</f>
        <v>0.99999999999999989</v>
      </c>
      <c r="Q4094" s="496">
        <f>(P4113/P4112-1)</f>
        <v>2.9767060742454499E-2</v>
      </c>
      <c r="R4094" s="234"/>
      <c r="S4094" s="234"/>
      <c r="T4094" s="75"/>
      <c r="U4094" s="79">
        <v>2</v>
      </c>
    </row>
    <row r="4095" spans="1:21" s="57" customFormat="1" ht="15.75" hidden="1" customHeight="1" thickBot="1">
      <c r="A4095" s="57" t="s">
        <v>87</v>
      </c>
      <c r="B4095" s="69"/>
      <c r="C4095" s="393" t="s">
        <v>509</v>
      </c>
      <c r="D4095" s="168">
        <f t="shared" si="2705"/>
        <v>7.7970688554180434E-2</v>
      </c>
      <c r="E4095" s="169">
        <f t="shared" si="2707"/>
        <v>7.6681101317934985E-2</v>
      </c>
      <c r="F4095" s="169">
        <f t="shared" si="2707"/>
        <v>7.6080059113017975E-2</v>
      </c>
      <c r="G4095" s="169">
        <f t="shared" si="2707"/>
        <v>7.52932404572592E-2</v>
      </c>
      <c r="H4095" s="169">
        <f t="shared" si="2707"/>
        <v>8.3111143143149283E-2</v>
      </c>
      <c r="I4095" s="169">
        <f t="shared" si="2707"/>
        <v>9.488753163813933E-2</v>
      </c>
      <c r="J4095" s="169">
        <f t="shared" si="2707"/>
        <v>0.11407057180877141</v>
      </c>
      <c r="K4095" s="169">
        <f t="shared" si="2707"/>
        <v>9.7724823076235354E-2</v>
      </c>
      <c r="L4095" s="169">
        <f t="shared" si="2707"/>
        <v>9.5494157819566439E-2</v>
      </c>
      <c r="M4095" s="169">
        <f t="shared" si="2707"/>
        <v>2.7335589851726964E-2</v>
      </c>
      <c r="N4095" s="169">
        <f t="shared" si="2707"/>
        <v>9.1134088288953252E-2</v>
      </c>
      <c r="O4095" s="169">
        <f t="shared" si="2707"/>
        <v>9.0217004931065367E-2</v>
      </c>
      <c r="P4095" s="171">
        <f t="shared" ref="P4095:P4100" si="2708">SUM(D4095:O4095)</f>
        <v>1</v>
      </c>
      <c r="Q4095" s="496">
        <f t="shared" ref="Q4095:Q4100" si="2709">(P4114/P4113-1)</f>
        <v>6.9479371976094884E-2</v>
      </c>
      <c r="R4095" s="234"/>
      <c r="S4095" s="234"/>
      <c r="T4095" s="75"/>
      <c r="U4095" s="79">
        <v>2</v>
      </c>
    </row>
    <row r="4096" spans="1:21" s="57" customFormat="1" ht="15.75" hidden="1" customHeight="1" thickBot="1">
      <c r="A4096" s="57" t="s">
        <v>87</v>
      </c>
      <c r="B4096" s="69"/>
      <c r="C4096" s="393" t="s">
        <v>634</v>
      </c>
      <c r="D4096" s="168">
        <f t="shared" si="2705"/>
        <v>0.1326513055040171</v>
      </c>
      <c r="E4096" s="169">
        <f t="shared" ref="E4096:O4096" si="2710">E4115/$P4115</f>
        <v>0.1077219267414956</v>
      </c>
      <c r="F4096" s="169">
        <f t="shared" si="2710"/>
        <v>8.4929420826710691E-2</v>
      </c>
      <c r="G4096" s="169">
        <f t="shared" si="2710"/>
        <v>8.0658087420090781E-3</v>
      </c>
      <c r="H4096" s="169">
        <f t="shared" si="2710"/>
        <v>7.8241704554608771E-2</v>
      </c>
      <c r="I4096" s="169">
        <f t="shared" si="2710"/>
        <v>7.0225589901002847E-2</v>
      </c>
      <c r="J4096" s="169">
        <f t="shared" si="2710"/>
        <v>0.11251238752341887</v>
      </c>
      <c r="K4096" s="169">
        <f t="shared" si="2710"/>
        <v>8.146220632135559E-2</v>
      </c>
      <c r="L4096" s="169">
        <f t="shared" si="2710"/>
        <v>5.1995435576155442E-2</v>
      </c>
      <c r="M4096" s="169">
        <f t="shared" si="2710"/>
        <v>0.10001459240897638</v>
      </c>
      <c r="N4096" s="169">
        <f t="shared" si="2710"/>
        <v>8.9040053740892897E-2</v>
      </c>
      <c r="O4096" s="169">
        <f t="shared" si="2710"/>
        <v>8.3139568159356692E-2</v>
      </c>
      <c r="P4096" s="171">
        <f t="shared" si="2708"/>
        <v>1</v>
      </c>
      <c r="Q4096" s="497">
        <f t="shared" si="2709"/>
        <v>-8.8166508199682858E-2</v>
      </c>
      <c r="R4096" s="234"/>
      <c r="S4096" s="234"/>
      <c r="T4096" s="75"/>
      <c r="U4096" s="79">
        <v>2</v>
      </c>
    </row>
    <row r="4097" spans="1:21" s="57" customFormat="1" ht="15.75" hidden="1" customHeight="1" thickBot="1">
      <c r="A4097" s="57" t="s">
        <v>87</v>
      </c>
      <c r="B4097" s="69"/>
      <c r="C4097" s="393" t="s">
        <v>731</v>
      </c>
      <c r="D4097" s="168">
        <f t="shared" si="2705"/>
        <v>8.455082641767378E-2</v>
      </c>
      <c r="E4097" s="169">
        <f t="shared" ref="E4097:O4097" si="2711">E4116/$P4116</f>
        <v>7.9245526012782327E-2</v>
      </c>
      <c r="F4097" s="169">
        <f t="shared" si="2711"/>
        <v>7.8394268946133966E-2</v>
      </c>
      <c r="G4097" s="169">
        <f t="shared" si="2711"/>
        <v>7.8473807868555845E-2</v>
      </c>
      <c r="H4097" s="169">
        <f t="shared" si="2711"/>
        <v>8.5577194371579166E-2</v>
      </c>
      <c r="I4097" s="169">
        <f t="shared" si="2711"/>
        <v>8.3278829811013144E-2</v>
      </c>
      <c r="J4097" s="169">
        <f t="shared" si="2711"/>
        <v>8.2324446788287847E-2</v>
      </c>
      <c r="K4097" s="169">
        <f t="shared" si="2711"/>
        <v>7.4617260670146998E-2</v>
      </c>
      <c r="L4097" s="169">
        <f t="shared" si="2711"/>
        <v>8.9562381160370699E-2</v>
      </c>
      <c r="M4097" s="169">
        <f t="shared" si="2711"/>
        <v>9.1510893420173031E-2</v>
      </c>
      <c r="N4097" s="169">
        <f t="shared" si="2711"/>
        <v>9.0426441331557264E-2</v>
      </c>
      <c r="O4097" s="169">
        <f t="shared" si="2711"/>
        <v>8.2038123201725779E-2</v>
      </c>
      <c r="P4097" s="171">
        <f t="shared" si="2708"/>
        <v>0.99999999999999989</v>
      </c>
      <c r="Q4097" s="497">
        <f t="shared" si="2709"/>
        <v>0.13654282176379251</v>
      </c>
      <c r="R4097" s="234"/>
      <c r="S4097" s="234"/>
      <c r="T4097" s="477"/>
      <c r="U4097" s="79">
        <v>2</v>
      </c>
    </row>
    <row r="4098" spans="1:21" s="57" customFormat="1" ht="15.75" hidden="1" customHeight="1" thickBot="1">
      <c r="A4098" s="57" t="s">
        <v>87</v>
      </c>
      <c r="B4098" s="516"/>
      <c r="C4098" s="564" t="s">
        <v>839</v>
      </c>
      <c r="D4098" s="173">
        <f t="shared" si="2705"/>
        <v>8.9176473546476259E-2</v>
      </c>
      <c r="E4098" s="218">
        <f t="shared" ref="E4098:O4098" si="2712">E4117/$P4117</f>
        <v>7.8951346411603604E-2</v>
      </c>
      <c r="F4098" s="218">
        <f t="shared" si="2712"/>
        <v>8.9993715215615722E-2</v>
      </c>
      <c r="G4098" s="218">
        <f t="shared" si="2712"/>
        <v>6.875029901565019E-2</v>
      </c>
      <c r="H4098" s="218">
        <f t="shared" si="2712"/>
        <v>7.7917784176026086E-2</v>
      </c>
      <c r="I4098" s="218">
        <f t="shared" si="2712"/>
        <v>8.8200748439455023E-2</v>
      </c>
      <c r="J4098" s="218">
        <f t="shared" si="2712"/>
        <v>7.9447752815026446E-2</v>
      </c>
      <c r="K4098" s="218">
        <f t="shared" si="2712"/>
        <v>8.0098089351324758E-2</v>
      </c>
      <c r="L4098" s="218">
        <f t="shared" si="2712"/>
        <v>9.0502641891896746E-2</v>
      </c>
      <c r="M4098" s="218">
        <f t="shared" si="2712"/>
        <v>8.7682074272945706E-2</v>
      </c>
      <c r="N4098" s="218">
        <f t="shared" si="2712"/>
        <v>8.3572475981877933E-2</v>
      </c>
      <c r="O4098" s="218">
        <f t="shared" si="2712"/>
        <v>8.570659888210154E-2</v>
      </c>
      <c r="P4098" s="514">
        <f t="shared" si="2708"/>
        <v>0.99999999999999989</v>
      </c>
      <c r="Q4098" s="550">
        <f t="shared" si="2709"/>
        <v>7.1458347589687277E-2</v>
      </c>
      <c r="R4098" s="234"/>
      <c r="S4098" s="234"/>
      <c r="T4098" s="75"/>
      <c r="U4098" s="79">
        <v>2</v>
      </c>
    </row>
    <row r="4099" spans="1:21" s="57" customFormat="1" ht="15.75" hidden="1" customHeight="1" thickBot="1">
      <c r="A4099" s="57" t="s">
        <v>87</v>
      </c>
      <c r="B4099" s="516"/>
      <c r="C4099" s="564" t="s">
        <v>921</v>
      </c>
      <c r="D4099" s="219">
        <f t="shared" si="2705"/>
        <v>8.3755151153178095E-2</v>
      </c>
      <c r="E4099" s="220">
        <f t="shared" ref="E4099:O4100" si="2713">E4118/$P4118</f>
        <v>8.4298633408882134E-2</v>
      </c>
      <c r="F4099" s="220">
        <f t="shared" si="2713"/>
        <v>8.1490416741032398E-2</v>
      </c>
      <c r="G4099" s="220">
        <f t="shared" si="2713"/>
        <v>7.5170149796281685E-2</v>
      </c>
      <c r="H4099" s="220">
        <f t="shared" si="2713"/>
        <v>9.7096760638116078E-2</v>
      </c>
      <c r="I4099" s="220">
        <f t="shared" si="2713"/>
        <v>9.6731330276893207E-2</v>
      </c>
      <c r="J4099" s="220">
        <f t="shared" si="2713"/>
        <v>8.0090954403058967E-2</v>
      </c>
      <c r="K4099" s="220">
        <f t="shared" si="2713"/>
        <v>7.8055069773263458E-2</v>
      </c>
      <c r="L4099" s="220">
        <f t="shared" si="2713"/>
        <v>6.5990469109631106E-2</v>
      </c>
      <c r="M4099" s="220">
        <f t="shared" si="2713"/>
        <v>8.6890875363563963E-2</v>
      </c>
      <c r="N4099" s="220">
        <f t="shared" si="2713"/>
        <v>9.1712809600124054E-2</v>
      </c>
      <c r="O4099" s="220">
        <f t="shared" si="2713"/>
        <v>7.8717379735974841E-2</v>
      </c>
      <c r="P4099" s="460">
        <f t="shared" si="2708"/>
        <v>1.0000000000000002</v>
      </c>
      <c r="Q4099" s="551">
        <f t="shared" si="2709"/>
        <v>-2.3598233365980215E-2</v>
      </c>
      <c r="R4099" s="234"/>
      <c r="S4099" s="234"/>
      <c r="T4099" s="75"/>
      <c r="U4099" s="79">
        <v>2</v>
      </c>
    </row>
    <row r="4100" spans="1:21" s="57" customFormat="1" ht="15.6" hidden="1" customHeight="1" thickBot="1">
      <c r="A4100" s="57" t="s">
        <v>87</v>
      </c>
      <c r="B4100" s="516"/>
      <c r="C4100" s="564" t="s">
        <v>1022</v>
      </c>
      <c r="D4100" s="219">
        <f t="shared" si="2705"/>
        <v>8.0988802835759668E-2</v>
      </c>
      <c r="E4100" s="220">
        <f t="shared" si="2713"/>
        <v>8.4708579726657671E-2</v>
      </c>
      <c r="F4100" s="220">
        <f t="shared" si="2713"/>
        <v>9.1808715250389195E-2</v>
      </c>
      <c r="G4100" s="220">
        <f t="shared" si="2713"/>
        <v>7.4312857622414269E-2</v>
      </c>
      <c r="H4100" s="220">
        <f t="shared" si="2713"/>
        <v>8.6583150937319331E-2</v>
      </c>
      <c r="I4100" s="220">
        <f t="shared" si="2713"/>
        <v>6.9564455734225164E-2</v>
      </c>
      <c r="J4100" s="220">
        <f t="shared" si="2713"/>
        <v>8.3068894063204182E-2</v>
      </c>
      <c r="K4100" s="220">
        <f t="shared" si="2713"/>
        <v>7.9109273273252512E-2</v>
      </c>
      <c r="L4100" s="220">
        <f t="shared" si="2713"/>
        <v>8.7300362053424813E-2</v>
      </c>
      <c r="M4100" s="220">
        <f t="shared" si="2713"/>
        <v>8.7413413999534437E-2</v>
      </c>
      <c r="N4100" s="220">
        <f t="shared" si="2713"/>
        <v>9.3096451637144861E-2</v>
      </c>
      <c r="O4100" s="220">
        <f t="shared" si="2713"/>
        <v>8.2045042866673898E-2</v>
      </c>
      <c r="P4100" s="460">
        <f t="shared" si="2708"/>
        <v>0.99999999999999989</v>
      </c>
      <c r="Q4100" s="551">
        <f t="shared" si="2709"/>
        <v>0.10430446474586019</v>
      </c>
      <c r="R4100" s="234"/>
      <c r="S4100" s="234"/>
      <c r="T4100" s="75"/>
      <c r="U4100" s="79">
        <v>2</v>
      </c>
    </row>
    <row r="4101" spans="1:21" s="57" customFormat="1" ht="15.6" hidden="1" customHeight="1" thickBot="1">
      <c r="A4101" s="57" t="s">
        <v>87</v>
      </c>
      <c r="B4101" s="516"/>
      <c r="C4101" s="564" t="s">
        <v>1169</v>
      </c>
      <c r="D4101" s="219">
        <f t="shared" ref="D4101:O4101" si="2714">D4121/$P4121</f>
        <v>8.0520213881439762E-2</v>
      </c>
      <c r="E4101" s="220">
        <f t="shared" si="2714"/>
        <v>8.4936199365679907E-2</v>
      </c>
      <c r="F4101" s="220">
        <f t="shared" si="2714"/>
        <v>8.6926479647549001E-2</v>
      </c>
      <c r="G4101" s="220">
        <f t="shared" si="2714"/>
        <v>7.4745685448409122E-2</v>
      </c>
      <c r="H4101" s="220">
        <f t="shared" si="2714"/>
        <v>9.5227505412806529E-2</v>
      </c>
      <c r="I4101" s="220">
        <f t="shared" si="2714"/>
        <v>8.5806296330810564E-2</v>
      </c>
      <c r="J4101" s="220">
        <f t="shared" si="2714"/>
        <v>8.1307972469715925E-2</v>
      </c>
      <c r="K4101" s="220">
        <f t="shared" si="2714"/>
        <v>8.8000147110183835E-2</v>
      </c>
      <c r="L4101" s="220">
        <f t="shared" si="2714"/>
        <v>8.326172803279866E-2</v>
      </c>
      <c r="M4101" s="220">
        <f t="shared" si="2714"/>
        <v>8.0945127826483318E-2</v>
      </c>
      <c r="N4101" s="220">
        <f t="shared" si="2714"/>
        <v>8.1703050176133579E-2</v>
      </c>
      <c r="O4101" s="220">
        <f t="shared" si="2714"/>
        <v>7.6619594297989785E-2</v>
      </c>
      <c r="P4101" s="460">
        <f>SUM(D4101:O4101)</f>
        <v>1</v>
      </c>
      <c r="Q4101" s="551">
        <f>(P4121/P4119-1)</f>
        <v>4.0766762086891895E-2</v>
      </c>
      <c r="R4101" s="234"/>
      <c r="S4101" s="234"/>
      <c r="T4101" s="75"/>
      <c r="U4101" s="79">
        <v>2</v>
      </c>
    </row>
    <row r="4102" spans="1:21" s="57" customFormat="1" ht="15.6" customHeight="1" thickBot="1">
      <c r="A4102" s="57" t="s">
        <v>87</v>
      </c>
      <c r="B4102" s="516">
        <f>+B4084+1</f>
        <v>793</v>
      </c>
      <c r="C4102" s="564" t="s">
        <v>2216</v>
      </c>
      <c r="D4102" s="219">
        <f t="shared" ref="D4102:D4108" si="2715">D4122/$P4122</f>
        <v>0.10550550393345674</v>
      </c>
      <c r="E4102" s="220">
        <f t="shared" ref="E4102:O4102" si="2716">E4122/$P4122</f>
        <v>6.6564587257671282E-2</v>
      </c>
      <c r="F4102" s="220">
        <f t="shared" si="2716"/>
        <v>7.9802793226268348E-2</v>
      </c>
      <c r="G4102" s="220">
        <f t="shared" si="2716"/>
        <v>9.6509407178686418E-2</v>
      </c>
      <c r="H4102" s="220">
        <f t="shared" si="2716"/>
        <v>9.6847663629942557E-2</v>
      </c>
      <c r="I4102" s="220">
        <f t="shared" si="2716"/>
        <v>5.8591595026958827E-2</v>
      </c>
      <c r="J4102" s="220">
        <f t="shared" si="2716"/>
        <v>0.10695524011766501</v>
      </c>
      <c r="K4102" s="220">
        <f t="shared" si="2716"/>
        <v>6.7492147979284364E-2</v>
      </c>
      <c r="L4102" s="220">
        <f t="shared" si="2716"/>
        <v>7.5245016614204741E-2</v>
      </c>
      <c r="M4102" s="220">
        <f t="shared" si="2716"/>
        <v>0.10146419412057398</v>
      </c>
      <c r="N4102" s="220">
        <f t="shared" si="2716"/>
        <v>7.3633950787223498E-2</v>
      </c>
      <c r="O4102" s="220">
        <f t="shared" si="2716"/>
        <v>7.1387900128064216E-2</v>
      </c>
      <c r="P4102" s="460">
        <f t="shared" ref="P4102:P4111" si="2717">SUM(D4102:O4102)</f>
        <v>0.99999999999999989</v>
      </c>
      <c r="Q4102" s="551">
        <f>(P4122/P4121-1)</f>
        <v>8.7649293110628079E-2</v>
      </c>
      <c r="R4102" s="234"/>
      <c r="S4102" s="234"/>
      <c r="T4102" s="75"/>
      <c r="U4102" s="79">
        <v>1</v>
      </c>
    </row>
    <row r="4103" spans="1:21" s="57" customFormat="1" ht="15.6" customHeight="1" thickBot="1">
      <c r="A4103" s="57" t="s">
        <v>87</v>
      </c>
      <c r="B4103" s="516">
        <f>+B4102+1</f>
        <v>794</v>
      </c>
      <c r="C4103" s="564" t="s">
        <v>2217</v>
      </c>
      <c r="D4103" s="347">
        <f t="shared" si="2715"/>
        <v>9.7176853632632981E-2</v>
      </c>
      <c r="E4103" s="264">
        <f t="shared" ref="E4103:O4103" si="2718">E4123/$P4123</f>
        <v>7.5393153942112753E-2</v>
      </c>
      <c r="F4103" s="264">
        <f t="shared" si="2718"/>
        <v>9.3270971508708028E-2</v>
      </c>
      <c r="G4103" s="264">
        <f t="shared" si="2718"/>
        <v>7.2028213897903676E-2</v>
      </c>
      <c r="H4103" s="264">
        <f t="shared" si="2718"/>
        <v>7.8706093952865305E-2</v>
      </c>
      <c r="I4103" s="264">
        <f t="shared" si="2718"/>
        <v>8.2155229747006966E-2</v>
      </c>
      <c r="J4103" s="264">
        <f t="shared" si="2718"/>
        <v>7.9090766059081233E-2</v>
      </c>
      <c r="K4103" s="264">
        <f t="shared" si="2718"/>
        <v>7.8198429813886541E-2</v>
      </c>
      <c r="L4103" s="264">
        <f t="shared" si="2718"/>
        <v>6.8496138385037E-2</v>
      </c>
      <c r="M4103" s="264">
        <f t="shared" si="2718"/>
        <v>0.10443563679570919</v>
      </c>
      <c r="N4103" s="264">
        <f t="shared" si="2718"/>
        <v>8.5239966814405682E-2</v>
      </c>
      <c r="O4103" s="264">
        <f t="shared" si="2718"/>
        <v>8.5808545450650642E-2</v>
      </c>
      <c r="P4103" s="552">
        <f t="shared" si="2717"/>
        <v>1</v>
      </c>
      <c r="Q4103" s="553">
        <f t="shared" ref="Q4103:Q4111" si="2719">(P4123/P4122-1)</f>
        <v>-7.5909480570257815E-2</v>
      </c>
      <c r="R4103" s="234"/>
      <c r="S4103" s="234"/>
      <c r="T4103" s="75"/>
      <c r="U4103" s="79">
        <v>1</v>
      </c>
    </row>
    <row r="4104" spans="1:21" s="57" customFormat="1" ht="15.6" customHeight="1" thickBot="1">
      <c r="A4104" s="57" t="s">
        <v>87</v>
      </c>
      <c r="B4104" s="516">
        <f>+B4103+1</f>
        <v>795</v>
      </c>
      <c r="C4104" s="393" t="s">
        <v>2218</v>
      </c>
      <c r="D4104" s="175">
        <f t="shared" si="2715"/>
        <v>9.5735503663871999E-2</v>
      </c>
      <c r="E4104" s="176">
        <f t="shared" ref="E4104:O4104" si="2720">E4124/$P4124</f>
        <v>6.226005193313211E-2</v>
      </c>
      <c r="F4104" s="176">
        <f t="shared" si="2720"/>
        <v>9.1442423489618369E-2</v>
      </c>
      <c r="G4104" s="176">
        <f t="shared" si="2720"/>
        <v>7.3149692156821447E-2</v>
      </c>
      <c r="H4104" s="176">
        <f t="shared" si="2720"/>
        <v>7.8030763753785884E-2</v>
      </c>
      <c r="I4104" s="176">
        <f t="shared" si="2720"/>
        <v>9.2298300979004752E-2</v>
      </c>
      <c r="J4104" s="176">
        <f t="shared" si="2720"/>
        <v>8.1625949664709929E-2</v>
      </c>
      <c r="K4104" s="176">
        <f t="shared" si="2720"/>
        <v>8.4687442402939281E-2</v>
      </c>
      <c r="L4104" s="176">
        <f t="shared" si="2720"/>
        <v>8.1721537960710119E-2</v>
      </c>
      <c r="M4104" s="176">
        <f t="shared" si="2720"/>
        <v>9.0984811189719336E-2</v>
      </c>
      <c r="N4104" s="176">
        <f t="shared" si="2720"/>
        <v>7.7567805305406898E-2</v>
      </c>
      <c r="O4104" s="176">
        <f t="shared" si="2720"/>
        <v>9.0495717500279862E-2</v>
      </c>
      <c r="P4104" s="229">
        <f t="shared" si="2717"/>
        <v>1</v>
      </c>
      <c r="Q4104" s="498">
        <f t="shared" si="2719"/>
        <v>0.10725813218947566</v>
      </c>
      <c r="R4104" s="234"/>
      <c r="S4104" s="234"/>
      <c r="T4104" s="75"/>
      <c r="U4104" s="79">
        <v>1</v>
      </c>
    </row>
    <row r="4105" spans="1:21" s="57" customFormat="1" ht="15.6" customHeight="1" thickBot="1">
      <c r="A4105" s="57" t="s">
        <v>87</v>
      </c>
      <c r="B4105" s="516">
        <f>+B4104+1</f>
        <v>796</v>
      </c>
      <c r="C4105" s="393" t="s">
        <v>2219</v>
      </c>
      <c r="D4105" s="175">
        <f t="shared" si="2715"/>
        <v>9.4897583775597538E-2</v>
      </c>
      <c r="E4105" s="176">
        <f t="shared" ref="E4105:O4105" si="2721">E4125/$P4125</f>
        <v>6.6779973350784075E-2</v>
      </c>
      <c r="F4105" s="176">
        <f t="shared" si="2721"/>
        <v>9.0260090810157803E-2</v>
      </c>
      <c r="G4105" s="176">
        <f t="shared" si="2721"/>
        <v>6.8769136394362898E-2</v>
      </c>
      <c r="H4105" s="176">
        <f t="shared" si="2721"/>
        <v>8.9518631663502768E-2</v>
      </c>
      <c r="I4105" s="176">
        <f t="shared" si="2721"/>
        <v>8.3293400527414588E-2</v>
      </c>
      <c r="J4105" s="176">
        <f t="shared" si="2721"/>
        <v>8.944335275578888E-2</v>
      </c>
      <c r="K4105" s="176">
        <f t="shared" si="2721"/>
        <v>7.0486514179771642E-2</v>
      </c>
      <c r="L4105" s="176">
        <f t="shared" si="2721"/>
        <v>8.4132108843023939E-2</v>
      </c>
      <c r="M4105" s="176">
        <f t="shared" si="2721"/>
        <v>8.6844798976020154E-2</v>
      </c>
      <c r="N4105" s="176">
        <f t="shared" si="2721"/>
        <v>8.6028570831157988E-2</v>
      </c>
      <c r="O4105" s="176">
        <f t="shared" si="2721"/>
        <v>8.9545837892417726E-2</v>
      </c>
      <c r="P4105" s="164">
        <f t="shared" si="2717"/>
        <v>0.99999999999999989</v>
      </c>
      <c r="Q4105" s="492">
        <f t="shared" si="2719"/>
        <v>1.1354045638554133E-3</v>
      </c>
      <c r="R4105" s="234"/>
      <c r="S4105" s="234"/>
      <c r="T4105" s="75"/>
      <c r="U4105" s="79">
        <v>1</v>
      </c>
    </row>
    <row r="4106" spans="1:21" s="57" customFormat="1" ht="15.75" customHeight="1" thickBot="1">
      <c r="A4106" s="57" t="s">
        <v>87</v>
      </c>
      <c r="B4106" s="516">
        <f>+B4105+1</f>
        <v>797</v>
      </c>
      <c r="C4106" s="393" t="s">
        <v>2220</v>
      </c>
      <c r="D4106" s="175">
        <f t="shared" si="2715"/>
        <v>9.6016343207354443E-2</v>
      </c>
      <c r="E4106" s="176">
        <f t="shared" ref="E4106:O4106" si="2722">E4126/$P4126</f>
        <v>6.8437180796731362E-2</v>
      </c>
      <c r="F4106" s="176">
        <f t="shared" si="2722"/>
        <v>9.193054136874361E-2</v>
      </c>
      <c r="G4106" s="176">
        <f t="shared" si="2722"/>
        <v>7.150153217568947E-2</v>
      </c>
      <c r="H4106" s="176">
        <f t="shared" si="2722"/>
        <v>8.1716036772216546E-2</v>
      </c>
      <c r="I4106" s="176">
        <f t="shared" si="2722"/>
        <v>8.580183861082738E-2</v>
      </c>
      <c r="J4106" s="176">
        <f t="shared" si="2722"/>
        <v>8.3758937691521942E-2</v>
      </c>
      <c r="K4106" s="176">
        <f t="shared" si="2722"/>
        <v>7.7630234933605713E-2</v>
      </c>
      <c r="L4106" s="176">
        <f t="shared" si="2722"/>
        <v>7.7630234933605713E-2</v>
      </c>
      <c r="M4106" s="176">
        <f t="shared" si="2722"/>
        <v>9.3973442288049019E-2</v>
      </c>
      <c r="N4106" s="176">
        <f t="shared" si="2722"/>
        <v>8.2737487231869244E-2</v>
      </c>
      <c r="O4106" s="176">
        <f t="shared" si="2722"/>
        <v>8.8866189989785668E-2</v>
      </c>
      <c r="P4106" s="164">
        <f t="shared" si="2717"/>
        <v>1.0000000000000002</v>
      </c>
      <c r="Q4106" s="492">
        <f t="shared" si="2719"/>
        <v>5.2384353862071631E-3</v>
      </c>
      <c r="R4106" s="234"/>
      <c r="S4106" s="234"/>
      <c r="T4106" s="75"/>
      <c r="U4106" s="79">
        <v>1</v>
      </c>
    </row>
    <row r="4107" spans="1:21" s="57" customFormat="1" ht="15.75" customHeight="1" thickBot="1">
      <c r="A4107" s="57" t="s">
        <v>87</v>
      </c>
      <c r="B4107" s="516">
        <f>+B4106+1</f>
        <v>798</v>
      </c>
      <c r="C4107" s="393" t="s">
        <v>2221</v>
      </c>
      <c r="D4107" s="175">
        <f t="shared" si="2715"/>
        <v>9.5573440643863167E-2</v>
      </c>
      <c r="E4107" s="176">
        <f t="shared" ref="E4107:O4107" si="2723">E4127/$P4127</f>
        <v>6.841046277665995E-2</v>
      </c>
      <c r="F4107" s="176">
        <f t="shared" si="2723"/>
        <v>9.1549295774647876E-2</v>
      </c>
      <c r="G4107" s="176">
        <f t="shared" si="2723"/>
        <v>7.1428571428571425E-2</v>
      </c>
      <c r="H4107" s="176">
        <f t="shared" si="2723"/>
        <v>8.2494969818913466E-2</v>
      </c>
      <c r="I4107" s="176">
        <f t="shared" si="2723"/>
        <v>8.5513078470824941E-2</v>
      </c>
      <c r="J4107" s="176">
        <f t="shared" si="2723"/>
        <v>8.350100603621731E-2</v>
      </c>
      <c r="K4107" s="176">
        <f t="shared" si="2723"/>
        <v>7.746478873239436E-2</v>
      </c>
      <c r="L4107" s="176">
        <f t="shared" si="2723"/>
        <v>7.847082494969819E-2</v>
      </c>
      <c r="M4107" s="176">
        <f t="shared" si="2723"/>
        <v>9.4567404426559351E-2</v>
      </c>
      <c r="N4107" s="176">
        <f t="shared" si="2723"/>
        <v>8.2494969818913466E-2</v>
      </c>
      <c r="O4107" s="176">
        <f t="shared" si="2723"/>
        <v>8.8531187122736388E-2</v>
      </c>
      <c r="P4107" s="164">
        <f t="shared" si="2717"/>
        <v>0.99999999999999978</v>
      </c>
      <c r="Q4107" s="492">
        <f t="shared" si="2719"/>
        <v>1.5321756894790539E-2</v>
      </c>
      <c r="R4107" s="234"/>
      <c r="S4107" s="234"/>
      <c r="T4107" s="75"/>
      <c r="U4107" s="79">
        <v>1</v>
      </c>
    </row>
    <row r="4108" spans="1:21" s="57" customFormat="1" ht="15.75" hidden="1" customHeight="1" thickBot="1">
      <c r="A4108" s="57" t="s">
        <v>87</v>
      </c>
      <c r="B4108" s="69"/>
      <c r="C4108" s="393" t="s">
        <v>2222</v>
      </c>
      <c r="D4108" s="175" t="e">
        <f t="shared" si="2715"/>
        <v>#DIV/0!</v>
      </c>
      <c r="E4108" s="176" t="e">
        <f t="shared" ref="E4108:O4108" si="2724">E4128/$P4128</f>
        <v>#DIV/0!</v>
      </c>
      <c r="F4108" s="176" t="e">
        <f t="shared" si="2724"/>
        <v>#DIV/0!</v>
      </c>
      <c r="G4108" s="176" t="e">
        <f t="shared" si="2724"/>
        <v>#DIV/0!</v>
      </c>
      <c r="H4108" s="176" t="e">
        <f t="shared" si="2724"/>
        <v>#DIV/0!</v>
      </c>
      <c r="I4108" s="176" t="e">
        <f t="shared" si="2724"/>
        <v>#DIV/0!</v>
      </c>
      <c r="J4108" s="176" t="e">
        <f t="shared" si="2724"/>
        <v>#DIV/0!</v>
      </c>
      <c r="K4108" s="176" t="e">
        <f t="shared" si="2724"/>
        <v>#DIV/0!</v>
      </c>
      <c r="L4108" s="176" t="e">
        <f t="shared" si="2724"/>
        <v>#DIV/0!</v>
      </c>
      <c r="M4108" s="176" t="e">
        <f t="shared" si="2724"/>
        <v>#DIV/0!</v>
      </c>
      <c r="N4108" s="176" t="e">
        <f t="shared" si="2724"/>
        <v>#DIV/0!</v>
      </c>
      <c r="O4108" s="176" t="e">
        <f t="shared" si="2724"/>
        <v>#DIV/0!</v>
      </c>
      <c r="P4108" s="164" t="e">
        <f t="shared" si="2717"/>
        <v>#DIV/0!</v>
      </c>
      <c r="Q4108" s="492">
        <f t="shared" si="2719"/>
        <v>-1</v>
      </c>
      <c r="R4108" s="234"/>
      <c r="S4108" s="234"/>
      <c r="T4108" s="75"/>
      <c r="U4108" s="79">
        <v>2</v>
      </c>
    </row>
    <row r="4109" spans="1:21" s="57" customFormat="1" ht="15.75" hidden="1" customHeight="1" thickBot="1">
      <c r="A4109" s="57" t="s">
        <v>87</v>
      </c>
      <c r="B4109" s="69"/>
      <c r="C4109" s="393" t="s">
        <v>2223</v>
      </c>
      <c r="D4109" s="175" t="e">
        <f t="shared" ref="D4109:O4111" si="2725">D4129/$P4129</f>
        <v>#DIV/0!</v>
      </c>
      <c r="E4109" s="176" t="e">
        <f t="shared" si="2725"/>
        <v>#DIV/0!</v>
      </c>
      <c r="F4109" s="176" t="e">
        <f t="shared" si="2725"/>
        <v>#DIV/0!</v>
      </c>
      <c r="G4109" s="176" t="e">
        <f t="shared" si="2725"/>
        <v>#DIV/0!</v>
      </c>
      <c r="H4109" s="176" t="e">
        <f t="shared" si="2725"/>
        <v>#DIV/0!</v>
      </c>
      <c r="I4109" s="176" t="e">
        <f t="shared" si="2725"/>
        <v>#DIV/0!</v>
      </c>
      <c r="J4109" s="176" t="e">
        <f t="shared" si="2725"/>
        <v>#DIV/0!</v>
      </c>
      <c r="K4109" s="176" t="e">
        <f t="shared" si="2725"/>
        <v>#DIV/0!</v>
      </c>
      <c r="L4109" s="176" t="e">
        <f t="shared" si="2725"/>
        <v>#DIV/0!</v>
      </c>
      <c r="M4109" s="176" t="e">
        <f t="shared" si="2725"/>
        <v>#DIV/0!</v>
      </c>
      <c r="N4109" s="176" t="e">
        <f t="shared" si="2725"/>
        <v>#DIV/0!</v>
      </c>
      <c r="O4109" s="176" t="e">
        <f t="shared" si="2725"/>
        <v>#DIV/0!</v>
      </c>
      <c r="P4109" s="164" t="e">
        <f t="shared" si="2717"/>
        <v>#DIV/0!</v>
      </c>
      <c r="Q4109" s="492" t="e">
        <f t="shared" si="2719"/>
        <v>#DIV/0!</v>
      </c>
      <c r="R4109" s="234"/>
      <c r="S4109" s="234"/>
      <c r="T4109" s="75"/>
      <c r="U4109" s="79">
        <v>2</v>
      </c>
    </row>
    <row r="4110" spans="1:21" s="57" customFormat="1" ht="15.75" hidden="1" customHeight="1" thickBot="1">
      <c r="A4110" s="57" t="s">
        <v>87</v>
      </c>
      <c r="B4110" s="69"/>
      <c r="C4110" s="393" t="s">
        <v>2224</v>
      </c>
      <c r="D4110" s="175" t="e">
        <f t="shared" si="2725"/>
        <v>#DIV/0!</v>
      </c>
      <c r="E4110" s="176" t="e">
        <f t="shared" si="2725"/>
        <v>#DIV/0!</v>
      </c>
      <c r="F4110" s="176" t="e">
        <f t="shared" si="2725"/>
        <v>#DIV/0!</v>
      </c>
      <c r="G4110" s="176" t="e">
        <f t="shared" si="2725"/>
        <v>#DIV/0!</v>
      </c>
      <c r="H4110" s="176" t="e">
        <f t="shared" si="2725"/>
        <v>#DIV/0!</v>
      </c>
      <c r="I4110" s="176" t="e">
        <f t="shared" si="2725"/>
        <v>#DIV/0!</v>
      </c>
      <c r="J4110" s="176" t="e">
        <f t="shared" si="2725"/>
        <v>#DIV/0!</v>
      </c>
      <c r="K4110" s="176" t="e">
        <f t="shared" si="2725"/>
        <v>#DIV/0!</v>
      </c>
      <c r="L4110" s="176" t="e">
        <f t="shared" si="2725"/>
        <v>#DIV/0!</v>
      </c>
      <c r="M4110" s="176" t="e">
        <f t="shared" si="2725"/>
        <v>#DIV/0!</v>
      </c>
      <c r="N4110" s="176" t="e">
        <f t="shared" si="2725"/>
        <v>#DIV/0!</v>
      </c>
      <c r="O4110" s="176" t="e">
        <f t="shared" si="2725"/>
        <v>#DIV/0!</v>
      </c>
      <c r="P4110" s="164" t="e">
        <f t="shared" si="2717"/>
        <v>#DIV/0!</v>
      </c>
      <c r="Q4110" s="492" t="e">
        <f t="shared" si="2719"/>
        <v>#DIV/0!</v>
      </c>
      <c r="R4110" s="234"/>
      <c r="S4110" s="234"/>
      <c r="T4110" s="75"/>
      <c r="U4110" s="79">
        <v>2</v>
      </c>
    </row>
    <row r="4111" spans="1:21" s="57" customFormat="1" ht="15.75" hidden="1" customHeight="1" thickBot="1">
      <c r="A4111" s="57" t="s">
        <v>87</v>
      </c>
      <c r="B4111" s="69"/>
      <c r="C4111" s="393" t="s">
        <v>2225</v>
      </c>
      <c r="D4111" s="175" t="e">
        <f t="shared" si="2725"/>
        <v>#DIV/0!</v>
      </c>
      <c r="E4111" s="176" t="e">
        <f t="shared" si="2725"/>
        <v>#DIV/0!</v>
      </c>
      <c r="F4111" s="176" t="e">
        <f t="shared" si="2725"/>
        <v>#DIV/0!</v>
      </c>
      <c r="G4111" s="176" t="e">
        <f t="shared" si="2725"/>
        <v>#DIV/0!</v>
      </c>
      <c r="H4111" s="176" t="e">
        <f t="shared" si="2725"/>
        <v>#DIV/0!</v>
      </c>
      <c r="I4111" s="176" t="e">
        <f t="shared" si="2725"/>
        <v>#DIV/0!</v>
      </c>
      <c r="J4111" s="176" t="e">
        <f t="shared" si="2725"/>
        <v>#DIV/0!</v>
      </c>
      <c r="K4111" s="176" t="e">
        <f t="shared" si="2725"/>
        <v>#DIV/0!</v>
      </c>
      <c r="L4111" s="176" t="e">
        <f t="shared" si="2725"/>
        <v>#DIV/0!</v>
      </c>
      <c r="M4111" s="176" t="e">
        <f t="shared" si="2725"/>
        <v>#DIV/0!</v>
      </c>
      <c r="N4111" s="176" t="e">
        <f t="shared" si="2725"/>
        <v>#DIV/0!</v>
      </c>
      <c r="O4111" s="176" t="e">
        <f t="shared" si="2725"/>
        <v>#DIV/0!</v>
      </c>
      <c r="P4111" s="164" t="e">
        <f t="shared" si="2717"/>
        <v>#DIV/0!</v>
      </c>
      <c r="Q4111" s="492" t="e">
        <f t="shared" si="2719"/>
        <v>#DIV/0!</v>
      </c>
      <c r="R4111" s="234"/>
      <c r="S4111" s="234"/>
      <c r="T4111" s="75"/>
      <c r="U4111" s="79">
        <v>2</v>
      </c>
    </row>
    <row r="4112" spans="1:21" s="57" customFormat="1" ht="15.75" hidden="1" customHeight="1" thickBot="1">
      <c r="A4112" s="57" t="s">
        <v>87</v>
      </c>
      <c r="B4112" s="69"/>
      <c r="C4112" s="394" t="s">
        <v>414</v>
      </c>
      <c r="D4112" s="245">
        <v>5.4271944100000002</v>
      </c>
      <c r="E4112" s="246">
        <v>5.1572692599999996</v>
      </c>
      <c r="F4112" s="246">
        <v>5.3456848099999998</v>
      </c>
      <c r="G4112" s="246">
        <v>4.1578200599999988</v>
      </c>
      <c r="H4112" s="246">
        <v>4.8676410200000007</v>
      </c>
      <c r="I4112" s="246">
        <v>5.3868522499999996</v>
      </c>
      <c r="J4112" s="246">
        <v>4.8002711300000023</v>
      </c>
      <c r="K4112" s="246">
        <v>5.6944825899999998</v>
      </c>
      <c r="L4112" s="246">
        <v>5.4981081399999994</v>
      </c>
      <c r="M4112" s="246">
        <v>6.7181100800000024</v>
      </c>
      <c r="N4112" s="246">
        <v>4.9527640899999952</v>
      </c>
      <c r="O4112" s="197">
        <v>5.6894366200000022</v>
      </c>
      <c r="P4112" s="181">
        <f>SUM(D4112:O4112)</f>
        <v>63.695634460000001</v>
      </c>
      <c r="Q4112" s="198"/>
      <c r="R4112" s="161"/>
      <c r="S4112" s="161"/>
      <c r="T4112" s="75"/>
      <c r="U4112" s="79">
        <v>2</v>
      </c>
    </row>
    <row r="4113" spans="1:21" s="57" customFormat="1" ht="15.75" hidden="1" customHeight="1" thickBot="1">
      <c r="A4113" s="57" t="s">
        <v>87</v>
      </c>
      <c r="B4113" s="69"/>
      <c r="C4113" s="393" t="s">
        <v>415</v>
      </c>
      <c r="D4113" s="182">
        <v>5.4166762799999999</v>
      </c>
      <c r="E4113" s="183">
        <v>4.8818979300000001</v>
      </c>
      <c r="F4113" s="183">
        <v>5.3627166500000003</v>
      </c>
      <c r="G4113" s="183">
        <v>4.8923893300000003</v>
      </c>
      <c r="H4113" s="183">
        <v>5.5702971100000003</v>
      </c>
      <c r="I4113" s="183">
        <v>5.1301277499999998</v>
      </c>
      <c r="J4113" s="183">
        <v>5.3076765400000001</v>
      </c>
      <c r="K4113" s="183">
        <v>5.8684712799999996</v>
      </c>
      <c r="L4113" s="183">
        <v>5.5782686899999998</v>
      </c>
      <c r="M4113" s="183">
        <v>5.8021377699999999</v>
      </c>
      <c r="N4113" s="183">
        <v>6.9038354899999996</v>
      </c>
      <c r="O4113" s="184">
        <v>4.8771714599999996</v>
      </c>
      <c r="P4113" s="185">
        <f>SUM(D4113:O4113)</f>
        <v>65.591666279999998</v>
      </c>
      <c r="Q4113" s="502"/>
      <c r="R4113" s="186"/>
      <c r="S4113" s="186"/>
      <c r="T4113" s="103"/>
      <c r="U4113" s="79">
        <v>2</v>
      </c>
    </row>
    <row r="4114" spans="1:21" s="57" customFormat="1" ht="15.75" hidden="1" customHeight="1" thickBot="1">
      <c r="A4114" s="57" t="s">
        <v>87</v>
      </c>
      <c r="B4114" s="69"/>
      <c r="C4114" s="393" t="s">
        <v>509</v>
      </c>
      <c r="D4114" s="182">
        <v>5.4695606899999998</v>
      </c>
      <c r="E4114" s="183">
        <v>5.3790975200000002</v>
      </c>
      <c r="F4114" s="183">
        <v>5.3369350500000001</v>
      </c>
      <c r="G4114" s="183">
        <v>5.2817405600000003</v>
      </c>
      <c r="H4114" s="183">
        <v>5.8301581000000002</v>
      </c>
      <c r="I4114" s="183">
        <v>6.6562592</v>
      </c>
      <c r="J4114" s="183">
        <v>8.0019290200000004</v>
      </c>
      <c r="K4114" s="183">
        <v>6.8552921700000002</v>
      </c>
      <c r="L4114" s="183">
        <v>6.6988133799999998</v>
      </c>
      <c r="M4114" s="183">
        <v>1.9175624899999999</v>
      </c>
      <c r="N4114" s="183">
        <v>6.3929591500000003</v>
      </c>
      <c r="O4114" s="184">
        <v>6.3286267299999999</v>
      </c>
      <c r="P4114" s="185">
        <f>SUM(D4114:O4114)</f>
        <v>70.148934060000002</v>
      </c>
      <c r="Q4114" s="503"/>
      <c r="R4114" s="187"/>
      <c r="S4114" s="187"/>
      <c r="T4114" s="105">
        <f t="shared" ref="T4114:T4119" si="2726">R4114-S4114</f>
        <v>0</v>
      </c>
      <c r="U4114" s="79">
        <v>2</v>
      </c>
    </row>
    <row r="4115" spans="1:21" s="57" customFormat="1" ht="15.75" hidden="1" customHeight="1" thickBot="1">
      <c r="A4115" s="57" t="s">
        <v>87</v>
      </c>
      <c r="B4115" s="69"/>
      <c r="C4115" s="393" t="s">
        <v>634</v>
      </c>
      <c r="D4115" s="182">
        <v>8.4849276699999994</v>
      </c>
      <c r="E4115" s="183">
        <v>6.8903412099999999</v>
      </c>
      <c r="F4115" s="183">
        <v>5.4324380000000003</v>
      </c>
      <c r="G4115" s="183">
        <v>0.51592258000000002</v>
      </c>
      <c r="H4115" s="183">
        <v>5.0046639300000004</v>
      </c>
      <c r="I4115" s="183">
        <v>4.4919199900000004</v>
      </c>
      <c r="J4115" s="183">
        <v>7.1967589500000004</v>
      </c>
      <c r="K4115" s="183">
        <v>5.2106605799999999</v>
      </c>
      <c r="L4115" s="183">
        <v>3.32584371</v>
      </c>
      <c r="M4115" s="183">
        <v>6.3973481400000001</v>
      </c>
      <c r="N4115" s="183">
        <v>5.6953711299999998</v>
      </c>
      <c r="O4115" s="184">
        <v>5.3179515999999998</v>
      </c>
      <c r="P4115" s="185">
        <f t="shared" ref="P4115:P4121" si="2727">SUM(D4115:O4115)</f>
        <v>63.964147490000002</v>
      </c>
      <c r="Q4115" s="503"/>
      <c r="R4115" s="187"/>
      <c r="S4115" s="187"/>
      <c r="T4115" s="105">
        <f t="shared" si="2726"/>
        <v>0</v>
      </c>
      <c r="U4115" s="79">
        <v>2</v>
      </c>
    </row>
    <row r="4116" spans="1:21" s="57" customFormat="1" ht="15.75" hidden="1" customHeight="1" thickBot="1">
      <c r="A4116" s="57" t="s">
        <v>87</v>
      </c>
      <c r="B4116" s="69"/>
      <c r="C4116" s="393" t="s">
        <v>731</v>
      </c>
      <c r="D4116" s="182">
        <v>6.1466753599999997</v>
      </c>
      <c r="E4116" s="183">
        <v>5.76099067</v>
      </c>
      <c r="F4116" s="183">
        <v>5.6991059899999996</v>
      </c>
      <c r="G4116" s="183">
        <v>5.7048883100000003</v>
      </c>
      <c r="H4116" s="183">
        <v>6.22129025</v>
      </c>
      <c r="I4116" s="183">
        <v>6.05420376</v>
      </c>
      <c r="J4116" s="183">
        <v>5.9848220300000001</v>
      </c>
      <c r="K4116" s="183">
        <v>5.4245250699999996</v>
      </c>
      <c r="L4116" s="183">
        <v>6.5110053299999997</v>
      </c>
      <c r="M4116" s="183">
        <v>6.6526582599999999</v>
      </c>
      <c r="N4116" s="183">
        <v>6.5738207700000002</v>
      </c>
      <c r="O4116" s="184">
        <v>5.9640068800000003</v>
      </c>
      <c r="P4116" s="185">
        <f t="shared" si="2727"/>
        <v>72.697992680000013</v>
      </c>
      <c r="Q4116" s="503"/>
      <c r="R4116" s="187"/>
      <c r="S4116" s="187"/>
      <c r="T4116" s="105">
        <f t="shared" si="2726"/>
        <v>0</v>
      </c>
      <c r="U4116" s="79">
        <v>2</v>
      </c>
    </row>
    <row r="4117" spans="1:21" s="57" customFormat="1" ht="15.75" hidden="1" customHeight="1" thickBot="1">
      <c r="A4117" s="57" t="s">
        <v>87</v>
      </c>
      <c r="B4117" s="69"/>
      <c r="C4117" s="393" t="s">
        <v>839</v>
      </c>
      <c r="D4117" s="189">
        <v>6.9462115600000001</v>
      </c>
      <c r="E4117" s="190">
        <v>6.1497470500000002</v>
      </c>
      <c r="F4117" s="190">
        <v>7.009868860000001</v>
      </c>
      <c r="G4117" s="190">
        <v>5.3551581800000001</v>
      </c>
      <c r="H4117" s="190">
        <v>6.0692399199999976</v>
      </c>
      <c r="I4117" s="190">
        <v>6.8702095300000039</v>
      </c>
      <c r="J4117" s="190">
        <v>6.1884135699999945</v>
      </c>
      <c r="K4117" s="190">
        <v>6.2390701500000034</v>
      </c>
      <c r="L4117" s="190">
        <v>7.0495106199999995</v>
      </c>
      <c r="M4117" s="190">
        <v>6.8298085100000065</v>
      </c>
      <c r="N4117" s="190">
        <v>6.5097000999999892</v>
      </c>
      <c r="O4117" s="184">
        <v>6.6759330600000055</v>
      </c>
      <c r="P4117" s="185">
        <f t="shared" si="2727"/>
        <v>77.892871110000002</v>
      </c>
      <c r="Q4117" s="503"/>
      <c r="R4117" s="187"/>
      <c r="S4117" s="187"/>
      <c r="T4117" s="105">
        <f t="shared" si="2726"/>
        <v>0</v>
      </c>
      <c r="U4117" s="79">
        <v>2</v>
      </c>
    </row>
    <row r="4118" spans="1:21" s="57" customFormat="1" ht="15.75" hidden="1" customHeight="1" thickBot="1">
      <c r="A4118" s="57" t="s">
        <v>87</v>
      </c>
      <c r="B4118" s="69"/>
      <c r="C4118" s="393" t="s">
        <v>921</v>
      </c>
      <c r="D4118" s="422">
        <v>6.3699759900000004</v>
      </c>
      <c r="E4118" s="423">
        <v>6.4113103899999988</v>
      </c>
      <c r="F4118" s="423">
        <v>6.1977322099999999</v>
      </c>
      <c r="G4118" s="423">
        <v>5.7170459700000009</v>
      </c>
      <c r="H4118" s="423">
        <v>7.3846685900000004</v>
      </c>
      <c r="I4118" s="423">
        <v>7.3568758799999969</v>
      </c>
      <c r="J4118" s="423">
        <v>6.0912964700000032</v>
      </c>
      <c r="K4118" s="423">
        <v>5.9364577999999995</v>
      </c>
      <c r="L4118" s="423">
        <v>5.0188877699999992</v>
      </c>
      <c r="M4118" s="423">
        <v>6.6084626700000015</v>
      </c>
      <c r="N4118" s="423">
        <v>6.975193609999998</v>
      </c>
      <c r="O4118" s="424">
        <v>5.9868296100000009</v>
      </c>
      <c r="P4118" s="425">
        <f t="shared" si="2727"/>
        <v>76.05473696</v>
      </c>
      <c r="Q4118" s="503"/>
      <c r="R4118" s="182"/>
      <c r="S4118" s="191"/>
      <c r="T4118" s="192">
        <f>S4118-R4118</f>
        <v>0</v>
      </c>
      <c r="U4118" s="79">
        <v>2</v>
      </c>
    </row>
    <row r="4119" spans="1:21" s="57" customFormat="1" ht="15.75" hidden="1" customHeight="1" thickBot="1">
      <c r="A4119" s="57" t="s">
        <v>87</v>
      </c>
      <c r="B4119" s="69"/>
      <c r="C4119" s="393" t="s">
        <v>1022</v>
      </c>
      <c r="D4119" s="182">
        <v>6.80205401</v>
      </c>
      <c r="E4119" s="183">
        <v>7.1144690899999992</v>
      </c>
      <c r="F4119" s="183">
        <v>7.7107923300000003</v>
      </c>
      <c r="G4119" s="183">
        <v>6.2413574900000022</v>
      </c>
      <c r="H4119" s="183">
        <v>7.271909799999996</v>
      </c>
      <c r="I4119" s="183">
        <v>5.8425506800000022</v>
      </c>
      <c r="J4119" s="183">
        <v>6.9767558500000035</v>
      </c>
      <c r="K4119" s="183">
        <v>6.6441968599999939</v>
      </c>
      <c r="L4119" s="183">
        <v>7.332146630000004</v>
      </c>
      <c r="M4119" s="183">
        <v>7.3416415900000018</v>
      </c>
      <c r="N4119" s="183">
        <v>7.8189461999999992</v>
      </c>
      <c r="O4119" s="184">
        <v>6.8907650599999926</v>
      </c>
      <c r="P4119" s="185">
        <f t="shared" si="2727"/>
        <v>83.987585589999995</v>
      </c>
      <c r="Q4119" s="503"/>
      <c r="R4119" s="187">
        <v>67.099999999999994</v>
      </c>
      <c r="S4119" s="187">
        <v>67.099999999999994</v>
      </c>
      <c r="T4119" s="105">
        <f t="shared" si="2726"/>
        <v>0</v>
      </c>
      <c r="U4119" s="79">
        <v>2</v>
      </c>
    </row>
    <row r="4120" spans="1:21" s="57" customFormat="1" ht="15.6" customHeight="1" thickBot="1">
      <c r="A4120" s="57" t="s">
        <v>87</v>
      </c>
      <c r="B4120" s="516">
        <f>+B4107+1</f>
        <v>799</v>
      </c>
      <c r="C4120" s="393" t="s">
        <v>2538</v>
      </c>
      <c r="D4120" s="182">
        <v>9.1999999999999993</v>
      </c>
      <c r="E4120" s="183">
        <v>8.1999999999999993</v>
      </c>
      <c r="F4120" s="183">
        <v>9.8000000000000007</v>
      </c>
      <c r="G4120" s="183">
        <v>7.4</v>
      </c>
      <c r="H4120" s="183">
        <v>8.1999999999999993</v>
      </c>
      <c r="I4120" s="183">
        <v>8.1999999999999993</v>
      </c>
      <c r="J4120" s="183">
        <v>8.5</v>
      </c>
      <c r="K4120" s="183">
        <v>7.7</v>
      </c>
      <c r="L4120" s="183">
        <v>8</v>
      </c>
      <c r="M4120" s="183">
        <v>9.3000000000000007</v>
      </c>
      <c r="N4120" s="183">
        <v>8.6</v>
      </c>
      <c r="O4120" s="184">
        <f>(R4120)-SUM(D4120:N4120)</f>
        <v>8.5000000000000142</v>
      </c>
      <c r="P4120" s="185">
        <f>SUM(D4120:O4120)</f>
        <v>101.60000000000001</v>
      </c>
      <c r="Q4120" s="584"/>
      <c r="R4120" s="182">
        <v>101.60000000000001</v>
      </c>
      <c r="S4120" s="187">
        <f>101.2+0.4</f>
        <v>101.60000000000001</v>
      </c>
      <c r="T4120" s="105">
        <f>R4120-S4120</f>
        <v>0</v>
      </c>
      <c r="U4120" s="79">
        <v>1</v>
      </c>
    </row>
    <row r="4121" spans="1:21" s="57" customFormat="1" ht="15.75" hidden="1" customHeight="1" thickBot="1">
      <c r="A4121" s="57" t="s">
        <v>87</v>
      </c>
      <c r="B4121" s="69"/>
      <c r="C4121" s="393" t="s">
        <v>1169</v>
      </c>
      <c r="D4121" s="182">
        <v>7.0383916700000002</v>
      </c>
      <c r="E4121" s="183">
        <v>7.4243995299999996</v>
      </c>
      <c r="F4121" s="183">
        <v>7.5983728899999985</v>
      </c>
      <c r="G4121" s="183">
        <v>6.5336315500000026</v>
      </c>
      <c r="H4121" s="183">
        <v>8.3239778999999956</v>
      </c>
      <c r="I4121" s="183">
        <v>7.5004560000000069</v>
      </c>
      <c r="J4121" s="183">
        <v>7.1072508199999973</v>
      </c>
      <c r="K4121" s="183">
        <v>7.6922237599999974</v>
      </c>
      <c r="L4121" s="183">
        <v>7.2780314999999973</v>
      </c>
      <c r="M4121" s="183">
        <v>7.07553403</v>
      </c>
      <c r="N4121" s="183">
        <v>7.141785150000004</v>
      </c>
      <c r="O4121" s="184">
        <v>6.6974327100000011</v>
      </c>
      <c r="P4121" s="185">
        <f t="shared" si="2727"/>
        <v>87.411487510000001</v>
      </c>
      <c r="Q4121" s="351"/>
      <c r="R4121" s="199">
        <v>89.9</v>
      </c>
      <c r="S4121" s="187">
        <f>89+0.9</f>
        <v>89.9</v>
      </c>
      <c r="T4121" s="481">
        <f>R4121-S4121</f>
        <v>0</v>
      </c>
      <c r="U4121" s="79">
        <v>2</v>
      </c>
    </row>
    <row r="4122" spans="1:21" s="57" customFormat="1" ht="15.75" hidden="1" customHeight="1" thickBot="1">
      <c r="A4122" s="57" t="s">
        <v>87</v>
      </c>
      <c r="B4122" s="516"/>
      <c r="C4122" s="393" t="s">
        <v>2216</v>
      </c>
      <c r="D4122" s="182">
        <v>10.03072927</v>
      </c>
      <c r="E4122" s="183">
        <v>6.3284978399999989</v>
      </c>
      <c r="F4122" s="183">
        <v>7.5870943600000018</v>
      </c>
      <c r="G4122" s="183">
        <v>9.1754429799999997</v>
      </c>
      <c r="H4122" s="183">
        <v>9.2076020499999984</v>
      </c>
      <c r="I4122" s="183">
        <v>5.5704812100000041</v>
      </c>
      <c r="J4122" s="183">
        <v>10.168560099999993</v>
      </c>
      <c r="K4122" s="183">
        <v>6.4166838600000062</v>
      </c>
      <c r="L4122" s="183">
        <v>7.1537726699999951</v>
      </c>
      <c r="M4122" s="183">
        <v>9.6465096499999987</v>
      </c>
      <c r="N4122" s="183">
        <v>7.0006037400000025</v>
      </c>
      <c r="O4122" s="184">
        <v>6.7870648699999947</v>
      </c>
      <c r="P4122" s="185">
        <f t="shared" ref="P4122:P4131" si="2728">SUM(D4122:O4122)</f>
        <v>95.073042599999994</v>
      </c>
      <c r="Q4122" s="351"/>
      <c r="R4122" s="182">
        <v>92</v>
      </c>
      <c r="S4122" s="187">
        <f>94.4-2.4</f>
        <v>92</v>
      </c>
      <c r="T4122" s="481">
        <f t="shared" ref="T4122:T4131" si="2729">R4122-S4122</f>
        <v>0</v>
      </c>
      <c r="U4122" s="79">
        <v>2</v>
      </c>
    </row>
    <row r="4123" spans="1:21" s="57" customFormat="1" ht="15.75" hidden="1" customHeight="1" thickBot="1">
      <c r="A4123" s="57" t="s">
        <v>87</v>
      </c>
      <c r="B4123" s="516"/>
      <c r="C4123" s="393" t="s">
        <v>2217</v>
      </c>
      <c r="D4123" s="583">
        <v>8.5375791099999994</v>
      </c>
      <c r="E4123" s="301">
        <v>6.6237482700000001</v>
      </c>
      <c r="F4123" s="301">
        <v>8.1944235499999998</v>
      </c>
      <c r="G4123" s="301">
        <v>6.3281177700000022</v>
      </c>
      <c r="H4123" s="301">
        <v>6.9148102499999986</v>
      </c>
      <c r="I4123" s="301">
        <v>7.217837860000003</v>
      </c>
      <c r="J4123" s="301">
        <v>6.9486060399999943</v>
      </c>
      <c r="K4123" s="301">
        <v>6.8702088600000053</v>
      </c>
      <c r="L4123" s="301">
        <v>6.0178033999999982</v>
      </c>
      <c r="M4123" s="301">
        <v>9.1753074699999999</v>
      </c>
      <c r="N4123" s="301">
        <v>7.4888508199999961</v>
      </c>
      <c r="O4123" s="332">
        <v>7.5388039200000065</v>
      </c>
      <c r="P4123" s="333">
        <f t="shared" si="2728"/>
        <v>87.856097320000003</v>
      </c>
      <c r="Q4123" s="557"/>
      <c r="R4123" s="419">
        <v>86.9</v>
      </c>
      <c r="S4123" s="187">
        <f>86.5+0.4</f>
        <v>86.9</v>
      </c>
      <c r="T4123" s="105">
        <f t="shared" si="2729"/>
        <v>0</v>
      </c>
      <c r="U4123" s="79">
        <v>2</v>
      </c>
    </row>
    <row r="4124" spans="1:21" s="57" customFormat="1" ht="15.6" hidden="1" customHeight="1" thickBot="1">
      <c r="A4124" s="57" t="s">
        <v>87</v>
      </c>
      <c r="B4124" s="516"/>
      <c r="C4124" s="393" t="s">
        <v>2218</v>
      </c>
      <c r="D4124" s="189">
        <v>9.31309027</v>
      </c>
      <c r="E4124" s="190">
        <v>6.0566191400000005</v>
      </c>
      <c r="F4124" s="190">
        <v>8.8954620999999978</v>
      </c>
      <c r="G4124" s="190">
        <v>7.1159565700000016</v>
      </c>
      <c r="H4124" s="190">
        <v>7.5907841800000035</v>
      </c>
      <c r="I4124" s="190">
        <v>8.9787213299999991</v>
      </c>
      <c r="J4124" s="190">
        <v>7.9405216299999992</v>
      </c>
      <c r="K4124" s="190">
        <v>8.2383417399999956</v>
      </c>
      <c r="L4124" s="190">
        <v>7.9498204000000072</v>
      </c>
      <c r="M4124" s="190">
        <v>8.8509458599999959</v>
      </c>
      <c r="N4124" s="190">
        <v>7.5457478699999996</v>
      </c>
      <c r="O4124" s="184">
        <v>8.803367129999998</v>
      </c>
      <c r="P4124" s="185">
        <f t="shared" si="2728"/>
        <v>97.279378219999998</v>
      </c>
      <c r="Q4124" s="584"/>
      <c r="R4124" s="182">
        <v>100.2</v>
      </c>
      <c r="S4124" s="187">
        <f>99.8+0.4</f>
        <v>100.2</v>
      </c>
      <c r="T4124" s="105">
        <f t="shared" si="2729"/>
        <v>0</v>
      </c>
      <c r="U4124" s="79">
        <v>2</v>
      </c>
    </row>
    <row r="4125" spans="1:21" s="57" customFormat="1" ht="15.6" hidden="1" customHeight="1" thickBot="1">
      <c r="A4125" s="57" t="s">
        <v>87</v>
      </c>
      <c r="B4125" s="516"/>
      <c r="C4125" s="393" t="s">
        <v>2219</v>
      </c>
      <c r="D4125" s="189">
        <v>9.2420595199999998</v>
      </c>
      <c r="E4125" s="190">
        <v>6.5036902300000001</v>
      </c>
      <c r="F4125" s="190">
        <v>8.7904148700000011</v>
      </c>
      <c r="G4125" s="190">
        <v>6.6974144799999999</v>
      </c>
      <c r="H4125" s="190">
        <v>8.7182042900000027</v>
      </c>
      <c r="I4125" s="190">
        <v>8.1119300899999942</v>
      </c>
      <c r="J4125" s="190">
        <v>8.7108728900000045</v>
      </c>
      <c r="K4125" s="190">
        <v>6.86466961</v>
      </c>
      <c r="L4125" s="190">
        <v>8.1936117500000023</v>
      </c>
      <c r="M4125" s="190">
        <v>8.4578001799999925</v>
      </c>
      <c r="N4125" s="190">
        <v>8.3783078600000067</v>
      </c>
      <c r="O4125" s="184">
        <v>8.7208538999999945</v>
      </c>
      <c r="P4125" s="185">
        <f t="shared" si="2728"/>
        <v>97.389829669999997</v>
      </c>
      <c r="Q4125" s="638"/>
      <c r="R4125" s="182">
        <v>99.600000000000009</v>
      </c>
      <c r="S4125" s="187">
        <f>99.2+0.4</f>
        <v>99.600000000000009</v>
      </c>
      <c r="T4125" s="105">
        <f t="shared" si="2729"/>
        <v>0</v>
      </c>
      <c r="U4125" s="79">
        <v>2</v>
      </c>
    </row>
    <row r="4126" spans="1:21" s="57" customFormat="1" ht="15.75" customHeight="1" thickBot="1">
      <c r="A4126" s="57" t="s">
        <v>87</v>
      </c>
      <c r="B4126" s="516">
        <f>+B4120+1</f>
        <v>800</v>
      </c>
      <c r="C4126" s="393" t="s">
        <v>2220</v>
      </c>
      <c r="D4126" s="611">
        <v>9.4</v>
      </c>
      <c r="E4126" s="611">
        <v>6.7</v>
      </c>
      <c r="F4126" s="611">
        <v>9</v>
      </c>
      <c r="G4126" s="611">
        <v>7</v>
      </c>
      <c r="H4126" s="611">
        <v>8</v>
      </c>
      <c r="I4126" s="611">
        <v>8.4</v>
      </c>
      <c r="J4126" s="611">
        <v>8.1999999999999993</v>
      </c>
      <c r="K4126" s="611">
        <v>7.6</v>
      </c>
      <c r="L4126" s="611">
        <v>7.6</v>
      </c>
      <c r="M4126" s="611">
        <v>9.1999999999999993</v>
      </c>
      <c r="N4126" s="611">
        <v>8.1</v>
      </c>
      <c r="O4126" s="184">
        <f t="shared" ref="O4126:O4131" si="2730">(R4126)-SUM(D4126:N4126)</f>
        <v>8.7000000000000171</v>
      </c>
      <c r="P4126" s="185">
        <f t="shared" si="2728"/>
        <v>97.9</v>
      </c>
      <c r="Q4126" s="557"/>
      <c r="R4126" s="194">
        <v>97.9</v>
      </c>
      <c r="S4126" s="187">
        <f>97.5+0.4</f>
        <v>97.9</v>
      </c>
      <c r="T4126" s="105">
        <f t="shared" si="2729"/>
        <v>0</v>
      </c>
      <c r="U4126" s="79">
        <v>1</v>
      </c>
    </row>
    <row r="4127" spans="1:21" s="57" customFormat="1" ht="15.75" customHeight="1" thickBot="1">
      <c r="A4127" s="57" t="s">
        <v>87</v>
      </c>
      <c r="B4127" s="516">
        <f>+B4126+1</f>
        <v>801</v>
      </c>
      <c r="C4127" s="393" t="s">
        <v>2221</v>
      </c>
      <c r="D4127" s="612">
        <v>9.5</v>
      </c>
      <c r="E4127" s="611">
        <v>6.8</v>
      </c>
      <c r="F4127" s="611">
        <v>9.1</v>
      </c>
      <c r="G4127" s="611">
        <v>7.1</v>
      </c>
      <c r="H4127" s="611">
        <v>8.1999999999999993</v>
      </c>
      <c r="I4127" s="611">
        <v>8.5</v>
      </c>
      <c r="J4127" s="611">
        <v>8.3000000000000007</v>
      </c>
      <c r="K4127" s="611">
        <v>7.7</v>
      </c>
      <c r="L4127" s="611">
        <v>7.8</v>
      </c>
      <c r="M4127" s="611">
        <v>9.4</v>
      </c>
      <c r="N4127" s="611">
        <v>8.1999999999999993</v>
      </c>
      <c r="O4127" s="184">
        <f t="shared" si="2730"/>
        <v>8.7999999999999972</v>
      </c>
      <c r="P4127" s="185">
        <f t="shared" si="2728"/>
        <v>99.4</v>
      </c>
      <c r="Q4127" s="542"/>
      <c r="R4127" s="199">
        <v>99.4</v>
      </c>
      <c r="S4127" s="187">
        <f>99+0.4</f>
        <v>99.4</v>
      </c>
      <c r="T4127" s="105">
        <f t="shared" si="2729"/>
        <v>0</v>
      </c>
      <c r="U4127" s="79">
        <v>1</v>
      </c>
    </row>
    <row r="4128" spans="1:21" s="57" customFormat="1" ht="15.75" hidden="1" customHeight="1" thickBot="1">
      <c r="A4128" s="57" t="s">
        <v>87</v>
      </c>
      <c r="B4128" s="69"/>
      <c r="C4128" s="393" t="s">
        <v>2222</v>
      </c>
      <c r="D4128" s="195"/>
      <c r="E4128" s="193"/>
      <c r="F4128" s="193"/>
      <c r="G4128" s="193"/>
      <c r="H4128" s="193"/>
      <c r="I4128" s="193"/>
      <c r="J4128" s="193"/>
      <c r="K4128" s="193"/>
      <c r="L4128" s="193"/>
      <c r="M4128" s="193"/>
      <c r="N4128" s="193"/>
      <c r="O4128" s="184">
        <f t="shared" si="2730"/>
        <v>0</v>
      </c>
      <c r="P4128" s="185">
        <f t="shared" si="2728"/>
        <v>0</v>
      </c>
      <c r="Q4128" s="503"/>
      <c r="R4128" s="199"/>
      <c r="S4128" s="187"/>
      <c r="T4128" s="105">
        <f t="shared" si="2729"/>
        <v>0</v>
      </c>
      <c r="U4128" s="79">
        <v>2</v>
      </c>
    </row>
    <row r="4129" spans="1:21" s="57" customFormat="1" ht="15.75" hidden="1" customHeight="1" thickBot="1">
      <c r="A4129" s="57" t="s">
        <v>87</v>
      </c>
      <c r="B4129" s="69"/>
      <c r="C4129" s="393" t="s">
        <v>2223</v>
      </c>
      <c r="D4129" s="195"/>
      <c r="E4129" s="193"/>
      <c r="F4129" s="193"/>
      <c r="G4129" s="193"/>
      <c r="H4129" s="193"/>
      <c r="I4129" s="193"/>
      <c r="J4129" s="193"/>
      <c r="K4129" s="193"/>
      <c r="L4129" s="193"/>
      <c r="M4129" s="193"/>
      <c r="N4129" s="193"/>
      <c r="O4129" s="184">
        <f t="shared" si="2730"/>
        <v>0</v>
      </c>
      <c r="P4129" s="185">
        <f t="shared" si="2728"/>
        <v>0</v>
      </c>
      <c r="Q4129" s="503"/>
      <c r="R4129" s="199"/>
      <c r="S4129" s="187"/>
      <c r="T4129" s="105">
        <f t="shared" si="2729"/>
        <v>0</v>
      </c>
      <c r="U4129" s="79">
        <v>2</v>
      </c>
    </row>
    <row r="4130" spans="1:21" s="57" customFormat="1" ht="15.75" hidden="1" customHeight="1" thickBot="1">
      <c r="A4130" s="57" t="s">
        <v>87</v>
      </c>
      <c r="B4130" s="69"/>
      <c r="C4130" s="393" t="s">
        <v>2224</v>
      </c>
      <c r="D4130" s="195"/>
      <c r="E4130" s="193"/>
      <c r="F4130" s="193"/>
      <c r="G4130" s="193"/>
      <c r="H4130" s="193"/>
      <c r="I4130" s="193"/>
      <c r="J4130" s="193"/>
      <c r="K4130" s="193"/>
      <c r="L4130" s="193"/>
      <c r="M4130" s="193"/>
      <c r="N4130" s="193"/>
      <c r="O4130" s="184">
        <f t="shared" si="2730"/>
        <v>0</v>
      </c>
      <c r="P4130" s="185">
        <f t="shared" si="2728"/>
        <v>0</v>
      </c>
      <c r="Q4130" s="503"/>
      <c r="R4130" s="199"/>
      <c r="S4130" s="187"/>
      <c r="T4130" s="105">
        <f t="shared" si="2729"/>
        <v>0</v>
      </c>
      <c r="U4130" s="79">
        <v>2</v>
      </c>
    </row>
    <row r="4131" spans="1:21" s="57" customFormat="1" ht="15.75" hidden="1" customHeight="1" thickBot="1">
      <c r="A4131" s="57" t="s">
        <v>87</v>
      </c>
      <c r="B4131" s="69"/>
      <c r="C4131" s="393" t="s">
        <v>2225</v>
      </c>
      <c r="D4131" s="195"/>
      <c r="E4131" s="193"/>
      <c r="F4131" s="193"/>
      <c r="G4131" s="193"/>
      <c r="H4131" s="193"/>
      <c r="I4131" s="193"/>
      <c r="J4131" s="193"/>
      <c r="K4131" s="193"/>
      <c r="L4131" s="193"/>
      <c r="M4131" s="193"/>
      <c r="N4131" s="193"/>
      <c r="O4131" s="184">
        <f t="shared" si="2730"/>
        <v>0</v>
      </c>
      <c r="P4131" s="185">
        <f t="shared" si="2728"/>
        <v>0</v>
      </c>
      <c r="Q4131" s="503"/>
      <c r="R4131" s="199"/>
      <c r="S4131" s="187"/>
      <c r="T4131" s="105">
        <f t="shared" si="2729"/>
        <v>0</v>
      </c>
      <c r="U4131" s="79">
        <v>2</v>
      </c>
    </row>
    <row r="4132" spans="1:21" s="57" customFormat="1" ht="15.6" customHeight="1" thickBot="1">
      <c r="B4132" s="549"/>
      <c r="C4132" s="392"/>
      <c r="D4132" s="161"/>
      <c r="E4132" s="161"/>
      <c r="F4132" s="161"/>
      <c r="G4132" s="161"/>
      <c r="H4132" s="161"/>
      <c r="I4132" s="161"/>
      <c r="J4132" s="161"/>
      <c r="K4132" s="161"/>
      <c r="L4132" s="161"/>
      <c r="M4132" s="161"/>
      <c r="N4132" s="161"/>
      <c r="O4132" s="197"/>
      <c r="P4132" s="198"/>
      <c r="Q4132" s="515"/>
      <c r="R4132" s="161"/>
      <c r="S4132" s="161"/>
      <c r="T4132" s="75"/>
      <c r="U4132" s="79">
        <v>1</v>
      </c>
    </row>
    <row r="4133" spans="1:21" s="57" customFormat="1" ht="15.75" hidden="1" customHeight="1" thickBot="1">
      <c r="A4133" s="57" t="s">
        <v>2329</v>
      </c>
      <c r="B4133" s="69"/>
      <c r="C4133" s="393" t="s">
        <v>2351</v>
      </c>
      <c r="D4133" s="218">
        <v>0</v>
      </c>
      <c r="E4133" s="218">
        <v>0</v>
      </c>
      <c r="F4133" s="218">
        <v>0</v>
      </c>
      <c r="G4133" s="218">
        <v>0</v>
      </c>
      <c r="H4133" s="218">
        <v>0</v>
      </c>
      <c r="I4133" s="218">
        <v>0</v>
      </c>
      <c r="J4133" s="218">
        <v>0</v>
      </c>
      <c r="K4133" s="218">
        <v>0</v>
      </c>
      <c r="L4133" s="218">
        <v>0</v>
      </c>
      <c r="M4133" s="218">
        <v>0</v>
      </c>
      <c r="N4133" s="218">
        <v>0</v>
      </c>
      <c r="O4133" s="218">
        <v>0</v>
      </c>
      <c r="P4133" s="160">
        <f>SUM(D4133:O4133)</f>
        <v>0</v>
      </c>
      <c r="Q4133" s="484"/>
      <c r="R4133" s="234"/>
      <c r="S4133" s="234"/>
      <c r="T4133" s="75"/>
      <c r="U4133" s="79">
        <v>2</v>
      </c>
    </row>
    <row r="4134" spans="1:21" s="57" customFormat="1" ht="15.75" hidden="1" customHeight="1" thickBot="1">
      <c r="A4134" s="57" t="s">
        <v>2329</v>
      </c>
      <c r="B4134" s="69"/>
      <c r="C4134" s="393" t="s">
        <v>2330</v>
      </c>
      <c r="D4134" s="218">
        <v>0</v>
      </c>
      <c r="E4134" s="218">
        <v>0</v>
      </c>
      <c r="F4134" s="218">
        <v>0</v>
      </c>
      <c r="G4134" s="218">
        <v>0</v>
      </c>
      <c r="H4134" s="218">
        <v>0</v>
      </c>
      <c r="I4134" s="218">
        <v>0</v>
      </c>
      <c r="J4134" s="218">
        <v>0</v>
      </c>
      <c r="K4134" s="218">
        <v>0</v>
      </c>
      <c r="L4134" s="218">
        <v>0</v>
      </c>
      <c r="M4134" s="218">
        <v>0</v>
      </c>
      <c r="N4134" s="218">
        <v>0</v>
      </c>
      <c r="O4134" s="218">
        <v>0</v>
      </c>
      <c r="P4134" s="160">
        <f t="shared" ref="P4134:P4143" si="2731">SUM(D4134:O4134)</f>
        <v>0</v>
      </c>
      <c r="Q4134" s="484"/>
      <c r="R4134" s="234"/>
      <c r="S4134" s="234"/>
      <c r="T4134" s="75"/>
      <c r="U4134" s="79">
        <v>2</v>
      </c>
    </row>
    <row r="4135" spans="1:21" s="57" customFormat="1" ht="15.75" hidden="1" customHeight="1" thickBot="1">
      <c r="A4135" s="57" t="s">
        <v>2329</v>
      </c>
      <c r="B4135" s="69"/>
      <c r="C4135" s="393" t="s">
        <v>2331</v>
      </c>
      <c r="D4135" s="218">
        <v>0</v>
      </c>
      <c r="E4135" s="218">
        <v>0</v>
      </c>
      <c r="F4135" s="218">
        <v>0</v>
      </c>
      <c r="G4135" s="218">
        <v>0</v>
      </c>
      <c r="H4135" s="218">
        <v>0</v>
      </c>
      <c r="I4135" s="218">
        <v>0</v>
      </c>
      <c r="J4135" s="218">
        <v>0</v>
      </c>
      <c r="K4135" s="218">
        <v>0</v>
      </c>
      <c r="L4135" s="218">
        <v>0</v>
      </c>
      <c r="M4135" s="218">
        <v>0</v>
      </c>
      <c r="N4135" s="218">
        <v>0</v>
      </c>
      <c r="O4135" s="218">
        <v>0</v>
      </c>
      <c r="P4135" s="160">
        <f t="shared" si="2731"/>
        <v>0</v>
      </c>
      <c r="Q4135" s="484"/>
      <c r="R4135" s="234"/>
      <c r="S4135" s="234"/>
      <c r="T4135" s="75"/>
      <c r="U4135" s="79">
        <v>2</v>
      </c>
    </row>
    <row r="4136" spans="1:21" s="57" customFormat="1" ht="15.75" hidden="1" customHeight="1" thickBot="1">
      <c r="A4136" s="57" t="s">
        <v>2329</v>
      </c>
      <c r="B4136" s="69"/>
      <c r="C4136" s="393" t="s">
        <v>2332</v>
      </c>
      <c r="D4136" s="218">
        <v>0</v>
      </c>
      <c r="E4136" s="218">
        <v>0</v>
      </c>
      <c r="F4136" s="218">
        <v>0</v>
      </c>
      <c r="G4136" s="218">
        <v>0</v>
      </c>
      <c r="H4136" s="218">
        <v>0</v>
      </c>
      <c r="I4136" s="218">
        <v>0</v>
      </c>
      <c r="J4136" s="218">
        <v>0</v>
      </c>
      <c r="K4136" s="218">
        <v>0</v>
      </c>
      <c r="L4136" s="218">
        <v>0</v>
      </c>
      <c r="M4136" s="218">
        <v>0</v>
      </c>
      <c r="N4136" s="218">
        <v>0</v>
      </c>
      <c r="O4136" s="218">
        <v>0</v>
      </c>
      <c r="P4136" s="160">
        <f t="shared" si="2731"/>
        <v>0</v>
      </c>
      <c r="Q4136" s="484"/>
      <c r="R4136" s="234"/>
      <c r="S4136" s="234"/>
      <c r="T4136" s="75"/>
      <c r="U4136" s="79">
        <v>2</v>
      </c>
    </row>
    <row r="4137" spans="1:21" s="57" customFormat="1" ht="15.75" hidden="1" customHeight="1" thickBot="1">
      <c r="A4137" s="57" t="s">
        <v>2329</v>
      </c>
      <c r="B4137" s="69"/>
      <c r="C4137" s="394" t="s">
        <v>2333</v>
      </c>
      <c r="D4137" s="218">
        <v>0</v>
      </c>
      <c r="E4137" s="218">
        <v>0</v>
      </c>
      <c r="F4137" s="218">
        <v>0</v>
      </c>
      <c r="G4137" s="218">
        <v>0</v>
      </c>
      <c r="H4137" s="218">
        <v>0</v>
      </c>
      <c r="I4137" s="218">
        <v>0</v>
      </c>
      <c r="J4137" s="218">
        <v>0</v>
      </c>
      <c r="K4137" s="218">
        <v>0</v>
      </c>
      <c r="L4137" s="218">
        <v>0</v>
      </c>
      <c r="M4137" s="218">
        <v>0</v>
      </c>
      <c r="N4137" s="218">
        <v>0</v>
      </c>
      <c r="O4137" s="218">
        <v>0</v>
      </c>
      <c r="P4137" s="160">
        <f t="shared" si="2731"/>
        <v>0</v>
      </c>
      <c r="Q4137" s="496">
        <v>0</v>
      </c>
      <c r="R4137" s="234"/>
      <c r="S4137" s="234"/>
      <c r="T4137" s="75"/>
      <c r="U4137" s="79">
        <v>2</v>
      </c>
    </row>
    <row r="4138" spans="1:21" s="57" customFormat="1" ht="15.75" hidden="1" customHeight="1" thickBot="1">
      <c r="A4138" s="57" t="s">
        <v>2329</v>
      </c>
      <c r="B4138" s="69"/>
      <c r="C4138" s="393" t="s">
        <v>2334</v>
      </c>
      <c r="D4138" s="218">
        <v>0</v>
      </c>
      <c r="E4138" s="218">
        <v>0</v>
      </c>
      <c r="F4138" s="218">
        <v>0</v>
      </c>
      <c r="G4138" s="218">
        <v>0</v>
      </c>
      <c r="H4138" s="218">
        <v>0</v>
      </c>
      <c r="I4138" s="218">
        <v>0</v>
      </c>
      <c r="J4138" s="218">
        <v>0</v>
      </c>
      <c r="K4138" s="218">
        <v>0</v>
      </c>
      <c r="L4138" s="218">
        <v>0</v>
      </c>
      <c r="M4138" s="218">
        <v>0</v>
      </c>
      <c r="N4138" s="218">
        <v>0</v>
      </c>
      <c r="O4138" s="218">
        <v>0</v>
      </c>
      <c r="P4138" s="160">
        <f t="shared" si="2731"/>
        <v>0</v>
      </c>
      <c r="Q4138" s="496">
        <v>0</v>
      </c>
      <c r="R4138" s="234"/>
      <c r="S4138" s="234"/>
      <c r="T4138" s="75"/>
      <c r="U4138" s="79">
        <v>2</v>
      </c>
    </row>
    <row r="4139" spans="1:21" s="57" customFormat="1" ht="15.75" hidden="1" customHeight="1" thickBot="1">
      <c r="A4139" s="57" t="s">
        <v>2329</v>
      </c>
      <c r="B4139" s="69"/>
      <c r="C4139" s="393" t="s">
        <v>2335</v>
      </c>
      <c r="D4139" s="218">
        <v>0</v>
      </c>
      <c r="E4139" s="218">
        <v>0</v>
      </c>
      <c r="F4139" s="218">
        <v>0</v>
      </c>
      <c r="G4139" s="218">
        <v>0</v>
      </c>
      <c r="H4139" s="218">
        <v>0</v>
      </c>
      <c r="I4139" s="218">
        <v>0</v>
      </c>
      <c r="J4139" s="218">
        <v>0</v>
      </c>
      <c r="K4139" s="218">
        <v>0</v>
      </c>
      <c r="L4139" s="218">
        <v>0</v>
      </c>
      <c r="M4139" s="218">
        <v>0</v>
      </c>
      <c r="N4139" s="218">
        <v>0</v>
      </c>
      <c r="O4139" s="218">
        <v>0</v>
      </c>
      <c r="P4139" s="160">
        <f t="shared" si="2731"/>
        <v>0</v>
      </c>
      <c r="Q4139" s="496">
        <v>0</v>
      </c>
      <c r="R4139" s="234"/>
      <c r="S4139" s="234"/>
      <c r="T4139" s="75"/>
      <c r="U4139" s="79">
        <v>2</v>
      </c>
    </row>
    <row r="4140" spans="1:21" s="57" customFormat="1" ht="15.75" hidden="1" customHeight="1" thickBot="1">
      <c r="A4140" s="57" t="s">
        <v>2329</v>
      </c>
      <c r="B4140" s="69"/>
      <c r="C4140" s="393" t="s">
        <v>2336</v>
      </c>
      <c r="D4140" s="217">
        <v>0</v>
      </c>
      <c r="E4140" s="217">
        <v>0</v>
      </c>
      <c r="F4140" s="217">
        <v>0</v>
      </c>
      <c r="G4140" s="217">
        <v>0</v>
      </c>
      <c r="H4140" s="217">
        <v>0</v>
      </c>
      <c r="I4140" s="217">
        <v>0</v>
      </c>
      <c r="J4140" s="217">
        <v>0</v>
      </c>
      <c r="K4140" s="217">
        <v>0</v>
      </c>
      <c r="L4140" s="217">
        <v>0</v>
      </c>
      <c r="M4140" s="217">
        <v>0</v>
      </c>
      <c r="N4140" s="217">
        <v>0</v>
      </c>
      <c r="O4140" s="217">
        <v>0</v>
      </c>
      <c r="P4140" s="171">
        <f t="shared" si="2731"/>
        <v>0</v>
      </c>
      <c r="Q4140" s="497">
        <v>0</v>
      </c>
      <c r="R4140" s="234"/>
      <c r="S4140" s="234"/>
      <c r="T4140" s="477"/>
      <c r="U4140" s="79">
        <v>2</v>
      </c>
    </row>
    <row r="4141" spans="1:21" s="57" customFormat="1" ht="15.75" hidden="1" customHeight="1" thickBot="1">
      <c r="A4141" s="57" t="s">
        <v>2329</v>
      </c>
      <c r="B4141" s="516"/>
      <c r="C4141" s="564" t="s">
        <v>2337</v>
      </c>
      <c r="D4141" s="173">
        <v>0</v>
      </c>
      <c r="E4141" s="218">
        <v>0</v>
      </c>
      <c r="F4141" s="218">
        <v>0</v>
      </c>
      <c r="G4141" s="218">
        <v>0</v>
      </c>
      <c r="H4141" s="218">
        <v>0</v>
      </c>
      <c r="I4141" s="218">
        <v>0</v>
      </c>
      <c r="J4141" s="218">
        <v>0</v>
      </c>
      <c r="K4141" s="218">
        <v>0</v>
      </c>
      <c r="L4141" s="218">
        <v>0</v>
      </c>
      <c r="M4141" s="218">
        <v>0</v>
      </c>
      <c r="N4141" s="218">
        <v>0</v>
      </c>
      <c r="O4141" s="218">
        <v>0</v>
      </c>
      <c r="P4141" s="514">
        <f t="shared" si="2731"/>
        <v>0</v>
      </c>
      <c r="Q4141" s="550">
        <v>0</v>
      </c>
      <c r="R4141" s="234"/>
      <c r="S4141" s="234"/>
      <c r="T4141" s="75"/>
      <c r="U4141" s="79">
        <v>2</v>
      </c>
    </row>
    <row r="4142" spans="1:21" s="57" customFormat="1" ht="15.75" hidden="1" customHeight="1" thickBot="1">
      <c r="A4142" s="57" t="s">
        <v>2329</v>
      </c>
      <c r="B4142" s="516"/>
      <c r="C4142" s="564" t="s">
        <v>2338</v>
      </c>
      <c r="D4142" s="219">
        <v>0</v>
      </c>
      <c r="E4142" s="220">
        <v>0</v>
      </c>
      <c r="F4142" s="220">
        <v>0</v>
      </c>
      <c r="G4142" s="220">
        <v>0</v>
      </c>
      <c r="H4142" s="220">
        <v>0</v>
      </c>
      <c r="I4142" s="220">
        <v>0</v>
      </c>
      <c r="J4142" s="220">
        <v>0</v>
      </c>
      <c r="K4142" s="220">
        <v>0</v>
      </c>
      <c r="L4142" s="220">
        <v>0</v>
      </c>
      <c r="M4142" s="220">
        <v>0</v>
      </c>
      <c r="N4142" s="220">
        <v>0</v>
      </c>
      <c r="O4142" s="220">
        <v>0</v>
      </c>
      <c r="P4142" s="460">
        <f t="shared" si="2731"/>
        <v>0</v>
      </c>
      <c r="Q4142" s="551">
        <v>0</v>
      </c>
      <c r="R4142" s="234"/>
      <c r="S4142" s="234"/>
      <c r="T4142" s="75"/>
      <c r="U4142" s="79">
        <v>2</v>
      </c>
    </row>
    <row r="4143" spans="1:21" s="57" customFormat="1" ht="15.6" hidden="1" customHeight="1" thickBot="1">
      <c r="A4143" s="57" t="s">
        <v>2329</v>
      </c>
      <c r="B4143" s="516"/>
      <c r="C4143" s="564" t="s">
        <v>2339</v>
      </c>
      <c r="D4143" s="219">
        <v>0</v>
      </c>
      <c r="E4143" s="220">
        <v>0</v>
      </c>
      <c r="F4143" s="220">
        <v>0</v>
      </c>
      <c r="G4143" s="220">
        <v>0</v>
      </c>
      <c r="H4143" s="220">
        <v>0</v>
      </c>
      <c r="I4143" s="220">
        <v>0</v>
      </c>
      <c r="J4143" s="220">
        <v>0</v>
      </c>
      <c r="K4143" s="220">
        <v>0</v>
      </c>
      <c r="L4143" s="220">
        <v>0</v>
      </c>
      <c r="M4143" s="220">
        <v>0</v>
      </c>
      <c r="N4143" s="220">
        <v>0</v>
      </c>
      <c r="O4143" s="220">
        <v>0</v>
      </c>
      <c r="P4143" s="460">
        <f t="shared" si="2731"/>
        <v>0</v>
      </c>
      <c r="Q4143" s="551">
        <v>1</v>
      </c>
      <c r="R4143" s="234"/>
      <c r="S4143" s="234"/>
      <c r="T4143" s="75"/>
      <c r="U4143" s="79">
        <v>2</v>
      </c>
    </row>
    <row r="4144" spans="1:21" s="57" customFormat="1" ht="15.6" hidden="1" customHeight="1" thickBot="1">
      <c r="A4144" s="57" t="s">
        <v>2329</v>
      </c>
      <c r="B4144" s="516"/>
      <c r="C4144" s="564" t="s">
        <v>2340</v>
      </c>
      <c r="D4144" s="219">
        <f t="shared" ref="D4144:O4151" si="2732">D4164/$P4164</f>
        <v>0.23503986771986732</v>
      </c>
      <c r="E4144" s="220">
        <f t="shared" si="2732"/>
        <v>0</v>
      </c>
      <c r="F4144" s="220">
        <f t="shared" si="2732"/>
        <v>0.22883419681671319</v>
      </c>
      <c r="G4144" s="220">
        <f t="shared" si="2732"/>
        <v>1.1574072871400054E-2</v>
      </c>
      <c r="H4144" s="220">
        <f t="shared" si="2732"/>
        <v>0</v>
      </c>
      <c r="I4144" s="220">
        <f t="shared" si="2732"/>
        <v>0</v>
      </c>
      <c r="J4144" s="220">
        <f t="shared" si="2732"/>
        <v>5.6482078296433536E-2</v>
      </c>
      <c r="K4144" s="220">
        <f t="shared" si="2732"/>
        <v>1.8839347686703117E-2</v>
      </c>
      <c r="L4144" s="220">
        <f t="shared" si="2732"/>
        <v>0</v>
      </c>
      <c r="M4144" s="220">
        <f t="shared" si="2732"/>
        <v>0</v>
      </c>
      <c r="N4144" s="220">
        <f t="shared" si="2732"/>
        <v>0</v>
      </c>
      <c r="O4144" s="220">
        <f t="shared" si="2732"/>
        <v>0.44923043660888279</v>
      </c>
      <c r="P4144" s="460">
        <f>SUM(D4144:O4144)</f>
        <v>1</v>
      </c>
      <c r="Q4144" s="551">
        <f>(P4164/P4162-1)</f>
        <v>-0.70716379877940228</v>
      </c>
      <c r="R4144" s="234"/>
      <c r="S4144" s="234"/>
      <c r="T4144" s="75"/>
      <c r="U4144" s="79">
        <v>2</v>
      </c>
    </row>
    <row r="4145" spans="1:21" s="57" customFormat="1" ht="15.6" customHeight="1" thickBot="1">
      <c r="A4145" s="57" t="s">
        <v>2329</v>
      </c>
      <c r="B4145" s="516">
        <f>+B4127+1</f>
        <v>802</v>
      </c>
      <c r="C4145" s="564" t="s">
        <v>2341</v>
      </c>
      <c r="D4145" s="219">
        <f t="shared" si="2732"/>
        <v>0</v>
      </c>
      <c r="E4145" s="220">
        <f t="shared" si="2732"/>
        <v>8.4795521931496753E-2</v>
      </c>
      <c r="F4145" s="220">
        <f t="shared" si="2732"/>
        <v>0</v>
      </c>
      <c r="G4145" s="220">
        <f t="shared" si="2732"/>
        <v>0</v>
      </c>
      <c r="H4145" s="220">
        <f t="shared" si="2732"/>
        <v>0</v>
      </c>
      <c r="I4145" s="220">
        <f t="shared" si="2732"/>
        <v>5.0732396221826272E-2</v>
      </c>
      <c r="J4145" s="220">
        <f t="shared" si="2732"/>
        <v>5.7960982784731915E-4</v>
      </c>
      <c r="K4145" s="220">
        <f t="shared" si="2732"/>
        <v>0.85228836315836931</v>
      </c>
      <c r="L4145" s="220">
        <f t="shared" si="2732"/>
        <v>0</v>
      </c>
      <c r="M4145" s="220">
        <f t="shared" si="2732"/>
        <v>0</v>
      </c>
      <c r="N4145" s="220">
        <f t="shared" si="2732"/>
        <v>6.9794128365771303E-5</v>
      </c>
      <c r="O4145" s="220">
        <f t="shared" si="2732"/>
        <v>1.1534314732094479E-2</v>
      </c>
      <c r="P4145" s="460">
        <f t="shared" ref="P4145:P4154" si="2733">SUM(D4145:O4145)</f>
        <v>0.99999999999999978</v>
      </c>
      <c r="Q4145" s="551">
        <f>(P4165/P4164-1)</f>
        <v>-0.4019898247312953</v>
      </c>
      <c r="R4145" s="234"/>
      <c r="S4145" s="234"/>
      <c r="T4145" s="75"/>
      <c r="U4145" s="79">
        <v>1</v>
      </c>
    </row>
    <row r="4146" spans="1:21" s="57" customFormat="1" ht="15.6" customHeight="1" thickBot="1">
      <c r="A4146" s="57" t="s">
        <v>2329</v>
      </c>
      <c r="B4146" s="516">
        <f>+B4145+1</f>
        <v>803</v>
      </c>
      <c r="C4146" s="564" t="s">
        <v>2342</v>
      </c>
      <c r="D4146" s="347">
        <f t="shared" si="2732"/>
        <v>0</v>
      </c>
      <c r="E4146" s="264">
        <f t="shared" si="2732"/>
        <v>5.8650171992940835E-2</v>
      </c>
      <c r="F4146" s="264">
        <f t="shared" si="2732"/>
        <v>0</v>
      </c>
      <c r="G4146" s="264">
        <f t="shared" si="2732"/>
        <v>0</v>
      </c>
      <c r="H4146" s="264">
        <f t="shared" si="2732"/>
        <v>0.27908856011840921</v>
      </c>
      <c r="I4146" s="264">
        <f t="shared" si="2732"/>
        <v>0.25982399608286838</v>
      </c>
      <c r="J4146" s="264">
        <f t="shared" si="2732"/>
        <v>0</v>
      </c>
      <c r="K4146" s="264">
        <f t="shared" si="2732"/>
        <v>0.28995726533481841</v>
      </c>
      <c r="L4146" s="264">
        <f t="shared" si="2732"/>
        <v>0</v>
      </c>
      <c r="M4146" s="264">
        <f t="shared" si="2732"/>
        <v>7.8768270998285483E-2</v>
      </c>
      <c r="N4146" s="264">
        <f t="shared" si="2732"/>
        <v>0</v>
      </c>
      <c r="O4146" s="264">
        <f t="shared" si="2732"/>
        <v>3.3711735472677716E-2</v>
      </c>
      <c r="P4146" s="552">
        <f t="shared" si="2733"/>
        <v>1</v>
      </c>
      <c r="Q4146" s="553">
        <f t="shared" ref="Q4146:Q4154" si="2734">(P4166/P4165-1)</f>
        <v>-0.80332060962883256</v>
      </c>
      <c r="R4146" s="234"/>
      <c r="S4146" s="234"/>
      <c r="T4146" s="75"/>
      <c r="U4146" s="79">
        <v>1</v>
      </c>
    </row>
    <row r="4147" spans="1:21" s="57" customFormat="1" ht="15.6" customHeight="1" thickBot="1">
      <c r="A4147" s="57" t="s">
        <v>2329</v>
      </c>
      <c r="B4147" s="516">
        <f>+B4146+1</f>
        <v>804</v>
      </c>
      <c r="C4147" s="393" t="s">
        <v>2343</v>
      </c>
      <c r="D4147" s="175">
        <f t="shared" si="2732"/>
        <v>0</v>
      </c>
      <c r="E4147" s="176">
        <f t="shared" si="2732"/>
        <v>0.15700782748655301</v>
      </c>
      <c r="F4147" s="176">
        <f t="shared" si="2732"/>
        <v>0</v>
      </c>
      <c r="G4147" s="176">
        <f t="shared" si="2732"/>
        <v>2.7096167486192896E-2</v>
      </c>
      <c r="H4147" s="176">
        <f t="shared" si="2732"/>
        <v>0</v>
      </c>
      <c r="I4147" s="176">
        <f t="shared" si="2732"/>
        <v>0</v>
      </c>
      <c r="J4147" s="176">
        <f t="shared" si="2732"/>
        <v>0</v>
      </c>
      <c r="K4147" s="176">
        <f t="shared" si="2732"/>
        <v>6.5049397375922149E-2</v>
      </c>
      <c r="L4147" s="176">
        <f t="shared" si="2732"/>
        <v>0</v>
      </c>
      <c r="M4147" s="176">
        <f t="shared" si="2732"/>
        <v>0.14480864881330294</v>
      </c>
      <c r="N4147" s="176">
        <f t="shared" si="2732"/>
        <v>0.60603795883802902</v>
      </c>
      <c r="O4147" s="176">
        <f t="shared" si="2732"/>
        <v>0</v>
      </c>
      <c r="P4147" s="229">
        <f t="shared" si="2733"/>
        <v>1</v>
      </c>
      <c r="Q4147" s="498">
        <f t="shared" si="2734"/>
        <v>-0.66742733860237802</v>
      </c>
      <c r="R4147" s="234"/>
      <c r="S4147" s="234"/>
      <c r="T4147" s="75"/>
      <c r="U4147" s="79">
        <v>1</v>
      </c>
    </row>
    <row r="4148" spans="1:21" s="57" customFormat="1" ht="15.6" customHeight="1" thickBot="1">
      <c r="A4148" s="57" t="s">
        <v>2329</v>
      </c>
      <c r="B4148" s="516">
        <f>+B4147+1</f>
        <v>805</v>
      </c>
      <c r="C4148" s="393" t="s">
        <v>2344</v>
      </c>
      <c r="D4148" s="175">
        <f t="shared" si="2732"/>
        <v>0</v>
      </c>
      <c r="E4148" s="176">
        <f t="shared" si="2732"/>
        <v>0</v>
      </c>
      <c r="F4148" s="176">
        <f t="shared" si="2732"/>
        <v>0</v>
      </c>
      <c r="G4148" s="176">
        <f t="shared" si="2732"/>
        <v>0</v>
      </c>
      <c r="H4148" s="176">
        <f t="shared" si="2732"/>
        <v>0</v>
      </c>
      <c r="I4148" s="176">
        <f t="shared" si="2732"/>
        <v>0</v>
      </c>
      <c r="J4148" s="176">
        <f t="shared" si="2732"/>
        <v>0</v>
      </c>
      <c r="K4148" s="176">
        <f t="shared" si="2732"/>
        <v>0</v>
      </c>
      <c r="L4148" s="176">
        <f t="shared" si="2732"/>
        <v>0</v>
      </c>
      <c r="M4148" s="176">
        <f t="shared" si="2732"/>
        <v>0</v>
      </c>
      <c r="N4148" s="176">
        <f t="shared" si="2732"/>
        <v>1</v>
      </c>
      <c r="O4148" s="176">
        <f t="shared" si="2732"/>
        <v>0</v>
      </c>
      <c r="P4148" s="164">
        <f t="shared" si="2733"/>
        <v>1</v>
      </c>
      <c r="Q4148" s="492">
        <f t="shared" si="2734"/>
        <v>-0.98955115110009551</v>
      </c>
      <c r="R4148" s="234"/>
      <c r="S4148" s="234"/>
      <c r="T4148" s="75"/>
      <c r="U4148" s="79">
        <v>1</v>
      </c>
    </row>
    <row r="4149" spans="1:21" s="57" customFormat="1" ht="15.75" customHeight="1" thickBot="1">
      <c r="A4149" s="57" t="s">
        <v>2329</v>
      </c>
      <c r="B4149" s="516">
        <f>+B4148+1</f>
        <v>806</v>
      </c>
      <c r="C4149" s="393" t="s">
        <v>2345</v>
      </c>
      <c r="D4149" s="175">
        <f t="shared" si="2732"/>
        <v>0</v>
      </c>
      <c r="E4149" s="176">
        <f t="shared" si="2732"/>
        <v>0</v>
      </c>
      <c r="F4149" s="176">
        <f t="shared" si="2732"/>
        <v>0.25</v>
      </c>
      <c r="G4149" s="176">
        <f t="shared" si="2732"/>
        <v>0</v>
      </c>
      <c r="H4149" s="176">
        <f t="shared" si="2732"/>
        <v>0</v>
      </c>
      <c r="I4149" s="176">
        <f t="shared" si="2732"/>
        <v>0.25</v>
      </c>
      <c r="J4149" s="176">
        <f t="shared" si="2732"/>
        <v>0</v>
      </c>
      <c r="K4149" s="176">
        <f t="shared" si="2732"/>
        <v>0</v>
      </c>
      <c r="L4149" s="176">
        <f t="shared" si="2732"/>
        <v>0.25</v>
      </c>
      <c r="M4149" s="176">
        <f t="shared" si="2732"/>
        <v>0</v>
      </c>
      <c r="N4149" s="176">
        <f t="shared" si="2732"/>
        <v>0</v>
      </c>
      <c r="O4149" s="176">
        <f t="shared" si="2732"/>
        <v>0.24999999999999994</v>
      </c>
      <c r="P4149" s="164">
        <f t="shared" si="2733"/>
        <v>1</v>
      </c>
      <c r="Q4149" s="492">
        <f t="shared" si="2734"/>
        <v>1128.9435028248588</v>
      </c>
      <c r="R4149" s="234"/>
      <c r="S4149" s="234"/>
      <c r="T4149" s="75"/>
      <c r="U4149" s="79">
        <v>1</v>
      </c>
    </row>
    <row r="4150" spans="1:21" s="57" customFormat="1" ht="15.75" customHeight="1" thickBot="1">
      <c r="A4150" s="57" t="s">
        <v>2329</v>
      </c>
      <c r="B4150" s="516">
        <f>+B4149+1</f>
        <v>807</v>
      </c>
      <c r="C4150" s="393" t="s">
        <v>2346</v>
      </c>
      <c r="D4150" s="175">
        <f t="shared" si="2732"/>
        <v>0</v>
      </c>
      <c r="E4150" s="176">
        <f t="shared" si="2732"/>
        <v>0</v>
      </c>
      <c r="F4150" s="176">
        <f t="shared" si="2732"/>
        <v>0.25</v>
      </c>
      <c r="G4150" s="176">
        <f t="shared" si="2732"/>
        <v>0</v>
      </c>
      <c r="H4150" s="176">
        <f t="shared" si="2732"/>
        <v>0</v>
      </c>
      <c r="I4150" s="176">
        <f t="shared" si="2732"/>
        <v>0.25</v>
      </c>
      <c r="J4150" s="176">
        <f t="shared" si="2732"/>
        <v>0</v>
      </c>
      <c r="K4150" s="176">
        <f t="shared" si="2732"/>
        <v>0</v>
      </c>
      <c r="L4150" s="176">
        <f t="shared" si="2732"/>
        <v>0.25</v>
      </c>
      <c r="M4150" s="176">
        <f t="shared" si="2732"/>
        <v>0</v>
      </c>
      <c r="N4150" s="176">
        <f t="shared" si="2732"/>
        <v>0</v>
      </c>
      <c r="O4150" s="176">
        <f t="shared" si="2732"/>
        <v>0.24999999999999994</v>
      </c>
      <c r="P4150" s="164">
        <f t="shared" si="2733"/>
        <v>1</v>
      </c>
      <c r="Q4150" s="492">
        <f t="shared" si="2734"/>
        <v>0</v>
      </c>
      <c r="R4150" s="234"/>
      <c r="S4150" s="234"/>
      <c r="T4150" s="75"/>
      <c r="U4150" s="79">
        <v>1</v>
      </c>
    </row>
    <row r="4151" spans="1:21" s="57" customFormat="1" ht="15.75" hidden="1" customHeight="1" thickBot="1">
      <c r="A4151" s="57" t="s">
        <v>2329</v>
      </c>
      <c r="B4151" s="69"/>
      <c r="C4151" s="393" t="s">
        <v>2347</v>
      </c>
      <c r="D4151" s="175" t="e">
        <f t="shared" si="2732"/>
        <v>#DIV/0!</v>
      </c>
      <c r="E4151" s="176" t="e">
        <f t="shared" si="2732"/>
        <v>#DIV/0!</v>
      </c>
      <c r="F4151" s="176" t="e">
        <f t="shared" si="2732"/>
        <v>#DIV/0!</v>
      </c>
      <c r="G4151" s="176" t="e">
        <f t="shared" si="2732"/>
        <v>#DIV/0!</v>
      </c>
      <c r="H4151" s="176" t="e">
        <f t="shared" si="2732"/>
        <v>#DIV/0!</v>
      </c>
      <c r="I4151" s="176" t="e">
        <f t="shared" si="2732"/>
        <v>#DIV/0!</v>
      </c>
      <c r="J4151" s="176" t="e">
        <f t="shared" si="2732"/>
        <v>#DIV/0!</v>
      </c>
      <c r="K4151" s="176" t="e">
        <f t="shared" si="2732"/>
        <v>#DIV/0!</v>
      </c>
      <c r="L4151" s="176" t="e">
        <f t="shared" si="2732"/>
        <v>#DIV/0!</v>
      </c>
      <c r="M4151" s="176" t="e">
        <f t="shared" si="2732"/>
        <v>#DIV/0!</v>
      </c>
      <c r="N4151" s="176" t="e">
        <f t="shared" si="2732"/>
        <v>#DIV/0!</v>
      </c>
      <c r="O4151" s="176" t="e">
        <f t="shared" si="2732"/>
        <v>#DIV/0!</v>
      </c>
      <c r="P4151" s="164" t="e">
        <f t="shared" si="2733"/>
        <v>#DIV/0!</v>
      </c>
      <c r="Q4151" s="492">
        <f t="shared" si="2734"/>
        <v>-1</v>
      </c>
      <c r="R4151" s="234"/>
      <c r="S4151" s="234"/>
      <c r="T4151" s="75"/>
      <c r="U4151" s="79">
        <v>2</v>
      </c>
    </row>
    <row r="4152" spans="1:21" s="57" customFormat="1" ht="15.75" hidden="1" customHeight="1" thickBot="1">
      <c r="A4152" s="57" t="s">
        <v>2329</v>
      </c>
      <c r="B4152" s="69"/>
      <c r="C4152" s="393" t="s">
        <v>2348</v>
      </c>
      <c r="D4152" s="175" t="e">
        <f t="shared" ref="D4152:O4152" si="2735">D4172/$P4172</f>
        <v>#DIV/0!</v>
      </c>
      <c r="E4152" s="176" t="e">
        <f t="shared" si="2735"/>
        <v>#DIV/0!</v>
      </c>
      <c r="F4152" s="176" t="e">
        <f t="shared" si="2735"/>
        <v>#DIV/0!</v>
      </c>
      <c r="G4152" s="176" t="e">
        <f t="shared" si="2735"/>
        <v>#DIV/0!</v>
      </c>
      <c r="H4152" s="176" t="e">
        <f t="shared" si="2735"/>
        <v>#DIV/0!</v>
      </c>
      <c r="I4152" s="176" t="e">
        <f t="shared" si="2735"/>
        <v>#DIV/0!</v>
      </c>
      <c r="J4152" s="176" t="e">
        <f t="shared" si="2735"/>
        <v>#DIV/0!</v>
      </c>
      <c r="K4152" s="176" t="e">
        <f t="shared" si="2735"/>
        <v>#DIV/0!</v>
      </c>
      <c r="L4152" s="176" t="e">
        <f t="shared" si="2735"/>
        <v>#DIV/0!</v>
      </c>
      <c r="M4152" s="176" t="e">
        <f t="shared" si="2735"/>
        <v>#DIV/0!</v>
      </c>
      <c r="N4152" s="176" t="e">
        <f t="shared" si="2735"/>
        <v>#DIV/0!</v>
      </c>
      <c r="O4152" s="176" t="e">
        <f t="shared" si="2735"/>
        <v>#DIV/0!</v>
      </c>
      <c r="P4152" s="164" t="e">
        <f t="shared" si="2733"/>
        <v>#DIV/0!</v>
      </c>
      <c r="Q4152" s="492" t="e">
        <f t="shared" si="2734"/>
        <v>#DIV/0!</v>
      </c>
      <c r="R4152" s="234"/>
      <c r="S4152" s="234"/>
      <c r="T4152" s="75"/>
      <c r="U4152" s="79">
        <v>2</v>
      </c>
    </row>
    <row r="4153" spans="1:21" s="57" customFormat="1" ht="15.75" hidden="1" customHeight="1" thickBot="1">
      <c r="A4153" s="57" t="s">
        <v>2329</v>
      </c>
      <c r="B4153" s="69"/>
      <c r="C4153" s="393" t="s">
        <v>2349</v>
      </c>
      <c r="D4153" s="175" t="e">
        <f t="shared" ref="D4153:O4153" si="2736">D4173/$P4173</f>
        <v>#DIV/0!</v>
      </c>
      <c r="E4153" s="176" t="e">
        <f t="shared" si="2736"/>
        <v>#DIV/0!</v>
      </c>
      <c r="F4153" s="176" t="e">
        <f t="shared" si="2736"/>
        <v>#DIV/0!</v>
      </c>
      <c r="G4153" s="176" t="e">
        <f t="shared" si="2736"/>
        <v>#DIV/0!</v>
      </c>
      <c r="H4153" s="176" t="e">
        <f t="shared" si="2736"/>
        <v>#DIV/0!</v>
      </c>
      <c r="I4153" s="176" t="e">
        <f t="shared" si="2736"/>
        <v>#DIV/0!</v>
      </c>
      <c r="J4153" s="176" t="e">
        <f t="shared" si="2736"/>
        <v>#DIV/0!</v>
      </c>
      <c r="K4153" s="176" t="e">
        <f t="shared" si="2736"/>
        <v>#DIV/0!</v>
      </c>
      <c r="L4153" s="176" t="e">
        <f t="shared" si="2736"/>
        <v>#DIV/0!</v>
      </c>
      <c r="M4153" s="176" t="e">
        <f t="shared" si="2736"/>
        <v>#DIV/0!</v>
      </c>
      <c r="N4153" s="176" t="e">
        <f t="shared" si="2736"/>
        <v>#DIV/0!</v>
      </c>
      <c r="O4153" s="176" t="e">
        <f t="shared" si="2736"/>
        <v>#DIV/0!</v>
      </c>
      <c r="P4153" s="164" t="e">
        <f t="shared" si="2733"/>
        <v>#DIV/0!</v>
      </c>
      <c r="Q4153" s="492" t="e">
        <f t="shared" si="2734"/>
        <v>#DIV/0!</v>
      </c>
      <c r="R4153" s="234"/>
      <c r="S4153" s="234"/>
      <c r="T4153" s="75"/>
      <c r="U4153" s="79">
        <v>2</v>
      </c>
    </row>
    <row r="4154" spans="1:21" s="57" customFormat="1" ht="15.75" hidden="1" customHeight="1" thickBot="1">
      <c r="A4154" s="57" t="s">
        <v>2329</v>
      </c>
      <c r="B4154" s="69"/>
      <c r="C4154" s="393" t="s">
        <v>2350</v>
      </c>
      <c r="D4154" s="175" t="e">
        <f t="shared" ref="D4154:O4154" si="2737">D4174/$P4174</f>
        <v>#DIV/0!</v>
      </c>
      <c r="E4154" s="176" t="e">
        <f t="shared" si="2737"/>
        <v>#DIV/0!</v>
      </c>
      <c r="F4154" s="176" t="e">
        <f t="shared" si="2737"/>
        <v>#DIV/0!</v>
      </c>
      <c r="G4154" s="176" t="e">
        <f t="shared" si="2737"/>
        <v>#DIV/0!</v>
      </c>
      <c r="H4154" s="176" t="e">
        <f t="shared" si="2737"/>
        <v>#DIV/0!</v>
      </c>
      <c r="I4154" s="176" t="e">
        <f t="shared" si="2737"/>
        <v>#DIV/0!</v>
      </c>
      <c r="J4154" s="176" t="e">
        <f t="shared" si="2737"/>
        <v>#DIV/0!</v>
      </c>
      <c r="K4154" s="176" t="e">
        <f t="shared" si="2737"/>
        <v>#DIV/0!</v>
      </c>
      <c r="L4154" s="176" t="e">
        <f t="shared" si="2737"/>
        <v>#DIV/0!</v>
      </c>
      <c r="M4154" s="176" t="e">
        <f t="shared" si="2737"/>
        <v>#DIV/0!</v>
      </c>
      <c r="N4154" s="176" t="e">
        <f t="shared" si="2737"/>
        <v>#DIV/0!</v>
      </c>
      <c r="O4154" s="176" t="e">
        <f t="shared" si="2737"/>
        <v>#DIV/0!</v>
      </c>
      <c r="P4154" s="164" t="e">
        <f t="shared" si="2733"/>
        <v>#DIV/0!</v>
      </c>
      <c r="Q4154" s="492" t="e">
        <f t="shared" si="2734"/>
        <v>#DIV/0!</v>
      </c>
      <c r="R4154" s="234"/>
      <c r="S4154" s="234"/>
      <c r="T4154" s="75"/>
      <c r="U4154" s="79">
        <v>2</v>
      </c>
    </row>
    <row r="4155" spans="1:21" s="57" customFormat="1" ht="15.75" hidden="1" customHeight="1" thickBot="1">
      <c r="A4155" s="57" t="s">
        <v>2329</v>
      </c>
      <c r="B4155" s="69"/>
      <c r="C4155" s="394" t="s">
        <v>2332</v>
      </c>
      <c r="D4155" s="245">
        <v>0</v>
      </c>
      <c r="E4155" s="246">
        <v>0</v>
      </c>
      <c r="F4155" s="246">
        <v>0</v>
      </c>
      <c r="G4155" s="246">
        <v>0</v>
      </c>
      <c r="H4155" s="246">
        <v>0</v>
      </c>
      <c r="I4155" s="246">
        <v>0</v>
      </c>
      <c r="J4155" s="246">
        <v>0</v>
      </c>
      <c r="K4155" s="246">
        <v>0</v>
      </c>
      <c r="L4155" s="246">
        <v>0</v>
      </c>
      <c r="M4155" s="246">
        <v>0</v>
      </c>
      <c r="N4155" s="246">
        <v>0</v>
      </c>
      <c r="O4155" s="197">
        <v>0</v>
      </c>
      <c r="P4155" s="181">
        <f>SUM(D4155:O4155)</f>
        <v>0</v>
      </c>
      <c r="Q4155" s="198"/>
      <c r="R4155" s="161"/>
      <c r="S4155" s="161"/>
      <c r="T4155" s="75"/>
      <c r="U4155" s="79">
        <v>2</v>
      </c>
    </row>
    <row r="4156" spans="1:21" s="57" customFormat="1" ht="15.75" hidden="1" customHeight="1" thickBot="1">
      <c r="A4156" s="57" t="s">
        <v>2329</v>
      </c>
      <c r="B4156" s="69"/>
      <c r="C4156" s="393" t="s">
        <v>2333</v>
      </c>
      <c r="D4156" s="245">
        <v>0</v>
      </c>
      <c r="E4156" s="246">
        <v>0</v>
      </c>
      <c r="F4156" s="246">
        <v>0</v>
      </c>
      <c r="G4156" s="246">
        <v>0</v>
      </c>
      <c r="H4156" s="246">
        <v>0</v>
      </c>
      <c r="I4156" s="246">
        <v>0</v>
      </c>
      <c r="J4156" s="246">
        <v>0</v>
      </c>
      <c r="K4156" s="246">
        <v>0</v>
      </c>
      <c r="L4156" s="246">
        <v>0</v>
      </c>
      <c r="M4156" s="246">
        <v>0</v>
      </c>
      <c r="N4156" s="246">
        <v>0</v>
      </c>
      <c r="O4156" s="197">
        <v>0</v>
      </c>
      <c r="P4156" s="181">
        <f t="shared" ref="P4156:P4162" si="2738">SUM(D4156:O4156)</f>
        <v>0</v>
      </c>
      <c r="Q4156" s="502"/>
      <c r="R4156" s="186"/>
      <c r="S4156" s="186"/>
      <c r="T4156" s="103"/>
      <c r="U4156" s="79">
        <v>2</v>
      </c>
    </row>
    <row r="4157" spans="1:21" s="57" customFormat="1" ht="15.75" hidden="1" customHeight="1" thickBot="1">
      <c r="A4157" s="57" t="s">
        <v>2329</v>
      </c>
      <c r="B4157" s="69"/>
      <c r="C4157" s="393" t="s">
        <v>2334</v>
      </c>
      <c r="D4157" s="245">
        <v>0</v>
      </c>
      <c r="E4157" s="246">
        <v>0</v>
      </c>
      <c r="F4157" s="246">
        <v>0</v>
      </c>
      <c r="G4157" s="246">
        <v>0</v>
      </c>
      <c r="H4157" s="246">
        <v>0</v>
      </c>
      <c r="I4157" s="246">
        <v>0</v>
      </c>
      <c r="J4157" s="246">
        <v>0</v>
      </c>
      <c r="K4157" s="246">
        <v>0</v>
      </c>
      <c r="L4157" s="246">
        <v>0</v>
      </c>
      <c r="M4157" s="246">
        <v>0</v>
      </c>
      <c r="N4157" s="246">
        <v>0</v>
      </c>
      <c r="O4157" s="197">
        <v>0</v>
      </c>
      <c r="P4157" s="181">
        <f t="shared" si="2738"/>
        <v>0</v>
      </c>
      <c r="Q4157" s="503"/>
      <c r="R4157" s="187"/>
      <c r="S4157" s="187"/>
      <c r="T4157" s="105">
        <f>R4157-S4157</f>
        <v>0</v>
      </c>
      <c r="U4157" s="79">
        <v>2</v>
      </c>
    </row>
    <row r="4158" spans="1:21" s="57" customFormat="1" ht="15.75" hidden="1" customHeight="1" thickBot="1">
      <c r="A4158" s="57" t="s">
        <v>2329</v>
      </c>
      <c r="B4158" s="69"/>
      <c r="C4158" s="393" t="s">
        <v>2335</v>
      </c>
      <c r="D4158" s="245">
        <v>0</v>
      </c>
      <c r="E4158" s="246">
        <v>0</v>
      </c>
      <c r="F4158" s="246">
        <v>0</v>
      </c>
      <c r="G4158" s="246">
        <v>0</v>
      </c>
      <c r="H4158" s="246">
        <v>0</v>
      </c>
      <c r="I4158" s="246">
        <v>0</v>
      </c>
      <c r="J4158" s="246">
        <v>0</v>
      </c>
      <c r="K4158" s="246">
        <v>0</v>
      </c>
      <c r="L4158" s="246">
        <v>0</v>
      </c>
      <c r="M4158" s="246">
        <v>0</v>
      </c>
      <c r="N4158" s="246">
        <v>0</v>
      </c>
      <c r="O4158" s="197">
        <v>0</v>
      </c>
      <c r="P4158" s="181">
        <f t="shared" si="2738"/>
        <v>0</v>
      </c>
      <c r="Q4158" s="503"/>
      <c r="R4158" s="187"/>
      <c r="S4158" s="187"/>
      <c r="T4158" s="105">
        <f>R4158-S4158</f>
        <v>0</v>
      </c>
      <c r="U4158" s="79">
        <v>2</v>
      </c>
    </row>
    <row r="4159" spans="1:21" s="57" customFormat="1" ht="15.75" hidden="1" customHeight="1" thickBot="1">
      <c r="A4159" s="57" t="s">
        <v>2329</v>
      </c>
      <c r="B4159" s="69"/>
      <c r="C4159" s="393" t="s">
        <v>2336</v>
      </c>
      <c r="D4159" s="245">
        <v>0</v>
      </c>
      <c r="E4159" s="246">
        <v>0</v>
      </c>
      <c r="F4159" s="246">
        <v>0</v>
      </c>
      <c r="G4159" s="246">
        <v>0</v>
      </c>
      <c r="H4159" s="246">
        <v>0</v>
      </c>
      <c r="I4159" s="246">
        <v>0</v>
      </c>
      <c r="J4159" s="246">
        <v>0</v>
      </c>
      <c r="K4159" s="246">
        <v>0</v>
      </c>
      <c r="L4159" s="246">
        <v>0</v>
      </c>
      <c r="M4159" s="246">
        <v>0</v>
      </c>
      <c r="N4159" s="246">
        <v>0</v>
      </c>
      <c r="O4159" s="197">
        <v>0</v>
      </c>
      <c r="P4159" s="181">
        <f t="shared" si="2738"/>
        <v>0</v>
      </c>
      <c r="Q4159" s="503"/>
      <c r="R4159" s="187"/>
      <c r="S4159" s="187"/>
      <c r="T4159" s="105">
        <f>R4159-S4159</f>
        <v>0</v>
      </c>
      <c r="U4159" s="79">
        <v>2</v>
      </c>
    </row>
    <row r="4160" spans="1:21" s="57" customFormat="1" ht="15.75" hidden="1" customHeight="1" thickBot="1">
      <c r="A4160" s="57" t="s">
        <v>2329</v>
      </c>
      <c r="B4160" s="69"/>
      <c r="C4160" s="393" t="s">
        <v>2337</v>
      </c>
      <c r="D4160" s="245">
        <v>0</v>
      </c>
      <c r="E4160" s="246">
        <v>0</v>
      </c>
      <c r="F4160" s="246">
        <v>0</v>
      </c>
      <c r="G4160" s="246">
        <v>0</v>
      </c>
      <c r="H4160" s="246">
        <v>0</v>
      </c>
      <c r="I4160" s="246">
        <v>0</v>
      </c>
      <c r="J4160" s="246">
        <v>0</v>
      </c>
      <c r="K4160" s="246">
        <v>0</v>
      </c>
      <c r="L4160" s="246">
        <v>0</v>
      </c>
      <c r="M4160" s="246">
        <v>0</v>
      </c>
      <c r="N4160" s="246">
        <v>0</v>
      </c>
      <c r="O4160" s="197">
        <v>0</v>
      </c>
      <c r="P4160" s="181">
        <f t="shared" si="2738"/>
        <v>0</v>
      </c>
      <c r="Q4160" s="503"/>
      <c r="R4160" s="187"/>
      <c r="S4160" s="187"/>
      <c r="T4160" s="105">
        <f>R4160-S4160</f>
        <v>0</v>
      </c>
      <c r="U4160" s="79">
        <v>2</v>
      </c>
    </row>
    <row r="4161" spans="1:21" s="57" customFormat="1" ht="15.75" hidden="1" customHeight="1" thickBot="1">
      <c r="A4161" s="57" t="s">
        <v>2329</v>
      </c>
      <c r="B4161" s="69"/>
      <c r="C4161" s="393" t="s">
        <v>2338</v>
      </c>
      <c r="D4161" s="245">
        <v>0</v>
      </c>
      <c r="E4161" s="246">
        <v>0</v>
      </c>
      <c r="F4161" s="246">
        <v>0</v>
      </c>
      <c r="G4161" s="246">
        <v>0</v>
      </c>
      <c r="H4161" s="246">
        <v>0</v>
      </c>
      <c r="I4161" s="246">
        <v>0</v>
      </c>
      <c r="J4161" s="246">
        <v>0</v>
      </c>
      <c r="K4161" s="246">
        <v>0</v>
      </c>
      <c r="L4161" s="246">
        <v>0</v>
      </c>
      <c r="M4161" s="246">
        <v>0</v>
      </c>
      <c r="N4161" s="246">
        <v>0</v>
      </c>
      <c r="O4161" s="197">
        <v>0</v>
      </c>
      <c r="P4161" s="181">
        <f t="shared" si="2738"/>
        <v>0</v>
      </c>
      <c r="Q4161" s="503"/>
      <c r="R4161" s="182"/>
      <c r="S4161" s="191"/>
      <c r="T4161" s="192">
        <f>S4161-R4161</f>
        <v>0</v>
      </c>
      <c r="U4161" s="79">
        <v>2</v>
      </c>
    </row>
    <row r="4162" spans="1:21" s="57" customFormat="1" ht="15.75" hidden="1" customHeight="1" thickBot="1">
      <c r="A4162" s="57" t="s">
        <v>2329</v>
      </c>
      <c r="B4162" s="69"/>
      <c r="C4162" s="393" t="s">
        <v>2339</v>
      </c>
      <c r="D4162" s="245">
        <v>3.2347290000000001E-2</v>
      </c>
      <c r="E4162" s="246">
        <v>0</v>
      </c>
      <c r="F4162" s="246">
        <v>7.9927830000000005E-2</v>
      </c>
      <c r="G4162" s="246">
        <v>8.9975400000000001E-3</v>
      </c>
      <c r="H4162" s="246">
        <v>0.58565009999999995</v>
      </c>
      <c r="I4162" s="246">
        <v>0.94880640999999999</v>
      </c>
      <c r="J4162" s="246">
        <v>0.14219783999999999</v>
      </c>
      <c r="K4162" s="246">
        <v>0.1159268</v>
      </c>
      <c r="L4162" s="246">
        <v>0.78023217</v>
      </c>
      <c r="M4162" s="246">
        <v>8.5866810000000002E-2</v>
      </c>
      <c r="N4162" s="246">
        <v>5.3049850000000003E-2</v>
      </c>
      <c r="O4162" s="197">
        <v>0.12471067</v>
      </c>
      <c r="P4162" s="181">
        <f t="shared" si="2738"/>
        <v>2.9577133099999995</v>
      </c>
      <c r="Q4162" s="503"/>
      <c r="R4162" s="187"/>
      <c r="S4162" s="187"/>
      <c r="T4162" s="105">
        <f>R4162-S4162</f>
        <v>0</v>
      </c>
      <c r="U4162" s="79">
        <v>2</v>
      </c>
    </row>
    <row r="4163" spans="1:21" s="57" customFormat="1" ht="15.6" customHeight="1" thickBot="1">
      <c r="A4163" s="57" t="s">
        <v>2329</v>
      </c>
      <c r="B4163" s="516">
        <f>+B4150+1</f>
        <v>808</v>
      </c>
      <c r="C4163" s="393" t="s">
        <v>2538</v>
      </c>
      <c r="D4163" s="182">
        <v>0</v>
      </c>
      <c r="E4163" s="183">
        <v>0</v>
      </c>
      <c r="F4163" s="183">
        <v>0.1</v>
      </c>
      <c r="G4163" s="183">
        <v>0</v>
      </c>
      <c r="H4163" s="183">
        <v>0</v>
      </c>
      <c r="I4163" s="183">
        <v>0.1</v>
      </c>
      <c r="J4163" s="183">
        <v>0</v>
      </c>
      <c r="K4163" s="183">
        <v>0</v>
      </c>
      <c r="L4163" s="183">
        <v>0.1</v>
      </c>
      <c r="M4163" s="183">
        <v>0</v>
      </c>
      <c r="N4163" s="183">
        <v>0</v>
      </c>
      <c r="O4163" s="184">
        <f>(R4163)-SUM(D4163:N4163)</f>
        <v>9.9999999999999978E-2</v>
      </c>
      <c r="P4163" s="185">
        <f>SUM(D4163:O4163)</f>
        <v>0.4</v>
      </c>
      <c r="Q4163" s="584"/>
      <c r="R4163" s="182">
        <v>0.4</v>
      </c>
      <c r="S4163" s="187">
        <v>0.4</v>
      </c>
      <c r="T4163" s="105">
        <f>R4163-S4163</f>
        <v>0</v>
      </c>
      <c r="U4163" s="79">
        <v>1</v>
      </c>
    </row>
    <row r="4164" spans="1:21" s="57" customFormat="1" ht="15.75" hidden="1" customHeight="1" thickBot="1">
      <c r="A4164" s="57" t="s">
        <v>2329</v>
      </c>
      <c r="B4164" s="69"/>
      <c r="C4164" s="393" t="s">
        <v>2340</v>
      </c>
      <c r="D4164" s="182">
        <v>0.20357402999999999</v>
      </c>
      <c r="E4164" s="183">
        <v>0</v>
      </c>
      <c r="F4164" s="183">
        <v>0.19819914000000002</v>
      </c>
      <c r="G4164" s="183">
        <v>1.0024599999999995E-2</v>
      </c>
      <c r="H4164" s="183">
        <v>0</v>
      </c>
      <c r="I4164" s="183">
        <v>0</v>
      </c>
      <c r="J4164" s="183">
        <v>4.8920569999999997E-2</v>
      </c>
      <c r="K4164" s="183">
        <v>1.6317240000000011E-2</v>
      </c>
      <c r="L4164" s="183">
        <v>0</v>
      </c>
      <c r="M4164" s="183">
        <v>0</v>
      </c>
      <c r="N4164" s="183">
        <v>0</v>
      </c>
      <c r="O4164" s="184">
        <v>0.38908995000000002</v>
      </c>
      <c r="P4164" s="185">
        <f t="shared" ref="P4164:P4174" si="2739">SUM(D4164:O4164)</f>
        <v>0.86612553000000003</v>
      </c>
      <c r="Q4164" s="351"/>
      <c r="R4164" s="199">
        <v>0.9</v>
      </c>
      <c r="S4164" s="187">
        <v>0.9</v>
      </c>
      <c r="T4164" s="481">
        <f>R4164-S4164</f>
        <v>0</v>
      </c>
      <c r="U4164" s="79">
        <v>2</v>
      </c>
    </row>
    <row r="4165" spans="1:21" s="57" customFormat="1" ht="15.75" hidden="1" customHeight="1" thickBot="1">
      <c r="A4165" s="57" t="s">
        <v>2329</v>
      </c>
      <c r="B4165" s="516"/>
      <c r="C4165" s="393" t="s">
        <v>2341</v>
      </c>
      <c r="D4165" s="182">
        <v>0</v>
      </c>
      <c r="E4165" s="183">
        <v>4.3919999999999959E-2</v>
      </c>
      <c r="F4165" s="183">
        <v>0</v>
      </c>
      <c r="G4165" s="183">
        <v>0</v>
      </c>
      <c r="H4165" s="183">
        <v>0</v>
      </c>
      <c r="I4165" s="183">
        <v>2.6276939999999804E-2</v>
      </c>
      <c r="J4165" s="183">
        <v>3.002099999999952E-4</v>
      </c>
      <c r="K4165" s="183">
        <v>0.44144435999999998</v>
      </c>
      <c r="L4165" s="183">
        <v>0</v>
      </c>
      <c r="M4165" s="183">
        <v>0</v>
      </c>
      <c r="N4165" s="183">
        <v>3.6150000000012561E-5</v>
      </c>
      <c r="O4165" s="184">
        <v>5.9742200000000301E-3</v>
      </c>
      <c r="P4165" s="185">
        <f t="shared" si="2739"/>
        <v>0.51795187999999981</v>
      </c>
      <c r="Q4165" s="351"/>
      <c r="R4165" s="182">
        <v>30.3</v>
      </c>
      <c r="S4165" s="187">
        <v>30.3</v>
      </c>
      <c r="T4165" s="481">
        <f t="shared" ref="T4165:T4174" si="2740">R4165-S4165</f>
        <v>0</v>
      </c>
      <c r="U4165" s="79">
        <v>2</v>
      </c>
    </row>
    <row r="4166" spans="1:21" s="57" customFormat="1" ht="15.75" hidden="1" customHeight="1" thickBot="1">
      <c r="A4166" s="57" t="s">
        <v>2329</v>
      </c>
      <c r="B4166" s="516"/>
      <c r="C4166" s="393" t="s">
        <v>2342</v>
      </c>
      <c r="D4166" s="583">
        <v>0</v>
      </c>
      <c r="E4166" s="301">
        <v>5.9747200000000002E-3</v>
      </c>
      <c r="F4166" s="301">
        <v>0</v>
      </c>
      <c r="G4166" s="301">
        <v>0</v>
      </c>
      <c r="H4166" s="301">
        <v>2.8430880000000002E-2</v>
      </c>
      <c r="I4166" s="301">
        <v>2.6468390000000001E-2</v>
      </c>
      <c r="J4166" s="301">
        <v>0</v>
      </c>
      <c r="K4166" s="301">
        <v>2.9538080000000008E-2</v>
      </c>
      <c r="L4166" s="301">
        <v>0</v>
      </c>
      <c r="M4166" s="301">
        <v>8.0241600000000024E-3</v>
      </c>
      <c r="N4166" s="301">
        <v>0</v>
      </c>
      <c r="O4166" s="332">
        <v>3.4342299999999965E-3</v>
      </c>
      <c r="P4166" s="333">
        <f t="shared" si="2739"/>
        <v>0.10187046000000001</v>
      </c>
      <c r="Q4166" s="557"/>
      <c r="R4166" s="419">
        <v>0.4</v>
      </c>
      <c r="S4166" s="187">
        <v>0.4</v>
      </c>
      <c r="T4166" s="105">
        <f t="shared" si="2740"/>
        <v>0</v>
      </c>
      <c r="U4166" s="79">
        <v>2</v>
      </c>
    </row>
    <row r="4167" spans="1:21" s="57" customFormat="1" ht="15.6" hidden="1" customHeight="1" thickBot="1">
      <c r="A4167" s="57" t="s">
        <v>2329</v>
      </c>
      <c r="B4167" s="516"/>
      <c r="C4167" s="393" t="s">
        <v>2343</v>
      </c>
      <c r="D4167" s="182">
        <v>0</v>
      </c>
      <c r="E4167" s="183">
        <v>5.3193199999999998E-3</v>
      </c>
      <c r="F4167" s="183">
        <v>0</v>
      </c>
      <c r="G4167" s="183">
        <v>9.1799999999999955E-4</v>
      </c>
      <c r="H4167" s="183">
        <v>0</v>
      </c>
      <c r="I4167" s="183">
        <v>0</v>
      </c>
      <c r="J4167" s="183">
        <v>0</v>
      </c>
      <c r="K4167" s="183">
        <v>2.2038300000000004E-3</v>
      </c>
      <c r="L4167" s="183">
        <v>0</v>
      </c>
      <c r="M4167" s="183">
        <v>4.9060199999999988E-3</v>
      </c>
      <c r="N4167" s="183">
        <v>2.0532160000000001E-2</v>
      </c>
      <c r="O4167" s="184">
        <v>0</v>
      </c>
      <c r="P4167" s="185">
        <f t="shared" si="2739"/>
        <v>3.3879329999999999E-2</v>
      </c>
      <c r="Q4167" s="584"/>
      <c r="R4167" s="182">
        <v>0.4</v>
      </c>
      <c r="S4167" s="187">
        <v>0.4</v>
      </c>
      <c r="T4167" s="105">
        <f t="shared" si="2740"/>
        <v>0</v>
      </c>
      <c r="U4167" s="79">
        <v>2</v>
      </c>
    </row>
    <row r="4168" spans="1:21" s="57" customFormat="1" ht="15.6" hidden="1" customHeight="1" thickBot="1">
      <c r="A4168" s="57" t="s">
        <v>2329</v>
      </c>
      <c r="B4168" s="516"/>
      <c r="C4168" s="393" t="s">
        <v>2344</v>
      </c>
      <c r="D4168" s="189">
        <v>0</v>
      </c>
      <c r="E4168" s="190">
        <v>0</v>
      </c>
      <c r="F4168" s="190">
        <v>0</v>
      </c>
      <c r="G4168" s="190">
        <v>0</v>
      </c>
      <c r="H4168" s="190">
        <v>0</v>
      </c>
      <c r="I4168" s="190">
        <v>0</v>
      </c>
      <c r="J4168" s="190">
        <v>0</v>
      </c>
      <c r="K4168" s="190">
        <v>0</v>
      </c>
      <c r="L4168" s="190">
        <v>0</v>
      </c>
      <c r="M4168" s="190">
        <v>0</v>
      </c>
      <c r="N4168" s="190">
        <v>3.5399999999999999E-4</v>
      </c>
      <c r="O4168" s="184">
        <v>0</v>
      </c>
      <c r="P4168" s="185">
        <f t="shared" si="2739"/>
        <v>3.5399999999999999E-4</v>
      </c>
      <c r="Q4168" s="584"/>
      <c r="R4168" s="182">
        <v>0.4</v>
      </c>
      <c r="S4168" s="187">
        <v>0.4</v>
      </c>
      <c r="T4168" s="105">
        <f t="shared" si="2740"/>
        <v>0</v>
      </c>
      <c r="U4168" s="79">
        <v>2</v>
      </c>
    </row>
    <row r="4169" spans="1:21" s="57" customFormat="1" ht="15.75" customHeight="1" thickBot="1">
      <c r="A4169" s="57" t="s">
        <v>2329</v>
      </c>
      <c r="B4169" s="516">
        <f>+B4163+1</f>
        <v>809</v>
      </c>
      <c r="C4169" s="393" t="s">
        <v>2345</v>
      </c>
      <c r="D4169" s="182">
        <v>0</v>
      </c>
      <c r="E4169" s="193">
        <v>0</v>
      </c>
      <c r="F4169" s="193">
        <v>0.1</v>
      </c>
      <c r="G4169" s="193">
        <v>0</v>
      </c>
      <c r="H4169" s="193">
        <v>0</v>
      </c>
      <c r="I4169" s="193">
        <v>0.1</v>
      </c>
      <c r="J4169" s="193">
        <v>0</v>
      </c>
      <c r="K4169" s="193">
        <v>0</v>
      </c>
      <c r="L4169" s="193">
        <v>0.1</v>
      </c>
      <c r="M4169" s="193">
        <v>0</v>
      </c>
      <c r="N4169" s="193">
        <v>0</v>
      </c>
      <c r="O4169" s="184">
        <f t="shared" ref="O4169:O4174" si="2741">(R4169)-SUM(D4169:N4169)</f>
        <v>9.9999999999999978E-2</v>
      </c>
      <c r="P4169" s="185">
        <f t="shared" si="2739"/>
        <v>0.4</v>
      </c>
      <c r="Q4169" s="557"/>
      <c r="R4169" s="194">
        <v>0.4</v>
      </c>
      <c r="S4169" s="187">
        <v>0.4</v>
      </c>
      <c r="T4169" s="105">
        <f t="shared" si="2740"/>
        <v>0</v>
      </c>
      <c r="U4169" s="79">
        <v>1</v>
      </c>
    </row>
    <row r="4170" spans="1:21" s="57" customFormat="1" ht="15.75" customHeight="1" thickBot="1">
      <c r="A4170" s="57" t="s">
        <v>2329</v>
      </c>
      <c r="B4170" s="516">
        <f>+B4169+1</f>
        <v>810</v>
      </c>
      <c r="C4170" s="393" t="s">
        <v>2346</v>
      </c>
      <c r="D4170" s="195">
        <v>0</v>
      </c>
      <c r="E4170" s="611">
        <v>0</v>
      </c>
      <c r="F4170" s="611">
        <v>0.1</v>
      </c>
      <c r="G4170" s="611">
        <v>0</v>
      </c>
      <c r="H4170" s="611">
        <v>0</v>
      </c>
      <c r="I4170" s="611">
        <v>0.1</v>
      </c>
      <c r="J4170" s="611">
        <v>0</v>
      </c>
      <c r="K4170" s="611">
        <v>0</v>
      </c>
      <c r="L4170" s="611">
        <v>0.1</v>
      </c>
      <c r="M4170" s="611">
        <v>0</v>
      </c>
      <c r="N4170" s="611">
        <v>0</v>
      </c>
      <c r="O4170" s="184">
        <f t="shared" si="2741"/>
        <v>9.9999999999999978E-2</v>
      </c>
      <c r="P4170" s="185">
        <f t="shared" si="2739"/>
        <v>0.4</v>
      </c>
      <c r="Q4170" s="542"/>
      <c r="R4170" s="199">
        <v>0.4</v>
      </c>
      <c r="S4170" s="187">
        <v>0.4</v>
      </c>
      <c r="T4170" s="105">
        <f t="shared" si="2740"/>
        <v>0</v>
      </c>
      <c r="U4170" s="79">
        <v>1</v>
      </c>
    </row>
    <row r="4171" spans="1:21" s="57" customFormat="1" ht="15.75" hidden="1" customHeight="1" thickBot="1">
      <c r="A4171" s="57" t="s">
        <v>2329</v>
      </c>
      <c r="B4171" s="69"/>
      <c r="C4171" s="393" t="s">
        <v>2347</v>
      </c>
      <c r="D4171" s="195"/>
      <c r="E4171" s="193"/>
      <c r="F4171" s="193"/>
      <c r="G4171" s="193"/>
      <c r="H4171" s="193"/>
      <c r="I4171" s="193"/>
      <c r="J4171" s="193"/>
      <c r="K4171" s="193"/>
      <c r="L4171" s="193"/>
      <c r="M4171" s="193"/>
      <c r="N4171" s="193"/>
      <c r="O4171" s="184">
        <f t="shared" si="2741"/>
        <v>0</v>
      </c>
      <c r="P4171" s="185">
        <f t="shared" si="2739"/>
        <v>0</v>
      </c>
      <c r="Q4171" s="503"/>
      <c r="R4171" s="199"/>
      <c r="S4171" s="187"/>
      <c r="T4171" s="105">
        <f t="shared" si="2740"/>
        <v>0</v>
      </c>
      <c r="U4171" s="79">
        <v>2</v>
      </c>
    </row>
    <row r="4172" spans="1:21" s="57" customFormat="1" ht="15.75" hidden="1" customHeight="1" thickBot="1">
      <c r="A4172" s="57" t="s">
        <v>2329</v>
      </c>
      <c r="B4172" s="69"/>
      <c r="C4172" s="393" t="s">
        <v>2348</v>
      </c>
      <c r="D4172" s="195"/>
      <c r="E4172" s="193"/>
      <c r="F4172" s="193"/>
      <c r="G4172" s="193"/>
      <c r="H4172" s="193"/>
      <c r="I4172" s="193"/>
      <c r="J4172" s="193"/>
      <c r="K4172" s="193"/>
      <c r="L4172" s="193"/>
      <c r="M4172" s="193"/>
      <c r="N4172" s="193"/>
      <c r="O4172" s="184">
        <f t="shared" si="2741"/>
        <v>0</v>
      </c>
      <c r="P4172" s="185">
        <f t="shared" si="2739"/>
        <v>0</v>
      </c>
      <c r="Q4172" s="503"/>
      <c r="R4172" s="199"/>
      <c r="S4172" s="187"/>
      <c r="T4172" s="105">
        <f t="shared" si="2740"/>
        <v>0</v>
      </c>
      <c r="U4172" s="79">
        <v>2</v>
      </c>
    </row>
    <row r="4173" spans="1:21" s="57" customFormat="1" ht="15.75" hidden="1" customHeight="1" thickBot="1">
      <c r="A4173" s="57" t="s">
        <v>2329</v>
      </c>
      <c r="B4173" s="69"/>
      <c r="C4173" s="393" t="s">
        <v>2349</v>
      </c>
      <c r="D4173" s="195"/>
      <c r="E4173" s="193"/>
      <c r="F4173" s="193"/>
      <c r="G4173" s="193"/>
      <c r="H4173" s="193"/>
      <c r="I4173" s="193"/>
      <c r="J4173" s="193"/>
      <c r="K4173" s="193"/>
      <c r="L4173" s="193"/>
      <c r="M4173" s="193"/>
      <c r="N4173" s="193"/>
      <c r="O4173" s="184">
        <f t="shared" si="2741"/>
        <v>0</v>
      </c>
      <c r="P4173" s="185">
        <f t="shared" si="2739"/>
        <v>0</v>
      </c>
      <c r="Q4173" s="503"/>
      <c r="R4173" s="199"/>
      <c r="S4173" s="187"/>
      <c r="T4173" s="105">
        <f t="shared" si="2740"/>
        <v>0</v>
      </c>
      <c r="U4173" s="79">
        <v>2</v>
      </c>
    </row>
    <row r="4174" spans="1:21" s="57" customFormat="1" ht="15.75" hidden="1" customHeight="1" thickBot="1">
      <c r="A4174" s="57" t="s">
        <v>2329</v>
      </c>
      <c r="B4174" s="69"/>
      <c r="C4174" s="393" t="s">
        <v>2350</v>
      </c>
      <c r="D4174" s="195"/>
      <c r="E4174" s="193"/>
      <c r="F4174" s="193"/>
      <c r="G4174" s="193"/>
      <c r="H4174" s="193"/>
      <c r="I4174" s="193"/>
      <c r="J4174" s="193"/>
      <c r="K4174" s="193"/>
      <c r="L4174" s="193"/>
      <c r="M4174" s="193"/>
      <c r="N4174" s="193"/>
      <c r="O4174" s="184">
        <f t="shared" si="2741"/>
        <v>0</v>
      </c>
      <c r="P4174" s="185">
        <f t="shared" si="2739"/>
        <v>0</v>
      </c>
      <c r="Q4174" s="503"/>
      <c r="R4174" s="199"/>
      <c r="S4174" s="187"/>
      <c r="T4174" s="105">
        <f t="shared" si="2740"/>
        <v>0</v>
      </c>
      <c r="U4174" s="79">
        <v>2</v>
      </c>
    </row>
    <row r="4175" spans="1:21" s="57" customFormat="1" ht="15.6" customHeight="1" thickBot="1">
      <c r="B4175" s="549"/>
      <c r="C4175" s="392"/>
      <c r="D4175" s="161"/>
      <c r="E4175" s="161"/>
      <c r="F4175" s="161"/>
      <c r="G4175" s="161"/>
      <c r="H4175" s="161"/>
      <c r="I4175" s="161"/>
      <c r="J4175" s="161"/>
      <c r="K4175" s="161"/>
      <c r="L4175" s="161"/>
      <c r="M4175" s="161"/>
      <c r="N4175" s="161"/>
      <c r="O4175" s="197"/>
      <c r="P4175" s="198"/>
      <c r="Q4175" s="515"/>
      <c r="R4175" s="161"/>
      <c r="S4175" s="161"/>
      <c r="T4175" s="75"/>
      <c r="U4175" s="79">
        <v>1</v>
      </c>
    </row>
    <row r="4176" spans="1:21" s="80" customFormat="1" ht="15.75" hidden="1" customHeight="1" thickBot="1">
      <c r="A4176" s="80" t="s">
        <v>2352</v>
      </c>
      <c r="B4176" s="69"/>
      <c r="C4176" s="523" t="s">
        <v>2377</v>
      </c>
      <c r="D4176" s="91" t="e">
        <f t="shared" ref="D4176:O4176" si="2742">D4196/$P4196</f>
        <v>#DIV/0!</v>
      </c>
      <c r="E4176" s="92" t="e">
        <f t="shared" si="2742"/>
        <v>#DIV/0!</v>
      </c>
      <c r="F4176" s="92" t="e">
        <f t="shared" si="2742"/>
        <v>#DIV/0!</v>
      </c>
      <c r="G4176" s="92" t="e">
        <f t="shared" si="2742"/>
        <v>#DIV/0!</v>
      </c>
      <c r="H4176" s="92" t="e">
        <f t="shared" si="2742"/>
        <v>#DIV/0!</v>
      </c>
      <c r="I4176" s="92" t="e">
        <f t="shared" si="2742"/>
        <v>#DIV/0!</v>
      </c>
      <c r="J4176" s="92" t="e">
        <f t="shared" si="2742"/>
        <v>#DIV/0!</v>
      </c>
      <c r="K4176" s="92" t="e">
        <f t="shared" si="2742"/>
        <v>#DIV/0!</v>
      </c>
      <c r="L4176" s="92" t="e">
        <f t="shared" si="2742"/>
        <v>#DIV/0!</v>
      </c>
      <c r="M4176" s="92" t="e">
        <f t="shared" si="2742"/>
        <v>#DIV/0!</v>
      </c>
      <c r="N4176" s="92" t="e">
        <f t="shared" si="2742"/>
        <v>#DIV/0!</v>
      </c>
      <c r="O4176" s="92" t="e">
        <f t="shared" si="2742"/>
        <v>#DIV/0!</v>
      </c>
      <c r="P4176" s="89" t="e">
        <f>SUM(D4176:O4176)</f>
        <v>#DIV/0!</v>
      </c>
      <c r="Q4176" s="483"/>
      <c r="R4176" s="85"/>
      <c r="S4176" s="85"/>
      <c r="T4176" s="143"/>
      <c r="U4176" s="79">
        <v>2</v>
      </c>
    </row>
    <row r="4177" spans="1:21" s="80" customFormat="1" ht="15.75" hidden="1" customHeight="1" thickBot="1">
      <c r="A4177" s="80" t="s">
        <v>2352</v>
      </c>
      <c r="B4177" s="69"/>
      <c r="C4177" s="523" t="s">
        <v>2356</v>
      </c>
      <c r="D4177" s="91" t="e">
        <f t="shared" ref="D4177:O4177" si="2743">D4197/$P4197</f>
        <v>#DIV/0!</v>
      </c>
      <c r="E4177" s="92" t="e">
        <f t="shared" si="2743"/>
        <v>#DIV/0!</v>
      </c>
      <c r="F4177" s="92" t="e">
        <f t="shared" si="2743"/>
        <v>#DIV/0!</v>
      </c>
      <c r="G4177" s="92" t="e">
        <f t="shared" si="2743"/>
        <v>#DIV/0!</v>
      </c>
      <c r="H4177" s="92" t="e">
        <f t="shared" si="2743"/>
        <v>#DIV/0!</v>
      </c>
      <c r="I4177" s="92" t="e">
        <f t="shared" si="2743"/>
        <v>#DIV/0!</v>
      </c>
      <c r="J4177" s="92" t="e">
        <f t="shared" si="2743"/>
        <v>#DIV/0!</v>
      </c>
      <c r="K4177" s="92" t="e">
        <f t="shared" si="2743"/>
        <v>#DIV/0!</v>
      </c>
      <c r="L4177" s="92" t="e">
        <f t="shared" si="2743"/>
        <v>#DIV/0!</v>
      </c>
      <c r="M4177" s="92" t="e">
        <f t="shared" si="2743"/>
        <v>#DIV/0!</v>
      </c>
      <c r="N4177" s="92" t="e">
        <f t="shared" si="2743"/>
        <v>#DIV/0!</v>
      </c>
      <c r="O4177" s="92" t="e">
        <f t="shared" si="2743"/>
        <v>#DIV/0!</v>
      </c>
      <c r="P4177" s="89" t="e">
        <f t="shared" ref="P4177:P4186" si="2744">SUM(D4177:O4177)</f>
        <v>#DIV/0!</v>
      </c>
      <c r="Q4177" s="483"/>
      <c r="R4177" s="85"/>
      <c r="S4177" s="85"/>
      <c r="T4177" s="143"/>
      <c r="U4177" s="79">
        <v>2</v>
      </c>
    </row>
    <row r="4178" spans="1:21" s="80" customFormat="1" ht="15.75" hidden="1" customHeight="1" thickBot="1">
      <c r="A4178" s="80" t="s">
        <v>2352</v>
      </c>
      <c r="B4178" s="69"/>
      <c r="C4178" s="523" t="s">
        <v>2357</v>
      </c>
      <c r="D4178" s="91">
        <v>4.0234589608305817E-2</v>
      </c>
      <c r="E4178" s="92">
        <v>0.12294643832030414</v>
      </c>
      <c r="F4178" s="92">
        <v>0.10923902239899567</v>
      </c>
      <c r="G4178" s="92">
        <v>7.8789933753873123E-2</v>
      </c>
      <c r="H4178" s="92">
        <v>7.7888245976658901E-2</v>
      </c>
      <c r="I4178" s="92">
        <v>6.5787134984501186E-2</v>
      </c>
      <c r="J4178" s="92">
        <v>9.3131067734894518E-2</v>
      </c>
      <c r="K4178" s="92">
        <v>7.8028908337036157E-2</v>
      </c>
      <c r="L4178" s="92">
        <v>7.5750942423444392E-2</v>
      </c>
      <c r="M4178" s="92">
        <v>0.10663406336670761</v>
      </c>
      <c r="N4178" s="92">
        <v>8.2558946417387785E-2</v>
      </c>
      <c r="O4178" s="92">
        <v>6.9010706677890721E-2</v>
      </c>
      <c r="P4178" s="89">
        <v>1</v>
      </c>
      <c r="Q4178" s="483"/>
      <c r="R4178" s="85"/>
      <c r="S4178" s="85"/>
      <c r="T4178" s="143"/>
      <c r="U4178" s="79">
        <v>2</v>
      </c>
    </row>
    <row r="4179" spans="1:21" s="80" customFormat="1" ht="15.75" hidden="1" customHeight="1" thickBot="1">
      <c r="A4179" s="80" t="s">
        <v>2352</v>
      </c>
      <c r="B4179" s="69"/>
      <c r="C4179" s="523" t="s">
        <v>2358</v>
      </c>
      <c r="D4179" s="91">
        <f>D4198/$P4198</f>
        <v>8.5205123647966882E-2</v>
      </c>
      <c r="E4179" s="91">
        <f t="shared" ref="E4179:O4179" si="2745">E4198/$P4198</f>
        <v>8.0967389739067516E-2</v>
      </c>
      <c r="F4179" s="91">
        <f t="shared" si="2745"/>
        <v>8.3925450391062792E-2</v>
      </c>
      <c r="G4179" s="91">
        <f t="shared" si="2745"/>
        <v>6.5276374044300534E-2</v>
      </c>
      <c r="H4179" s="91">
        <f t="shared" si="2745"/>
        <v>7.6420323955746342E-2</v>
      </c>
      <c r="I4179" s="91">
        <f t="shared" si="2745"/>
        <v>8.4571765328483692E-2</v>
      </c>
      <c r="J4179" s="91">
        <f t="shared" si="2745"/>
        <v>7.5362639381738289E-2</v>
      </c>
      <c r="K4179" s="91">
        <f t="shared" si="2745"/>
        <v>8.940145801634268E-2</v>
      </c>
      <c r="L4179" s="91">
        <f t="shared" si="2745"/>
        <v>8.6318445315946055E-2</v>
      </c>
      <c r="M4179" s="91">
        <f t="shared" si="2745"/>
        <v>0.10547206471769874</v>
      </c>
      <c r="N4179" s="91">
        <f t="shared" si="2745"/>
        <v>7.7756727474160958E-2</v>
      </c>
      <c r="O4179" s="91">
        <f t="shared" si="2745"/>
        <v>8.9322237987485495E-2</v>
      </c>
      <c r="P4179" s="89">
        <f t="shared" si="2744"/>
        <v>1</v>
      </c>
      <c r="Q4179" s="483"/>
      <c r="R4179" s="85"/>
      <c r="S4179" s="85"/>
      <c r="T4179" s="143"/>
      <c r="U4179" s="79">
        <v>2</v>
      </c>
    </row>
    <row r="4180" spans="1:21" s="80" customFormat="1" ht="15.75" hidden="1" customHeight="1" thickBot="1">
      <c r="A4180" s="80" t="s">
        <v>2352</v>
      </c>
      <c r="B4180" s="69"/>
      <c r="C4180" s="524" t="s">
        <v>2359</v>
      </c>
      <c r="D4180" s="91">
        <f t="shared" ref="D4180:O4197" si="2746">D4199/$P4199</f>
        <v>8.2581775813974648E-2</v>
      </c>
      <c r="E4180" s="91">
        <f t="shared" si="2746"/>
        <v>7.4428631057488051E-2</v>
      </c>
      <c r="F4180" s="91">
        <f t="shared" si="2746"/>
        <v>8.1759115969206334E-2</v>
      </c>
      <c r="G4180" s="91">
        <f t="shared" si="2746"/>
        <v>7.4588581255356404E-2</v>
      </c>
      <c r="H4180" s="91">
        <f t="shared" si="2746"/>
        <v>8.4923854293033521E-2</v>
      </c>
      <c r="I4180" s="91">
        <f t="shared" si="2746"/>
        <v>7.8213102989339089E-2</v>
      </c>
      <c r="J4180" s="91">
        <f t="shared" si="2746"/>
        <v>8.0919983300049195E-2</v>
      </c>
      <c r="K4180" s="91">
        <f t="shared" si="2746"/>
        <v>8.94697697562441E-2</v>
      </c>
      <c r="L4180" s="91">
        <f t="shared" si="2746"/>
        <v>8.5045387720252316E-2</v>
      </c>
      <c r="M4180" s="91">
        <f t="shared" si="2746"/>
        <v>8.8458459726143121E-2</v>
      </c>
      <c r="N4180" s="91">
        <f t="shared" si="2746"/>
        <v>0.1052547660632475</v>
      </c>
      <c r="O4180" s="91">
        <f t="shared" si="2746"/>
        <v>7.4356572055665718E-2</v>
      </c>
      <c r="P4180" s="89">
        <f t="shared" si="2744"/>
        <v>0.99999999999999989</v>
      </c>
      <c r="Q4180" s="499">
        <v>0</v>
      </c>
      <c r="R4180" s="85"/>
      <c r="S4180" s="85"/>
      <c r="T4180" s="143"/>
      <c r="U4180" s="79">
        <v>2</v>
      </c>
    </row>
    <row r="4181" spans="1:21" s="80" customFormat="1" ht="15.75" hidden="1" customHeight="1" thickBot="1">
      <c r="A4181" s="80" t="s">
        <v>2352</v>
      </c>
      <c r="B4181" s="69"/>
      <c r="C4181" s="523" t="s">
        <v>2360</v>
      </c>
      <c r="D4181" s="91">
        <f t="shared" si="2746"/>
        <v>7.7970688554180434E-2</v>
      </c>
      <c r="E4181" s="91">
        <f t="shared" si="2746"/>
        <v>7.6681101317934985E-2</v>
      </c>
      <c r="F4181" s="91">
        <f t="shared" si="2746"/>
        <v>7.6080059113017975E-2</v>
      </c>
      <c r="G4181" s="91">
        <f t="shared" si="2746"/>
        <v>7.52932404572592E-2</v>
      </c>
      <c r="H4181" s="91">
        <f t="shared" si="2746"/>
        <v>8.3111143143149283E-2</v>
      </c>
      <c r="I4181" s="91">
        <f t="shared" si="2746"/>
        <v>9.488753163813933E-2</v>
      </c>
      <c r="J4181" s="91">
        <f t="shared" si="2746"/>
        <v>0.11407057180877141</v>
      </c>
      <c r="K4181" s="91">
        <f t="shared" si="2746"/>
        <v>9.7724823076235354E-2</v>
      </c>
      <c r="L4181" s="91">
        <f t="shared" si="2746"/>
        <v>9.5494157819566439E-2</v>
      </c>
      <c r="M4181" s="91">
        <f t="shared" si="2746"/>
        <v>2.7335589851726964E-2</v>
      </c>
      <c r="N4181" s="91">
        <f t="shared" si="2746"/>
        <v>9.1134088288953252E-2</v>
      </c>
      <c r="O4181" s="91">
        <f t="shared" si="2746"/>
        <v>9.0217004931065367E-2</v>
      </c>
      <c r="P4181" s="89">
        <f t="shared" si="2744"/>
        <v>1</v>
      </c>
      <c r="Q4181" s="499">
        <v>0</v>
      </c>
      <c r="R4181" s="85"/>
      <c r="S4181" s="85"/>
      <c r="T4181" s="143"/>
      <c r="U4181" s="79">
        <v>2</v>
      </c>
    </row>
    <row r="4182" spans="1:21" s="80" customFormat="1" ht="15.75" hidden="1" customHeight="1" thickBot="1">
      <c r="A4182" s="80" t="s">
        <v>2352</v>
      </c>
      <c r="B4182" s="69"/>
      <c r="C4182" s="523" t="s">
        <v>2361</v>
      </c>
      <c r="D4182" s="90">
        <f t="shared" si="2746"/>
        <v>0.1326513055040171</v>
      </c>
      <c r="E4182" s="90">
        <f t="shared" si="2746"/>
        <v>0.1077219267414956</v>
      </c>
      <c r="F4182" s="90">
        <f t="shared" si="2746"/>
        <v>8.4929420826710691E-2</v>
      </c>
      <c r="G4182" s="90">
        <f t="shared" si="2746"/>
        <v>8.0658087420090781E-3</v>
      </c>
      <c r="H4182" s="90">
        <f t="shared" si="2746"/>
        <v>7.8241704554608771E-2</v>
      </c>
      <c r="I4182" s="90">
        <f t="shared" si="2746"/>
        <v>7.0225589901002847E-2</v>
      </c>
      <c r="J4182" s="90">
        <f t="shared" si="2746"/>
        <v>0.11251238752341887</v>
      </c>
      <c r="K4182" s="90">
        <f t="shared" si="2746"/>
        <v>8.146220632135559E-2</v>
      </c>
      <c r="L4182" s="90">
        <f t="shared" si="2746"/>
        <v>5.1995435576155442E-2</v>
      </c>
      <c r="M4182" s="90">
        <f t="shared" si="2746"/>
        <v>0.10001459240897638</v>
      </c>
      <c r="N4182" s="90">
        <f t="shared" si="2746"/>
        <v>8.9040053740892897E-2</v>
      </c>
      <c r="O4182" s="90">
        <f t="shared" si="2746"/>
        <v>8.3139568159356692E-2</v>
      </c>
      <c r="P4182" s="130">
        <f t="shared" si="2744"/>
        <v>1</v>
      </c>
      <c r="Q4182" s="499">
        <v>0</v>
      </c>
      <c r="R4182" s="85"/>
      <c r="S4182" s="85"/>
      <c r="T4182" s="143"/>
      <c r="U4182" s="79">
        <v>2</v>
      </c>
    </row>
    <row r="4183" spans="1:21" s="80" customFormat="1" ht="15.75" hidden="1" customHeight="1" thickBot="1">
      <c r="A4183" s="80" t="s">
        <v>2352</v>
      </c>
      <c r="B4183" s="69"/>
      <c r="C4183" s="525" t="s">
        <v>2362</v>
      </c>
      <c r="D4183" s="126">
        <f t="shared" si="2746"/>
        <v>8.455082641767378E-2</v>
      </c>
      <c r="E4183" s="335">
        <f t="shared" si="2746"/>
        <v>7.9245526012782327E-2</v>
      </c>
      <c r="F4183" s="335">
        <f t="shared" si="2746"/>
        <v>7.8394268946133966E-2</v>
      </c>
      <c r="G4183" s="335">
        <f t="shared" si="2746"/>
        <v>7.8473807868555845E-2</v>
      </c>
      <c r="H4183" s="335">
        <f t="shared" si="2746"/>
        <v>8.5577194371579166E-2</v>
      </c>
      <c r="I4183" s="335">
        <f t="shared" si="2746"/>
        <v>8.3278829811013144E-2</v>
      </c>
      <c r="J4183" s="335">
        <f t="shared" si="2746"/>
        <v>8.2324446788287847E-2</v>
      </c>
      <c r="K4183" s="335">
        <f t="shared" si="2746"/>
        <v>7.4617260670146998E-2</v>
      </c>
      <c r="L4183" s="335">
        <f t="shared" si="2746"/>
        <v>8.9562381160370699E-2</v>
      </c>
      <c r="M4183" s="335">
        <f t="shared" si="2746"/>
        <v>9.1510893420173031E-2</v>
      </c>
      <c r="N4183" s="335">
        <f t="shared" si="2746"/>
        <v>9.0426441331557264E-2</v>
      </c>
      <c r="O4183" s="335">
        <f t="shared" si="2746"/>
        <v>8.2038123201725779E-2</v>
      </c>
      <c r="P4183" s="130">
        <f t="shared" si="2744"/>
        <v>0.99999999999999989</v>
      </c>
      <c r="Q4183" s="500">
        <f>(P4202/P4201-1)</f>
        <v>0.13654282176379251</v>
      </c>
      <c r="R4183" s="85"/>
      <c r="S4183" s="85"/>
      <c r="T4183" s="480"/>
      <c r="U4183" s="79">
        <v>2</v>
      </c>
    </row>
    <row r="4184" spans="1:21" s="80" customFormat="1" ht="15.75" hidden="1" customHeight="1" thickBot="1">
      <c r="A4184" s="80" t="s">
        <v>2352</v>
      </c>
      <c r="B4184" s="516"/>
      <c r="C4184" s="525" t="s">
        <v>2363</v>
      </c>
      <c r="D4184" s="86">
        <f t="shared" si="2746"/>
        <v>8.9176473546476259E-2</v>
      </c>
      <c r="E4184" s="145">
        <f t="shared" si="2746"/>
        <v>7.8951346411603604E-2</v>
      </c>
      <c r="F4184" s="145">
        <f t="shared" si="2746"/>
        <v>8.9993715215615722E-2</v>
      </c>
      <c r="G4184" s="145">
        <f t="shared" si="2746"/>
        <v>6.875029901565019E-2</v>
      </c>
      <c r="H4184" s="145">
        <f t="shared" si="2746"/>
        <v>7.7917784176026086E-2</v>
      </c>
      <c r="I4184" s="145">
        <f t="shared" si="2746"/>
        <v>8.8200748439455023E-2</v>
      </c>
      <c r="J4184" s="145">
        <f t="shared" si="2746"/>
        <v>7.9447752815026446E-2</v>
      </c>
      <c r="K4184" s="145">
        <f t="shared" si="2746"/>
        <v>8.0098089351324758E-2</v>
      </c>
      <c r="L4184" s="145">
        <f t="shared" si="2746"/>
        <v>9.0502641891896746E-2</v>
      </c>
      <c r="M4184" s="145">
        <f t="shared" si="2746"/>
        <v>8.7682074272945706E-2</v>
      </c>
      <c r="N4184" s="145">
        <f t="shared" si="2746"/>
        <v>8.3572475981877933E-2</v>
      </c>
      <c r="O4184" s="145">
        <f t="shared" si="2746"/>
        <v>8.570659888210154E-2</v>
      </c>
      <c r="P4184" s="534">
        <f t="shared" si="2744"/>
        <v>0.99999999999999989</v>
      </c>
      <c r="Q4184" s="535">
        <f>(P4203/P4202-1)</f>
        <v>7.1458347589687277E-2</v>
      </c>
      <c r="R4184" s="85"/>
      <c r="S4184" s="85"/>
      <c r="T4184" s="143"/>
      <c r="U4184" s="79">
        <v>2</v>
      </c>
    </row>
    <row r="4185" spans="1:21" s="80" customFormat="1" ht="15.75" hidden="1" customHeight="1" thickBot="1">
      <c r="A4185" s="80" t="s">
        <v>2352</v>
      </c>
      <c r="B4185" s="516"/>
      <c r="C4185" s="525" t="s">
        <v>2364</v>
      </c>
      <c r="D4185" s="369">
        <f t="shared" si="2746"/>
        <v>8.3755151153178095E-2</v>
      </c>
      <c r="E4185" s="148">
        <f t="shared" si="2746"/>
        <v>8.4298633408882134E-2</v>
      </c>
      <c r="F4185" s="148">
        <f t="shared" si="2746"/>
        <v>8.1490416741032398E-2</v>
      </c>
      <c r="G4185" s="148">
        <f t="shared" si="2746"/>
        <v>7.5170149796281685E-2</v>
      </c>
      <c r="H4185" s="148">
        <f t="shared" si="2746"/>
        <v>9.7096760638116078E-2</v>
      </c>
      <c r="I4185" s="148">
        <f t="shared" si="2746"/>
        <v>9.6731330276893207E-2</v>
      </c>
      <c r="J4185" s="148">
        <f t="shared" si="2746"/>
        <v>8.0090954403058967E-2</v>
      </c>
      <c r="K4185" s="148">
        <f t="shared" si="2746"/>
        <v>7.8055069773263458E-2</v>
      </c>
      <c r="L4185" s="148">
        <f t="shared" si="2746"/>
        <v>6.5990469109631106E-2</v>
      </c>
      <c r="M4185" s="148">
        <f t="shared" si="2746"/>
        <v>8.6890875363563963E-2</v>
      </c>
      <c r="N4185" s="148">
        <f t="shared" si="2746"/>
        <v>9.1712809600124054E-2</v>
      </c>
      <c r="O4185" s="148">
        <f t="shared" si="2746"/>
        <v>7.8717379735974841E-2</v>
      </c>
      <c r="P4185" s="533">
        <f t="shared" si="2744"/>
        <v>1.0000000000000002</v>
      </c>
      <c r="Q4185" s="536">
        <f>(P4204/P4203-1)</f>
        <v>-2.3598233365980215E-2</v>
      </c>
      <c r="R4185" s="85"/>
      <c r="S4185" s="85"/>
      <c r="T4185" s="143"/>
      <c r="U4185" s="79">
        <v>2</v>
      </c>
    </row>
    <row r="4186" spans="1:21" s="80" customFormat="1" ht="15.6" hidden="1" customHeight="1" thickBot="1">
      <c r="A4186" s="80" t="s">
        <v>2352</v>
      </c>
      <c r="B4186" s="516"/>
      <c r="C4186" s="525" t="s">
        <v>2365</v>
      </c>
      <c r="D4186" s="369">
        <f t="shared" si="2746"/>
        <v>8.354581501260637E-2</v>
      </c>
      <c r="E4186" s="148">
        <f t="shared" si="2746"/>
        <v>8.78005714413055E-2</v>
      </c>
      <c r="F4186" s="148">
        <f t="shared" si="2746"/>
        <v>9.4173473131383315E-2</v>
      </c>
      <c r="G4186" s="148">
        <f t="shared" si="2746"/>
        <v>7.6914349913621782E-2</v>
      </c>
      <c r="H4186" s="148">
        <f t="shared" si="2746"/>
        <v>8.2515984683963484E-2</v>
      </c>
      <c r="I4186" s="148">
        <f t="shared" si="2746"/>
        <v>6.0394322887361747E-2</v>
      </c>
      <c r="J4186" s="148">
        <f t="shared" si="2746"/>
        <v>8.4346153062947959E-2</v>
      </c>
      <c r="K4186" s="148">
        <f t="shared" si="2746"/>
        <v>8.0566214364024349E-2</v>
      </c>
      <c r="L4186" s="148">
        <f t="shared" si="2746"/>
        <v>8.0858012923428549E-2</v>
      </c>
      <c r="M4186" s="148">
        <f t="shared" si="2746"/>
        <v>8.9544443004026447E-2</v>
      </c>
      <c r="N4186" s="148">
        <f t="shared" si="2746"/>
        <v>9.583991843359721E-2</v>
      </c>
      <c r="O4186" s="148">
        <f t="shared" si="2746"/>
        <v>8.3500741141733337E-2</v>
      </c>
      <c r="P4186" s="533">
        <f t="shared" si="2744"/>
        <v>0.99999999999999989</v>
      </c>
      <c r="Q4186" s="536">
        <f>(P4205/P4204-1)</f>
        <v>6.5415193305008668E-2</v>
      </c>
      <c r="R4186" s="85"/>
      <c r="S4186" s="85"/>
      <c r="T4186" s="143"/>
      <c r="U4186" s="79">
        <v>2</v>
      </c>
    </row>
    <row r="4187" spans="1:21" s="80" customFormat="1" ht="15.6" hidden="1" customHeight="1" thickBot="1">
      <c r="A4187" s="80" t="s">
        <v>2352</v>
      </c>
      <c r="B4187" s="516"/>
      <c r="C4187" s="525" t="s">
        <v>2366</v>
      </c>
      <c r="D4187" s="369">
        <f t="shared" si="2746"/>
        <v>9.0909090909090884E-2</v>
      </c>
      <c r="E4187" s="148">
        <f t="shared" si="2746"/>
        <v>8.10276679841897E-2</v>
      </c>
      <c r="F4187" s="148">
        <f t="shared" si="2746"/>
        <v>9.584980237154149E-2</v>
      </c>
      <c r="G4187" s="148">
        <f t="shared" si="2746"/>
        <v>7.3122529644268769E-2</v>
      </c>
      <c r="H4187" s="148">
        <f t="shared" si="2746"/>
        <v>8.10276679841897E-2</v>
      </c>
      <c r="I4187" s="148">
        <f t="shared" si="2746"/>
        <v>8.0039525691699587E-2</v>
      </c>
      <c r="J4187" s="148">
        <f t="shared" si="2746"/>
        <v>8.3992094861660066E-2</v>
      </c>
      <c r="K4187" s="148">
        <f t="shared" si="2746"/>
        <v>7.6086956521739121E-2</v>
      </c>
      <c r="L4187" s="148">
        <f t="shared" si="2746"/>
        <v>7.8063241106719361E-2</v>
      </c>
      <c r="M4187" s="148">
        <f t="shared" si="2746"/>
        <v>9.1897233201581024E-2</v>
      </c>
      <c r="N4187" s="148">
        <f t="shared" si="2746"/>
        <v>8.4980237154150179E-2</v>
      </c>
      <c r="O4187" s="148">
        <f t="shared" si="2746"/>
        <v>8.3003952569170092E-2</v>
      </c>
      <c r="P4187" s="533">
        <f>SUM(D4187:O4187)</f>
        <v>1</v>
      </c>
      <c r="Q4187" s="536">
        <f>(P4207/P4205-1)</f>
        <v>6.8067362625738204E-2</v>
      </c>
      <c r="R4187" s="85"/>
      <c r="S4187" s="85"/>
      <c r="T4187" s="143"/>
      <c r="U4187" s="79">
        <v>2</v>
      </c>
    </row>
    <row r="4188" spans="1:21" s="80" customFormat="1" ht="15.6" customHeight="1" thickBot="1">
      <c r="A4188" s="80" t="s">
        <v>2352</v>
      </c>
      <c r="B4188" s="516">
        <f>+B4170+1</f>
        <v>811</v>
      </c>
      <c r="C4188" s="525" t="s">
        <v>2367</v>
      </c>
      <c r="D4188" s="369">
        <f t="shared" si="2746"/>
        <v>7.8973817702437651E-2</v>
      </c>
      <c r="E4188" s="148">
        <f t="shared" si="2746"/>
        <v>8.5786220776518596E-2</v>
      </c>
      <c r="F4188" s="148">
        <f t="shared" si="2746"/>
        <v>8.5506300750236894E-2</v>
      </c>
      <c r="G4188" s="148">
        <f t="shared" si="2746"/>
        <v>7.5377892018148346E-2</v>
      </c>
      <c r="H4188" s="148">
        <f t="shared" si="2746"/>
        <v>9.6180519782488233E-2</v>
      </c>
      <c r="I4188" s="148">
        <f t="shared" si="2746"/>
        <v>8.6665025466451995E-2</v>
      </c>
      <c r="J4188" s="148">
        <f t="shared" si="2746"/>
        <v>8.1556424151661935E-2</v>
      </c>
      <c r="K4188" s="148">
        <f t="shared" si="2746"/>
        <v>8.8692292046497451E-2</v>
      </c>
      <c r="L4188" s="148">
        <f t="shared" si="2746"/>
        <v>8.409499173025467E-2</v>
      </c>
      <c r="M4188" s="148">
        <f t="shared" si="2746"/>
        <v>8.1755207536541391E-2</v>
      </c>
      <c r="N4188" s="148">
        <f t="shared" si="2746"/>
        <v>8.2520714993952166E-2</v>
      </c>
      <c r="O4188" s="148">
        <f t="shared" si="2746"/>
        <v>7.2890593044810562E-2</v>
      </c>
      <c r="P4188" s="533">
        <f t="shared" ref="P4188:P4205" si="2747">SUM(D4188:O4188)</f>
        <v>1</v>
      </c>
      <c r="Q4188" s="536">
        <f>(P4208/P4207-1)</f>
        <v>9.2549485688799615E-2</v>
      </c>
      <c r="R4188" s="85"/>
      <c r="S4188" s="85"/>
      <c r="T4188" s="143"/>
      <c r="U4188" s="79">
        <v>1</v>
      </c>
    </row>
    <row r="4189" spans="1:21" s="80" customFormat="1" ht="15.6" customHeight="1" thickBot="1">
      <c r="A4189" s="80" t="s">
        <v>2352</v>
      </c>
      <c r="B4189" s="516">
        <f>+B4188+1</f>
        <v>812</v>
      </c>
      <c r="C4189" s="525" t="s">
        <v>2368</v>
      </c>
      <c r="D4189" s="370">
        <f t="shared" si="2746"/>
        <v>0.10608343975580715</v>
      </c>
      <c r="E4189" s="253">
        <f t="shared" si="2746"/>
        <v>6.6464722228548448E-2</v>
      </c>
      <c r="F4189" s="253">
        <f t="shared" si="2746"/>
        <v>8.023993528246072E-2</v>
      </c>
      <c r="G4189" s="253">
        <f t="shared" si="2746"/>
        <v>9.7038064372130514E-2</v>
      </c>
      <c r="H4189" s="253">
        <f t="shared" si="2746"/>
        <v>9.7378173717435138E-2</v>
      </c>
      <c r="I4189" s="253">
        <f t="shared" si="2746"/>
        <v>5.8634645980275193E-2</v>
      </c>
      <c r="J4189" s="253">
        <f t="shared" si="2746"/>
        <v>0.10753794229980294</v>
      </c>
      <c r="K4189" s="253">
        <f t="shared" si="2746"/>
        <v>6.319320783789531E-2</v>
      </c>
      <c r="L4189" s="253">
        <f t="shared" si="2746"/>
        <v>7.5657192177880819E-2</v>
      </c>
      <c r="M4189" s="253">
        <f t="shared" si="2746"/>
        <v>0.10201999254133864</v>
      </c>
      <c r="N4189" s="253">
        <f t="shared" si="2746"/>
        <v>7.4036918971717144E-2</v>
      </c>
      <c r="O4189" s="253">
        <f t="shared" si="2746"/>
        <v>7.1715764834707943E-2</v>
      </c>
      <c r="P4189" s="537">
        <f t="shared" si="2747"/>
        <v>1</v>
      </c>
      <c r="Q4189" s="538">
        <f t="shared" ref="Q4189:Q4197" si="2748">(P4209/P4208-1)</f>
        <v>-7.1924883242288407E-2</v>
      </c>
      <c r="R4189" s="85"/>
      <c r="S4189" s="85"/>
      <c r="T4189" s="143"/>
      <c r="U4189" s="79">
        <v>1</v>
      </c>
    </row>
    <row r="4190" spans="1:21" s="80" customFormat="1" ht="15.6" customHeight="1" thickBot="1">
      <c r="A4190" s="80" t="s">
        <v>2352</v>
      </c>
      <c r="B4190" s="516">
        <f>+B4189+1</f>
        <v>813</v>
      </c>
      <c r="C4190" s="523" t="s">
        <v>2369</v>
      </c>
      <c r="D4190" s="91">
        <f t="shared" si="2746"/>
        <v>9.7289662452619538E-2</v>
      </c>
      <c r="E4190" s="91">
        <f t="shared" si="2746"/>
        <v>7.5412590216967695E-2</v>
      </c>
      <c r="F4190" s="91">
        <f t="shared" si="2746"/>
        <v>9.3379246142446151E-2</v>
      </c>
      <c r="G4190" s="91">
        <f t="shared" si="2746"/>
        <v>7.2111828642689293E-2</v>
      </c>
      <c r="H4190" s="91">
        <f t="shared" si="2746"/>
        <v>7.8473477761775337E-2</v>
      </c>
      <c r="I4190" s="91">
        <f t="shared" si="2746"/>
        <v>8.1948981004332247E-2</v>
      </c>
      <c r="J4190" s="91">
        <f t="shared" si="2746"/>
        <v>7.9182579445267687E-2</v>
      </c>
      <c r="K4190" s="91">
        <f t="shared" si="2746"/>
        <v>7.7952607239231558E-2</v>
      </c>
      <c r="L4190" s="91">
        <f t="shared" si="2746"/>
        <v>6.8575652881092436E-2</v>
      </c>
      <c r="M4190" s="91">
        <f t="shared" si="2746"/>
        <v>0.10446543303976867</v>
      </c>
      <c r="N4190" s="91">
        <f t="shared" si="2746"/>
        <v>8.5338918567961913E-2</v>
      </c>
      <c r="O4190" s="91">
        <f t="shared" si="2746"/>
        <v>8.5869022605847459E-2</v>
      </c>
      <c r="P4190" s="420">
        <f t="shared" si="2747"/>
        <v>1</v>
      </c>
      <c r="Q4190" s="501">
        <f t="shared" si="2748"/>
        <v>0.10815743434378411</v>
      </c>
      <c r="R4190" s="85"/>
      <c r="S4190" s="85"/>
      <c r="T4190" s="143"/>
      <c r="U4190" s="79">
        <v>1</v>
      </c>
    </row>
    <row r="4191" spans="1:21" s="80" customFormat="1" ht="15.6" customHeight="1" thickBot="1">
      <c r="A4191" s="80" t="s">
        <v>2352</v>
      </c>
      <c r="B4191" s="516">
        <f>+B4190+1</f>
        <v>814</v>
      </c>
      <c r="C4191" s="523" t="s">
        <v>2370</v>
      </c>
      <c r="D4191" s="91">
        <f t="shared" si="2746"/>
        <v>9.5768856927091042E-2</v>
      </c>
      <c r="E4191" s="91">
        <f t="shared" si="2746"/>
        <v>6.2227042784211282E-2</v>
      </c>
      <c r="F4191" s="91">
        <f t="shared" si="2746"/>
        <v>9.1474281087931583E-2</v>
      </c>
      <c r="G4191" s="91">
        <f t="shared" si="2746"/>
        <v>7.3165736730377962E-2</v>
      </c>
      <c r="H4191" s="91">
        <f t="shared" si="2746"/>
        <v>7.8057948868012678E-2</v>
      </c>
      <c r="I4191" s="91">
        <f t="shared" si="2746"/>
        <v>9.2330456756218093E-2</v>
      </c>
      <c r="J4191" s="91">
        <f t="shared" si="2746"/>
        <v>8.1654387304670853E-2</v>
      </c>
      <c r="K4191" s="91">
        <f t="shared" si="2746"/>
        <v>8.4694284095517561E-2</v>
      </c>
      <c r="L4191" s="91">
        <f t="shared" si="2746"/>
        <v>8.1750008902648635E-2</v>
      </c>
      <c r="M4191" s="91">
        <f t="shared" si="2746"/>
        <v>9.0966059519179007E-2</v>
      </c>
      <c r="N4191" s="91">
        <f t="shared" si="2746"/>
        <v>7.7383691748162106E-2</v>
      </c>
      <c r="O4191" s="91">
        <f t="shared" si="2746"/>
        <v>9.052724527597926E-2</v>
      </c>
      <c r="P4191" s="94">
        <f t="shared" si="2747"/>
        <v>1</v>
      </c>
      <c r="Q4191" s="494">
        <f t="shared" si="2748"/>
        <v>1.4805495538960933E-3</v>
      </c>
      <c r="R4191" s="85"/>
      <c r="S4191" s="85"/>
      <c r="T4191" s="143"/>
      <c r="U4191" s="79">
        <v>1</v>
      </c>
    </row>
    <row r="4192" spans="1:21" s="80" customFormat="1" ht="15.75" customHeight="1" thickBot="1">
      <c r="A4192" s="80" t="s">
        <v>2352</v>
      </c>
      <c r="B4192" s="516">
        <f>+B4191+1</f>
        <v>815</v>
      </c>
      <c r="C4192" s="523" t="s">
        <v>2371</v>
      </c>
      <c r="D4192" s="91">
        <f t="shared" si="2746"/>
        <v>9.4897928717845415E-2</v>
      </c>
      <c r="E4192" s="91">
        <f t="shared" si="2746"/>
        <v>6.6780216088620004E-2</v>
      </c>
      <c r="F4192" s="91">
        <f t="shared" si="2746"/>
        <v>9.0260418895630357E-2</v>
      </c>
      <c r="G4192" s="91">
        <f t="shared" si="2746"/>
        <v>6.8769386362587046E-2</v>
      </c>
      <c r="H4192" s="91">
        <f t="shared" si="2746"/>
        <v>8.9518957053853113E-2</v>
      </c>
      <c r="I4192" s="91">
        <f t="shared" si="2746"/>
        <v>8.3293703289736523E-2</v>
      </c>
      <c r="J4192" s="91">
        <f t="shared" si="2746"/>
        <v>8.9443677872508717E-2</v>
      </c>
      <c r="K4192" s="91">
        <f t="shared" si="2746"/>
        <v>7.0486770390474573E-2</v>
      </c>
      <c r="L4192" s="91">
        <f t="shared" si="2746"/>
        <v>8.4132414653958085E-2</v>
      </c>
      <c r="M4192" s="91">
        <f t="shared" si="2746"/>
        <v>8.6845114647283658E-2</v>
      </c>
      <c r="N4192" s="91">
        <f t="shared" si="2746"/>
        <v>8.6025248645842795E-2</v>
      </c>
      <c r="O4192" s="91">
        <f t="shared" si="2746"/>
        <v>8.954616338165973E-2</v>
      </c>
      <c r="P4192" s="94">
        <f t="shared" si="2747"/>
        <v>1</v>
      </c>
      <c r="Q4192" s="494">
        <f t="shared" si="2748"/>
        <v>1.1348693402408738E-3</v>
      </c>
      <c r="R4192" s="85"/>
      <c r="S4192" s="85"/>
      <c r="T4192" s="143"/>
      <c r="U4192" s="79">
        <v>1</v>
      </c>
    </row>
    <row r="4193" spans="1:21" s="80" customFormat="1" ht="15.75" customHeight="1" thickBot="1">
      <c r="A4193" s="80" t="s">
        <v>2352</v>
      </c>
      <c r="B4193" s="516">
        <f>+B4192+1</f>
        <v>816</v>
      </c>
      <c r="C4193" s="523" t="s">
        <v>2372</v>
      </c>
      <c r="D4193" s="91">
        <f t="shared" si="2746"/>
        <v>9.6410256410256398E-2</v>
      </c>
      <c r="E4193" s="91">
        <f t="shared" si="2746"/>
        <v>6.8717948717948715E-2</v>
      </c>
      <c r="F4193" s="91">
        <f t="shared" si="2746"/>
        <v>9.1282051282051274E-2</v>
      </c>
      <c r="G4193" s="91">
        <f t="shared" si="2746"/>
        <v>7.179487179487179E-2</v>
      </c>
      <c r="H4193" s="91">
        <f t="shared" si="2746"/>
        <v>8.2051282051282037E-2</v>
      </c>
      <c r="I4193" s="91">
        <f t="shared" si="2746"/>
        <v>8.5128205128205126E-2</v>
      </c>
      <c r="J4193" s="91">
        <f t="shared" si="2746"/>
        <v>8.4102564102564087E-2</v>
      </c>
      <c r="K4193" s="91">
        <f t="shared" si="2746"/>
        <v>7.7948717948717938E-2</v>
      </c>
      <c r="L4193" s="91">
        <f t="shared" si="2746"/>
        <v>7.6923076923076913E-2</v>
      </c>
      <c r="M4193" s="91">
        <f t="shared" si="2746"/>
        <v>9.4358974358974335E-2</v>
      </c>
      <c r="N4193" s="91">
        <f t="shared" si="2746"/>
        <v>8.3076923076923062E-2</v>
      </c>
      <c r="O4193" s="91">
        <f t="shared" si="2746"/>
        <v>8.8205128205128366E-2</v>
      </c>
      <c r="P4193" s="94">
        <f t="shared" si="2747"/>
        <v>1</v>
      </c>
      <c r="Q4193" s="494">
        <f t="shared" si="2748"/>
        <v>1.538461538461533E-2</v>
      </c>
      <c r="R4193" s="85"/>
      <c r="S4193" s="85"/>
      <c r="T4193" s="143"/>
      <c r="U4193" s="79">
        <v>1</v>
      </c>
    </row>
    <row r="4194" spans="1:21" s="80" customFormat="1" ht="15.75" hidden="1" customHeight="1" thickBot="1">
      <c r="A4194" s="80" t="s">
        <v>2352</v>
      </c>
      <c r="B4194" s="69"/>
      <c r="C4194" s="523" t="s">
        <v>2373</v>
      </c>
      <c r="D4194" s="91">
        <f t="shared" si="2746"/>
        <v>9.5959595959595939E-2</v>
      </c>
      <c r="E4194" s="91">
        <f t="shared" si="2746"/>
        <v>6.8686868686868671E-2</v>
      </c>
      <c r="F4194" s="91">
        <f t="shared" si="2746"/>
        <v>9.0909090909090898E-2</v>
      </c>
      <c r="G4194" s="91">
        <f t="shared" si="2746"/>
        <v>7.1717171717171707E-2</v>
      </c>
      <c r="H4194" s="91">
        <f t="shared" si="2746"/>
        <v>8.2828282828282807E-2</v>
      </c>
      <c r="I4194" s="91">
        <f t="shared" si="2746"/>
        <v>8.484848484848484E-2</v>
      </c>
      <c r="J4194" s="91">
        <f t="shared" si="2746"/>
        <v>8.3838383838383837E-2</v>
      </c>
      <c r="K4194" s="91">
        <f t="shared" si="2746"/>
        <v>7.7777777777777765E-2</v>
      </c>
      <c r="L4194" s="91">
        <f t="shared" si="2746"/>
        <v>7.7777777777777765E-2</v>
      </c>
      <c r="M4194" s="91">
        <f t="shared" si="2746"/>
        <v>9.4949494949494936E-2</v>
      </c>
      <c r="N4194" s="91">
        <f t="shared" si="2746"/>
        <v>8.2828282828282807E-2</v>
      </c>
      <c r="O4194" s="91">
        <f t="shared" si="2746"/>
        <v>8.7878787878787848E-2</v>
      </c>
      <c r="P4194" s="94">
        <f t="shared" si="2747"/>
        <v>0.99999999999999967</v>
      </c>
      <c r="Q4194" s="494">
        <f t="shared" si="2748"/>
        <v>-1</v>
      </c>
      <c r="R4194" s="85"/>
      <c r="S4194" s="85"/>
      <c r="T4194" s="143"/>
      <c r="U4194" s="79">
        <v>2</v>
      </c>
    </row>
    <row r="4195" spans="1:21" s="80" customFormat="1" ht="15.75" hidden="1" customHeight="1" thickBot="1">
      <c r="A4195" s="80" t="s">
        <v>2352</v>
      </c>
      <c r="B4195" s="69"/>
      <c r="C4195" s="523" t="s">
        <v>2374</v>
      </c>
      <c r="D4195" s="91" t="e">
        <f t="shared" si="2746"/>
        <v>#DIV/0!</v>
      </c>
      <c r="E4195" s="91" t="e">
        <f t="shared" si="2746"/>
        <v>#DIV/0!</v>
      </c>
      <c r="F4195" s="91" t="e">
        <f t="shared" si="2746"/>
        <v>#DIV/0!</v>
      </c>
      <c r="G4195" s="91" t="e">
        <f t="shared" si="2746"/>
        <v>#DIV/0!</v>
      </c>
      <c r="H4195" s="91" t="e">
        <f t="shared" si="2746"/>
        <v>#DIV/0!</v>
      </c>
      <c r="I4195" s="91" t="e">
        <f t="shared" si="2746"/>
        <v>#DIV/0!</v>
      </c>
      <c r="J4195" s="91" t="e">
        <f t="shared" si="2746"/>
        <v>#DIV/0!</v>
      </c>
      <c r="K4195" s="91" t="e">
        <f t="shared" si="2746"/>
        <v>#DIV/0!</v>
      </c>
      <c r="L4195" s="91" t="e">
        <f t="shared" si="2746"/>
        <v>#DIV/0!</v>
      </c>
      <c r="M4195" s="91" t="e">
        <f t="shared" si="2746"/>
        <v>#DIV/0!</v>
      </c>
      <c r="N4195" s="91" t="e">
        <f t="shared" si="2746"/>
        <v>#DIV/0!</v>
      </c>
      <c r="O4195" s="91" t="e">
        <f t="shared" si="2746"/>
        <v>#DIV/0!</v>
      </c>
      <c r="P4195" s="94" t="e">
        <f t="shared" si="2747"/>
        <v>#DIV/0!</v>
      </c>
      <c r="Q4195" s="494" t="e">
        <f t="shared" si="2748"/>
        <v>#DIV/0!</v>
      </c>
      <c r="R4195" s="85"/>
      <c r="S4195" s="85"/>
      <c r="T4195" s="143"/>
      <c r="U4195" s="79">
        <v>2</v>
      </c>
    </row>
    <row r="4196" spans="1:21" s="80" customFormat="1" ht="15.75" hidden="1" customHeight="1" thickBot="1">
      <c r="A4196" s="80" t="s">
        <v>2352</v>
      </c>
      <c r="B4196" s="69"/>
      <c r="C4196" s="523" t="s">
        <v>2375</v>
      </c>
      <c r="D4196" s="91" t="e">
        <f t="shared" si="2746"/>
        <v>#DIV/0!</v>
      </c>
      <c r="E4196" s="91" t="e">
        <f t="shared" si="2746"/>
        <v>#DIV/0!</v>
      </c>
      <c r="F4196" s="91" t="e">
        <f t="shared" si="2746"/>
        <v>#DIV/0!</v>
      </c>
      <c r="G4196" s="91" t="e">
        <f t="shared" si="2746"/>
        <v>#DIV/0!</v>
      </c>
      <c r="H4196" s="91" t="e">
        <f t="shared" si="2746"/>
        <v>#DIV/0!</v>
      </c>
      <c r="I4196" s="91" t="e">
        <f t="shared" si="2746"/>
        <v>#DIV/0!</v>
      </c>
      <c r="J4196" s="91" t="e">
        <f t="shared" si="2746"/>
        <v>#DIV/0!</v>
      </c>
      <c r="K4196" s="91" t="e">
        <f t="shared" si="2746"/>
        <v>#DIV/0!</v>
      </c>
      <c r="L4196" s="91" t="e">
        <f t="shared" si="2746"/>
        <v>#DIV/0!</v>
      </c>
      <c r="M4196" s="91" t="e">
        <f t="shared" si="2746"/>
        <v>#DIV/0!</v>
      </c>
      <c r="N4196" s="91" t="e">
        <f t="shared" si="2746"/>
        <v>#DIV/0!</v>
      </c>
      <c r="O4196" s="91" t="e">
        <f t="shared" si="2746"/>
        <v>#DIV/0!</v>
      </c>
      <c r="P4196" s="94" t="e">
        <f t="shared" si="2747"/>
        <v>#DIV/0!</v>
      </c>
      <c r="Q4196" s="494" t="e">
        <f t="shared" si="2748"/>
        <v>#DIV/0!</v>
      </c>
      <c r="R4196" s="85"/>
      <c r="S4196" s="85"/>
      <c r="T4196" s="143"/>
      <c r="U4196" s="79">
        <v>2</v>
      </c>
    </row>
    <row r="4197" spans="1:21" s="80" customFormat="1" ht="15.75" hidden="1" customHeight="1" thickBot="1">
      <c r="A4197" s="80" t="s">
        <v>2352</v>
      </c>
      <c r="B4197" s="69"/>
      <c r="C4197" s="523" t="s">
        <v>2376</v>
      </c>
      <c r="D4197" s="91" t="e">
        <f t="shared" si="2746"/>
        <v>#DIV/0!</v>
      </c>
      <c r="E4197" s="91" t="e">
        <f t="shared" si="2746"/>
        <v>#DIV/0!</v>
      </c>
      <c r="F4197" s="91" t="e">
        <f t="shared" si="2746"/>
        <v>#DIV/0!</v>
      </c>
      <c r="G4197" s="91" t="e">
        <f t="shared" si="2746"/>
        <v>#DIV/0!</v>
      </c>
      <c r="H4197" s="91" t="e">
        <f t="shared" si="2746"/>
        <v>#DIV/0!</v>
      </c>
      <c r="I4197" s="91" t="e">
        <f t="shared" si="2746"/>
        <v>#DIV/0!</v>
      </c>
      <c r="J4197" s="91" t="e">
        <f t="shared" si="2746"/>
        <v>#DIV/0!</v>
      </c>
      <c r="K4197" s="91" t="e">
        <f t="shared" si="2746"/>
        <v>#DIV/0!</v>
      </c>
      <c r="L4197" s="91" t="e">
        <f t="shared" si="2746"/>
        <v>#DIV/0!</v>
      </c>
      <c r="M4197" s="91" t="e">
        <f t="shared" si="2746"/>
        <v>#DIV/0!</v>
      </c>
      <c r="N4197" s="91" t="e">
        <f t="shared" si="2746"/>
        <v>#DIV/0!</v>
      </c>
      <c r="O4197" s="91" t="e">
        <f t="shared" si="2746"/>
        <v>#DIV/0!</v>
      </c>
      <c r="P4197" s="94" t="e">
        <f t="shared" si="2747"/>
        <v>#DIV/0!</v>
      </c>
      <c r="Q4197" s="494" t="e">
        <f t="shared" si="2748"/>
        <v>#DIV/0!</v>
      </c>
      <c r="R4197" s="85"/>
      <c r="S4197" s="85"/>
      <c r="T4197" s="143"/>
      <c r="U4197" s="79">
        <v>2</v>
      </c>
    </row>
    <row r="4198" spans="1:21" s="57" customFormat="1" ht="15.75" hidden="1" customHeight="1" thickBot="1">
      <c r="A4198" s="57" t="s">
        <v>2352</v>
      </c>
      <c r="B4198" s="69"/>
      <c r="C4198" s="526" t="s">
        <v>2358</v>
      </c>
      <c r="D4198" s="489">
        <f t="shared" ref="D4198:O4198" si="2749">D4112-D4155</f>
        <v>5.4271944100000002</v>
      </c>
      <c r="E4198" s="491">
        <f t="shared" si="2749"/>
        <v>5.1572692599999996</v>
      </c>
      <c r="F4198" s="491">
        <f t="shared" si="2749"/>
        <v>5.3456848099999998</v>
      </c>
      <c r="G4198" s="491">
        <f t="shared" si="2749"/>
        <v>4.1578200599999988</v>
      </c>
      <c r="H4198" s="491">
        <f t="shared" si="2749"/>
        <v>4.8676410200000007</v>
      </c>
      <c r="I4198" s="491">
        <f t="shared" si="2749"/>
        <v>5.3868522499999996</v>
      </c>
      <c r="J4198" s="491">
        <f t="shared" si="2749"/>
        <v>4.8002711300000023</v>
      </c>
      <c r="K4198" s="491">
        <f t="shared" si="2749"/>
        <v>5.6944825899999998</v>
      </c>
      <c r="L4198" s="491">
        <f t="shared" si="2749"/>
        <v>5.4981081399999994</v>
      </c>
      <c r="M4198" s="491">
        <f t="shared" si="2749"/>
        <v>6.7181100800000024</v>
      </c>
      <c r="N4198" s="491">
        <f t="shared" si="2749"/>
        <v>4.9527640899999952</v>
      </c>
      <c r="O4198" s="491">
        <f t="shared" si="2749"/>
        <v>5.6894366200000022</v>
      </c>
      <c r="P4198" s="490">
        <f t="shared" si="2747"/>
        <v>63.695634460000001</v>
      </c>
      <c r="Q4198" s="198"/>
      <c r="R4198" s="491">
        <f t="shared" ref="R4198:S4217" si="2750">R4112-R4155</f>
        <v>0</v>
      </c>
      <c r="S4198" s="491">
        <f t="shared" si="2750"/>
        <v>0</v>
      </c>
      <c r="T4198" s="75"/>
      <c r="U4198" s="79">
        <v>2</v>
      </c>
    </row>
    <row r="4199" spans="1:21" s="57" customFormat="1" ht="15.75" hidden="1" customHeight="1" thickBot="1">
      <c r="A4199" s="57" t="s">
        <v>2352</v>
      </c>
      <c r="B4199" s="69"/>
      <c r="C4199" s="527" t="s">
        <v>2359</v>
      </c>
      <c r="D4199" s="489">
        <f t="shared" ref="D4199:O4199" si="2751">D4113-D4156</f>
        <v>5.4166762799999999</v>
      </c>
      <c r="E4199" s="491">
        <f t="shared" si="2751"/>
        <v>4.8818979300000001</v>
      </c>
      <c r="F4199" s="491">
        <f t="shared" si="2751"/>
        <v>5.3627166500000003</v>
      </c>
      <c r="G4199" s="491">
        <f t="shared" si="2751"/>
        <v>4.8923893300000003</v>
      </c>
      <c r="H4199" s="491">
        <f t="shared" si="2751"/>
        <v>5.5702971100000003</v>
      </c>
      <c r="I4199" s="491">
        <f t="shared" si="2751"/>
        <v>5.1301277499999998</v>
      </c>
      <c r="J4199" s="491">
        <f t="shared" si="2751"/>
        <v>5.3076765400000001</v>
      </c>
      <c r="K4199" s="491">
        <f t="shared" si="2751"/>
        <v>5.8684712799999996</v>
      </c>
      <c r="L4199" s="491">
        <f t="shared" si="2751"/>
        <v>5.5782686899999998</v>
      </c>
      <c r="M4199" s="491">
        <f t="shared" si="2751"/>
        <v>5.8021377699999999</v>
      </c>
      <c r="N4199" s="491">
        <f t="shared" si="2751"/>
        <v>6.9038354899999996</v>
      </c>
      <c r="O4199" s="491">
        <f t="shared" si="2751"/>
        <v>4.8771714599999996</v>
      </c>
      <c r="P4199" s="490">
        <f t="shared" si="2747"/>
        <v>65.591666279999998</v>
      </c>
      <c r="Q4199" s="502"/>
      <c r="R4199" s="491">
        <f t="shared" si="2750"/>
        <v>0</v>
      </c>
      <c r="S4199" s="491">
        <f t="shared" si="2750"/>
        <v>0</v>
      </c>
      <c r="T4199" s="103"/>
      <c r="U4199" s="79">
        <v>2</v>
      </c>
    </row>
    <row r="4200" spans="1:21" s="57" customFormat="1" ht="15.75" hidden="1" customHeight="1" thickBot="1">
      <c r="A4200" s="57" t="s">
        <v>2352</v>
      </c>
      <c r="B4200" s="69"/>
      <c r="C4200" s="527" t="s">
        <v>2360</v>
      </c>
      <c r="D4200" s="489">
        <f t="shared" ref="D4200:O4200" si="2752">D4114-D4157</f>
        <v>5.4695606899999998</v>
      </c>
      <c r="E4200" s="491">
        <f t="shared" si="2752"/>
        <v>5.3790975200000002</v>
      </c>
      <c r="F4200" s="491">
        <f t="shared" si="2752"/>
        <v>5.3369350500000001</v>
      </c>
      <c r="G4200" s="491">
        <f t="shared" si="2752"/>
        <v>5.2817405600000003</v>
      </c>
      <c r="H4200" s="491">
        <f t="shared" si="2752"/>
        <v>5.8301581000000002</v>
      </c>
      <c r="I4200" s="491">
        <f t="shared" si="2752"/>
        <v>6.6562592</v>
      </c>
      <c r="J4200" s="491">
        <f t="shared" si="2752"/>
        <v>8.0019290200000004</v>
      </c>
      <c r="K4200" s="491">
        <f t="shared" si="2752"/>
        <v>6.8552921700000002</v>
      </c>
      <c r="L4200" s="491">
        <f t="shared" si="2752"/>
        <v>6.6988133799999998</v>
      </c>
      <c r="M4200" s="491">
        <f t="shared" si="2752"/>
        <v>1.9175624899999999</v>
      </c>
      <c r="N4200" s="491">
        <f t="shared" si="2752"/>
        <v>6.3929591500000003</v>
      </c>
      <c r="O4200" s="491">
        <f t="shared" si="2752"/>
        <v>6.3286267299999999</v>
      </c>
      <c r="P4200" s="490">
        <f t="shared" si="2747"/>
        <v>70.148934060000002</v>
      </c>
      <c r="Q4200" s="503"/>
      <c r="R4200" s="491">
        <f t="shared" si="2750"/>
        <v>0</v>
      </c>
      <c r="S4200" s="491">
        <f t="shared" si="2750"/>
        <v>0</v>
      </c>
      <c r="T4200" s="105">
        <f>R4200-S4200</f>
        <v>0</v>
      </c>
      <c r="U4200" s="79">
        <v>2</v>
      </c>
    </row>
    <row r="4201" spans="1:21" s="57" customFormat="1" ht="15.75" hidden="1" customHeight="1" thickBot="1">
      <c r="A4201" s="57" t="s">
        <v>2352</v>
      </c>
      <c r="B4201" s="69"/>
      <c r="C4201" s="527" t="s">
        <v>2361</v>
      </c>
      <c r="D4201" s="489">
        <f t="shared" ref="D4201:O4201" si="2753">D4115-D4158</f>
        <v>8.4849276699999994</v>
      </c>
      <c r="E4201" s="491">
        <f t="shared" si="2753"/>
        <v>6.8903412099999999</v>
      </c>
      <c r="F4201" s="491">
        <f t="shared" si="2753"/>
        <v>5.4324380000000003</v>
      </c>
      <c r="G4201" s="491">
        <f t="shared" si="2753"/>
        <v>0.51592258000000002</v>
      </c>
      <c r="H4201" s="491">
        <f t="shared" si="2753"/>
        <v>5.0046639300000004</v>
      </c>
      <c r="I4201" s="491">
        <f t="shared" si="2753"/>
        <v>4.4919199900000004</v>
      </c>
      <c r="J4201" s="491">
        <f t="shared" si="2753"/>
        <v>7.1967589500000004</v>
      </c>
      <c r="K4201" s="491">
        <f t="shared" si="2753"/>
        <v>5.2106605799999999</v>
      </c>
      <c r="L4201" s="491">
        <f t="shared" si="2753"/>
        <v>3.32584371</v>
      </c>
      <c r="M4201" s="491">
        <f t="shared" si="2753"/>
        <v>6.3973481400000001</v>
      </c>
      <c r="N4201" s="491">
        <f t="shared" si="2753"/>
        <v>5.6953711299999998</v>
      </c>
      <c r="O4201" s="491">
        <f t="shared" si="2753"/>
        <v>5.3179515999999998</v>
      </c>
      <c r="P4201" s="490">
        <f t="shared" si="2747"/>
        <v>63.964147490000002</v>
      </c>
      <c r="Q4201" s="503"/>
      <c r="R4201" s="491">
        <f t="shared" si="2750"/>
        <v>0</v>
      </c>
      <c r="S4201" s="491">
        <f t="shared" si="2750"/>
        <v>0</v>
      </c>
      <c r="T4201" s="105">
        <f>R4201-S4201</f>
        <v>0</v>
      </c>
      <c r="U4201" s="79">
        <v>2</v>
      </c>
    </row>
    <row r="4202" spans="1:21" s="57" customFormat="1" ht="15.75" hidden="1" customHeight="1" thickBot="1">
      <c r="A4202" s="57" t="s">
        <v>2352</v>
      </c>
      <c r="B4202" s="69"/>
      <c r="C4202" s="527" t="s">
        <v>2362</v>
      </c>
      <c r="D4202" s="489">
        <f t="shared" ref="D4202:O4202" si="2754">D4116-D4159</f>
        <v>6.1466753599999997</v>
      </c>
      <c r="E4202" s="491">
        <f t="shared" si="2754"/>
        <v>5.76099067</v>
      </c>
      <c r="F4202" s="491">
        <f t="shared" si="2754"/>
        <v>5.6991059899999996</v>
      </c>
      <c r="G4202" s="491">
        <f t="shared" si="2754"/>
        <v>5.7048883100000003</v>
      </c>
      <c r="H4202" s="491">
        <f t="shared" si="2754"/>
        <v>6.22129025</v>
      </c>
      <c r="I4202" s="491">
        <f t="shared" si="2754"/>
        <v>6.05420376</v>
      </c>
      <c r="J4202" s="491">
        <f t="shared" si="2754"/>
        <v>5.9848220300000001</v>
      </c>
      <c r="K4202" s="491">
        <f t="shared" si="2754"/>
        <v>5.4245250699999996</v>
      </c>
      <c r="L4202" s="491">
        <f t="shared" si="2754"/>
        <v>6.5110053299999997</v>
      </c>
      <c r="M4202" s="491">
        <f t="shared" si="2754"/>
        <v>6.6526582599999999</v>
      </c>
      <c r="N4202" s="491">
        <f t="shared" si="2754"/>
        <v>6.5738207700000002</v>
      </c>
      <c r="O4202" s="491">
        <f t="shared" si="2754"/>
        <v>5.9640068800000003</v>
      </c>
      <c r="P4202" s="490">
        <f t="shared" si="2747"/>
        <v>72.697992680000013</v>
      </c>
      <c r="Q4202" s="503"/>
      <c r="R4202" s="491">
        <f t="shared" si="2750"/>
        <v>0</v>
      </c>
      <c r="S4202" s="491">
        <f t="shared" si="2750"/>
        <v>0</v>
      </c>
      <c r="T4202" s="105">
        <f>R4202-S4202</f>
        <v>0</v>
      </c>
      <c r="U4202" s="79">
        <v>2</v>
      </c>
    </row>
    <row r="4203" spans="1:21" s="57" customFormat="1" ht="15.75" hidden="1" customHeight="1" thickBot="1">
      <c r="A4203" s="57" t="s">
        <v>2352</v>
      </c>
      <c r="B4203" s="69"/>
      <c r="C4203" s="527" t="s">
        <v>2363</v>
      </c>
      <c r="D4203" s="489">
        <f t="shared" ref="D4203:O4203" si="2755">D4117-D4160</f>
        <v>6.9462115600000001</v>
      </c>
      <c r="E4203" s="491">
        <f t="shared" si="2755"/>
        <v>6.1497470500000002</v>
      </c>
      <c r="F4203" s="491">
        <f t="shared" si="2755"/>
        <v>7.009868860000001</v>
      </c>
      <c r="G4203" s="491">
        <f t="shared" si="2755"/>
        <v>5.3551581800000001</v>
      </c>
      <c r="H4203" s="491">
        <f t="shared" si="2755"/>
        <v>6.0692399199999976</v>
      </c>
      <c r="I4203" s="491">
        <f t="shared" si="2755"/>
        <v>6.8702095300000039</v>
      </c>
      <c r="J4203" s="491">
        <f t="shared" si="2755"/>
        <v>6.1884135699999945</v>
      </c>
      <c r="K4203" s="491">
        <f t="shared" si="2755"/>
        <v>6.2390701500000034</v>
      </c>
      <c r="L4203" s="491">
        <f t="shared" si="2755"/>
        <v>7.0495106199999995</v>
      </c>
      <c r="M4203" s="491">
        <f t="shared" si="2755"/>
        <v>6.8298085100000065</v>
      </c>
      <c r="N4203" s="491">
        <f t="shared" si="2755"/>
        <v>6.5097000999999892</v>
      </c>
      <c r="O4203" s="491">
        <f t="shared" si="2755"/>
        <v>6.6759330600000055</v>
      </c>
      <c r="P4203" s="490">
        <f t="shared" si="2747"/>
        <v>77.892871110000002</v>
      </c>
      <c r="Q4203" s="503"/>
      <c r="R4203" s="491">
        <f t="shared" si="2750"/>
        <v>0</v>
      </c>
      <c r="S4203" s="491">
        <f t="shared" si="2750"/>
        <v>0</v>
      </c>
      <c r="T4203" s="105">
        <f>R4203-S4203</f>
        <v>0</v>
      </c>
      <c r="U4203" s="79">
        <v>2</v>
      </c>
    </row>
    <row r="4204" spans="1:21" s="57" customFormat="1" ht="15.75" hidden="1" customHeight="1" thickBot="1">
      <c r="A4204" s="57" t="s">
        <v>2352</v>
      </c>
      <c r="B4204" s="69"/>
      <c r="C4204" s="527" t="s">
        <v>2364</v>
      </c>
      <c r="D4204" s="489">
        <f t="shared" ref="D4204:O4204" si="2756">D4118-D4161</f>
        <v>6.3699759900000004</v>
      </c>
      <c r="E4204" s="491">
        <f t="shared" si="2756"/>
        <v>6.4113103899999988</v>
      </c>
      <c r="F4204" s="491">
        <f t="shared" si="2756"/>
        <v>6.1977322099999999</v>
      </c>
      <c r="G4204" s="491">
        <f t="shared" si="2756"/>
        <v>5.7170459700000009</v>
      </c>
      <c r="H4204" s="491">
        <f t="shared" si="2756"/>
        <v>7.3846685900000004</v>
      </c>
      <c r="I4204" s="491">
        <f t="shared" si="2756"/>
        <v>7.3568758799999969</v>
      </c>
      <c r="J4204" s="491">
        <f t="shared" si="2756"/>
        <v>6.0912964700000032</v>
      </c>
      <c r="K4204" s="491">
        <f t="shared" si="2756"/>
        <v>5.9364577999999995</v>
      </c>
      <c r="L4204" s="491">
        <f t="shared" si="2756"/>
        <v>5.0188877699999992</v>
      </c>
      <c r="M4204" s="491">
        <f t="shared" si="2756"/>
        <v>6.6084626700000015</v>
      </c>
      <c r="N4204" s="491">
        <f t="shared" si="2756"/>
        <v>6.975193609999998</v>
      </c>
      <c r="O4204" s="491">
        <f t="shared" si="2756"/>
        <v>5.9868296100000009</v>
      </c>
      <c r="P4204" s="490">
        <f t="shared" si="2747"/>
        <v>76.05473696</v>
      </c>
      <c r="Q4204" s="503"/>
      <c r="R4204" s="491">
        <f t="shared" si="2750"/>
        <v>0</v>
      </c>
      <c r="S4204" s="491">
        <f t="shared" si="2750"/>
        <v>0</v>
      </c>
      <c r="T4204" s="192">
        <f>S4204-R4204</f>
        <v>0</v>
      </c>
      <c r="U4204" s="79">
        <v>2</v>
      </c>
    </row>
    <row r="4205" spans="1:21" s="57" customFormat="1" ht="15.75" hidden="1" customHeight="1" thickBot="1">
      <c r="A4205" s="57" t="s">
        <v>2352</v>
      </c>
      <c r="B4205" s="69"/>
      <c r="C4205" s="527" t="s">
        <v>2365</v>
      </c>
      <c r="D4205" s="520">
        <f t="shared" ref="D4205:O4205" si="2757">D4119-D4162</f>
        <v>6.7697067200000003</v>
      </c>
      <c r="E4205" s="521">
        <f t="shared" si="2757"/>
        <v>7.1144690899999992</v>
      </c>
      <c r="F4205" s="521">
        <f t="shared" si="2757"/>
        <v>7.6308645000000004</v>
      </c>
      <c r="G4205" s="521">
        <f t="shared" si="2757"/>
        <v>6.232359950000002</v>
      </c>
      <c r="H4205" s="521">
        <f t="shared" si="2757"/>
        <v>6.6862596999999964</v>
      </c>
      <c r="I4205" s="521">
        <f t="shared" si="2757"/>
        <v>4.8937442700000027</v>
      </c>
      <c r="J4205" s="521">
        <f t="shared" si="2757"/>
        <v>6.8345580100000038</v>
      </c>
      <c r="K4205" s="521">
        <f t="shared" si="2757"/>
        <v>6.5282700599999934</v>
      </c>
      <c r="L4205" s="521">
        <f t="shared" si="2757"/>
        <v>6.5519144600000043</v>
      </c>
      <c r="M4205" s="521">
        <f t="shared" si="2757"/>
        <v>7.2557747800000021</v>
      </c>
      <c r="N4205" s="521">
        <f t="shared" si="2757"/>
        <v>7.7658963499999993</v>
      </c>
      <c r="O4205" s="521">
        <f t="shared" si="2757"/>
        <v>6.7660543899999928</v>
      </c>
      <c r="P4205" s="522">
        <f t="shared" si="2747"/>
        <v>81.029872279999992</v>
      </c>
      <c r="Q4205" s="503"/>
      <c r="R4205" s="491">
        <f t="shared" si="2750"/>
        <v>67.099999999999994</v>
      </c>
      <c r="S4205" s="491">
        <f t="shared" si="2750"/>
        <v>67.099999999999994</v>
      </c>
      <c r="T4205" s="105">
        <f>R4205-S4205</f>
        <v>0</v>
      </c>
      <c r="U4205" s="79">
        <v>2</v>
      </c>
    </row>
    <row r="4206" spans="1:21" s="80" customFormat="1" ht="15.6" customHeight="1" thickBot="1">
      <c r="A4206" s="80" t="s">
        <v>2352</v>
      </c>
      <c r="B4206" s="516">
        <f>+B4193+1</f>
        <v>817</v>
      </c>
      <c r="C4206" s="525" t="s">
        <v>2538</v>
      </c>
      <c r="D4206" s="517">
        <f>D4120-D4163</f>
        <v>9.1999999999999993</v>
      </c>
      <c r="E4206" s="518">
        <f t="shared" ref="E4206:O4206" si="2758">E4120-E4163</f>
        <v>8.1999999999999993</v>
      </c>
      <c r="F4206" s="518">
        <f t="shared" si="2758"/>
        <v>9.7000000000000011</v>
      </c>
      <c r="G4206" s="518">
        <f t="shared" si="2758"/>
        <v>7.4</v>
      </c>
      <c r="H4206" s="518">
        <f t="shared" si="2758"/>
        <v>8.1999999999999993</v>
      </c>
      <c r="I4206" s="518">
        <f t="shared" si="2758"/>
        <v>8.1</v>
      </c>
      <c r="J4206" s="518">
        <f t="shared" si="2758"/>
        <v>8.5</v>
      </c>
      <c r="K4206" s="518">
        <f t="shared" si="2758"/>
        <v>7.7</v>
      </c>
      <c r="L4206" s="518">
        <f t="shared" si="2758"/>
        <v>7.9</v>
      </c>
      <c r="M4206" s="518">
        <f t="shared" si="2758"/>
        <v>9.3000000000000007</v>
      </c>
      <c r="N4206" s="518">
        <f t="shared" si="2758"/>
        <v>8.6</v>
      </c>
      <c r="O4206" s="518">
        <f t="shared" si="2758"/>
        <v>8.4000000000000146</v>
      </c>
      <c r="P4206" s="519">
        <f>SUM(D4206:O4206)</f>
        <v>101.20000000000002</v>
      </c>
      <c r="Q4206" s="116"/>
      <c r="R4206" s="517">
        <f t="shared" si="2750"/>
        <v>101.2</v>
      </c>
      <c r="S4206" s="324">
        <f t="shared" si="2750"/>
        <v>101.2</v>
      </c>
      <c r="T4206" s="142">
        <f>R4206-S4206</f>
        <v>0</v>
      </c>
      <c r="U4206" s="79">
        <v>1</v>
      </c>
    </row>
    <row r="4207" spans="1:21" s="80" customFormat="1" ht="15.75" hidden="1" customHeight="1" thickBot="1">
      <c r="A4207" s="80" t="s">
        <v>2352</v>
      </c>
      <c r="B4207" s="69"/>
      <c r="C4207" s="525" t="s">
        <v>2366</v>
      </c>
      <c r="D4207" s="517">
        <f t="shared" ref="D4207:O4207" si="2759">D4121-D4164</f>
        <v>6.8348176399999998</v>
      </c>
      <c r="E4207" s="518">
        <f t="shared" si="2759"/>
        <v>7.4243995299999996</v>
      </c>
      <c r="F4207" s="518">
        <f t="shared" si="2759"/>
        <v>7.4001737499999987</v>
      </c>
      <c r="G4207" s="518">
        <f t="shared" si="2759"/>
        <v>6.5236069500000022</v>
      </c>
      <c r="H4207" s="518">
        <f t="shared" si="2759"/>
        <v>8.3239778999999956</v>
      </c>
      <c r="I4207" s="518">
        <f t="shared" si="2759"/>
        <v>7.5004560000000069</v>
      </c>
      <c r="J4207" s="518">
        <f t="shared" si="2759"/>
        <v>7.0583302499999974</v>
      </c>
      <c r="K4207" s="518">
        <f t="shared" si="2759"/>
        <v>7.6759065199999972</v>
      </c>
      <c r="L4207" s="518">
        <f t="shared" si="2759"/>
        <v>7.2780314999999973</v>
      </c>
      <c r="M4207" s="518">
        <f t="shared" si="2759"/>
        <v>7.07553403</v>
      </c>
      <c r="N4207" s="518">
        <f t="shared" si="2759"/>
        <v>7.141785150000004</v>
      </c>
      <c r="O4207" s="518">
        <f t="shared" si="2759"/>
        <v>6.3083427600000013</v>
      </c>
      <c r="P4207" s="101">
        <f t="shared" ref="P4207:P4217" si="2760">SUM(D4207:O4207)</f>
        <v>86.54536198000001</v>
      </c>
      <c r="Q4207" s="116"/>
      <c r="R4207" s="518">
        <f t="shared" si="2750"/>
        <v>89</v>
      </c>
      <c r="S4207" s="518">
        <f t="shared" si="2750"/>
        <v>89</v>
      </c>
      <c r="T4207" s="479">
        <f>R4207-S4207</f>
        <v>0</v>
      </c>
      <c r="U4207" s="79">
        <v>2</v>
      </c>
    </row>
    <row r="4208" spans="1:21" s="80" customFormat="1" ht="15.75" hidden="1" customHeight="1" thickBot="1">
      <c r="A4208" s="80" t="s">
        <v>2352</v>
      </c>
      <c r="B4208" s="516"/>
      <c r="C4208" s="525" t="s">
        <v>2367</v>
      </c>
      <c r="D4208" s="517">
        <f t="shared" ref="D4208:O4208" si="2761">D4122-D4165</f>
        <v>10.03072927</v>
      </c>
      <c r="E4208" s="518">
        <f t="shared" si="2761"/>
        <v>6.284577839999999</v>
      </c>
      <c r="F4208" s="518">
        <f t="shared" si="2761"/>
        <v>7.5870943600000018</v>
      </c>
      <c r="G4208" s="518">
        <f t="shared" si="2761"/>
        <v>9.1754429799999997</v>
      </c>
      <c r="H4208" s="518">
        <f t="shared" si="2761"/>
        <v>9.2076020499999984</v>
      </c>
      <c r="I4208" s="518">
        <f t="shared" si="2761"/>
        <v>5.5442042700000043</v>
      </c>
      <c r="J4208" s="518">
        <f t="shared" si="2761"/>
        <v>10.168259889999993</v>
      </c>
      <c r="K4208" s="518">
        <f t="shared" si="2761"/>
        <v>5.975239500000006</v>
      </c>
      <c r="L4208" s="518">
        <f t="shared" si="2761"/>
        <v>7.1537726699999951</v>
      </c>
      <c r="M4208" s="518">
        <f t="shared" si="2761"/>
        <v>9.6465096499999987</v>
      </c>
      <c r="N4208" s="518">
        <f t="shared" si="2761"/>
        <v>7.0005675900000028</v>
      </c>
      <c r="O4208" s="518">
        <f t="shared" si="2761"/>
        <v>6.781090649999995</v>
      </c>
      <c r="P4208" s="101">
        <f t="shared" si="2760"/>
        <v>94.555090719999995</v>
      </c>
      <c r="Q4208" s="116"/>
      <c r="R4208" s="517">
        <f t="shared" si="2750"/>
        <v>61.7</v>
      </c>
      <c r="S4208" s="324">
        <f t="shared" si="2750"/>
        <v>61.7</v>
      </c>
      <c r="T4208" s="479">
        <f t="shared" ref="T4208:T4217" si="2762">R4208-S4208</f>
        <v>0</v>
      </c>
      <c r="U4208" s="79">
        <v>2</v>
      </c>
    </row>
    <row r="4209" spans="1:21" s="80" customFormat="1" ht="15.75" hidden="1" customHeight="1" thickBot="1">
      <c r="A4209" s="57" t="s">
        <v>2352</v>
      </c>
      <c r="B4209" s="516"/>
      <c r="C4209" s="523" t="s">
        <v>2368</v>
      </c>
      <c r="D4209" s="573">
        <f t="shared" ref="D4209:O4209" si="2763">D4123-D4166</f>
        <v>8.5375791099999994</v>
      </c>
      <c r="E4209" s="574">
        <f t="shared" si="2763"/>
        <v>6.6177735499999999</v>
      </c>
      <c r="F4209" s="574">
        <f t="shared" si="2763"/>
        <v>8.1944235499999998</v>
      </c>
      <c r="G4209" s="574">
        <f t="shared" si="2763"/>
        <v>6.3281177700000022</v>
      </c>
      <c r="H4209" s="574">
        <f t="shared" si="2763"/>
        <v>6.8863793699999984</v>
      </c>
      <c r="I4209" s="574">
        <f t="shared" si="2763"/>
        <v>7.1913694700000033</v>
      </c>
      <c r="J4209" s="574">
        <f t="shared" si="2763"/>
        <v>6.9486060399999943</v>
      </c>
      <c r="K4209" s="574">
        <f t="shared" si="2763"/>
        <v>6.8406707800000053</v>
      </c>
      <c r="L4209" s="574">
        <f t="shared" si="2763"/>
        <v>6.0178033999999982</v>
      </c>
      <c r="M4209" s="574">
        <f t="shared" si="2763"/>
        <v>9.1672833100000002</v>
      </c>
      <c r="N4209" s="574">
        <f t="shared" si="2763"/>
        <v>7.4888508199999961</v>
      </c>
      <c r="O4209" s="574">
        <f t="shared" si="2763"/>
        <v>7.5353696900000067</v>
      </c>
      <c r="P4209" s="114">
        <f t="shared" si="2760"/>
        <v>87.754226860000003</v>
      </c>
      <c r="Q4209" s="580"/>
      <c r="R4209" s="517">
        <f t="shared" si="2750"/>
        <v>86.5</v>
      </c>
      <c r="S4209" s="324">
        <f t="shared" si="2750"/>
        <v>86.5</v>
      </c>
      <c r="T4209" s="142">
        <f t="shared" si="2762"/>
        <v>0</v>
      </c>
      <c r="U4209" s="79">
        <v>2</v>
      </c>
    </row>
    <row r="4210" spans="1:21" s="80" customFormat="1" ht="15.6" hidden="1" customHeight="1" thickBot="1">
      <c r="A4210" s="80" t="s">
        <v>2352</v>
      </c>
      <c r="B4210" s="516"/>
      <c r="C4210" s="523" t="s">
        <v>2369</v>
      </c>
      <c r="D4210" s="517">
        <f t="shared" ref="D4210:O4210" si="2764">D4124-D4167</f>
        <v>9.31309027</v>
      </c>
      <c r="E4210" s="518">
        <f t="shared" si="2764"/>
        <v>6.0512998200000006</v>
      </c>
      <c r="F4210" s="518">
        <f t="shared" si="2764"/>
        <v>8.8954620999999978</v>
      </c>
      <c r="G4210" s="518">
        <f t="shared" si="2764"/>
        <v>7.1150385700000012</v>
      </c>
      <c r="H4210" s="518">
        <f t="shared" si="2764"/>
        <v>7.5907841800000035</v>
      </c>
      <c r="I4210" s="518">
        <f t="shared" si="2764"/>
        <v>8.9787213299999991</v>
      </c>
      <c r="J4210" s="518">
        <f t="shared" si="2764"/>
        <v>7.9405216299999992</v>
      </c>
      <c r="K4210" s="518">
        <f t="shared" si="2764"/>
        <v>8.2361379099999965</v>
      </c>
      <c r="L4210" s="518">
        <f t="shared" si="2764"/>
        <v>7.9498204000000072</v>
      </c>
      <c r="M4210" s="518">
        <f t="shared" si="2764"/>
        <v>8.846039839999996</v>
      </c>
      <c r="N4210" s="518">
        <f t="shared" si="2764"/>
        <v>7.5252157099999994</v>
      </c>
      <c r="O4210" s="518">
        <f t="shared" si="2764"/>
        <v>8.803367129999998</v>
      </c>
      <c r="P4210" s="101">
        <f t="shared" si="2760"/>
        <v>97.245498889999993</v>
      </c>
      <c r="Q4210" s="580"/>
      <c r="R4210" s="517">
        <f t="shared" si="2750"/>
        <v>99.8</v>
      </c>
      <c r="S4210" s="324">
        <f t="shared" si="2750"/>
        <v>99.8</v>
      </c>
      <c r="T4210" s="142">
        <f t="shared" si="2762"/>
        <v>0</v>
      </c>
      <c r="U4210" s="79">
        <v>2</v>
      </c>
    </row>
    <row r="4211" spans="1:21" s="80" customFormat="1" ht="15.6" hidden="1" customHeight="1" thickBot="1">
      <c r="A4211" s="80" t="s">
        <v>2352</v>
      </c>
      <c r="B4211" s="516"/>
      <c r="C4211" s="523" t="s">
        <v>2370</v>
      </c>
      <c r="D4211" s="517">
        <f t="shared" ref="D4211:O4211" si="2765">D4125-D4168</f>
        <v>9.2420595199999998</v>
      </c>
      <c r="E4211" s="518">
        <f t="shared" si="2765"/>
        <v>6.5036902300000001</v>
      </c>
      <c r="F4211" s="518">
        <f t="shared" si="2765"/>
        <v>8.7904148700000011</v>
      </c>
      <c r="G4211" s="518">
        <f t="shared" si="2765"/>
        <v>6.6974144799999999</v>
      </c>
      <c r="H4211" s="518">
        <f t="shared" si="2765"/>
        <v>8.7182042900000027</v>
      </c>
      <c r="I4211" s="518">
        <f t="shared" si="2765"/>
        <v>8.1119300899999942</v>
      </c>
      <c r="J4211" s="518">
        <f t="shared" si="2765"/>
        <v>8.7108728900000045</v>
      </c>
      <c r="K4211" s="518">
        <f t="shared" si="2765"/>
        <v>6.86466961</v>
      </c>
      <c r="L4211" s="518">
        <f t="shared" si="2765"/>
        <v>8.1936117500000023</v>
      </c>
      <c r="M4211" s="518">
        <f t="shared" si="2765"/>
        <v>8.4578001799999925</v>
      </c>
      <c r="N4211" s="518">
        <f t="shared" si="2765"/>
        <v>8.377953860000007</v>
      </c>
      <c r="O4211" s="518">
        <f t="shared" si="2765"/>
        <v>8.7208538999999945</v>
      </c>
      <c r="P4211" s="101">
        <f t="shared" si="2760"/>
        <v>97.389475669999996</v>
      </c>
      <c r="Q4211" s="542"/>
      <c r="R4211" s="517">
        <f t="shared" si="2750"/>
        <v>99.2</v>
      </c>
      <c r="S4211" s="324">
        <f t="shared" si="2750"/>
        <v>99.2</v>
      </c>
      <c r="T4211" s="142">
        <f t="shared" si="2762"/>
        <v>0</v>
      </c>
      <c r="U4211" s="79">
        <v>2</v>
      </c>
    </row>
    <row r="4212" spans="1:21" s="57" customFormat="1" ht="15.75" customHeight="1" thickBot="1">
      <c r="A4212" s="57" t="s">
        <v>2352</v>
      </c>
      <c r="B4212" s="516">
        <f>+B4206+1</f>
        <v>818</v>
      </c>
      <c r="C4212" s="523" t="s">
        <v>2371</v>
      </c>
      <c r="D4212" s="517">
        <f t="shared" ref="D4212:O4212" si="2766">D4126-D4169</f>
        <v>9.4</v>
      </c>
      <c r="E4212" s="518">
        <f t="shared" si="2766"/>
        <v>6.7</v>
      </c>
      <c r="F4212" s="518">
        <f t="shared" si="2766"/>
        <v>8.9</v>
      </c>
      <c r="G4212" s="518">
        <f t="shared" si="2766"/>
        <v>7</v>
      </c>
      <c r="H4212" s="518">
        <f t="shared" si="2766"/>
        <v>8</v>
      </c>
      <c r="I4212" s="518">
        <f t="shared" si="2766"/>
        <v>8.3000000000000007</v>
      </c>
      <c r="J4212" s="518">
        <f t="shared" si="2766"/>
        <v>8.1999999999999993</v>
      </c>
      <c r="K4212" s="518">
        <f t="shared" si="2766"/>
        <v>7.6</v>
      </c>
      <c r="L4212" s="518">
        <f t="shared" si="2766"/>
        <v>7.5</v>
      </c>
      <c r="M4212" s="518">
        <f t="shared" si="2766"/>
        <v>9.1999999999999993</v>
      </c>
      <c r="N4212" s="518">
        <f t="shared" si="2766"/>
        <v>8.1</v>
      </c>
      <c r="O4212" s="518">
        <f t="shared" si="2766"/>
        <v>8.6000000000000174</v>
      </c>
      <c r="P4212" s="101">
        <f t="shared" si="2760"/>
        <v>97.500000000000014</v>
      </c>
      <c r="Q4212" s="580"/>
      <c r="R4212" s="649">
        <f t="shared" si="2750"/>
        <v>97.5</v>
      </c>
      <c r="S4212" s="324">
        <f t="shared" si="2750"/>
        <v>97.5</v>
      </c>
      <c r="T4212" s="142">
        <f t="shared" si="2762"/>
        <v>0</v>
      </c>
      <c r="U4212" s="79">
        <v>1</v>
      </c>
    </row>
    <row r="4213" spans="1:21" s="57" customFormat="1" ht="15.75" customHeight="1" thickBot="1">
      <c r="A4213" s="57" t="s">
        <v>2352</v>
      </c>
      <c r="B4213" s="516">
        <f>+B4212+1</f>
        <v>819</v>
      </c>
      <c r="C4213" s="523" t="s">
        <v>2372</v>
      </c>
      <c r="D4213" s="517">
        <f t="shared" ref="D4213:O4213" si="2767">D4127-D4170</f>
        <v>9.5</v>
      </c>
      <c r="E4213" s="518">
        <f t="shared" si="2767"/>
        <v>6.8</v>
      </c>
      <c r="F4213" s="518">
        <f t="shared" si="2767"/>
        <v>9</v>
      </c>
      <c r="G4213" s="518">
        <f t="shared" si="2767"/>
        <v>7.1</v>
      </c>
      <c r="H4213" s="518">
        <f t="shared" si="2767"/>
        <v>8.1999999999999993</v>
      </c>
      <c r="I4213" s="518">
        <f t="shared" si="2767"/>
        <v>8.4</v>
      </c>
      <c r="J4213" s="518">
        <f t="shared" si="2767"/>
        <v>8.3000000000000007</v>
      </c>
      <c r="K4213" s="518">
        <f t="shared" si="2767"/>
        <v>7.7</v>
      </c>
      <c r="L4213" s="518">
        <f t="shared" si="2767"/>
        <v>7.7</v>
      </c>
      <c r="M4213" s="518">
        <f t="shared" si="2767"/>
        <v>9.4</v>
      </c>
      <c r="N4213" s="518">
        <f t="shared" si="2767"/>
        <v>8.1999999999999993</v>
      </c>
      <c r="O4213" s="518">
        <f t="shared" si="2767"/>
        <v>8.6999999999999975</v>
      </c>
      <c r="P4213" s="101">
        <f t="shared" si="2760"/>
        <v>99.000000000000014</v>
      </c>
      <c r="Q4213" s="542"/>
      <c r="R4213" s="518">
        <f t="shared" si="2750"/>
        <v>99</v>
      </c>
      <c r="S4213" s="324">
        <f t="shared" si="2750"/>
        <v>99</v>
      </c>
      <c r="T4213" s="142">
        <f t="shared" si="2762"/>
        <v>0</v>
      </c>
      <c r="U4213" s="79">
        <v>1</v>
      </c>
    </row>
    <row r="4214" spans="1:21" s="57" customFormat="1" ht="15.75" hidden="1" customHeight="1" thickBot="1">
      <c r="A4214" s="57" t="s">
        <v>2352</v>
      </c>
      <c r="B4214" s="69"/>
      <c r="C4214" s="527" t="s">
        <v>2373</v>
      </c>
      <c r="D4214" s="489">
        <f t="shared" ref="D4214:O4214" si="2768">D4128-D4171</f>
        <v>0</v>
      </c>
      <c r="E4214" s="491">
        <f t="shared" si="2768"/>
        <v>0</v>
      </c>
      <c r="F4214" s="491">
        <f t="shared" si="2768"/>
        <v>0</v>
      </c>
      <c r="G4214" s="491">
        <f t="shared" si="2768"/>
        <v>0</v>
      </c>
      <c r="H4214" s="491">
        <f t="shared" si="2768"/>
        <v>0</v>
      </c>
      <c r="I4214" s="491">
        <f t="shared" si="2768"/>
        <v>0</v>
      </c>
      <c r="J4214" s="491">
        <f t="shared" si="2768"/>
        <v>0</v>
      </c>
      <c r="K4214" s="491">
        <f t="shared" si="2768"/>
        <v>0</v>
      </c>
      <c r="L4214" s="491">
        <f t="shared" si="2768"/>
        <v>0</v>
      </c>
      <c r="M4214" s="491">
        <f t="shared" si="2768"/>
        <v>0</v>
      </c>
      <c r="N4214" s="491">
        <f t="shared" si="2768"/>
        <v>0</v>
      </c>
      <c r="O4214" s="491">
        <f t="shared" si="2768"/>
        <v>0</v>
      </c>
      <c r="P4214" s="185">
        <f t="shared" si="2760"/>
        <v>0</v>
      </c>
      <c r="Q4214" s="503"/>
      <c r="R4214" s="491">
        <f t="shared" si="2750"/>
        <v>0</v>
      </c>
      <c r="S4214" s="491">
        <f t="shared" si="2750"/>
        <v>0</v>
      </c>
      <c r="T4214" s="105">
        <f t="shared" si="2762"/>
        <v>0</v>
      </c>
      <c r="U4214" s="79">
        <v>2</v>
      </c>
    </row>
    <row r="4215" spans="1:21" s="57" customFormat="1" ht="15.75" hidden="1" customHeight="1" thickBot="1">
      <c r="A4215" s="57" t="s">
        <v>2352</v>
      </c>
      <c r="B4215" s="69"/>
      <c r="C4215" s="527" t="s">
        <v>2374</v>
      </c>
      <c r="D4215" s="489">
        <f t="shared" ref="D4215:O4215" si="2769">D4129-D4172</f>
        <v>0</v>
      </c>
      <c r="E4215" s="491">
        <f t="shared" si="2769"/>
        <v>0</v>
      </c>
      <c r="F4215" s="491">
        <f t="shared" si="2769"/>
        <v>0</v>
      </c>
      <c r="G4215" s="491">
        <f t="shared" si="2769"/>
        <v>0</v>
      </c>
      <c r="H4215" s="491">
        <f t="shared" si="2769"/>
        <v>0</v>
      </c>
      <c r="I4215" s="491">
        <f t="shared" si="2769"/>
        <v>0</v>
      </c>
      <c r="J4215" s="491">
        <f t="shared" si="2769"/>
        <v>0</v>
      </c>
      <c r="K4215" s="491">
        <f t="shared" si="2769"/>
        <v>0</v>
      </c>
      <c r="L4215" s="491">
        <f t="shared" si="2769"/>
        <v>0</v>
      </c>
      <c r="M4215" s="491">
        <f t="shared" si="2769"/>
        <v>0</v>
      </c>
      <c r="N4215" s="491">
        <f t="shared" si="2769"/>
        <v>0</v>
      </c>
      <c r="O4215" s="491">
        <f t="shared" si="2769"/>
        <v>0</v>
      </c>
      <c r="P4215" s="185">
        <f t="shared" si="2760"/>
        <v>0</v>
      </c>
      <c r="Q4215" s="503"/>
      <c r="R4215" s="491">
        <f t="shared" si="2750"/>
        <v>0</v>
      </c>
      <c r="S4215" s="491">
        <f t="shared" si="2750"/>
        <v>0</v>
      </c>
      <c r="T4215" s="105">
        <f t="shared" si="2762"/>
        <v>0</v>
      </c>
      <c r="U4215" s="79">
        <v>2</v>
      </c>
    </row>
    <row r="4216" spans="1:21" s="57" customFormat="1" ht="15.75" hidden="1" customHeight="1" thickBot="1">
      <c r="A4216" s="57" t="s">
        <v>2352</v>
      </c>
      <c r="B4216" s="69"/>
      <c r="C4216" s="527" t="s">
        <v>2375</v>
      </c>
      <c r="D4216" s="489">
        <f t="shared" ref="D4216:O4216" si="2770">D4130-D4173</f>
        <v>0</v>
      </c>
      <c r="E4216" s="491">
        <f t="shared" si="2770"/>
        <v>0</v>
      </c>
      <c r="F4216" s="491">
        <f t="shared" si="2770"/>
        <v>0</v>
      </c>
      <c r="G4216" s="491">
        <f t="shared" si="2770"/>
        <v>0</v>
      </c>
      <c r="H4216" s="491">
        <f t="shared" si="2770"/>
        <v>0</v>
      </c>
      <c r="I4216" s="491">
        <f t="shared" si="2770"/>
        <v>0</v>
      </c>
      <c r="J4216" s="491">
        <f t="shared" si="2770"/>
        <v>0</v>
      </c>
      <c r="K4216" s="491">
        <f t="shared" si="2770"/>
        <v>0</v>
      </c>
      <c r="L4216" s="491">
        <f t="shared" si="2770"/>
        <v>0</v>
      </c>
      <c r="M4216" s="491">
        <f t="shared" si="2770"/>
        <v>0</v>
      </c>
      <c r="N4216" s="491">
        <f t="shared" si="2770"/>
        <v>0</v>
      </c>
      <c r="O4216" s="491">
        <f t="shared" si="2770"/>
        <v>0</v>
      </c>
      <c r="P4216" s="185">
        <f t="shared" si="2760"/>
        <v>0</v>
      </c>
      <c r="Q4216" s="503"/>
      <c r="R4216" s="491">
        <f t="shared" si="2750"/>
        <v>0</v>
      </c>
      <c r="S4216" s="491">
        <f t="shared" si="2750"/>
        <v>0</v>
      </c>
      <c r="T4216" s="105">
        <f t="shared" si="2762"/>
        <v>0</v>
      </c>
      <c r="U4216" s="79">
        <v>2</v>
      </c>
    </row>
    <row r="4217" spans="1:21" s="57" customFormat="1" ht="15.75" hidden="1" customHeight="1" thickBot="1">
      <c r="A4217" s="57" t="s">
        <v>2352</v>
      </c>
      <c r="B4217" s="69"/>
      <c r="C4217" s="527" t="s">
        <v>2376</v>
      </c>
      <c r="D4217" s="489">
        <f t="shared" ref="D4217:O4217" si="2771">D4131-D4174</f>
        <v>0</v>
      </c>
      <c r="E4217" s="491">
        <f t="shared" si="2771"/>
        <v>0</v>
      </c>
      <c r="F4217" s="491">
        <f t="shared" si="2771"/>
        <v>0</v>
      </c>
      <c r="G4217" s="491">
        <f t="shared" si="2771"/>
        <v>0</v>
      </c>
      <c r="H4217" s="491">
        <f t="shared" si="2771"/>
        <v>0</v>
      </c>
      <c r="I4217" s="491">
        <f t="shared" si="2771"/>
        <v>0</v>
      </c>
      <c r="J4217" s="491">
        <f t="shared" si="2771"/>
        <v>0</v>
      </c>
      <c r="K4217" s="491">
        <f t="shared" si="2771"/>
        <v>0</v>
      </c>
      <c r="L4217" s="491">
        <f t="shared" si="2771"/>
        <v>0</v>
      </c>
      <c r="M4217" s="491">
        <f t="shared" si="2771"/>
        <v>0</v>
      </c>
      <c r="N4217" s="491">
        <f t="shared" si="2771"/>
        <v>0</v>
      </c>
      <c r="O4217" s="491">
        <f t="shared" si="2771"/>
        <v>0</v>
      </c>
      <c r="P4217" s="185">
        <f t="shared" si="2760"/>
        <v>0</v>
      </c>
      <c r="Q4217" s="503"/>
      <c r="R4217" s="491">
        <f t="shared" si="2750"/>
        <v>0</v>
      </c>
      <c r="S4217" s="491">
        <f t="shared" si="2750"/>
        <v>0</v>
      </c>
      <c r="T4217" s="105">
        <f t="shared" si="2762"/>
        <v>0</v>
      </c>
      <c r="U4217" s="79">
        <v>2</v>
      </c>
    </row>
    <row r="4218" spans="1:21" s="196" customFormat="1" ht="15.6" customHeight="1" thickBot="1">
      <c r="B4218" s="549"/>
      <c r="C4218" s="392"/>
      <c r="D4218" s="161"/>
      <c r="E4218" s="161"/>
      <c r="F4218" s="161"/>
      <c r="G4218" s="161"/>
      <c r="H4218" s="161"/>
      <c r="I4218" s="161"/>
      <c r="J4218" s="161"/>
      <c r="K4218" s="161"/>
      <c r="L4218" s="161"/>
      <c r="M4218" s="161"/>
      <c r="N4218" s="161"/>
      <c r="O4218" s="197"/>
      <c r="P4218" s="198"/>
      <c r="Q4218" s="198"/>
      <c r="R4218" s="161"/>
      <c r="S4218" s="161"/>
      <c r="T4218" s="75"/>
      <c r="U4218" s="79">
        <v>1</v>
      </c>
    </row>
    <row r="4219" spans="1:21" s="80" customFormat="1" ht="15.75" hidden="1" customHeight="1" thickBot="1">
      <c r="A4219" s="80" t="s">
        <v>88</v>
      </c>
      <c r="B4219" s="69"/>
      <c r="C4219" s="397" t="s">
        <v>416</v>
      </c>
      <c r="D4219" s="145">
        <v>0</v>
      </c>
      <c r="E4219" s="145">
        <v>0</v>
      </c>
      <c r="F4219" s="145">
        <v>0</v>
      </c>
      <c r="G4219" s="145">
        <v>0</v>
      </c>
      <c r="H4219" s="145">
        <v>0</v>
      </c>
      <c r="I4219" s="145">
        <v>0</v>
      </c>
      <c r="J4219" s="145">
        <v>0</v>
      </c>
      <c r="K4219" s="145">
        <v>0</v>
      </c>
      <c r="L4219" s="145">
        <v>0</v>
      </c>
      <c r="M4219" s="145">
        <v>0</v>
      </c>
      <c r="N4219" s="145">
        <v>0</v>
      </c>
      <c r="O4219" s="145">
        <v>0</v>
      </c>
      <c r="P4219" s="89">
        <f t="shared" ref="P4219:P4224" si="2772">SUM(D4219:O4219)</f>
        <v>0</v>
      </c>
      <c r="Q4219" s="483"/>
      <c r="R4219" s="85"/>
      <c r="S4219" s="85"/>
      <c r="T4219" s="143"/>
      <c r="U4219" s="79">
        <v>2</v>
      </c>
    </row>
    <row r="4220" spans="1:21" s="80" customFormat="1" ht="15.75" hidden="1" customHeight="1" thickBot="1">
      <c r="A4220" s="80" t="s">
        <v>88</v>
      </c>
      <c r="B4220" s="69"/>
      <c r="C4220" s="397" t="s">
        <v>417</v>
      </c>
      <c r="D4220" s="148">
        <v>0</v>
      </c>
      <c r="E4220" s="148">
        <v>0</v>
      </c>
      <c r="F4220" s="148">
        <v>0</v>
      </c>
      <c r="G4220" s="148">
        <v>0</v>
      </c>
      <c r="H4220" s="148">
        <v>0</v>
      </c>
      <c r="I4220" s="148">
        <v>0</v>
      </c>
      <c r="J4220" s="148">
        <v>0</v>
      </c>
      <c r="K4220" s="148">
        <v>0</v>
      </c>
      <c r="L4220" s="148">
        <v>0</v>
      </c>
      <c r="M4220" s="148">
        <v>0</v>
      </c>
      <c r="N4220" s="148">
        <v>0</v>
      </c>
      <c r="O4220" s="148">
        <v>0</v>
      </c>
      <c r="P4220" s="94">
        <f t="shared" si="2772"/>
        <v>0</v>
      </c>
      <c r="Q4220" s="483"/>
      <c r="R4220" s="85"/>
      <c r="S4220" s="85"/>
      <c r="T4220" s="143"/>
      <c r="U4220" s="79">
        <v>2</v>
      </c>
    </row>
    <row r="4221" spans="1:21" s="80" customFormat="1" ht="15.75" hidden="1" customHeight="1" thickBot="1">
      <c r="A4221" s="80" t="s">
        <v>88</v>
      </c>
      <c r="B4221" s="69"/>
      <c r="C4221" s="397" t="s">
        <v>418</v>
      </c>
      <c r="D4221" s="151">
        <v>6.0577228199544746E-2</v>
      </c>
      <c r="E4221" s="151">
        <v>8.3376504360338874E-2</v>
      </c>
      <c r="F4221" s="151">
        <v>0.12313028812668292</v>
      </c>
      <c r="G4221" s="151">
        <v>7.4743617823219297E-2</v>
      </c>
      <c r="H4221" s="151">
        <v>8.9768036844262433E-2</v>
      </c>
      <c r="I4221" s="151">
        <v>8.3955097210606788E-2</v>
      </c>
      <c r="J4221" s="151">
        <v>7.9877405396722834E-2</v>
      </c>
      <c r="K4221" s="151">
        <v>7.746770598791998E-2</v>
      </c>
      <c r="L4221" s="151">
        <v>7.9241579174880838E-2</v>
      </c>
      <c r="M4221" s="151">
        <v>8.2572856412591308E-2</v>
      </c>
      <c r="N4221" s="151">
        <v>7.8845292896396663E-2</v>
      </c>
      <c r="O4221" s="151">
        <v>8.6444387566833314E-2</v>
      </c>
      <c r="P4221" s="84">
        <f t="shared" si="2772"/>
        <v>1</v>
      </c>
      <c r="Q4221" s="483"/>
      <c r="R4221" s="85"/>
      <c r="S4221" s="85"/>
      <c r="T4221" s="143"/>
      <c r="U4221" s="79">
        <v>2</v>
      </c>
    </row>
    <row r="4222" spans="1:21" s="80" customFormat="1" ht="15.75" hidden="1" customHeight="1" thickBot="1">
      <c r="A4222" s="80" t="s">
        <v>88</v>
      </c>
      <c r="B4222" s="69"/>
      <c r="C4222" s="397" t="s">
        <v>419</v>
      </c>
      <c r="D4222" s="126">
        <f t="shared" ref="D4222:D4229" si="2773">D4241/$P4241</f>
        <v>9.2749872773843098E-2</v>
      </c>
      <c r="E4222" s="128">
        <f t="shared" ref="E4222:O4222" si="2774">E4241/$P4241</f>
        <v>8.1746761948333996E-2</v>
      </c>
      <c r="F4222" s="128">
        <f t="shared" si="2774"/>
        <v>8.2038711360740965E-2</v>
      </c>
      <c r="G4222" s="128">
        <f t="shared" si="2774"/>
        <v>7.3446847550512076E-2</v>
      </c>
      <c r="H4222" s="128">
        <f t="shared" si="2774"/>
        <v>8.5806271495809786E-2</v>
      </c>
      <c r="I4222" s="128">
        <f t="shared" si="2774"/>
        <v>8.6736745523567221E-2</v>
      </c>
      <c r="J4222" s="128">
        <f t="shared" si="2774"/>
        <v>9.2925070146888084E-2</v>
      </c>
      <c r="K4222" s="128">
        <f t="shared" si="2774"/>
        <v>6.7815344306709366E-2</v>
      </c>
      <c r="L4222" s="128">
        <f t="shared" si="2774"/>
        <v>6.8831266955814513E-2</v>
      </c>
      <c r="M4222" s="128">
        <f t="shared" si="2774"/>
        <v>9.5878660433371066E-2</v>
      </c>
      <c r="N4222" s="128">
        <f t="shared" si="2774"/>
        <v>8.4576509071903436E-2</v>
      </c>
      <c r="O4222" s="128">
        <f t="shared" si="2774"/>
        <v>8.7447938432506478E-2</v>
      </c>
      <c r="P4222" s="130">
        <f t="shared" si="2772"/>
        <v>1</v>
      </c>
      <c r="Q4222" s="483"/>
      <c r="R4222" s="85"/>
      <c r="S4222" s="85"/>
      <c r="T4222" s="143"/>
      <c r="U4222" s="79">
        <v>2</v>
      </c>
    </row>
    <row r="4223" spans="1:21" s="80" customFormat="1" ht="15.75" hidden="1" customHeight="1" thickBot="1">
      <c r="A4223" s="80" t="s">
        <v>88</v>
      </c>
      <c r="B4223" s="69"/>
      <c r="C4223" s="398" t="s">
        <v>420</v>
      </c>
      <c r="D4223" s="126">
        <f t="shared" si="2773"/>
        <v>8.8601658461136726E-2</v>
      </c>
      <c r="E4223" s="128">
        <f t="shared" ref="E4223:O4224" si="2775">E4242/$P4242</f>
        <v>8.306447816717813E-2</v>
      </c>
      <c r="F4223" s="128">
        <f t="shared" si="2775"/>
        <v>8.0427826515128406E-2</v>
      </c>
      <c r="G4223" s="128">
        <f t="shared" si="2775"/>
        <v>8.5705602063410227E-2</v>
      </c>
      <c r="H4223" s="128">
        <f t="shared" si="2775"/>
        <v>8.5407650110445155E-2</v>
      </c>
      <c r="I4223" s="128">
        <f t="shared" si="2775"/>
        <v>7.4791532158841406E-2</v>
      </c>
      <c r="J4223" s="128">
        <f t="shared" si="2775"/>
        <v>0.10084585921072216</v>
      </c>
      <c r="K4223" s="128">
        <f t="shared" si="2775"/>
        <v>6.3933244393307428E-2</v>
      </c>
      <c r="L4223" s="128">
        <f t="shared" si="2775"/>
        <v>8.2195143525128633E-2</v>
      </c>
      <c r="M4223" s="128">
        <f t="shared" si="2775"/>
        <v>8.5868549065347147E-2</v>
      </c>
      <c r="N4223" s="128">
        <f t="shared" si="2775"/>
        <v>8.7613693353697827E-2</v>
      </c>
      <c r="O4223" s="128">
        <f t="shared" si="2775"/>
        <v>8.1544762975656646E-2</v>
      </c>
      <c r="P4223" s="130">
        <f t="shared" si="2772"/>
        <v>0.99999999999999989</v>
      </c>
      <c r="Q4223" s="499">
        <f>(P4242/P4241-1)</f>
        <v>-6.3622334422356097E-2</v>
      </c>
      <c r="R4223" s="85"/>
      <c r="S4223" s="85"/>
      <c r="T4223" s="143"/>
      <c r="U4223" s="79">
        <v>2</v>
      </c>
    </row>
    <row r="4224" spans="1:21" s="80" customFormat="1" ht="15.75" hidden="1" customHeight="1" thickBot="1">
      <c r="A4224" s="80" t="s">
        <v>88</v>
      </c>
      <c r="B4224" s="69"/>
      <c r="C4224" s="397" t="s">
        <v>451</v>
      </c>
      <c r="D4224" s="126">
        <f t="shared" si="2773"/>
        <v>9.2053531039804348E-2</v>
      </c>
      <c r="E4224" s="128">
        <f t="shared" si="2775"/>
        <v>7.9147110342455404E-2</v>
      </c>
      <c r="F4224" s="128">
        <f t="shared" si="2775"/>
        <v>8.3025319679409057E-2</v>
      </c>
      <c r="G4224" s="128">
        <f t="shared" si="2775"/>
        <v>7.6241394146379024E-2</v>
      </c>
      <c r="H4224" s="128">
        <f t="shared" si="2775"/>
        <v>8.8112964188781076E-2</v>
      </c>
      <c r="I4224" s="128">
        <f t="shared" si="2775"/>
        <v>8.0569323073516066E-2</v>
      </c>
      <c r="J4224" s="128">
        <f t="shared" si="2775"/>
        <v>0.11200487690732075</v>
      </c>
      <c r="K4224" s="128">
        <f t="shared" si="2775"/>
        <v>5.4862238631337365E-2</v>
      </c>
      <c r="L4224" s="128">
        <f t="shared" si="2775"/>
        <v>7.1840018212019519E-2</v>
      </c>
      <c r="M4224" s="128">
        <f t="shared" si="2775"/>
        <v>9.0791431940885667E-2</v>
      </c>
      <c r="N4224" s="128">
        <f t="shared" si="2775"/>
        <v>8.6044432423177539E-2</v>
      </c>
      <c r="O4224" s="128">
        <f t="shared" si="2775"/>
        <v>8.5307359414914227E-2</v>
      </c>
      <c r="P4224" s="130">
        <f t="shared" si="2772"/>
        <v>1</v>
      </c>
      <c r="Q4224" s="499">
        <f t="shared" ref="Q4224:Q4229" si="2776">(P4243/P4242-1)</f>
        <v>-1.2006179303144626E-2</v>
      </c>
      <c r="R4224" s="85"/>
      <c r="S4224" s="85"/>
      <c r="T4224" s="143"/>
      <c r="U4224" s="79">
        <v>2</v>
      </c>
    </row>
    <row r="4225" spans="1:21" s="80" customFormat="1" ht="15.75" hidden="1" customHeight="1" thickBot="1">
      <c r="A4225" s="80" t="s">
        <v>88</v>
      </c>
      <c r="B4225" s="69"/>
      <c r="C4225" s="397" t="s">
        <v>635</v>
      </c>
      <c r="D4225" s="126">
        <f t="shared" si="2773"/>
        <v>8.3519573094801111E-2</v>
      </c>
      <c r="E4225" s="128">
        <f t="shared" ref="E4225:O4225" si="2777">E4244/$P4244</f>
        <v>8.3981228982905026E-2</v>
      </c>
      <c r="F4225" s="128">
        <f t="shared" si="2777"/>
        <v>8.7885321660165786E-2</v>
      </c>
      <c r="G4225" s="128">
        <f t="shared" si="2777"/>
        <v>7.9193289128759281E-2</v>
      </c>
      <c r="H4225" s="128">
        <f t="shared" si="2777"/>
        <v>8.2022220073773813E-2</v>
      </c>
      <c r="I4225" s="128">
        <f t="shared" si="2777"/>
        <v>8.7025399997776254E-2</v>
      </c>
      <c r="J4225" s="128">
        <f t="shared" si="2777"/>
        <v>0.11176162039693451</v>
      </c>
      <c r="K4225" s="128">
        <f t="shared" si="2777"/>
        <v>6.0388539839184692E-2</v>
      </c>
      <c r="L4225" s="128">
        <f t="shared" si="2777"/>
        <v>7.1878336935048345E-2</v>
      </c>
      <c r="M4225" s="128">
        <f t="shared" si="2777"/>
        <v>8.561091880927052E-2</v>
      </c>
      <c r="N4225" s="128">
        <f t="shared" si="2777"/>
        <v>8.3988040644362313E-2</v>
      </c>
      <c r="O4225" s="128">
        <f t="shared" si="2777"/>
        <v>8.2745510437018374E-2</v>
      </c>
      <c r="P4225" s="130">
        <f t="shared" ref="P4225:P4230" si="2778">SUM(D4225:O4225)</f>
        <v>0.99999999999999989</v>
      </c>
      <c r="Q4225" s="500">
        <f t="shared" si="2776"/>
        <v>-4.3404323238283027E-2</v>
      </c>
      <c r="R4225" s="85"/>
      <c r="S4225" s="85"/>
      <c r="T4225" s="143"/>
      <c r="U4225" s="79">
        <v>2</v>
      </c>
    </row>
    <row r="4226" spans="1:21" s="80" customFormat="1" ht="15.75" hidden="1" customHeight="1" thickBot="1">
      <c r="A4226" s="80" t="s">
        <v>88</v>
      </c>
      <c r="B4226" s="69"/>
      <c r="C4226" s="475" t="s">
        <v>732</v>
      </c>
      <c r="D4226" s="126">
        <f t="shared" si="2773"/>
        <v>8.757782943595302E-2</v>
      </c>
      <c r="E4226" s="335">
        <f t="shared" ref="E4226:O4226" si="2779">E4245/$P4245</f>
        <v>8.1075628703099534E-2</v>
      </c>
      <c r="F4226" s="335">
        <f t="shared" si="2779"/>
        <v>8.4280837854371016E-2</v>
      </c>
      <c r="G4226" s="335">
        <f t="shared" si="2779"/>
        <v>8.1392540322687834E-2</v>
      </c>
      <c r="H4226" s="335">
        <f t="shared" si="2779"/>
        <v>7.7117590042608888E-2</v>
      </c>
      <c r="I4226" s="335">
        <f t="shared" si="2779"/>
        <v>0.10060253285714645</v>
      </c>
      <c r="J4226" s="335">
        <f t="shared" si="2779"/>
        <v>0.10065033259289084</v>
      </c>
      <c r="K4226" s="335">
        <f t="shared" si="2779"/>
        <v>3.8386033185962329E-2</v>
      </c>
      <c r="L4226" s="335">
        <f t="shared" si="2779"/>
        <v>8.8235374020910654E-2</v>
      </c>
      <c r="M4226" s="335">
        <f t="shared" si="2779"/>
        <v>8.5299677903586488E-2</v>
      </c>
      <c r="N4226" s="335">
        <f t="shared" si="2779"/>
        <v>8.9496315094080028E-2</v>
      </c>
      <c r="O4226" s="335">
        <f t="shared" si="2779"/>
        <v>8.5885307986703033E-2</v>
      </c>
      <c r="P4226" s="130">
        <f t="shared" si="2778"/>
        <v>1.0000000000000002</v>
      </c>
      <c r="Q4226" s="500">
        <f t="shared" si="2776"/>
        <v>1.6586682139485998E-2</v>
      </c>
      <c r="R4226" s="85"/>
      <c r="S4226" s="85"/>
      <c r="T4226" s="480"/>
      <c r="U4226" s="79">
        <v>2</v>
      </c>
    </row>
    <row r="4227" spans="1:21" s="80" customFormat="1" ht="15.75" hidden="1" customHeight="1" thickBot="1">
      <c r="A4227" s="80" t="s">
        <v>88</v>
      </c>
      <c r="B4227" s="516"/>
      <c r="C4227" s="475" t="s">
        <v>840</v>
      </c>
      <c r="D4227" s="86">
        <f t="shared" si="2773"/>
        <v>8.6534956296805174E-2</v>
      </c>
      <c r="E4227" s="145">
        <f t="shared" ref="E4227:O4227" si="2780">E4246/$P4246</f>
        <v>8.4177906983308293E-2</v>
      </c>
      <c r="F4227" s="145">
        <f t="shared" si="2780"/>
        <v>8.3954145312659434E-2</v>
      </c>
      <c r="G4227" s="145">
        <f t="shared" si="2780"/>
        <v>7.361854772064691E-2</v>
      </c>
      <c r="H4227" s="145">
        <f t="shared" si="2780"/>
        <v>8.3222219172524453E-2</v>
      </c>
      <c r="I4227" s="145">
        <f t="shared" si="2780"/>
        <v>8.9208529588901728E-2</v>
      </c>
      <c r="J4227" s="145">
        <f t="shared" si="2780"/>
        <v>9.5741275674123355E-2</v>
      </c>
      <c r="K4227" s="145">
        <f t="shared" si="2780"/>
        <v>6.8329537439924162E-2</v>
      </c>
      <c r="L4227" s="145">
        <f t="shared" si="2780"/>
        <v>8.1242407876362457E-2</v>
      </c>
      <c r="M4227" s="145">
        <f t="shared" si="2780"/>
        <v>8.54286175754113E-2</v>
      </c>
      <c r="N4227" s="145">
        <f t="shared" si="2780"/>
        <v>8.9808936228990791E-2</v>
      </c>
      <c r="O4227" s="145">
        <f t="shared" si="2780"/>
        <v>7.873292013034186E-2</v>
      </c>
      <c r="P4227" s="534">
        <f t="shared" si="2778"/>
        <v>1</v>
      </c>
      <c r="Q4227" s="535">
        <f t="shared" si="2776"/>
        <v>1.5267208863162018E-2</v>
      </c>
      <c r="R4227" s="85"/>
      <c r="S4227" s="85"/>
      <c r="T4227" s="143"/>
      <c r="U4227" s="79">
        <v>2</v>
      </c>
    </row>
    <row r="4228" spans="1:21" s="80" customFormat="1" ht="15.75" hidden="1" customHeight="1" thickBot="1">
      <c r="A4228" s="80" t="s">
        <v>88</v>
      </c>
      <c r="B4228" s="516"/>
      <c r="C4228" s="475" t="s">
        <v>922</v>
      </c>
      <c r="D4228" s="369">
        <f t="shared" si="2773"/>
        <v>8.8312507464819404E-2</v>
      </c>
      <c r="E4228" s="148">
        <f t="shared" ref="E4228:O4229" si="2781">E4247/$P4247</f>
        <v>7.8980953519026995E-2</v>
      </c>
      <c r="F4228" s="148">
        <f t="shared" si="2781"/>
        <v>9.4291128598610191E-2</v>
      </c>
      <c r="G4228" s="148">
        <f t="shared" si="2781"/>
        <v>6.9314876634604228E-2</v>
      </c>
      <c r="H4228" s="148">
        <f t="shared" si="2781"/>
        <v>8.9903415931880878E-2</v>
      </c>
      <c r="I4228" s="148">
        <f t="shared" si="2781"/>
        <v>8.9301637709888054E-2</v>
      </c>
      <c r="J4228" s="148">
        <f t="shared" si="2781"/>
        <v>9.2731216685271387E-2</v>
      </c>
      <c r="K4228" s="148">
        <f t="shared" si="2781"/>
        <v>5.8025478011407269E-2</v>
      </c>
      <c r="L4228" s="148">
        <f t="shared" si="2781"/>
        <v>7.9133356628348514E-2</v>
      </c>
      <c r="M4228" s="148">
        <f t="shared" si="2781"/>
        <v>8.9627063443519686E-2</v>
      </c>
      <c r="N4228" s="148">
        <f t="shared" si="2781"/>
        <v>8.2591501661034461E-2</v>
      </c>
      <c r="O4228" s="148">
        <f t="shared" si="2781"/>
        <v>8.778686371158903E-2</v>
      </c>
      <c r="P4228" s="533">
        <f t="shared" si="2778"/>
        <v>1</v>
      </c>
      <c r="Q4228" s="536">
        <f t="shared" si="2776"/>
        <v>-7.1727181727656575E-3</v>
      </c>
      <c r="R4228" s="85"/>
      <c r="S4228" s="85"/>
      <c r="T4228" s="143"/>
      <c r="U4228" s="79">
        <v>2</v>
      </c>
    </row>
    <row r="4229" spans="1:21" s="80" customFormat="1" ht="15.6" hidden="1" customHeight="1" thickBot="1">
      <c r="A4229" s="80" t="s">
        <v>88</v>
      </c>
      <c r="B4229" s="516"/>
      <c r="C4229" s="475" t="s">
        <v>1023</v>
      </c>
      <c r="D4229" s="369">
        <f t="shared" si="2773"/>
        <v>8.5351140587133389E-2</v>
      </c>
      <c r="E4229" s="148">
        <f t="shared" si="2781"/>
        <v>8.0613928254621062E-2</v>
      </c>
      <c r="F4229" s="148">
        <f t="shared" si="2781"/>
        <v>9.1638356419342273E-2</v>
      </c>
      <c r="G4229" s="148">
        <f t="shared" si="2781"/>
        <v>7.8331477821741019E-2</v>
      </c>
      <c r="H4229" s="148">
        <f t="shared" si="2781"/>
        <v>8.3537871967674621E-2</v>
      </c>
      <c r="I4229" s="148">
        <f t="shared" si="2781"/>
        <v>8.4843892461152925E-2</v>
      </c>
      <c r="J4229" s="148">
        <f t="shared" si="2781"/>
        <v>8.8929556696193846E-2</v>
      </c>
      <c r="K4229" s="148">
        <f t="shared" si="2781"/>
        <v>7.6484768531985603E-2</v>
      </c>
      <c r="L4229" s="148">
        <f t="shared" si="2781"/>
        <v>8.1730387311157796E-2</v>
      </c>
      <c r="M4229" s="148">
        <f t="shared" si="2781"/>
        <v>8.9729924737386849E-2</v>
      </c>
      <c r="N4229" s="148">
        <f t="shared" si="2781"/>
        <v>7.9807677601413857E-2</v>
      </c>
      <c r="O4229" s="148">
        <f t="shared" si="2781"/>
        <v>7.900101761019665E-2</v>
      </c>
      <c r="P4229" s="533">
        <f t="shared" si="2778"/>
        <v>0.99999999999999978</v>
      </c>
      <c r="Q4229" s="536">
        <f t="shared" si="2776"/>
        <v>-2.700253011787368E-2</v>
      </c>
      <c r="R4229" s="85"/>
      <c r="S4229" s="85"/>
      <c r="T4229" s="143"/>
      <c r="U4229" s="79">
        <v>2</v>
      </c>
    </row>
    <row r="4230" spans="1:21" s="80" customFormat="1" ht="15.6" hidden="1" customHeight="1" thickBot="1">
      <c r="A4230" s="80" t="s">
        <v>88</v>
      </c>
      <c r="B4230" s="516"/>
      <c r="C4230" s="475" t="s">
        <v>1170</v>
      </c>
      <c r="D4230" s="369">
        <f t="shared" ref="D4230:O4230" si="2782">D4250/$P4250</f>
        <v>8.8605773567985185E-2</v>
      </c>
      <c r="E4230" s="148">
        <f t="shared" si="2782"/>
        <v>8.2123764779867867E-2</v>
      </c>
      <c r="F4230" s="148">
        <f t="shared" si="2782"/>
        <v>9.7885076720090489E-2</v>
      </c>
      <c r="G4230" s="148">
        <f t="shared" si="2782"/>
        <v>7.8267019418623837E-2</v>
      </c>
      <c r="H4230" s="148">
        <f t="shared" si="2782"/>
        <v>8.0880011925808445E-2</v>
      </c>
      <c r="I4230" s="148">
        <f t="shared" si="2782"/>
        <v>8.5887826426609193E-2</v>
      </c>
      <c r="J4230" s="148">
        <f t="shared" si="2782"/>
        <v>9.0995331461528023E-2</v>
      </c>
      <c r="K4230" s="148">
        <f t="shared" si="2782"/>
        <v>7.3902827617282674E-2</v>
      </c>
      <c r="L4230" s="148">
        <f t="shared" si="2782"/>
        <v>7.9177523129100952E-2</v>
      </c>
      <c r="M4230" s="148">
        <f t="shared" si="2782"/>
        <v>7.8434069333264106E-2</v>
      </c>
      <c r="N4230" s="148">
        <f t="shared" si="2782"/>
        <v>6.9843000897941571E-2</v>
      </c>
      <c r="O4230" s="148">
        <f t="shared" si="2782"/>
        <v>9.3997774721897728E-2</v>
      </c>
      <c r="P4230" s="533">
        <f t="shared" si="2778"/>
        <v>1.0000000000000002</v>
      </c>
      <c r="Q4230" s="536">
        <f>(P4250/P4248-1)</f>
        <v>-3.6684086500524238E-2</v>
      </c>
      <c r="R4230" s="85"/>
      <c r="S4230" s="85"/>
      <c r="T4230" s="143"/>
      <c r="U4230" s="79">
        <v>2</v>
      </c>
    </row>
    <row r="4231" spans="1:21" s="80" customFormat="1" ht="15.6" customHeight="1" thickBot="1">
      <c r="A4231" s="80" t="s">
        <v>88</v>
      </c>
      <c r="B4231" s="516">
        <f>+B4213+1</f>
        <v>820</v>
      </c>
      <c r="C4231" s="475" t="s">
        <v>2226</v>
      </c>
      <c r="D4231" s="369">
        <f t="shared" ref="D4231:D4237" si="2783">D4251/$P4251</f>
        <v>8.9252673229505808E-2</v>
      </c>
      <c r="E4231" s="148">
        <f t="shared" ref="E4231:O4231" si="2784">E4251/$P4251</f>
        <v>7.7777441123050559E-2</v>
      </c>
      <c r="F4231" s="148">
        <f t="shared" si="2784"/>
        <v>9.2052041904952864E-2</v>
      </c>
      <c r="G4231" s="148">
        <f t="shared" si="2784"/>
        <v>6.3474286574754124E-2</v>
      </c>
      <c r="H4231" s="148">
        <f t="shared" si="2784"/>
        <v>9.0588480875395783E-2</v>
      </c>
      <c r="I4231" s="148">
        <f t="shared" si="2784"/>
        <v>7.3800663709128772E-2</v>
      </c>
      <c r="J4231" s="148">
        <f t="shared" si="2784"/>
        <v>0.10008259106901794</v>
      </c>
      <c r="K4231" s="148">
        <f t="shared" si="2784"/>
        <v>7.0418563814022797E-2</v>
      </c>
      <c r="L4231" s="148">
        <f t="shared" si="2784"/>
        <v>8.9984314930094553E-2</v>
      </c>
      <c r="M4231" s="148">
        <f t="shared" si="2784"/>
        <v>0.1023331574813679</v>
      </c>
      <c r="N4231" s="148">
        <f t="shared" si="2784"/>
        <v>7.7119054488514416E-2</v>
      </c>
      <c r="O4231" s="148">
        <f t="shared" si="2784"/>
        <v>7.3116730800194388E-2</v>
      </c>
      <c r="P4231" s="533">
        <f t="shared" ref="P4231:P4240" si="2785">SUM(D4231:O4231)</f>
        <v>1</v>
      </c>
      <c r="Q4231" s="536">
        <f>(P4251/P4250-1)</f>
        <v>-2.6141829133922712E-2</v>
      </c>
      <c r="R4231" s="85"/>
      <c r="S4231" s="85"/>
      <c r="T4231" s="143"/>
      <c r="U4231" s="79">
        <v>1</v>
      </c>
    </row>
    <row r="4232" spans="1:21" s="80" customFormat="1" ht="15.6" customHeight="1" thickBot="1">
      <c r="A4232" s="80" t="s">
        <v>88</v>
      </c>
      <c r="B4232" s="516">
        <f>+B4231+1</f>
        <v>821</v>
      </c>
      <c r="C4232" s="475" t="s">
        <v>2227</v>
      </c>
      <c r="D4232" s="370">
        <f t="shared" si="2783"/>
        <v>9.4152626211259235E-2</v>
      </c>
      <c r="E4232" s="253">
        <f t="shared" ref="E4232:O4232" si="2786">E4252/$P4252</f>
        <v>8.1030352562626209E-2</v>
      </c>
      <c r="F4232" s="253">
        <f t="shared" si="2786"/>
        <v>9.4854393307573948E-2</v>
      </c>
      <c r="G4232" s="253">
        <f t="shared" si="2786"/>
        <v>7.5120656589011445E-2</v>
      </c>
      <c r="H4232" s="253">
        <f t="shared" si="2786"/>
        <v>7.9015109968305436E-2</v>
      </c>
      <c r="I4232" s="253">
        <f t="shared" si="2786"/>
        <v>9.452054726168202E-2</v>
      </c>
      <c r="J4232" s="253">
        <f t="shared" si="2786"/>
        <v>8.9829076741864786E-2</v>
      </c>
      <c r="K4232" s="253">
        <f t="shared" si="2786"/>
        <v>6.3309574625802528E-2</v>
      </c>
      <c r="L4232" s="253">
        <f t="shared" si="2786"/>
        <v>7.5205065514416733E-2</v>
      </c>
      <c r="M4232" s="253">
        <f t="shared" si="2786"/>
        <v>8.6459394379627297E-2</v>
      </c>
      <c r="N4232" s="253">
        <f t="shared" si="2786"/>
        <v>9.2544253555400843E-2</v>
      </c>
      <c r="O4232" s="253">
        <f t="shared" si="2786"/>
        <v>7.3958949282429493E-2</v>
      </c>
      <c r="P4232" s="537">
        <f t="shared" si="2785"/>
        <v>1</v>
      </c>
      <c r="Q4232" s="538">
        <f t="shared" ref="Q4232:Q4240" si="2787">(P4252/P4251-1)</f>
        <v>-8.1938765591383911E-3</v>
      </c>
      <c r="R4232" s="85"/>
      <c r="S4232" s="85"/>
      <c r="T4232" s="143"/>
      <c r="U4232" s="79">
        <v>1</v>
      </c>
    </row>
    <row r="4233" spans="1:21" s="80" customFormat="1" ht="15.6" customHeight="1" thickBot="1">
      <c r="A4233" s="80" t="s">
        <v>88</v>
      </c>
      <c r="B4233" s="516">
        <f>+B4232+1</f>
        <v>822</v>
      </c>
      <c r="C4233" s="397" t="s">
        <v>2228</v>
      </c>
      <c r="D4233" s="250">
        <f t="shared" si="2783"/>
        <v>0.1007364381270662</v>
      </c>
      <c r="E4233" s="310">
        <f t="shared" ref="E4233:O4233" si="2788">E4253/$P4253</f>
        <v>7.2226077901730856E-2</v>
      </c>
      <c r="F4233" s="310">
        <f t="shared" si="2788"/>
        <v>8.2949844362786365E-2</v>
      </c>
      <c r="G4233" s="310">
        <f t="shared" si="2788"/>
        <v>8.470687355027974E-2</v>
      </c>
      <c r="H4233" s="310">
        <f t="shared" si="2788"/>
        <v>7.9120078868624252E-2</v>
      </c>
      <c r="I4233" s="310">
        <f t="shared" si="2788"/>
        <v>8.6013113427970023E-2</v>
      </c>
      <c r="J4233" s="310">
        <f t="shared" si="2788"/>
        <v>9.3700024975618912E-2</v>
      </c>
      <c r="K4233" s="310">
        <f t="shared" si="2788"/>
        <v>6.6041876669996696E-2</v>
      </c>
      <c r="L4233" s="310">
        <f t="shared" si="2788"/>
        <v>7.6304815533130857E-2</v>
      </c>
      <c r="M4233" s="310">
        <f t="shared" si="2788"/>
        <v>9.2371730502432359E-2</v>
      </c>
      <c r="N4233" s="310">
        <f t="shared" si="2788"/>
        <v>7.958029217832599E-2</v>
      </c>
      <c r="O4233" s="310">
        <f t="shared" si="2788"/>
        <v>8.6248833902037719E-2</v>
      </c>
      <c r="P4233" s="461">
        <f t="shared" si="2785"/>
        <v>1</v>
      </c>
      <c r="Q4233" s="501">
        <f t="shared" si="2787"/>
        <v>-3.0622802134248617E-2</v>
      </c>
      <c r="R4233" s="85"/>
      <c r="S4233" s="85"/>
      <c r="T4233" s="143"/>
      <c r="U4233" s="79">
        <v>1</v>
      </c>
    </row>
    <row r="4234" spans="1:21" s="80" customFormat="1" ht="15.6" customHeight="1" thickBot="1">
      <c r="A4234" s="80" t="s">
        <v>88</v>
      </c>
      <c r="B4234" s="516">
        <f>+B4233+1</f>
        <v>823</v>
      </c>
      <c r="C4234" s="397" t="s">
        <v>2229</v>
      </c>
      <c r="D4234" s="250">
        <f t="shared" si="2783"/>
        <v>9.3671267522960608E-2</v>
      </c>
      <c r="E4234" s="310">
        <f t="shared" ref="E4234:O4234" si="2789">E4254/$P4254</f>
        <v>7.5676816796670154E-2</v>
      </c>
      <c r="F4234" s="310">
        <f t="shared" si="2789"/>
        <v>8.5477835348849854E-2</v>
      </c>
      <c r="G4234" s="310">
        <f t="shared" si="2789"/>
        <v>8.4138627096779439E-2</v>
      </c>
      <c r="H4234" s="310">
        <f t="shared" si="2789"/>
        <v>6.836818205588005E-2</v>
      </c>
      <c r="I4234" s="310">
        <f t="shared" si="2789"/>
        <v>9.3503313397200361E-2</v>
      </c>
      <c r="J4234" s="310">
        <f t="shared" si="2789"/>
        <v>0.10561730490633928</v>
      </c>
      <c r="K4234" s="310">
        <f t="shared" si="2789"/>
        <v>5.3596417817185944E-2</v>
      </c>
      <c r="L4234" s="310">
        <f t="shared" si="2789"/>
        <v>7.3208770505540768E-2</v>
      </c>
      <c r="M4234" s="310">
        <f t="shared" si="2789"/>
        <v>9.7689818026576197E-2</v>
      </c>
      <c r="N4234" s="310">
        <f t="shared" si="2789"/>
        <v>8.457168431329308E-2</v>
      </c>
      <c r="O4234" s="310">
        <f t="shared" si="2789"/>
        <v>8.4479962212724219E-2</v>
      </c>
      <c r="P4234" s="254">
        <f t="shared" si="2785"/>
        <v>0.99999999999999989</v>
      </c>
      <c r="Q4234" s="494">
        <f t="shared" si="2787"/>
        <v>-5.0592073590670417E-2</v>
      </c>
      <c r="R4234" s="85"/>
      <c r="S4234" s="85"/>
      <c r="T4234" s="143"/>
      <c r="U4234" s="79">
        <v>1</v>
      </c>
    </row>
    <row r="4235" spans="1:21" s="80" customFormat="1" ht="15.75" customHeight="1" thickBot="1">
      <c r="A4235" s="80" t="s">
        <v>88</v>
      </c>
      <c r="B4235" s="516">
        <f>+B4234+1</f>
        <v>824</v>
      </c>
      <c r="C4235" s="397" t="s">
        <v>2230</v>
      </c>
      <c r="D4235" s="250">
        <f t="shared" si="2783"/>
        <v>9.5133048393768099E-2</v>
      </c>
      <c r="E4235" s="310">
        <f t="shared" ref="E4235:O4235" si="2790">E4255/$P4255</f>
        <v>7.7623052529987607E-2</v>
      </c>
      <c r="F4235" s="310">
        <f t="shared" si="2790"/>
        <v>9.1961946780642498E-2</v>
      </c>
      <c r="G4235" s="310">
        <f t="shared" si="2790"/>
        <v>7.9001792361781328E-2</v>
      </c>
      <c r="H4235" s="310">
        <f t="shared" si="2790"/>
        <v>7.9553288294498842E-2</v>
      </c>
      <c r="I4235" s="310">
        <f t="shared" si="2790"/>
        <v>8.8515097201158147E-2</v>
      </c>
      <c r="J4235" s="310">
        <f t="shared" si="2790"/>
        <v>9.1686198814283748E-2</v>
      </c>
      <c r="K4235" s="310">
        <f t="shared" si="2790"/>
        <v>6.7420377774713908E-2</v>
      </c>
      <c r="L4235" s="310">
        <f t="shared" si="2790"/>
        <v>7.6795808630911358E-2</v>
      </c>
      <c r="M4235" s="310">
        <f t="shared" si="2790"/>
        <v>8.6171239487108794E-2</v>
      </c>
      <c r="N4235" s="310">
        <f t="shared" si="2790"/>
        <v>8.0932028126292577E-2</v>
      </c>
      <c r="O4235" s="310">
        <f t="shared" si="2790"/>
        <v>8.5206121604853094E-2</v>
      </c>
      <c r="P4235" s="254">
        <f t="shared" si="2785"/>
        <v>1.0000000000000002</v>
      </c>
      <c r="Q4235" s="494">
        <f t="shared" si="2787"/>
        <v>-2.8314217713133361E-2</v>
      </c>
      <c r="R4235" s="85"/>
      <c r="S4235" s="85"/>
      <c r="T4235" s="143"/>
      <c r="U4235" s="79">
        <v>1</v>
      </c>
    </row>
    <row r="4236" spans="1:21" s="80" customFormat="1" ht="15.75" customHeight="1" thickBot="1">
      <c r="A4236" s="80" t="s">
        <v>88</v>
      </c>
      <c r="B4236" s="516">
        <f>+B4235+1</f>
        <v>825</v>
      </c>
      <c r="C4236" s="397" t="s">
        <v>2231</v>
      </c>
      <c r="D4236" s="250">
        <f t="shared" si="2783"/>
        <v>9.5122991610976829E-2</v>
      </c>
      <c r="E4236" s="310">
        <f t="shared" ref="E4236:O4236" si="2791">E4256/$P4256</f>
        <v>7.7491824257073794E-2</v>
      </c>
      <c r="F4236" s="310">
        <f t="shared" si="2791"/>
        <v>9.1852694440494792E-2</v>
      </c>
      <c r="G4236" s="310">
        <f t="shared" si="2791"/>
        <v>7.8913692592065973E-2</v>
      </c>
      <c r="H4236" s="310">
        <f t="shared" si="2791"/>
        <v>7.9624626759562056E-2</v>
      </c>
      <c r="I4236" s="310">
        <f t="shared" si="2791"/>
        <v>8.8440210436513567E-2</v>
      </c>
      <c r="J4236" s="310">
        <f t="shared" si="2791"/>
        <v>9.1568320773496373E-2</v>
      </c>
      <c r="K4236" s="310">
        <f t="shared" si="2791"/>
        <v>6.739655907862932E-2</v>
      </c>
      <c r="L4236" s="310">
        <f t="shared" si="2791"/>
        <v>7.6923076923076913E-2</v>
      </c>
      <c r="M4236" s="310">
        <f t="shared" si="2791"/>
        <v>8.630740793402529E-2</v>
      </c>
      <c r="N4236" s="310">
        <f t="shared" si="2791"/>
        <v>8.0904308261055033E-2</v>
      </c>
      <c r="O4236" s="310">
        <f t="shared" si="2791"/>
        <v>8.5454286933029949E-2</v>
      </c>
      <c r="P4236" s="254">
        <f t="shared" si="2785"/>
        <v>0.99999999999999978</v>
      </c>
      <c r="Q4236" s="494">
        <f t="shared" si="2787"/>
        <v>-3.0332276299462113E-2</v>
      </c>
      <c r="R4236" s="85"/>
      <c r="S4236" s="85"/>
      <c r="T4236" s="143"/>
      <c r="U4236" s="79">
        <v>1</v>
      </c>
    </row>
    <row r="4237" spans="1:21" s="80" customFormat="1" ht="15.75" hidden="1" customHeight="1" thickBot="1">
      <c r="A4237" s="80" t="s">
        <v>88</v>
      </c>
      <c r="B4237" s="69"/>
      <c r="C4237" s="397" t="s">
        <v>2232</v>
      </c>
      <c r="D4237" s="250" t="e">
        <f t="shared" si="2783"/>
        <v>#DIV/0!</v>
      </c>
      <c r="E4237" s="310" t="e">
        <f t="shared" ref="E4237:O4237" si="2792">E4257/$P4257</f>
        <v>#DIV/0!</v>
      </c>
      <c r="F4237" s="310" t="e">
        <f t="shared" si="2792"/>
        <v>#DIV/0!</v>
      </c>
      <c r="G4237" s="310" t="e">
        <f t="shared" si="2792"/>
        <v>#DIV/0!</v>
      </c>
      <c r="H4237" s="310" t="e">
        <f t="shared" si="2792"/>
        <v>#DIV/0!</v>
      </c>
      <c r="I4237" s="310" t="e">
        <f t="shared" si="2792"/>
        <v>#DIV/0!</v>
      </c>
      <c r="J4237" s="310" t="e">
        <f t="shared" si="2792"/>
        <v>#DIV/0!</v>
      </c>
      <c r="K4237" s="310" t="e">
        <f t="shared" si="2792"/>
        <v>#DIV/0!</v>
      </c>
      <c r="L4237" s="310" t="e">
        <f t="shared" si="2792"/>
        <v>#DIV/0!</v>
      </c>
      <c r="M4237" s="310" t="e">
        <f t="shared" si="2792"/>
        <v>#DIV/0!</v>
      </c>
      <c r="N4237" s="310" t="e">
        <f t="shared" si="2792"/>
        <v>#DIV/0!</v>
      </c>
      <c r="O4237" s="310" t="e">
        <f t="shared" si="2792"/>
        <v>#DIV/0!</v>
      </c>
      <c r="P4237" s="254" t="e">
        <f t="shared" si="2785"/>
        <v>#DIV/0!</v>
      </c>
      <c r="Q4237" s="494">
        <f t="shared" si="2787"/>
        <v>-1</v>
      </c>
      <c r="R4237" s="85"/>
      <c r="S4237" s="85"/>
      <c r="T4237" s="143"/>
      <c r="U4237" s="79">
        <v>2</v>
      </c>
    </row>
    <row r="4238" spans="1:21" s="80" customFormat="1" ht="15.75" hidden="1" customHeight="1" thickBot="1">
      <c r="A4238" s="80" t="s">
        <v>88</v>
      </c>
      <c r="B4238" s="69"/>
      <c r="C4238" s="397" t="s">
        <v>2233</v>
      </c>
      <c r="D4238" s="250" t="e">
        <f t="shared" ref="D4238:O4240" si="2793">D4258/$P4258</f>
        <v>#DIV/0!</v>
      </c>
      <c r="E4238" s="310" t="e">
        <f t="shared" si="2793"/>
        <v>#DIV/0!</v>
      </c>
      <c r="F4238" s="310" t="e">
        <f t="shared" si="2793"/>
        <v>#DIV/0!</v>
      </c>
      <c r="G4238" s="310" t="e">
        <f t="shared" si="2793"/>
        <v>#DIV/0!</v>
      </c>
      <c r="H4238" s="310" t="e">
        <f t="shared" si="2793"/>
        <v>#DIV/0!</v>
      </c>
      <c r="I4238" s="310" t="e">
        <f t="shared" si="2793"/>
        <v>#DIV/0!</v>
      </c>
      <c r="J4238" s="310" t="e">
        <f t="shared" si="2793"/>
        <v>#DIV/0!</v>
      </c>
      <c r="K4238" s="310" t="e">
        <f t="shared" si="2793"/>
        <v>#DIV/0!</v>
      </c>
      <c r="L4238" s="310" t="e">
        <f t="shared" si="2793"/>
        <v>#DIV/0!</v>
      </c>
      <c r="M4238" s="310" t="e">
        <f t="shared" si="2793"/>
        <v>#DIV/0!</v>
      </c>
      <c r="N4238" s="310" t="e">
        <f t="shared" si="2793"/>
        <v>#DIV/0!</v>
      </c>
      <c r="O4238" s="310" t="e">
        <f t="shared" si="2793"/>
        <v>#DIV/0!</v>
      </c>
      <c r="P4238" s="254" t="e">
        <f t="shared" si="2785"/>
        <v>#DIV/0!</v>
      </c>
      <c r="Q4238" s="494" t="e">
        <f t="shared" si="2787"/>
        <v>#DIV/0!</v>
      </c>
      <c r="R4238" s="85"/>
      <c r="S4238" s="85"/>
      <c r="T4238" s="143"/>
      <c r="U4238" s="79">
        <v>2</v>
      </c>
    </row>
    <row r="4239" spans="1:21" s="80" customFormat="1" ht="15.75" hidden="1" customHeight="1" thickBot="1">
      <c r="A4239" s="80" t="s">
        <v>88</v>
      </c>
      <c r="B4239" s="69"/>
      <c r="C4239" s="397" t="s">
        <v>2234</v>
      </c>
      <c r="D4239" s="250" t="e">
        <f t="shared" si="2793"/>
        <v>#DIV/0!</v>
      </c>
      <c r="E4239" s="310" t="e">
        <f t="shared" si="2793"/>
        <v>#DIV/0!</v>
      </c>
      <c r="F4239" s="310" t="e">
        <f t="shared" si="2793"/>
        <v>#DIV/0!</v>
      </c>
      <c r="G4239" s="310" t="e">
        <f t="shared" si="2793"/>
        <v>#DIV/0!</v>
      </c>
      <c r="H4239" s="310" t="e">
        <f t="shared" si="2793"/>
        <v>#DIV/0!</v>
      </c>
      <c r="I4239" s="310" t="e">
        <f t="shared" si="2793"/>
        <v>#DIV/0!</v>
      </c>
      <c r="J4239" s="310" t="e">
        <f t="shared" si="2793"/>
        <v>#DIV/0!</v>
      </c>
      <c r="K4239" s="310" t="e">
        <f t="shared" si="2793"/>
        <v>#DIV/0!</v>
      </c>
      <c r="L4239" s="310" t="e">
        <f t="shared" si="2793"/>
        <v>#DIV/0!</v>
      </c>
      <c r="M4239" s="310" t="e">
        <f t="shared" si="2793"/>
        <v>#DIV/0!</v>
      </c>
      <c r="N4239" s="310" t="e">
        <f t="shared" si="2793"/>
        <v>#DIV/0!</v>
      </c>
      <c r="O4239" s="310" t="e">
        <f t="shared" si="2793"/>
        <v>#DIV/0!</v>
      </c>
      <c r="P4239" s="254" t="e">
        <f t="shared" si="2785"/>
        <v>#DIV/0!</v>
      </c>
      <c r="Q4239" s="494" t="e">
        <f t="shared" si="2787"/>
        <v>#DIV/0!</v>
      </c>
      <c r="R4239" s="85"/>
      <c r="S4239" s="85"/>
      <c r="T4239" s="143"/>
      <c r="U4239" s="79">
        <v>2</v>
      </c>
    </row>
    <row r="4240" spans="1:21" s="80" customFormat="1" ht="15.75" hidden="1" customHeight="1" thickBot="1">
      <c r="A4240" s="80" t="s">
        <v>88</v>
      </c>
      <c r="B4240" s="69"/>
      <c r="C4240" s="397" t="s">
        <v>2235</v>
      </c>
      <c r="D4240" s="250" t="e">
        <f t="shared" si="2793"/>
        <v>#DIV/0!</v>
      </c>
      <c r="E4240" s="310" t="e">
        <f t="shared" si="2793"/>
        <v>#DIV/0!</v>
      </c>
      <c r="F4240" s="310" t="e">
        <f t="shared" si="2793"/>
        <v>#DIV/0!</v>
      </c>
      <c r="G4240" s="310" t="e">
        <f t="shared" si="2793"/>
        <v>#DIV/0!</v>
      </c>
      <c r="H4240" s="310" t="e">
        <f t="shared" si="2793"/>
        <v>#DIV/0!</v>
      </c>
      <c r="I4240" s="310" t="e">
        <f t="shared" si="2793"/>
        <v>#DIV/0!</v>
      </c>
      <c r="J4240" s="310" t="e">
        <f t="shared" si="2793"/>
        <v>#DIV/0!</v>
      </c>
      <c r="K4240" s="310" t="e">
        <f t="shared" si="2793"/>
        <v>#DIV/0!</v>
      </c>
      <c r="L4240" s="310" t="e">
        <f t="shared" si="2793"/>
        <v>#DIV/0!</v>
      </c>
      <c r="M4240" s="310" t="e">
        <f t="shared" si="2793"/>
        <v>#DIV/0!</v>
      </c>
      <c r="N4240" s="310" t="e">
        <f t="shared" si="2793"/>
        <v>#DIV/0!</v>
      </c>
      <c r="O4240" s="310" t="e">
        <f t="shared" si="2793"/>
        <v>#DIV/0!</v>
      </c>
      <c r="P4240" s="254" t="e">
        <f t="shared" si="2785"/>
        <v>#DIV/0!</v>
      </c>
      <c r="Q4240" s="494" t="e">
        <f t="shared" si="2787"/>
        <v>#DIV/0!</v>
      </c>
      <c r="R4240" s="85"/>
      <c r="S4240" s="85"/>
      <c r="T4240" s="143"/>
      <c r="U4240" s="79">
        <v>2</v>
      </c>
    </row>
    <row r="4241" spans="1:21" s="80" customFormat="1" ht="15.75" hidden="1" customHeight="1" thickBot="1">
      <c r="A4241" s="80" t="s">
        <v>88</v>
      </c>
      <c r="B4241" s="69"/>
      <c r="C4241" s="398" t="s">
        <v>419</v>
      </c>
      <c r="D4241" s="255">
        <f t="shared" ref="D4241:P4241" si="2794">D4069+D4112</f>
        <v>91.627194410000001</v>
      </c>
      <c r="E4241" s="256">
        <f t="shared" si="2794"/>
        <v>80.757269259999987</v>
      </c>
      <c r="F4241" s="256">
        <f t="shared" si="2794"/>
        <v>81.045684809999997</v>
      </c>
      <c r="G4241" s="256">
        <f t="shared" si="2794"/>
        <v>72.557820060000012</v>
      </c>
      <c r="H4241" s="256">
        <f t="shared" si="2794"/>
        <v>84.767641020000013</v>
      </c>
      <c r="I4241" s="256">
        <f t="shared" si="2794"/>
        <v>85.686852250000001</v>
      </c>
      <c r="J4241" s="256">
        <f t="shared" si="2794"/>
        <v>91.800271129999999</v>
      </c>
      <c r="K4241" s="256">
        <f t="shared" si="2794"/>
        <v>66.99448258999999</v>
      </c>
      <c r="L4241" s="256">
        <f t="shared" si="2794"/>
        <v>67.998108139999999</v>
      </c>
      <c r="M4241" s="256">
        <f t="shared" si="2794"/>
        <v>94.718110080000002</v>
      </c>
      <c r="N4241" s="256">
        <f t="shared" si="2794"/>
        <v>83.552764089999982</v>
      </c>
      <c r="O4241" s="256">
        <f t="shared" si="2794"/>
        <v>86.389436619999998</v>
      </c>
      <c r="P4241" s="257">
        <f t="shared" si="2794"/>
        <v>987.89563445999988</v>
      </c>
      <c r="Q4241" s="117"/>
      <c r="R4241" s="161"/>
      <c r="S4241" s="161"/>
      <c r="T4241" s="75"/>
      <c r="U4241" s="79">
        <v>2</v>
      </c>
    </row>
    <row r="4242" spans="1:21" s="80" customFormat="1" ht="15.75" hidden="1" customHeight="1" thickBot="1">
      <c r="A4242" s="209" t="s">
        <v>88</v>
      </c>
      <c r="B4242" s="69"/>
      <c r="C4242" s="397" t="s">
        <v>420</v>
      </c>
      <c r="D4242" s="258">
        <f t="shared" ref="D4242:O4242" si="2795">D4070+D4113</f>
        <v>81.960380100000009</v>
      </c>
      <c r="E4242" s="259">
        <f t="shared" si="2795"/>
        <v>76.838247969999998</v>
      </c>
      <c r="F4242" s="259">
        <f t="shared" si="2795"/>
        <v>74.399230739999993</v>
      </c>
      <c r="G4242" s="259">
        <f t="shared" si="2795"/>
        <v>79.281402220000004</v>
      </c>
      <c r="H4242" s="259">
        <f t="shared" si="2795"/>
        <v>79.005783730000005</v>
      </c>
      <c r="I4242" s="259">
        <f t="shared" si="2795"/>
        <v>69.185413800000006</v>
      </c>
      <c r="J4242" s="259">
        <f t="shared" si="2795"/>
        <v>93.28679729000001</v>
      </c>
      <c r="K4242" s="259">
        <f t="shared" si="2795"/>
        <v>59.141026279999998</v>
      </c>
      <c r="L4242" s="259">
        <f t="shared" si="2795"/>
        <v>76.034075689999995</v>
      </c>
      <c r="M4242" s="259">
        <f t="shared" si="2795"/>
        <v>79.432135270000003</v>
      </c>
      <c r="N4242" s="259">
        <f t="shared" si="2795"/>
        <v>81.046469490000007</v>
      </c>
      <c r="O4242" s="259">
        <f t="shared" si="2795"/>
        <v>75.432445450000003</v>
      </c>
      <c r="P4242" s="101">
        <f t="shared" ref="P4242:P4247" si="2796">SUM(D4242:O4242)</f>
        <v>925.04340803000014</v>
      </c>
      <c r="Q4242" s="507"/>
      <c r="R4242" s="260"/>
      <c r="S4242" s="260"/>
      <c r="T4242" s="156"/>
      <c r="U4242" s="79">
        <v>2</v>
      </c>
    </row>
    <row r="4243" spans="1:21" s="80" customFormat="1" ht="15.75" hidden="1" customHeight="1" thickBot="1">
      <c r="A4243" s="209" t="s">
        <v>88</v>
      </c>
      <c r="B4243" s="69"/>
      <c r="C4243" s="397" t="s">
        <v>451</v>
      </c>
      <c r="D4243" s="258">
        <f t="shared" ref="D4243:O4243" si="2797">D4071+D4114</f>
        <v>84.131143739999999</v>
      </c>
      <c r="E4243" s="259">
        <f t="shared" si="2797"/>
        <v>72.335486119999999</v>
      </c>
      <c r="F4243" s="259">
        <f t="shared" si="2797"/>
        <v>75.879925789999987</v>
      </c>
      <c r="G4243" s="259">
        <f t="shared" si="2797"/>
        <v>69.679844080000009</v>
      </c>
      <c r="H4243" s="259">
        <f t="shared" si="2797"/>
        <v>80.529713220000005</v>
      </c>
      <c r="I4243" s="259">
        <f t="shared" si="2797"/>
        <v>73.635299199999992</v>
      </c>
      <c r="J4243" s="259">
        <f t="shared" si="2797"/>
        <v>102.36542034</v>
      </c>
      <c r="K4243" s="259">
        <f t="shared" si="2797"/>
        <v>50.14063917</v>
      </c>
      <c r="L4243" s="259">
        <f t="shared" si="2797"/>
        <v>65.657263009999994</v>
      </c>
      <c r="M4243" s="259">
        <f t="shared" si="2797"/>
        <v>82.97766446</v>
      </c>
      <c r="N4243" s="259">
        <f t="shared" si="2797"/>
        <v>78.639205149999995</v>
      </c>
      <c r="O4243" s="259">
        <f t="shared" si="2797"/>
        <v>77.965566729999992</v>
      </c>
      <c r="P4243" s="101">
        <f t="shared" si="2796"/>
        <v>913.93717100999993</v>
      </c>
      <c r="Q4243" s="508"/>
      <c r="R4243" s="259">
        <f t="shared" ref="R4243:S4248" si="2798">R4071+R4114</f>
        <v>0</v>
      </c>
      <c r="S4243" s="259">
        <f t="shared" si="2798"/>
        <v>0</v>
      </c>
      <c r="T4243" s="142">
        <f t="shared" ref="T4243:T4248" si="2799">R4243-S4243</f>
        <v>0</v>
      </c>
      <c r="U4243" s="79">
        <v>2</v>
      </c>
    </row>
    <row r="4244" spans="1:21" s="80" customFormat="1" ht="15.75" hidden="1" customHeight="1" thickBot="1">
      <c r="A4244" s="209" t="s">
        <v>88</v>
      </c>
      <c r="B4244" s="69"/>
      <c r="C4244" s="397" t="s">
        <v>635</v>
      </c>
      <c r="D4244" s="258">
        <f t="shared" ref="D4244:O4244" si="2800">D4072+D4115</f>
        <v>73.018519080000004</v>
      </c>
      <c r="E4244" s="259">
        <f t="shared" si="2800"/>
        <v>73.422130210000006</v>
      </c>
      <c r="F4244" s="259">
        <f t="shared" si="2800"/>
        <v>76.83535486000001</v>
      </c>
      <c r="G4244" s="259">
        <f t="shared" si="2800"/>
        <v>69.236185949999992</v>
      </c>
      <c r="H4244" s="259">
        <f t="shared" si="2800"/>
        <v>71.709430730000008</v>
      </c>
      <c r="I4244" s="259">
        <f t="shared" si="2800"/>
        <v>76.083552569999995</v>
      </c>
      <c r="J4244" s="259">
        <f t="shared" si="2800"/>
        <v>97.709647079999996</v>
      </c>
      <c r="K4244" s="259">
        <f t="shared" si="2800"/>
        <v>52.795788880000003</v>
      </c>
      <c r="L4244" s="259">
        <f t="shared" si="2800"/>
        <v>62.840954789999998</v>
      </c>
      <c r="M4244" s="259">
        <f t="shared" si="2800"/>
        <v>74.846916440000001</v>
      </c>
      <c r="N4244" s="259">
        <f t="shared" si="2800"/>
        <v>73.428085429999996</v>
      </c>
      <c r="O4244" s="259">
        <f t="shared" si="2800"/>
        <v>72.341780600000007</v>
      </c>
      <c r="P4244" s="101">
        <f t="shared" si="2796"/>
        <v>874.26834661999999</v>
      </c>
      <c r="Q4244" s="508"/>
      <c r="R4244" s="259">
        <f t="shared" si="2798"/>
        <v>0</v>
      </c>
      <c r="S4244" s="259">
        <f t="shared" si="2798"/>
        <v>0</v>
      </c>
      <c r="T4244" s="142">
        <f t="shared" si="2799"/>
        <v>0</v>
      </c>
      <c r="U4244" s="79">
        <v>2</v>
      </c>
    </row>
    <row r="4245" spans="1:21" s="80" customFormat="1" ht="15.75" hidden="1" customHeight="1" thickBot="1">
      <c r="A4245" s="209" t="s">
        <v>88</v>
      </c>
      <c r="B4245" s="69"/>
      <c r="C4245" s="397" t="s">
        <v>732</v>
      </c>
      <c r="D4245" s="258">
        <f t="shared" ref="D4245:O4245" si="2801">D4073+D4116</f>
        <v>77.836508739999999</v>
      </c>
      <c r="E4245" s="259">
        <f t="shared" si="2801"/>
        <v>72.057550669999998</v>
      </c>
      <c r="F4245" s="259">
        <f t="shared" si="2801"/>
        <v>74.90624299000001</v>
      </c>
      <c r="G4245" s="259">
        <f t="shared" si="2801"/>
        <v>72.339212070000002</v>
      </c>
      <c r="H4245" s="259">
        <f t="shared" si="2801"/>
        <v>68.539766400000005</v>
      </c>
      <c r="I4245" s="259">
        <f t="shared" si="2801"/>
        <v>89.412468639999986</v>
      </c>
      <c r="J4245" s="259">
        <f t="shared" si="2801"/>
        <v>89.454951590000007</v>
      </c>
      <c r="K4245" s="259">
        <f t="shared" si="2801"/>
        <v>34.116337739999999</v>
      </c>
      <c r="L4245" s="259">
        <f t="shared" si="2801"/>
        <v>78.420914350000004</v>
      </c>
      <c r="M4245" s="259">
        <f t="shared" si="2801"/>
        <v>75.811757009999994</v>
      </c>
      <c r="N4245" s="259">
        <f t="shared" si="2801"/>
        <v>79.541600389999999</v>
      </c>
      <c r="O4245" s="259">
        <f t="shared" si="2801"/>
        <v>76.332247199999998</v>
      </c>
      <c r="P4245" s="101">
        <f t="shared" si="2796"/>
        <v>888.76955778999991</v>
      </c>
      <c r="Q4245" s="508"/>
      <c r="R4245" s="259">
        <f t="shared" si="2798"/>
        <v>0</v>
      </c>
      <c r="S4245" s="259">
        <f t="shared" si="2798"/>
        <v>0</v>
      </c>
      <c r="T4245" s="142">
        <f t="shared" si="2799"/>
        <v>0</v>
      </c>
      <c r="U4245" s="79">
        <v>2</v>
      </c>
    </row>
    <row r="4246" spans="1:21" s="80" customFormat="1" ht="15.75" hidden="1" customHeight="1" thickBot="1">
      <c r="A4246" s="209" t="s">
        <v>88</v>
      </c>
      <c r="B4246" s="69"/>
      <c r="C4246" s="397" t="s">
        <v>840</v>
      </c>
      <c r="D4246" s="258">
        <f t="shared" ref="D4246:O4246" si="2802">D4074+D4117</f>
        <v>78.083830299999988</v>
      </c>
      <c r="E4246" s="259">
        <f t="shared" si="2802"/>
        <v>75.956973750000003</v>
      </c>
      <c r="F4246" s="259">
        <f t="shared" si="2802"/>
        <v>75.755064960000013</v>
      </c>
      <c r="G4246" s="259">
        <f t="shared" si="2802"/>
        <v>66.428856419999974</v>
      </c>
      <c r="H4246" s="259">
        <f t="shared" si="2802"/>
        <v>75.094619760000029</v>
      </c>
      <c r="I4246" s="259">
        <f t="shared" si="2802"/>
        <v>80.496298650000028</v>
      </c>
      <c r="J4246" s="259">
        <f t="shared" si="2802"/>
        <v>86.391047529999952</v>
      </c>
      <c r="K4246" s="259">
        <f t="shared" si="2802"/>
        <v>61.656378349999983</v>
      </c>
      <c r="L4246" s="259">
        <f t="shared" si="2802"/>
        <v>73.308159630000006</v>
      </c>
      <c r="M4246" s="259">
        <f t="shared" si="2802"/>
        <v>77.085538180000057</v>
      </c>
      <c r="N4246" s="259">
        <f t="shared" si="2802"/>
        <v>81.038068729999921</v>
      </c>
      <c r="O4246" s="259">
        <f t="shared" si="2802"/>
        <v>71.043752000000012</v>
      </c>
      <c r="P4246" s="101">
        <f t="shared" si="2796"/>
        <v>902.33858826000005</v>
      </c>
      <c r="Q4246" s="508"/>
      <c r="R4246" s="259">
        <f t="shared" si="2798"/>
        <v>0</v>
      </c>
      <c r="S4246" s="259">
        <f t="shared" si="2798"/>
        <v>0</v>
      </c>
      <c r="T4246" s="142">
        <f t="shared" si="2799"/>
        <v>0</v>
      </c>
      <c r="U4246" s="79">
        <v>2</v>
      </c>
    </row>
    <row r="4247" spans="1:21" s="80" customFormat="1" ht="15.75" hidden="1" customHeight="1" thickBot="1">
      <c r="A4247" s="209" t="s">
        <v>88</v>
      </c>
      <c r="B4247" s="69"/>
      <c r="C4247" s="397" t="s">
        <v>922</v>
      </c>
      <c r="D4247" s="362">
        <f t="shared" ref="D4247:O4247" si="2803">D4075+D4118</f>
        <v>79.116205300000004</v>
      </c>
      <c r="E4247" s="438">
        <f t="shared" si="2803"/>
        <v>70.756379960000004</v>
      </c>
      <c r="F4247" s="438">
        <f t="shared" si="2803"/>
        <v>84.472250899999977</v>
      </c>
      <c r="G4247" s="438">
        <f t="shared" si="2803"/>
        <v>62.096866770000005</v>
      </c>
      <c r="H4247" s="438">
        <f t="shared" si="2803"/>
        <v>80.541446690000001</v>
      </c>
      <c r="I4247" s="438">
        <f t="shared" si="2803"/>
        <v>80.002333820000018</v>
      </c>
      <c r="J4247" s="438">
        <f t="shared" si="2803"/>
        <v>83.074778280000004</v>
      </c>
      <c r="K4247" s="438">
        <f t="shared" si="2803"/>
        <v>51.983074229999971</v>
      </c>
      <c r="L4247" s="438">
        <f t="shared" si="2803"/>
        <v>70.892912779999961</v>
      </c>
      <c r="M4247" s="438">
        <f t="shared" si="2803"/>
        <v>80.293871790000026</v>
      </c>
      <c r="N4247" s="438">
        <f t="shared" si="2803"/>
        <v>73.990948610000004</v>
      </c>
      <c r="O4247" s="438">
        <f t="shared" si="2803"/>
        <v>78.645298739999959</v>
      </c>
      <c r="P4247" s="107">
        <f t="shared" si="2796"/>
        <v>895.86636786999986</v>
      </c>
      <c r="Q4247" s="503"/>
      <c r="R4247" s="258">
        <f t="shared" si="2798"/>
        <v>0</v>
      </c>
      <c r="S4247" s="259">
        <f t="shared" si="2798"/>
        <v>0</v>
      </c>
      <c r="T4247" s="111">
        <f>S4247-R4247</f>
        <v>0</v>
      </c>
      <c r="U4247" s="79">
        <v>2</v>
      </c>
    </row>
    <row r="4248" spans="1:21" s="80" customFormat="1" ht="15.75" hidden="1" customHeight="1" thickBot="1">
      <c r="A4248" s="209" t="s">
        <v>88</v>
      </c>
      <c r="B4248" s="69"/>
      <c r="C4248" s="475" t="s">
        <v>1023</v>
      </c>
      <c r="D4248" s="258">
        <f t="shared" ref="D4248:O4248" si="2804">D4076+D4119</f>
        <v>74.398516010000009</v>
      </c>
      <c r="E4248" s="259">
        <f t="shared" si="2804"/>
        <v>70.269203089999991</v>
      </c>
      <c r="F4248" s="259">
        <f t="shared" si="2804"/>
        <v>79.878929330000005</v>
      </c>
      <c r="G4248" s="259">
        <f t="shared" si="2804"/>
        <v>68.279646490000019</v>
      </c>
      <c r="H4248" s="259">
        <f t="shared" si="2804"/>
        <v>72.817933799999992</v>
      </c>
      <c r="I4248" s="259">
        <f t="shared" si="2804"/>
        <v>73.956360139999973</v>
      </c>
      <c r="J4248" s="259">
        <f t="shared" si="2804"/>
        <v>77.517734410000045</v>
      </c>
      <c r="K4248" s="259">
        <f t="shared" si="2804"/>
        <v>66.669914860000034</v>
      </c>
      <c r="L4248" s="259">
        <f t="shared" si="2804"/>
        <v>71.242393329999899</v>
      </c>
      <c r="M4248" s="259">
        <f t="shared" si="2804"/>
        <v>78.215395790000002</v>
      </c>
      <c r="N4248" s="259">
        <f t="shared" si="2804"/>
        <v>69.566413980000078</v>
      </c>
      <c r="O4248" s="259">
        <f t="shared" si="2804"/>
        <v>68.863268059999953</v>
      </c>
      <c r="P4248" s="101">
        <f>SUM(D4248:O4248)</f>
        <v>871.6757092900001</v>
      </c>
      <c r="Q4248" s="503"/>
      <c r="R4248" s="259">
        <f t="shared" si="2798"/>
        <v>870.1</v>
      </c>
      <c r="S4248" s="259">
        <f t="shared" si="2798"/>
        <v>870.1</v>
      </c>
      <c r="T4248" s="142">
        <f t="shared" si="2799"/>
        <v>0</v>
      </c>
      <c r="U4248" s="79">
        <v>2</v>
      </c>
    </row>
    <row r="4249" spans="1:21" s="80" customFormat="1" ht="15.6" customHeight="1" thickBot="1">
      <c r="A4249" s="209" t="s">
        <v>88</v>
      </c>
      <c r="B4249" s="516">
        <f>+B4236+1</f>
        <v>826</v>
      </c>
      <c r="C4249" s="475" t="s">
        <v>2538</v>
      </c>
      <c r="D4249" s="258">
        <f>D4077+D4206</f>
        <v>68.400000000000006</v>
      </c>
      <c r="E4249" s="258">
        <f t="shared" ref="E4249:O4249" si="2805">E4077+E4206</f>
        <v>58.099999999999994</v>
      </c>
      <c r="F4249" s="258">
        <f t="shared" si="2805"/>
        <v>66.599999999999994</v>
      </c>
      <c r="G4249" s="258">
        <f t="shared" si="2805"/>
        <v>57.699999999999996</v>
      </c>
      <c r="H4249" s="258">
        <f t="shared" si="2805"/>
        <v>63.599999999999994</v>
      </c>
      <c r="I4249" s="258">
        <f t="shared" si="2805"/>
        <v>64</v>
      </c>
      <c r="J4249" s="258">
        <f t="shared" si="2805"/>
        <v>66.599999999999994</v>
      </c>
      <c r="K4249" s="258">
        <f t="shared" si="2805"/>
        <v>49.6</v>
      </c>
      <c r="L4249" s="258">
        <f t="shared" si="2805"/>
        <v>55.3</v>
      </c>
      <c r="M4249" s="258">
        <f t="shared" si="2805"/>
        <v>63.5</v>
      </c>
      <c r="N4249" s="258">
        <f t="shared" si="2805"/>
        <v>61.800000000000004</v>
      </c>
      <c r="O4249" s="258">
        <f t="shared" si="2805"/>
        <v>59.900000000000013</v>
      </c>
      <c r="P4249" s="101">
        <f>SUM(D4249:O4249)</f>
        <v>735.09999999999991</v>
      </c>
      <c r="Q4249" s="351"/>
      <c r="R4249" s="258">
        <f t="shared" ref="R4249:S4251" si="2806">R4077+R4206</f>
        <v>735.1</v>
      </c>
      <c r="S4249" s="258">
        <f t="shared" si="2806"/>
        <v>735.1</v>
      </c>
      <c r="T4249" s="142">
        <f>R4249-S4249</f>
        <v>0</v>
      </c>
      <c r="U4249" s="79">
        <v>1</v>
      </c>
    </row>
    <row r="4250" spans="1:21" s="80" customFormat="1" ht="15.75" hidden="1" customHeight="1" thickBot="1">
      <c r="A4250" s="209" t="s">
        <v>88</v>
      </c>
      <c r="B4250" s="69"/>
      <c r="C4250" s="475" t="s">
        <v>1170</v>
      </c>
      <c r="D4250" s="258">
        <f>D4078+D4207</f>
        <v>74.402186739999991</v>
      </c>
      <c r="E4250" s="258">
        <f t="shared" ref="E4250:O4250" si="2807">E4078+E4207</f>
        <v>68.959249910000011</v>
      </c>
      <c r="F4250" s="258">
        <f t="shared" si="2807"/>
        <v>82.194009080000001</v>
      </c>
      <c r="G4250" s="258">
        <f t="shared" si="2807"/>
        <v>65.720744369999991</v>
      </c>
      <c r="H4250" s="258">
        <f t="shared" si="2807"/>
        <v>67.914871779999999</v>
      </c>
      <c r="I4250" s="258">
        <f t="shared" si="2807"/>
        <v>72.119929020000001</v>
      </c>
      <c r="J4250" s="258">
        <f t="shared" si="2807"/>
        <v>76.408696309999996</v>
      </c>
      <c r="K4250" s="258">
        <f t="shared" si="2807"/>
        <v>62.056136519999981</v>
      </c>
      <c r="L4250" s="258">
        <f t="shared" si="2807"/>
        <v>66.485293500000012</v>
      </c>
      <c r="M4250" s="258">
        <f t="shared" si="2807"/>
        <v>65.861016030000002</v>
      </c>
      <c r="N4250" s="258">
        <f t="shared" si="2807"/>
        <v>58.647103750000014</v>
      </c>
      <c r="O4250" s="258">
        <f t="shared" si="2807"/>
        <v>78.929845159999942</v>
      </c>
      <c r="P4250" s="101">
        <f>SUM(D4250:O4250)</f>
        <v>839.69908216999988</v>
      </c>
      <c r="Q4250" s="351"/>
      <c r="R4250" s="258">
        <f>R4078+R4207</f>
        <v>851.2</v>
      </c>
      <c r="S4250" s="258">
        <f t="shared" si="2806"/>
        <v>851.2</v>
      </c>
      <c r="T4250" s="479">
        <f>R4250-S4250</f>
        <v>0</v>
      </c>
      <c r="U4250" s="79">
        <v>2</v>
      </c>
    </row>
    <row r="4251" spans="1:21" s="80" customFormat="1" ht="15.75" hidden="1" customHeight="1" thickBot="1">
      <c r="A4251" s="209" t="s">
        <v>88</v>
      </c>
      <c r="B4251" s="516"/>
      <c r="C4251" s="475" t="s">
        <v>2226</v>
      </c>
      <c r="D4251" s="258">
        <f t="shared" ref="D4251:O4251" si="2808">D4079+D4208</f>
        <v>72.986178269999996</v>
      </c>
      <c r="E4251" s="258">
        <f t="shared" si="2808"/>
        <v>63.602332320000002</v>
      </c>
      <c r="F4251" s="258">
        <f t="shared" si="2808"/>
        <v>75.275355880000006</v>
      </c>
      <c r="G4251" s="258">
        <f t="shared" si="2808"/>
        <v>51.905958979999994</v>
      </c>
      <c r="H4251" s="258">
        <f t="shared" si="2808"/>
        <v>74.078532049999978</v>
      </c>
      <c r="I4251" s="258">
        <f t="shared" si="2808"/>
        <v>60.350331290000021</v>
      </c>
      <c r="J4251" s="258">
        <f t="shared" si="2808"/>
        <v>81.842319889999985</v>
      </c>
      <c r="K4251" s="258">
        <f t="shared" si="2808"/>
        <v>57.584626499999978</v>
      </c>
      <c r="L4251" s="258">
        <f t="shared" si="2808"/>
        <v>73.584476669999987</v>
      </c>
      <c r="M4251" s="258">
        <f t="shared" si="2808"/>
        <v>83.682715649999992</v>
      </c>
      <c r="N4251" s="258">
        <f t="shared" si="2808"/>
        <v>63.063938090000022</v>
      </c>
      <c r="O4251" s="258">
        <f t="shared" si="2808"/>
        <v>59.791046649999984</v>
      </c>
      <c r="P4251" s="101">
        <f t="shared" ref="P4251:P4260" si="2809">SUM(D4251:O4251)</f>
        <v>817.74781224000003</v>
      </c>
      <c r="Q4251" s="351"/>
      <c r="R4251" s="258">
        <f t="shared" si="2806"/>
        <v>790.6</v>
      </c>
      <c r="S4251" s="258">
        <f t="shared" si="2806"/>
        <v>790.6</v>
      </c>
      <c r="T4251" s="479">
        <f t="shared" ref="T4251:T4260" si="2810">R4251-S4251</f>
        <v>0</v>
      </c>
      <c r="U4251" s="79">
        <v>2</v>
      </c>
    </row>
    <row r="4252" spans="1:21" s="80" customFormat="1" ht="15.75" hidden="1" customHeight="1" thickBot="1">
      <c r="A4252" s="209" t="s">
        <v>88</v>
      </c>
      <c r="B4252" s="516"/>
      <c r="C4252" s="397" t="s">
        <v>2227</v>
      </c>
      <c r="D4252" s="258">
        <f t="shared" ref="D4252:O4252" si="2811">D4080+D4209</f>
        <v>76.362232109999994</v>
      </c>
      <c r="E4252" s="258">
        <f t="shared" si="2811"/>
        <v>65.71944766</v>
      </c>
      <c r="F4252" s="258">
        <f t="shared" si="2811"/>
        <v>76.931398409999986</v>
      </c>
      <c r="G4252" s="258">
        <f t="shared" si="2811"/>
        <v>60.926404770000005</v>
      </c>
      <c r="H4252" s="258">
        <f t="shared" si="2811"/>
        <v>64.084990619999999</v>
      </c>
      <c r="I4252" s="258">
        <f t="shared" si="2811"/>
        <v>76.660633480000016</v>
      </c>
      <c r="J4252" s="258">
        <f t="shared" si="2811"/>
        <v>72.855629039999968</v>
      </c>
      <c r="K4252" s="258">
        <f t="shared" si="2811"/>
        <v>51.347058780000019</v>
      </c>
      <c r="L4252" s="258">
        <f t="shared" si="2811"/>
        <v>60.994864400000047</v>
      </c>
      <c r="M4252" s="258">
        <f t="shared" si="2811"/>
        <v>70.1226573</v>
      </c>
      <c r="N4252" s="258">
        <f t="shared" si="2811"/>
        <v>75.057765829999951</v>
      </c>
      <c r="O4252" s="258">
        <f t="shared" si="2811"/>
        <v>59.984205209999999</v>
      </c>
      <c r="P4252" s="101">
        <f t="shared" si="2809"/>
        <v>811.04728761000001</v>
      </c>
      <c r="Q4252" s="557"/>
      <c r="R4252" s="258">
        <f t="shared" ref="R4252:S4260" si="2812">R4080+R4209</f>
        <v>821.6</v>
      </c>
      <c r="S4252" s="258">
        <f t="shared" si="2812"/>
        <v>821.6</v>
      </c>
      <c r="T4252" s="142">
        <f t="shared" si="2810"/>
        <v>0</v>
      </c>
      <c r="U4252" s="79">
        <v>2</v>
      </c>
    </row>
    <row r="4253" spans="1:21" s="80" customFormat="1" ht="15.6" hidden="1" customHeight="1" thickBot="1">
      <c r="A4253" s="209" t="s">
        <v>88</v>
      </c>
      <c r="B4253" s="516"/>
      <c r="C4253" s="397" t="s">
        <v>2228</v>
      </c>
      <c r="D4253" s="258">
        <f t="shared" ref="D4253:O4253" si="2813">D4081+D4210</f>
        <v>79.200070269999998</v>
      </c>
      <c r="E4253" s="258">
        <f t="shared" si="2813"/>
        <v>56.784918660000002</v>
      </c>
      <c r="F4253" s="258">
        <f t="shared" si="2813"/>
        <v>65.21605910000001</v>
      </c>
      <c r="G4253" s="258">
        <f t="shared" si="2813"/>
        <v>66.597454329999977</v>
      </c>
      <c r="H4253" s="258">
        <f t="shared" si="2813"/>
        <v>62.205056309999989</v>
      </c>
      <c r="I4253" s="258">
        <f t="shared" si="2813"/>
        <v>67.624434160000035</v>
      </c>
      <c r="J4253" s="258">
        <f t="shared" si="2813"/>
        <v>73.667966629999995</v>
      </c>
      <c r="K4253" s="258">
        <f t="shared" si="2813"/>
        <v>51.922833189999977</v>
      </c>
      <c r="L4253" s="258">
        <f t="shared" si="2813"/>
        <v>59.991666020000011</v>
      </c>
      <c r="M4253" s="258">
        <f t="shared" si="2813"/>
        <v>72.623647240000025</v>
      </c>
      <c r="N4253" s="258">
        <f t="shared" si="2813"/>
        <v>62.566880959999935</v>
      </c>
      <c r="O4253" s="258">
        <f t="shared" si="2813"/>
        <v>67.809760130000001</v>
      </c>
      <c r="P4253" s="101">
        <f t="shared" si="2809"/>
        <v>786.21074699999997</v>
      </c>
      <c r="Q4253" s="557"/>
      <c r="R4253" s="258">
        <f t="shared" si="2812"/>
        <v>798</v>
      </c>
      <c r="S4253" s="258">
        <f t="shared" si="2812"/>
        <v>798</v>
      </c>
      <c r="T4253" s="142">
        <f t="shared" si="2810"/>
        <v>0</v>
      </c>
      <c r="U4253" s="79">
        <v>2</v>
      </c>
    </row>
    <row r="4254" spans="1:21" s="80" customFormat="1" ht="15.6" hidden="1" customHeight="1" thickBot="1">
      <c r="A4254" s="209" t="s">
        <v>88</v>
      </c>
      <c r="B4254" s="516"/>
      <c r="C4254" s="397" t="s">
        <v>2229</v>
      </c>
      <c r="D4254" s="258">
        <f t="shared" ref="D4254:O4254" si="2814">D4082+D4211</f>
        <v>69.919485879999996</v>
      </c>
      <c r="E4254" s="258">
        <f t="shared" si="2814"/>
        <v>56.48780318</v>
      </c>
      <c r="F4254" s="258">
        <f t="shared" si="2814"/>
        <v>63.80362367</v>
      </c>
      <c r="G4254" s="258">
        <f t="shared" si="2814"/>
        <v>62.803992139999998</v>
      </c>
      <c r="H4254" s="258">
        <f t="shared" si="2814"/>
        <v>51.032384489999984</v>
      </c>
      <c r="I4254" s="258">
        <f t="shared" si="2814"/>
        <v>69.794119090000038</v>
      </c>
      <c r="J4254" s="258">
        <f t="shared" si="2814"/>
        <v>78.83642288999998</v>
      </c>
      <c r="K4254" s="258">
        <f t="shared" si="2814"/>
        <v>40.006226860000005</v>
      </c>
      <c r="L4254" s="258">
        <f t="shared" si="2814"/>
        <v>54.645567749999998</v>
      </c>
      <c r="M4254" s="258">
        <f t="shared" si="2814"/>
        <v>72.919071479999957</v>
      </c>
      <c r="N4254" s="258">
        <f t="shared" si="2814"/>
        <v>63.127241080000047</v>
      </c>
      <c r="O4254" s="258">
        <f t="shared" si="2814"/>
        <v>63.058776519999967</v>
      </c>
      <c r="P4254" s="101">
        <f t="shared" si="2809"/>
        <v>746.43471503000001</v>
      </c>
      <c r="Q4254" s="542"/>
      <c r="R4254" s="258">
        <f t="shared" si="2812"/>
        <v>752.7</v>
      </c>
      <c r="S4254" s="258">
        <f t="shared" si="2812"/>
        <v>752.7</v>
      </c>
      <c r="T4254" s="142">
        <f t="shared" si="2810"/>
        <v>0</v>
      </c>
      <c r="U4254" s="79">
        <v>2</v>
      </c>
    </row>
    <row r="4255" spans="1:21" s="80" customFormat="1" ht="15.75" customHeight="1" thickBot="1">
      <c r="A4255" s="209" t="s">
        <v>88</v>
      </c>
      <c r="B4255" s="516">
        <f>+B4249+1</f>
        <v>827</v>
      </c>
      <c r="C4255" s="397" t="s">
        <v>2230</v>
      </c>
      <c r="D4255" s="258">
        <f t="shared" ref="D4255:O4255" si="2815">D4083+D4212</f>
        <v>69</v>
      </c>
      <c r="E4255" s="258">
        <f t="shared" si="2815"/>
        <v>56.300000000000004</v>
      </c>
      <c r="F4255" s="258">
        <f t="shared" si="2815"/>
        <v>66.7</v>
      </c>
      <c r="G4255" s="258">
        <f t="shared" si="2815"/>
        <v>57.3</v>
      </c>
      <c r="H4255" s="258">
        <f t="shared" si="2815"/>
        <v>57.7</v>
      </c>
      <c r="I4255" s="258">
        <f t="shared" si="2815"/>
        <v>64.2</v>
      </c>
      <c r="J4255" s="258">
        <f t="shared" si="2815"/>
        <v>66.5</v>
      </c>
      <c r="K4255" s="258">
        <f t="shared" si="2815"/>
        <v>48.9</v>
      </c>
      <c r="L4255" s="258">
        <f t="shared" si="2815"/>
        <v>55.7</v>
      </c>
      <c r="M4255" s="258">
        <f t="shared" si="2815"/>
        <v>62.5</v>
      </c>
      <c r="N4255" s="258">
        <f t="shared" si="2815"/>
        <v>58.7</v>
      </c>
      <c r="O4255" s="258">
        <f t="shared" si="2815"/>
        <v>61.799999999999947</v>
      </c>
      <c r="P4255" s="101">
        <f t="shared" si="2809"/>
        <v>725.3</v>
      </c>
      <c r="Q4255" s="557"/>
      <c r="R4255" s="259">
        <f t="shared" si="2812"/>
        <v>725.3</v>
      </c>
      <c r="S4255" s="258">
        <f t="shared" si="2812"/>
        <v>725.3</v>
      </c>
      <c r="T4255" s="142">
        <f t="shared" si="2810"/>
        <v>0</v>
      </c>
      <c r="U4255" s="79">
        <v>1</v>
      </c>
    </row>
    <row r="4256" spans="1:21" s="80" customFormat="1" ht="15.75" customHeight="1" thickBot="1">
      <c r="A4256" s="209" t="s">
        <v>88</v>
      </c>
      <c r="B4256" s="516">
        <f>+B4255+1</f>
        <v>828</v>
      </c>
      <c r="C4256" s="397" t="s">
        <v>2231</v>
      </c>
      <c r="D4256" s="258">
        <f t="shared" ref="D4256:O4256" si="2816">D4084+D4213</f>
        <v>66.900000000000006</v>
      </c>
      <c r="E4256" s="258">
        <f t="shared" si="2816"/>
        <v>54.5</v>
      </c>
      <c r="F4256" s="258">
        <f t="shared" si="2816"/>
        <v>64.599999999999994</v>
      </c>
      <c r="G4256" s="258">
        <f t="shared" si="2816"/>
        <v>55.5</v>
      </c>
      <c r="H4256" s="258">
        <f t="shared" si="2816"/>
        <v>56</v>
      </c>
      <c r="I4256" s="258">
        <f t="shared" si="2816"/>
        <v>62.199999999999996</v>
      </c>
      <c r="J4256" s="258">
        <f t="shared" si="2816"/>
        <v>64.400000000000006</v>
      </c>
      <c r="K4256" s="258">
        <f t="shared" si="2816"/>
        <v>47.400000000000006</v>
      </c>
      <c r="L4256" s="258">
        <f t="shared" si="2816"/>
        <v>54.1</v>
      </c>
      <c r="M4256" s="258">
        <f t="shared" si="2816"/>
        <v>60.699999999999996</v>
      </c>
      <c r="N4256" s="258">
        <f t="shared" si="2816"/>
        <v>56.900000000000006</v>
      </c>
      <c r="O4256" s="258">
        <f t="shared" si="2816"/>
        <v>60.099999999999973</v>
      </c>
      <c r="P4256" s="101">
        <f t="shared" si="2809"/>
        <v>703.30000000000007</v>
      </c>
      <c r="Q4256" s="542"/>
      <c r="R4256" s="258">
        <f t="shared" si="2812"/>
        <v>703.3</v>
      </c>
      <c r="S4256" s="258">
        <f t="shared" si="2812"/>
        <v>703.3</v>
      </c>
      <c r="T4256" s="142">
        <f t="shared" si="2810"/>
        <v>0</v>
      </c>
      <c r="U4256" s="79">
        <v>1</v>
      </c>
    </row>
    <row r="4257" spans="1:21" s="80" customFormat="1" ht="15.75" hidden="1" customHeight="1" thickBot="1">
      <c r="A4257" s="209" t="s">
        <v>88</v>
      </c>
      <c r="B4257" s="69"/>
      <c r="C4257" s="397" t="s">
        <v>2232</v>
      </c>
      <c r="D4257" s="258">
        <f t="shared" ref="D4257:O4257" si="2817">D4085+D4214</f>
        <v>0</v>
      </c>
      <c r="E4257" s="258">
        <f t="shared" si="2817"/>
        <v>0</v>
      </c>
      <c r="F4257" s="258">
        <f t="shared" si="2817"/>
        <v>0</v>
      </c>
      <c r="G4257" s="258">
        <f t="shared" si="2817"/>
        <v>0</v>
      </c>
      <c r="H4257" s="258">
        <f t="shared" si="2817"/>
        <v>0</v>
      </c>
      <c r="I4257" s="258">
        <f t="shared" si="2817"/>
        <v>0</v>
      </c>
      <c r="J4257" s="258">
        <f t="shared" si="2817"/>
        <v>0</v>
      </c>
      <c r="K4257" s="258">
        <f t="shared" si="2817"/>
        <v>0</v>
      </c>
      <c r="L4257" s="258">
        <f t="shared" si="2817"/>
        <v>0</v>
      </c>
      <c r="M4257" s="258">
        <f t="shared" si="2817"/>
        <v>0</v>
      </c>
      <c r="N4257" s="258">
        <f t="shared" si="2817"/>
        <v>0</v>
      </c>
      <c r="O4257" s="258">
        <f t="shared" si="2817"/>
        <v>0</v>
      </c>
      <c r="P4257" s="101">
        <f t="shared" si="2809"/>
        <v>0</v>
      </c>
      <c r="Q4257" s="503"/>
      <c r="R4257" s="258">
        <f t="shared" si="2812"/>
        <v>0</v>
      </c>
      <c r="S4257" s="258">
        <f t="shared" si="2812"/>
        <v>0</v>
      </c>
      <c r="T4257" s="142">
        <f t="shared" si="2810"/>
        <v>0</v>
      </c>
      <c r="U4257" s="79">
        <v>2</v>
      </c>
    </row>
    <row r="4258" spans="1:21" s="80" customFormat="1" ht="15.75" hidden="1" customHeight="1" thickBot="1">
      <c r="A4258" s="209" t="s">
        <v>88</v>
      </c>
      <c r="B4258" s="69"/>
      <c r="C4258" s="397" t="s">
        <v>2233</v>
      </c>
      <c r="D4258" s="258">
        <f t="shared" ref="D4258:O4258" si="2818">D4086+D4215</f>
        <v>0</v>
      </c>
      <c r="E4258" s="258">
        <f t="shared" si="2818"/>
        <v>0</v>
      </c>
      <c r="F4258" s="258">
        <f t="shared" si="2818"/>
        <v>0</v>
      </c>
      <c r="G4258" s="258">
        <f t="shared" si="2818"/>
        <v>0</v>
      </c>
      <c r="H4258" s="258">
        <f t="shared" si="2818"/>
        <v>0</v>
      </c>
      <c r="I4258" s="258">
        <f t="shared" si="2818"/>
        <v>0</v>
      </c>
      <c r="J4258" s="258">
        <f t="shared" si="2818"/>
        <v>0</v>
      </c>
      <c r="K4258" s="258">
        <f t="shared" si="2818"/>
        <v>0</v>
      </c>
      <c r="L4258" s="258">
        <f t="shared" si="2818"/>
        <v>0</v>
      </c>
      <c r="M4258" s="258">
        <f t="shared" si="2818"/>
        <v>0</v>
      </c>
      <c r="N4258" s="258">
        <f t="shared" si="2818"/>
        <v>0</v>
      </c>
      <c r="O4258" s="258">
        <f t="shared" si="2818"/>
        <v>0</v>
      </c>
      <c r="P4258" s="101">
        <f t="shared" si="2809"/>
        <v>0</v>
      </c>
      <c r="Q4258" s="503"/>
      <c r="R4258" s="258">
        <f t="shared" si="2812"/>
        <v>0</v>
      </c>
      <c r="S4258" s="258">
        <f t="shared" si="2812"/>
        <v>0</v>
      </c>
      <c r="T4258" s="142">
        <f t="shared" si="2810"/>
        <v>0</v>
      </c>
      <c r="U4258" s="79">
        <v>2</v>
      </c>
    </row>
    <row r="4259" spans="1:21" s="80" customFormat="1" ht="15.75" hidden="1" customHeight="1" thickBot="1">
      <c r="A4259" s="209" t="s">
        <v>88</v>
      </c>
      <c r="B4259" s="69"/>
      <c r="C4259" s="397" t="s">
        <v>2234</v>
      </c>
      <c r="D4259" s="258">
        <f t="shared" ref="D4259:O4259" si="2819">D4087+D4216</f>
        <v>0</v>
      </c>
      <c r="E4259" s="258">
        <f t="shared" si="2819"/>
        <v>0</v>
      </c>
      <c r="F4259" s="258">
        <f t="shared" si="2819"/>
        <v>0</v>
      </c>
      <c r="G4259" s="258">
        <f t="shared" si="2819"/>
        <v>0</v>
      </c>
      <c r="H4259" s="258">
        <f t="shared" si="2819"/>
        <v>0</v>
      </c>
      <c r="I4259" s="258">
        <f t="shared" si="2819"/>
        <v>0</v>
      </c>
      <c r="J4259" s="258">
        <f t="shared" si="2819"/>
        <v>0</v>
      </c>
      <c r="K4259" s="258">
        <f t="shared" si="2819"/>
        <v>0</v>
      </c>
      <c r="L4259" s="258">
        <f t="shared" si="2819"/>
        <v>0</v>
      </c>
      <c r="M4259" s="258">
        <f t="shared" si="2819"/>
        <v>0</v>
      </c>
      <c r="N4259" s="258">
        <f t="shared" si="2819"/>
        <v>0</v>
      </c>
      <c r="O4259" s="258">
        <f t="shared" si="2819"/>
        <v>0</v>
      </c>
      <c r="P4259" s="101">
        <f t="shared" si="2809"/>
        <v>0</v>
      </c>
      <c r="Q4259" s="503"/>
      <c r="R4259" s="258">
        <f t="shared" si="2812"/>
        <v>0</v>
      </c>
      <c r="S4259" s="258">
        <f t="shared" si="2812"/>
        <v>0</v>
      </c>
      <c r="T4259" s="142">
        <f t="shared" si="2810"/>
        <v>0</v>
      </c>
      <c r="U4259" s="79">
        <v>2</v>
      </c>
    </row>
    <row r="4260" spans="1:21" s="80" customFormat="1" ht="15.75" hidden="1" customHeight="1" thickBot="1">
      <c r="A4260" s="209" t="s">
        <v>88</v>
      </c>
      <c r="B4260" s="69"/>
      <c r="C4260" s="397" t="s">
        <v>2235</v>
      </c>
      <c r="D4260" s="258">
        <f t="shared" ref="D4260:O4260" si="2820">D4088+D4217</f>
        <v>0</v>
      </c>
      <c r="E4260" s="258">
        <f t="shared" si="2820"/>
        <v>0</v>
      </c>
      <c r="F4260" s="258">
        <f t="shared" si="2820"/>
        <v>0</v>
      </c>
      <c r="G4260" s="258">
        <f t="shared" si="2820"/>
        <v>0</v>
      </c>
      <c r="H4260" s="258">
        <f t="shared" si="2820"/>
        <v>0</v>
      </c>
      <c r="I4260" s="258">
        <f t="shared" si="2820"/>
        <v>0</v>
      </c>
      <c r="J4260" s="258">
        <f t="shared" si="2820"/>
        <v>0</v>
      </c>
      <c r="K4260" s="258">
        <f t="shared" si="2820"/>
        <v>0</v>
      </c>
      <c r="L4260" s="258">
        <f t="shared" si="2820"/>
        <v>0</v>
      </c>
      <c r="M4260" s="258">
        <f t="shared" si="2820"/>
        <v>0</v>
      </c>
      <c r="N4260" s="258">
        <f t="shared" si="2820"/>
        <v>0</v>
      </c>
      <c r="O4260" s="258">
        <f t="shared" si="2820"/>
        <v>0</v>
      </c>
      <c r="P4260" s="101">
        <f t="shared" si="2809"/>
        <v>0</v>
      </c>
      <c r="Q4260" s="503"/>
      <c r="R4260" s="258">
        <f t="shared" si="2812"/>
        <v>0</v>
      </c>
      <c r="S4260" s="258">
        <f t="shared" si="2812"/>
        <v>0</v>
      </c>
      <c r="T4260" s="142">
        <f t="shared" si="2810"/>
        <v>0</v>
      </c>
      <c r="U4260" s="79">
        <v>2</v>
      </c>
    </row>
    <row r="4261" spans="1:21" s="116" customFormat="1" ht="15.6" customHeight="1" thickBot="1">
      <c r="B4261" s="549"/>
      <c r="C4261" s="476"/>
      <c r="D4261" s="203"/>
      <c r="E4261" s="203"/>
      <c r="F4261" s="203"/>
      <c r="G4261" s="203"/>
      <c r="H4261" s="203"/>
      <c r="I4261" s="203"/>
      <c r="J4261" s="203"/>
      <c r="K4261" s="203"/>
      <c r="L4261" s="203"/>
      <c r="M4261" s="203"/>
      <c r="N4261" s="203"/>
      <c r="O4261" s="203"/>
      <c r="P4261" s="203"/>
      <c r="Q4261" s="203"/>
      <c r="R4261" s="203"/>
      <c r="S4261" s="203"/>
      <c r="T4261" s="143"/>
      <c r="U4261" s="79">
        <v>1</v>
      </c>
    </row>
    <row r="4262" spans="1:21" s="57" customFormat="1" ht="15.75" hidden="1" customHeight="1" thickBot="1">
      <c r="A4262" s="399" t="s">
        <v>89</v>
      </c>
      <c r="B4262" s="69"/>
      <c r="C4262" s="393" t="s">
        <v>421</v>
      </c>
      <c r="D4262" s="218">
        <v>0</v>
      </c>
      <c r="E4262" s="218">
        <v>0</v>
      </c>
      <c r="F4262" s="218">
        <v>0</v>
      </c>
      <c r="G4262" s="218">
        <v>0</v>
      </c>
      <c r="H4262" s="218">
        <v>0</v>
      </c>
      <c r="I4262" s="218">
        <v>0</v>
      </c>
      <c r="J4262" s="218">
        <v>0</v>
      </c>
      <c r="K4262" s="218">
        <v>0</v>
      </c>
      <c r="L4262" s="218">
        <v>0</v>
      </c>
      <c r="M4262" s="218">
        <v>0</v>
      </c>
      <c r="N4262" s="218">
        <v>0</v>
      </c>
      <c r="O4262" s="218">
        <v>0</v>
      </c>
      <c r="P4262" s="160">
        <f>SUM(D4262:O4262)</f>
        <v>0</v>
      </c>
      <c r="Q4262" s="484"/>
      <c r="R4262" s="234"/>
      <c r="S4262" s="234"/>
      <c r="T4262" s="75"/>
      <c r="U4262" s="79">
        <v>2</v>
      </c>
    </row>
    <row r="4263" spans="1:21" s="57" customFormat="1" ht="15.75" hidden="1" customHeight="1" thickBot="1">
      <c r="A4263" s="400" t="s">
        <v>89</v>
      </c>
      <c r="B4263" s="69"/>
      <c r="C4263" s="393" t="s">
        <v>422</v>
      </c>
      <c r="D4263" s="220">
        <v>0</v>
      </c>
      <c r="E4263" s="220">
        <v>0</v>
      </c>
      <c r="F4263" s="220">
        <v>0</v>
      </c>
      <c r="G4263" s="220">
        <v>0</v>
      </c>
      <c r="H4263" s="220">
        <v>0</v>
      </c>
      <c r="I4263" s="220">
        <v>0</v>
      </c>
      <c r="J4263" s="220">
        <v>0</v>
      </c>
      <c r="K4263" s="220">
        <v>0</v>
      </c>
      <c r="L4263" s="220">
        <v>0</v>
      </c>
      <c r="M4263" s="220">
        <v>0</v>
      </c>
      <c r="N4263" s="220">
        <v>0</v>
      </c>
      <c r="O4263" s="220">
        <v>0</v>
      </c>
      <c r="P4263" s="164">
        <f>SUM(D4263:O4263)</f>
        <v>0</v>
      </c>
      <c r="Q4263" s="484"/>
      <c r="R4263" s="234"/>
      <c r="S4263" s="234"/>
      <c r="T4263" s="75"/>
      <c r="U4263" s="79">
        <v>2</v>
      </c>
    </row>
    <row r="4264" spans="1:21" s="57" customFormat="1" ht="15.75" hidden="1" customHeight="1" thickBot="1">
      <c r="A4264" s="400" t="s">
        <v>89</v>
      </c>
      <c r="B4264" s="69"/>
      <c r="C4264" s="393" t="s">
        <v>423</v>
      </c>
      <c r="D4264" s="235">
        <v>0</v>
      </c>
      <c r="E4264" s="235">
        <v>6.6276630545016604E-2</v>
      </c>
      <c r="F4264" s="235">
        <v>9.9725336834954326E-2</v>
      </c>
      <c r="G4264" s="235">
        <v>0.10270273376691857</v>
      </c>
      <c r="H4264" s="235">
        <v>7.5315910046028126E-2</v>
      </c>
      <c r="I4264" s="235">
        <v>9.0253382280725214E-2</v>
      </c>
      <c r="J4264" s="235">
        <v>8.443500379958789E-2</v>
      </c>
      <c r="K4264" s="235">
        <v>8.0750846149991423E-2</v>
      </c>
      <c r="L4264" s="235">
        <v>7.7507005570422394E-2</v>
      </c>
      <c r="M4264" s="235">
        <v>8.016257037465209E-2</v>
      </c>
      <c r="N4264" s="235">
        <v>8.2384020668333613E-2</v>
      </c>
      <c r="O4264" s="235">
        <v>0.16048655996336975</v>
      </c>
      <c r="P4264" s="167">
        <f>SUM(D4264:O4264)</f>
        <v>1</v>
      </c>
      <c r="Q4264" s="484"/>
      <c r="R4264" s="234"/>
      <c r="S4264" s="234"/>
      <c r="T4264" s="75"/>
      <c r="U4264" s="79">
        <v>2</v>
      </c>
    </row>
    <row r="4265" spans="1:21" s="57" customFormat="1" ht="15.75" hidden="1" customHeight="1" thickBot="1">
      <c r="A4265" s="400" t="s">
        <v>89</v>
      </c>
      <c r="B4265" s="69"/>
      <c r="C4265" s="393" t="s">
        <v>424</v>
      </c>
      <c r="D4265" s="168">
        <f t="shared" ref="D4265:D4272" si="2821">D4284/$P4284</f>
        <v>5.3692020469918158E-3</v>
      </c>
      <c r="E4265" s="169">
        <f t="shared" ref="E4265:O4265" si="2822">E4284/$P4284</f>
        <v>9.2833221456068774E-2</v>
      </c>
      <c r="F4265" s="169">
        <f t="shared" si="2822"/>
        <v>8.1467591069371598E-2</v>
      </c>
      <c r="G4265" s="169">
        <f t="shared" si="2822"/>
        <v>8.134102955527725E-2</v>
      </c>
      <c r="H4265" s="169">
        <f t="shared" si="2822"/>
        <v>7.3632612761440647E-2</v>
      </c>
      <c r="I4265" s="169">
        <f t="shared" si="2822"/>
        <v>8.7068339975719194E-2</v>
      </c>
      <c r="J4265" s="169">
        <f t="shared" si="2822"/>
        <v>8.4614894619689601E-2</v>
      </c>
      <c r="K4265" s="169">
        <f t="shared" si="2822"/>
        <v>9.3274443340273336E-2</v>
      </c>
      <c r="L4265" s="169">
        <f t="shared" si="2822"/>
        <v>6.6944008495704088E-2</v>
      </c>
      <c r="M4265" s="169">
        <f t="shared" si="2822"/>
        <v>6.9985337887347773E-2</v>
      </c>
      <c r="N4265" s="169">
        <f t="shared" si="2822"/>
        <v>9.5434590914224016E-2</v>
      </c>
      <c r="O4265" s="169">
        <f t="shared" si="2822"/>
        <v>0.16803472787789195</v>
      </c>
      <c r="P4265" s="171">
        <f>SUM(D4265:O4265)</f>
        <v>1</v>
      </c>
      <c r="Q4265" s="484"/>
      <c r="R4265" s="234"/>
      <c r="S4265" s="234"/>
      <c r="T4265" s="75"/>
      <c r="U4265" s="79">
        <v>2</v>
      </c>
    </row>
    <row r="4266" spans="1:21" s="57" customFormat="1" ht="15.75" hidden="1" customHeight="1" thickBot="1">
      <c r="A4266" s="400" t="s">
        <v>89</v>
      </c>
      <c r="B4266" s="69"/>
      <c r="C4266" s="394" t="s">
        <v>425</v>
      </c>
      <c r="D4266" s="168">
        <f t="shared" si="2821"/>
        <v>3.4214142797514232E-3</v>
      </c>
      <c r="E4266" s="169">
        <f t="shared" ref="E4266:O4266" si="2823">E4285/$P4285</f>
        <v>8.8406789422160986E-2</v>
      </c>
      <c r="F4266" s="169">
        <f t="shared" si="2823"/>
        <v>6.1366150941224933E-2</v>
      </c>
      <c r="G4266" s="169">
        <f t="shared" si="2823"/>
        <v>0.10263093631451727</v>
      </c>
      <c r="H4266" s="169">
        <f t="shared" si="2823"/>
        <v>8.5803454583090785E-2</v>
      </c>
      <c r="I4266" s="169">
        <f t="shared" si="2823"/>
        <v>8.5231996210618069E-2</v>
      </c>
      <c r="J4266" s="169">
        <f t="shared" si="2823"/>
        <v>7.4513578570108666E-2</v>
      </c>
      <c r="K4266" s="169">
        <f t="shared" si="2823"/>
        <v>0.10082138473042063</v>
      </c>
      <c r="L4266" s="169">
        <f t="shared" si="2823"/>
        <v>6.3455256786908887E-2</v>
      </c>
      <c r="M4266" s="169">
        <f t="shared" si="2823"/>
        <v>8.2523891285380777E-2</v>
      </c>
      <c r="N4266" s="169">
        <f t="shared" si="2823"/>
        <v>8.6220059657006534E-2</v>
      </c>
      <c r="O4266" s="169">
        <f t="shared" si="2823"/>
        <v>0.16560508721881101</v>
      </c>
      <c r="P4266" s="171">
        <f>SUM(D4266:O4266)</f>
        <v>0.99999999999999978</v>
      </c>
      <c r="Q4266" s="496">
        <f>(P4285/P4284-1)</f>
        <v>-6.4769320953233844E-2</v>
      </c>
      <c r="R4266" s="234"/>
      <c r="S4266" s="234"/>
      <c r="T4266" s="75"/>
      <c r="U4266" s="79">
        <v>2</v>
      </c>
    </row>
    <row r="4267" spans="1:21" s="57" customFormat="1" ht="15.75" hidden="1" customHeight="1" thickBot="1">
      <c r="A4267" s="400" t="s">
        <v>89</v>
      </c>
      <c r="B4267" s="69"/>
      <c r="C4267" s="393" t="s">
        <v>452</v>
      </c>
      <c r="D4267" s="168">
        <f t="shared" si="2821"/>
        <v>0</v>
      </c>
      <c r="E4267" s="169">
        <f t="shared" ref="E4267:O4267" si="2824">E4286/$P4286</f>
        <v>9.5380057815253744E-2</v>
      </c>
      <c r="F4267" s="169">
        <f t="shared" si="2824"/>
        <v>8.0304808586961623E-2</v>
      </c>
      <c r="G4267" s="169">
        <f t="shared" si="2824"/>
        <v>8.4036847555240199E-2</v>
      </c>
      <c r="H4267" s="169">
        <f t="shared" si="2824"/>
        <v>7.6005894594972742E-2</v>
      </c>
      <c r="I4267" s="169">
        <f t="shared" si="2824"/>
        <v>8.8820815135827055E-2</v>
      </c>
      <c r="J4267" s="169">
        <f t="shared" si="2824"/>
        <v>8.1449862745461912E-2</v>
      </c>
      <c r="K4267" s="169">
        <f t="shared" si="2824"/>
        <v>0.11275963488008199</v>
      </c>
      <c r="L4267" s="169">
        <f t="shared" si="2824"/>
        <v>5.5301053262114402E-2</v>
      </c>
      <c r="M4267" s="169">
        <f t="shared" si="2824"/>
        <v>7.278447634426824E-2</v>
      </c>
      <c r="N4267" s="169">
        <f t="shared" si="2824"/>
        <v>9.0786350316165609E-2</v>
      </c>
      <c r="O4267" s="169">
        <f t="shared" si="2824"/>
        <v>0.16237019876365252</v>
      </c>
      <c r="P4267" s="171">
        <f t="shared" ref="P4267:P4272" si="2825">SUM(D4267:O4267)</f>
        <v>1.0000000000000002</v>
      </c>
      <c r="Q4267" s="496">
        <f t="shared" ref="Q4267:Q4272" si="2826">(P4286/P4285-1)</f>
        <v>-2.1042224268926102E-2</v>
      </c>
      <c r="R4267" s="234"/>
      <c r="S4267" s="234"/>
      <c r="T4267" s="75"/>
      <c r="U4267" s="79">
        <v>2</v>
      </c>
    </row>
    <row r="4268" spans="1:21" s="57" customFormat="1" ht="15.75" hidden="1" customHeight="1" thickBot="1">
      <c r="A4268" s="400" t="s">
        <v>89</v>
      </c>
      <c r="B4268" s="69"/>
      <c r="C4268" s="393" t="s">
        <v>636</v>
      </c>
      <c r="D4268" s="168">
        <f t="shared" si="2821"/>
        <v>5.9521412088136286E-2</v>
      </c>
      <c r="E4268" s="169">
        <f t="shared" ref="E4268:O4268" si="2827">E4287/$P4287</f>
        <v>2.3580110285208289E-2</v>
      </c>
      <c r="F4268" s="169">
        <f t="shared" si="2827"/>
        <v>9.37712864597951E-2</v>
      </c>
      <c r="G4268" s="169">
        <f t="shared" si="2827"/>
        <v>8.9000893425969119E-2</v>
      </c>
      <c r="H4268" s="169">
        <f t="shared" si="2827"/>
        <v>7.6611561367509504E-2</v>
      </c>
      <c r="I4268" s="169">
        <f t="shared" si="2827"/>
        <v>8.3334993427220588E-2</v>
      </c>
      <c r="J4268" s="169">
        <f t="shared" si="2827"/>
        <v>8.4463371162322054E-2</v>
      </c>
      <c r="K4268" s="169">
        <f t="shared" si="2827"/>
        <v>0.11144552496000162</v>
      </c>
      <c r="L4268" s="169">
        <f t="shared" si="2827"/>
        <v>5.9730196573538466E-2</v>
      </c>
      <c r="M4268" s="169">
        <f t="shared" si="2827"/>
        <v>7.076567249970056E-2</v>
      </c>
      <c r="N4268" s="169">
        <f t="shared" si="2827"/>
        <v>8.4675371366996668E-2</v>
      </c>
      <c r="O4268" s="169">
        <f t="shared" si="2827"/>
        <v>0.1630996063836018</v>
      </c>
      <c r="P4268" s="171">
        <f t="shared" si="2825"/>
        <v>1</v>
      </c>
      <c r="Q4268" s="497">
        <f t="shared" si="2826"/>
        <v>-2.7706518359715271E-2</v>
      </c>
      <c r="R4268" s="234"/>
      <c r="S4268" s="234"/>
      <c r="T4268" s="75"/>
      <c r="U4268" s="79">
        <v>2</v>
      </c>
    </row>
    <row r="4269" spans="1:21" s="57" customFormat="1" ht="15.75" hidden="1" customHeight="1" thickBot="1">
      <c r="A4269" s="400" t="s">
        <v>89</v>
      </c>
      <c r="B4269" s="69"/>
      <c r="C4269" s="393" t="s">
        <v>733</v>
      </c>
      <c r="D4269" s="168">
        <f t="shared" si="2821"/>
        <v>0</v>
      </c>
      <c r="E4269" s="169">
        <f t="shared" ref="E4269:O4269" si="2828">E4288/$P4288</f>
        <v>8.9493593689686693E-2</v>
      </c>
      <c r="F4269" s="169">
        <f t="shared" si="2828"/>
        <v>8.153613101376464E-2</v>
      </c>
      <c r="G4269" s="169">
        <f t="shared" si="2828"/>
        <v>8.5102719367309787E-2</v>
      </c>
      <c r="H4269" s="169">
        <f t="shared" si="2828"/>
        <v>8.0280484218834491E-2</v>
      </c>
      <c r="I4269" s="169">
        <f t="shared" si="2828"/>
        <v>8.0076338930406207E-2</v>
      </c>
      <c r="J4269" s="169">
        <f t="shared" si="2828"/>
        <v>9.7923162180139023E-2</v>
      </c>
      <c r="K4269" s="169">
        <f t="shared" si="2828"/>
        <v>0.10033345490295935</v>
      </c>
      <c r="L4269" s="169">
        <f t="shared" si="2828"/>
        <v>3.8802801891483045E-2</v>
      </c>
      <c r="M4269" s="169">
        <f t="shared" si="2828"/>
        <v>8.8673398999053132E-2</v>
      </c>
      <c r="N4269" s="169">
        <f t="shared" si="2828"/>
        <v>8.5326366236962464E-2</v>
      </c>
      <c r="O4269" s="169">
        <f t="shared" si="2828"/>
        <v>0.17245154856940129</v>
      </c>
      <c r="P4269" s="171">
        <f t="shared" si="2825"/>
        <v>1</v>
      </c>
      <c r="Q4269" s="497">
        <f t="shared" si="2826"/>
        <v>7.2404174610316563E-3</v>
      </c>
      <c r="R4269" s="234"/>
      <c r="S4269" s="234"/>
      <c r="T4269" s="477"/>
      <c r="U4269" s="79">
        <v>2</v>
      </c>
    </row>
    <row r="4270" spans="1:21" s="57" customFormat="1" ht="15.75" hidden="1" customHeight="1" thickBot="1">
      <c r="A4270" s="400" t="s">
        <v>89</v>
      </c>
      <c r="B4270" s="516"/>
      <c r="C4270" s="564" t="s">
        <v>841</v>
      </c>
      <c r="D4270" s="173">
        <f t="shared" si="2821"/>
        <v>5.895066548101182E-2</v>
      </c>
      <c r="E4270" s="218">
        <f t="shared" ref="E4270:O4270" si="2829">E4289/$P4289</f>
        <v>2.7640453691839043E-2</v>
      </c>
      <c r="F4270" s="218">
        <f t="shared" si="2829"/>
        <v>8.7053736669285342E-2</v>
      </c>
      <c r="G4270" s="218">
        <f t="shared" si="2829"/>
        <v>8.4133573558561436E-2</v>
      </c>
      <c r="H4270" s="218">
        <f t="shared" si="2829"/>
        <v>7.2769298712994909E-2</v>
      </c>
      <c r="I4270" s="218">
        <f t="shared" si="2829"/>
        <v>8.324115858589691E-2</v>
      </c>
      <c r="J4270" s="218">
        <f t="shared" si="2829"/>
        <v>8.99615688270997E-2</v>
      </c>
      <c r="K4270" s="218">
        <f t="shared" si="2829"/>
        <v>9.5861689391962934E-2</v>
      </c>
      <c r="L4270" s="218">
        <f t="shared" si="2829"/>
        <v>6.7419243064651524E-2</v>
      </c>
      <c r="M4270" s="218">
        <f t="shared" si="2829"/>
        <v>8.2524679162921735E-2</v>
      </c>
      <c r="N4270" s="218">
        <f t="shared" si="2829"/>
        <v>8.4616696376034736E-2</v>
      </c>
      <c r="O4270" s="218">
        <f t="shared" si="2829"/>
        <v>0.16582723647773992</v>
      </c>
      <c r="P4270" s="514">
        <f t="shared" si="2825"/>
        <v>1</v>
      </c>
      <c r="Q4270" s="550">
        <f t="shared" si="2826"/>
        <v>1.5253881002689873E-2</v>
      </c>
      <c r="R4270" s="234"/>
      <c r="S4270" s="234"/>
      <c r="T4270" s="75"/>
      <c r="U4270" s="79">
        <v>2</v>
      </c>
    </row>
    <row r="4271" spans="1:21" s="57" customFormat="1" ht="15.75" hidden="1" customHeight="1" thickBot="1">
      <c r="A4271" s="400" t="s">
        <v>89</v>
      </c>
      <c r="B4271" s="516"/>
      <c r="C4271" s="564" t="s">
        <v>923</v>
      </c>
      <c r="D4271" s="219">
        <f t="shared" si="2821"/>
        <v>2.4580552414694159E-3</v>
      </c>
      <c r="E4271" s="220">
        <f t="shared" ref="E4271:O4272" si="2830">E4290/$P4290</f>
        <v>8.9959865744149076E-2</v>
      </c>
      <c r="F4271" s="220">
        <f t="shared" si="2830"/>
        <v>7.7550647322652988E-2</v>
      </c>
      <c r="G4271" s="220">
        <f t="shared" si="2830"/>
        <v>0</v>
      </c>
      <c r="H4271" s="220">
        <f t="shared" si="2830"/>
        <v>0.16502693219812511</v>
      </c>
      <c r="I4271" s="220">
        <f t="shared" si="2830"/>
        <v>8.9883309379849549E-2</v>
      </c>
      <c r="J4271" s="220">
        <f t="shared" si="2830"/>
        <v>8.8772486734459588E-2</v>
      </c>
      <c r="K4271" s="220">
        <f t="shared" si="2830"/>
        <v>9.2379067783926211E-2</v>
      </c>
      <c r="L4271" s="220">
        <f t="shared" si="2830"/>
        <v>5.8597649145949747E-2</v>
      </c>
      <c r="M4271" s="220">
        <f t="shared" si="2830"/>
        <v>7.8635300760149102E-2</v>
      </c>
      <c r="N4271" s="220">
        <f t="shared" si="2830"/>
        <v>8.9898190257821808E-2</v>
      </c>
      <c r="O4271" s="220">
        <f t="shared" si="2830"/>
        <v>0.16683849543144741</v>
      </c>
      <c r="P4271" s="460">
        <f t="shared" si="2825"/>
        <v>1.0000000000000002</v>
      </c>
      <c r="Q4271" s="551">
        <f t="shared" si="2826"/>
        <v>-8.1399051916556386E-3</v>
      </c>
      <c r="R4271" s="234"/>
      <c r="S4271" s="234"/>
      <c r="T4271" s="75"/>
      <c r="U4271" s="79">
        <v>2</v>
      </c>
    </row>
    <row r="4272" spans="1:21" s="57" customFormat="1" ht="15.6" hidden="1" customHeight="1" thickBot="1">
      <c r="A4272" s="400" t="s">
        <v>89</v>
      </c>
      <c r="B4272" s="516"/>
      <c r="C4272" s="564" t="s">
        <v>1024</v>
      </c>
      <c r="D4272" s="219">
        <f t="shared" si="2821"/>
        <v>3.6168070848646341E-3</v>
      </c>
      <c r="E4272" s="220">
        <f t="shared" si="2830"/>
        <v>8.5237630193934294E-2</v>
      </c>
      <c r="F4272" s="220">
        <f t="shared" si="2830"/>
        <v>8.0396552048329545E-2</v>
      </c>
      <c r="G4272" s="220">
        <f t="shared" si="2830"/>
        <v>9.218839414447963E-2</v>
      </c>
      <c r="H4272" s="220">
        <f t="shared" si="2830"/>
        <v>7.7326097728759827E-2</v>
      </c>
      <c r="I4272" s="220">
        <f t="shared" si="2830"/>
        <v>8.4414709308523878E-2</v>
      </c>
      <c r="J4272" s="220">
        <f t="shared" si="2830"/>
        <v>8.4385867459636887E-2</v>
      </c>
      <c r="K4272" s="220">
        <f t="shared" si="2830"/>
        <v>8.7792846853438064E-2</v>
      </c>
      <c r="L4272" s="220">
        <f t="shared" si="2830"/>
        <v>7.7155896256362308E-2</v>
      </c>
      <c r="M4272" s="220">
        <f t="shared" si="2830"/>
        <v>8.1203115381264027E-2</v>
      </c>
      <c r="N4272" s="220">
        <f t="shared" si="2830"/>
        <v>8.9084037898229315E-2</v>
      </c>
      <c r="O4272" s="220">
        <f t="shared" si="2830"/>
        <v>0.1571980456421776</v>
      </c>
      <c r="P4272" s="460">
        <f t="shared" si="2825"/>
        <v>0.99999999999999978</v>
      </c>
      <c r="Q4272" s="551">
        <f t="shared" si="2826"/>
        <v>-2.334670321087795E-2</v>
      </c>
      <c r="R4272" s="234"/>
      <c r="S4272" s="234"/>
      <c r="T4272" s="75"/>
      <c r="U4272" s="79">
        <v>2</v>
      </c>
    </row>
    <row r="4273" spans="1:21" s="57" customFormat="1" ht="15.6" hidden="1" customHeight="1" thickBot="1">
      <c r="A4273" s="400" t="s">
        <v>89</v>
      </c>
      <c r="B4273" s="516"/>
      <c r="C4273" s="564" t="s">
        <v>1171</v>
      </c>
      <c r="D4273" s="219">
        <f t="shared" ref="D4273:O4273" si="2831">D4293/$P4293</f>
        <v>1.11927720404182E-3</v>
      </c>
      <c r="E4273" s="220">
        <f t="shared" si="2831"/>
        <v>8.9450219686839444E-2</v>
      </c>
      <c r="F4273" s="220">
        <f t="shared" si="2831"/>
        <v>8.2881919310792224E-2</v>
      </c>
      <c r="G4273" s="220">
        <f t="shared" si="2831"/>
        <v>9.9286804938882936E-2</v>
      </c>
      <c r="H4273" s="220">
        <f t="shared" si="2831"/>
        <v>7.7954610248052988E-2</v>
      </c>
      <c r="I4273" s="220">
        <f t="shared" si="2831"/>
        <v>8.2127325563736614E-2</v>
      </c>
      <c r="J4273" s="220">
        <f t="shared" si="2831"/>
        <v>8.6386642894993607E-2</v>
      </c>
      <c r="K4273" s="220">
        <f t="shared" si="2831"/>
        <v>9.0998089660054737E-2</v>
      </c>
      <c r="L4273" s="220">
        <f t="shared" si="2831"/>
        <v>7.4351476027058411E-2</v>
      </c>
      <c r="M4273" s="220">
        <f t="shared" si="2831"/>
        <v>7.9354775752199569E-2</v>
      </c>
      <c r="N4273" s="220">
        <f t="shared" si="2831"/>
        <v>7.9038199614436824E-2</v>
      </c>
      <c r="O4273" s="220">
        <f t="shared" si="2831"/>
        <v>0.15705065909891083</v>
      </c>
      <c r="P4273" s="460">
        <f>SUM(D4273:O4273)</f>
        <v>1</v>
      </c>
      <c r="Q4273" s="551">
        <f>(P4293/P4291-1)</f>
        <v>-4.4742589725474291E-2</v>
      </c>
      <c r="R4273" s="234"/>
      <c r="S4273" s="234"/>
      <c r="T4273" s="75"/>
      <c r="U4273" s="79">
        <v>2</v>
      </c>
    </row>
    <row r="4274" spans="1:21" s="57" customFormat="1" ht="15.6" customHeight="1" thickBot="1">
      <c r="A4274" s="400" t="s">
        <v>89</v>
      </c>
      <c r="B4274" s="516">
        <f>+B4256+1</f>
        <v>829</v>
      </c>
      <c r="C4274" s="564" t="s">
        <v>2236</v>
      </c>
      <c r="D4274" s="219">
        <f t="shared" ref="D4274:D4280" si="2832">D4294/$P4294</f>
        <v>8.24649055361917E-3</v>
      </c>
      <c r="E4274" s="220">
        <f t="shared" ref="E4274:O4274" si="2833">E4294/$P4294</f>
        <v>9.1265199979481071E-2</v>
      </c>
      <c r="F4274" s="220">
        <f t="shared" si="2833"/>
        <v>7.631971438119943E-2</v>
      </c>
      <c r="G4274" s="220">
        <f t="shared" si="2833"/>
        <v>9.1540399307756523E-2</v>
      </c>
      <c r="H4274" s="220">
        <f t="shared" si="2833"/>
        <v>6.3473918927783771E-2</v>
      </c>
      <c r="I4274" s="220">
        <f t="shared" si="2833"/>
        <v>8.7358363336283662E-2</v>
      </c>
      <c r="J4274" s="220">
        <f t="shared" si="2833"/>
        <v>7.7064518724243553E-2</v>
      </c>
      <c r="K4274" s="220">
        <f t="shared" si="2833"/>
        <v>0.10030892215199633</v>
      </c>
      <c r="L4274" s="220">
        <f t="shared" si="2833"/>
        <v>7.2222904773899602E-2</v>
      </c>
      <c r="M4274" s="220">
        <f t="shared" si="2833"/>
        <v>8.9499443821264346E-2</v>
      </c>
      <c r="N4274" s="220">
        <f t="shared" si="2833"/>
        <v>0.10193694111091509</v>
      </c>
      <c r="O4274" s="220">
        <f t="shared" si="2833"/>
        <v>0.14076318293155746</v>
      </c>
      <c r="P4274" s="460">
        <f t="shared" ref="P4274:P4283" si="2834">SUM(D4274:O4274)</f>
        <v>1.0000000000000002</v>
      </c>
      <c r="Q4274" s="551">
        <f>(P4294/P4293-1)</f>
        <v>-2.0487602745196787E-2</v>
      </c>
      <c r="R4274" s="234"/>
      <c r="S4274" s="234"/>
      <c r="T4274" s="75"/>
      <c r="U4274" s="79">
        <v>1</v>
      </c>
    </row>
    <row r="4275" spans="1:21" s="57" customFormat="1" ht="15.6" customHeight="1" thickBot="1">
      <c r="A4275" s="400" t="s">
        <v>89</v>
      </c>
      <c r="B4275" s="516">
        <f>+B4274+1</f>
        <v>830</v>
      </c>
      <c r="C4275" s="564" t="s">
        <v>2237</v>
      </c>
      <c r="D4275" s="347">
        <f t="shared" si="2832"/>
        <v>9.1123989115646266E-3</v>
      </c>
      <c r="E4275" s="264">
        <f t="shared" ref="E4275:O4275" si="2835">E4295/$P4295</f>
        <v>9.5893798122448984E-2</v>
      </c>
      <c r="F4275" s="264">
        <f t="shared" si="2835"/>
        <v>8.2035521782312923E-2</v>
      </c>
      <c r="G4275" s="264">
        <f t="shared" si="2835"/>
        <v>9.6229255428571442E-2</v>
      </c>
      <c r="H4275" s="264">
        <f t="shared" si="2835"/>
        <v>7.6626594530612227E-2</v>
      </c>
      <c r="I4275" s="264">
        <f t="shared" si="2835"/>
        <v>8.0173971401360511E-2</v>
      </c>
      <c r="J4275" s="264">
        <f t="shared" si="2835"/>
        <v>9.7510490829932017E-2</v>
      </c>
      <c r="K4275" s="264">
        <f t="shared" si="2835"/>
        <v>8.9414232312925168E-2</v>
      </c>
      <c r="L4275" s="264">
        <f t="shared" si="2835"/>
        <v>6.4308648761904771E-2</v>
      </c>
      <c r="M4275" s="264">
        <f t="shared" si="2835"/>
        <v>7.6605839523809519E-2</v>
      </c>
      <c r="N4275" s="264">
        <f t="shared" si="2835"/>
        <v>8.7497408149659894E-2</v>
      </c>
      <c r="O4275" s="264">
        <f t="shared" si="2835"/>
        <v>0.14459184024489793</v>
      </c>
      <c r="P4275" s="552">
        <f t="shared" si="2834"/>
        <v>1</v>
      </c>
      <c r="Q4275" s="553">
        <f t="shared" ref="Q4275:Q4283" si="2836">(P4295/P4294-1)</f>
        <v>-2.2970639428719131E-2</v>
      </c>
      <c r="R4275" s="234"/>
      <c r="S4275" s="234"/>
      <c r="T4275" s="75"/>
      <c r="U4275" s="79">
        <v>1</v>
      </c>
    </row>
    <row r="4276" spans="1:21" s="57" customFormat="1" ht="15.6" customHeight="1" thickBot="1">
      <c r="A4276" s="400" t="s">
        <v>89</v>
      </c>
      <c r="B4276" s="516">
        <f>+B4275+1</f>
        <v>831</v>
      </c>
      <c r="C4276" s="393" t="s">
        <v>2238</v>
      </c>
      <c r="D4276" s="175">
        <f t="shared" si="2832"/>
        <v>2.4523225720604398E-2</v>
      </c>
      <c r="E4276" s="176">
        <f t="shared" ref="E4276:O4276" si="2837">E4296/$P4296</f>
        <v>9.957628662031677E-2</v>
      </c>
      <c r="F4276" s="176">
        <f t="shared" si="2837"/>
        <v>7.1366941984069537E-2</v>
      </c>
      <c r="G4276" s="176">
        <f t="shared" si="2837"/>
        <v>8.2256068598338075E-2</v>
      </c>
      <c r="H4276" s="176">
        <f t="shared" si="2837"/>
        <v>8.4852923096481181E-2</v>
      </c>
      <c r="I4276" s="176">
        <f t="shared" si="2837"/>
        <v>7.8164151892956085E-2</v>
      </c>
      <c r="J4276" s="176">
        <f t="shared" si="2837"/>
        <v>8.5862880755270016E-2</v>
      </c>
      <c r="K4276" s="176">
        <f t="shared" si="2837"/>
        <v>9.1108069229466779E-2</v>
      </c>
      <c r="L4276" s="176">
        <f t="shared" si="2837"/>
        <v>6.3134652264196747E-2</v>
      </c>
      <c r="M4276" s="176">
        <f t="shared" si="2837"/>
        <v>7.5721463556511215E-2</v>
      </c>
      <c r="N4276" s="176">
        <f t="shared" si="2837"/>
        <v>8.9494210588831377E-2</v>
      </c>
      <c r="O4276" s="176">
        <f t="shared" si="2837"/>
        <v>0.15393912569295781</v>
      </c>
      <c r="P4276" s="229">
        <f t="shared" si="2834"/>
        <v>1</v>
      </c>
      <c r="Q4276" s="498">
        <f t="shared" si="2836"/>
        <v>-3.8474155646258668E-3</v>
      </c>
      <c r="R4276" s="234"/>
      <c r="S4276" s="234"/>
      <c r="T4276" s="75"/>
      <c r="U4276" s="79">
        <v>1</v>
      </c>
    </row>
    <row r="4277" spans="1:21" s="57" customFormat="1" ht="15.6" customHeight="1" thickBot="1">
      <c r="A4277" s="400" t="s">
        <v>89</v>
      </c>
      <c r="B4277" s="516">
        <f>+B4276+1</f>
        <v>832</v>
      </c>
      <c r="C4277" s="393" t="s">
        <v>2239</v>
      </c>
      <c r="D4277" s="175">
        <f t="shared" si="2832"/>
        <v>1.0497104315350635E-2</v>
      </c>
      <c r="E4277" s="176">
        <f t="shared" ref="E4277:O4277" si="2838">E4297/$P4297</f>
        <v>9.4428285745927862E-2</v>
      </c>
      <c r="F4277" s="176">
        <f t="shared" si="2838"/>
        <v>7.587238259142047E-2</v>
      </c>
      <c r="G4277" s="176">
        <f t="shared" si="2838"/>
        <v>8.4498829390698804E-2</v>
      </c>
      <c r="H4277" s="176">
        <f t="shared" si="2838"/>
        <v>8.3487096901968164E-2</v>
      </c>
      <c r="I4277" s="176">
        <f t="shared" si="2838"/>
        <v>7.232449868657459E-2</v>
      </c>
      <c r="J4277" s="176">
        <f t="shared" si="2838"/>
        <v>9.6147459580721614E-2</v>
      </c>
      <c r="K4277" s="176">
        <f t="shared" si="2838"/>
        <v>9.6510971356549305E-2</v>
      </c>
      <c r="L4277" s="176">
        <f t="shared" si="2838"/>
        <v>5.9901072973519126E-2</v>
      </c>
      <c r="M4277" s="176">
        <f t="shared" si="2838"/>
        <v>7.4815194706694371E-2</v>
      </c>
      <c r="N4277" s="176">
        <f t="shared" si="2838"/>
        <v>9.6204750026347249E-2</v>
      </c>
      <c r="O4277" s="176">
        <f t="shared" si="2838"/>
        <v>0.1553123537242278</v>
      </c>
      <c r="P4277" s="164">
        <f t="shared" si="2834"/>
        <v>0.99999999999999989</v>
      </c>
      <c r="Q4277" s="492">
        <f t="shared" si="2836"/>
        <v>-5.6565160194755548E-2</v>
      </c>
      <c r="R4277" s="234"/>
      <c r="S4277" s="234"/>
      <c r="T4277" s="75"/>
      <c r="U4277" s="79">
        <v>1</v>
      </c>
    </row>
    <row r="4278" spans="1:21" s="57" customFormat="1" ht="15.75" customHeight="1" thickBot="1">
      <c r="A4278" s="400" t="s">
        <v>89</v>
      </c>
      <c r="B4278" s="516">
        <f>+B4277+1</f>
        <v>833</v>
      </c>
      <c r="C4278" s="393" t="s">
        <v>2240</v>
      </c>
      <c r="D4278" s="175">
        <f t="shared" si="2832"/>
        <v>9.2911733852839816E-3</v>
      </c>
      <c r="E4278" s="176">
        <f t="shared" ref="E4278:O4278" si="2839">E4298/$P4298</f>
        <v>9.3810879664318905E-2</v>
      </c>
      <c r="F4278" s="176">
        <f t="shared" si="2839"/>
        <v>7.8075827963434749E-2</v>
      </c>
      <c r="G4278" s="176">
        <f t="shared" si="2839"/>
        <v>9.0813726959388594E-2</v>
      </c>
      <c r="H4278" s="176">
        <f t="shared" si="2839"/>
        <v>7.4479244717518364E-2</v>
      </c>
      <c r="I4278" s="176">
        <f t="shared" si="2839"/>
        <v>7.9874119586392928E-2</v>
      </c>
      <c r="J4278" s="176">
        <f t="shared" si="2839"/>
        <v>9.0214296418402534E-2</v>
      </c>
      <c r="K4278" s="176">
        <f t="shared" si="2839"/>
        <v>9.5459313652030586E-2</v>
      </c>
      <c r="L4278" s="176">
        <f t="shared" si="2839"/>
        <v>6.5487786602727416E-2</v>
      </c>
      <c r="M4278" s="176">
        <f t="shared" si="2839"/>
        <v>8.0323692492132476E-2</v>
      </c>
      <c r="N4278" s="176">
        <f t="shared" si="2839"/>
        <v>9.515959838153755E-2</v>
      </c>
      <c r="O4278" s="176">
        <f t="shared" si="2839"/>
        <v>0.14701034017683187</v>
      </c>
      <c r="P4278" s="164">
        <f t="shared" si="2834"/>
        <v>0.99999999999999989</v>
      </c>
      <c r="Q4278" s="492">
        <f t="shared" si="2836"/>
        <v>-3.3957997270521734E-2</v>
      </c>
      <c r="R4278" s="234"/>
      <c r="S4278" s="234"/>
      <c r="T4278" s="75"/>
      <c r="U4278" s="79">
        <v>1</v>
      </c>
    </row>
    <row r="4279" spans="1:21" s="57" customFormat="1" ht="15.75" customHeight="1" thickBot="1">
      <c r="A4279" s="400" t="s">
        <v>89</v>
      </c>
      <c r="B4279" s="516">
        <f>+B4278+1</f>
        <v>834</v>
      </c>
      <c r="C4279" s="393" t="s">
        <v>2241</v>
      </c>
      <c r="D4279" s="175">
        <f t="shared" si="2832"/>
        <v>9.2735703245749607E-3</v>
      </c>
      <c r="E4279" s="176">
        <f t="shared" ref="E4279:O4279" si="2840">E4299/$P4299</f>
        <v>9.381761978361669E-2</v>
      </c>
      <c r="F4279" s="176">
        <f t="shared" si="2840"/>
        <v>7.8052550231839254E-2</v>
      </c>
      <c r="G4279" s="176">
        <f t="shared" si="2840"/>
        <v>9.0726429675425047E-2</v>
      </c>
      <c r="H4279" s="176">
        <f t="shared" si="2840"/>
        <v>7.4497681607418861E-2</v>
      </c>
      <c r="I4279" s="176">
        <f t="shared" si="2840"/>
        <v>7.9907264296754252E-2</v>
      </c>
      <c r="J4279" s="176">
        <f t="shared" si="2840"/>
        <v>9.0262751159196283E-2</v>
      </c>
      <c r="K4279" s="176">
        <f t="shared" si="2840"/>
        <v>9.5363214837712526E-2</v>
      </c>
      <c r="L4279" s="176">
        <f t="shared" si="2840"/>
        <v>6.5533230293663064E-2</v>
      </c>
      <c r="M4279" s="176">
        <f t="shared" si="2840"/>
        <v>8.0370942812983001E-2</v>
      </c>
      <c r="N4279" s="176">
        <f t="shared" si="2840"/>
        <v>9.5208655332302938E-2</v>
      </c>
      <c r="O4279" s="176">
        <f t="shared" si="2840"/>
        <v>0.14698608964451318</v>
      </c>
      <c r="P4279" s="164">
        <f t="shared" si="2834"/>
        <v>1</v>
      </c>
      <c r="Q4279" s="492">
        <f t="shared" si="2836"/>
        <v>-3.0421099955042608E-2</v>
      </c>
      <c r="R4279" s="234"/>
      <c r="S4279" s="234"/>
      <c r="T4279" s="75"/>
      <c r="U4279" s="79">
        <v>1</v>
      </c>
    </row>
    <row r="4280" spans="1:21" s="57" customFormat="1" ht="15.75" hidden="1" customHeight="1" thickBot="1">
      <c r="A4280" s="400" t="s">
        <v>89</v>
      </c>
      <c r="B4280" s="69"/>
      <c r="C4280" s="393" t="s">
        <v>2242</v>
      </c>
      <c r="D4280" s="175" t="e">
        <f t="shared" si="2832"/>
        <v>#DIV/0!</v>
      </c>
      <c r="E4280" s="176" t="e">
        <f t="shared" ref="E4280:O4280" si="2841">E4300/$P4300</f>
        <v>#DIV/0!</v>
      </c>
      <c r="F4280" s="176" t="e">
        <f t="shared" si="2841"/>
        <v>#DIV/0!</v>
      </c>
      <c r="G4280" s="176" t="e">
        <f t="shared" si="2841"/>
        <v>#DIV/0!</v>
      </c>
      <c r="H4280" s="176" t="e">
        <f t="shared" si="2841"/>
        <v>#DIV/0!</v>
      </c>
      <c r="I4280" s="176" t="e">
        <f t="shared" si="2841"/>
        <v>#DIV/0!</v>
      </c>
      <c r="J4280" s="176" t="e">
        <f t="shared" si="2841"/>
        <v>#DIV/0!</v>
      </c>
      <c r="K4280" s="176" t="e">
        <f t="shared" si="2841"/>
        <v>#DIV/0!</v>
      </c>
      <c r="L4280" s="176" t="e">
        <f t="shared" si="2841"/>
        <v>#DIV/0!</v>
      </c>
      <c r="M4280" s="176" t="e">
        <f t="shared" si="2841"/>
        <v>#DIV/0!</v>
      </c>
      <c r="N4280" s="176" t="e">
        <f t="shared" si="2841"/>
        <v>#DIV/0!</v>
      </c>
      <c r="O4280" s="176" t="e">
        <f t="shared" si="2841"/>
        <v>#DIV/0!</v>
      </c>
      <c r="P4280" s="164" t="e">
        <f t="shared" si="2834"/>
        <v>#DIV/0!</v>
      </c>
      <c r="Q4280" s="492">
        <f t="shared" si="2836"/>
        <v>-1</v>
      </c>
      <c r="R4280" s="234"/>
      <c r="S4280" s="234"/>
      <c r="T4280" s="75"/>
      <c r="U4280" s="79">
        <v>2</v>
      </c>
    </row>
    <row r="4281" spans="1:21" s="57" customFormat="1" ht="15.75" hidden="1" customHeight="1" thickBot="1">
      <c r="A4281" s="400" t="s">
        <v>89</v>
      </c>
      <c r="B4281" s="69"/>
      <c r="C4281" s="393" t="s">
        <v>2243</v>
      </c>
      <c r="D4281" s="175" t="e">
        <f t="shared" ref="D4281:O4283" si="2842">D4301/$P4301</f>
        <v>#DIV/0!</v>
      </c>
      <c r="E4281" s="176" t="e">
        <f t="shared" si="2842"/>
        <v>#DIV/0!</v>
      </c>
      <c r="F4281" s="176" t="e">
        <f t="shared" si="2842"/>
        <v>#DIV/0!</v>
      </c>
      <c r="G4281" s="176" t="e">
        <f t="shared" si="2842"/>
        <v>#DIV/0!</v>
      </c>
      <c r="H4281" s="176" t="e">
        <f t="shared" si="2842"/>
        <v>#DIV/0!</v>
      </c>
      <c r="I4281" s="176" t="e">
        <f t="shared" si="2842"/>
        <v>#DIV/0!</v>
      </c>
      <c r="J4281" s="176" t="e">
        <f t="shared" si="2842"/>
        <v>#DIV/0!</v>
      </c>
      <c r="K4281" s="176" t="e">
        <f t="shared" si="2842"/>
        <v>#DIV/0!</v>
      </c>
      <c r="L4281" s="176" t="e">
        <f t="shared" si="2842"/>
        <v>#DIV/0!</v>
      </c>
      <c r="M4281" s="176" t="e">
        <f t="shared" si="2842"/>
        <v>#DIV/0!</v>
      </c>
      <c r="N4281" s="176" t="e">
        <f t="shared" si="2842"/>
        <v>#DIV/0!</v>
      </c>
      <c r="O4281" s="176" t="e">
        <f t="shared" si="2842"/>
        <v>#DIV/0!</v>
      </c>
      <c r="P4281" s="164" t="e">
        <f t="shared" si="2834"/>
        <v>#DIV/0!</v>
      </c>
      <c r="Q4281" s="492" t="e">
        <f t="shared" si="2836"/>
        <v>#DIV/0!</v>
      </c>
      <c r="R4281" s="234"/>
      <c r="S4281" s="234"/>
      <c r="T4281" s="75"/>
      <c r="U4281" s="79">
        <v>2</v>
      </c>
    </row>
    <row r="4282" spans="1:21" s="57" customFormat="1" ht="15.75" hidden="1" customHeight="1" thickBot="1">
      <c r="A4282" s="400" t="s">
        <v>89</v>
      </c>
      <c r="B4282" s="69"/>
      <c r="C4282" s="393" t="s">
        <v>2244</v>
      </c>
      <c r="D4282" s="175" t="e">
        <f t="shared" si="2842"/>
        <v>#DIV/0!</v>
      </c>
      <c r="E4282" s="176" t="e">
        <f t="shared" si="2842"/>
        <v>#DIV/0!</v>
      </c>
      <c r="F4282" s="176" t="e">
        <f t="shared" si="2842"/>
        <v>#DIV/0!</v>
      </c>
      <c r="G4282" s="176" t="e">
        <f t="shared" si="2842"/>
        <v>#DIV/0!</v>
      </c>
      <c r="H4282" s="176" t="e">
        <f t="shared" si="2842"/>
        <v>#DIV/0!</v>
      </c>
      <c r="I4282" s="176" t="e">
        <f t="shared" si="2842"/>
        <v>#DIV/0!</v>
      </c>
      <c r="J4282" s="176" t="e">
        <f t="shared" si="2842"/>
        <v>#DIV/0!</v>
      </c>
      <c r="K4282" s="176" t="e">
        <f t="shared" si="2842"/>
        <v>#DIV/0!</v>
      </c>
      <c r="L4282" s="176" t="e">
        <f t="shared" si="2842"/>
        <v>#DIV/0!</v>
      </c>
      <c r="M4282" s="176" t="e">
        <f t="shared" si="2842"/>
        <v>#DIV/0!</v>
      </c>
      <c r="N4282" s="176" t="e">
        <f t="shared" si="2842"/>
        <v>#DIV/0!</v>
      </c>
      <c r="O4282" s="176" t="e">
        <f t="shared" si="2842"/>
        <v>#DIV/0!</v>
      </c>
      <c r="P4282" s="164" t="e">
        <f t="shared" si="2834"/>
        <v>#DIV/0!</v>
      </c>
      <c r="Q4282" s="492" t="e">
        <f t="shared" si="2836"/>
        <v>#DIV/0!</v>
      </c>
      <c r="R4282" s="234"/>
      <c r="S4282" s="234"/>
      <c r="T4282" s="75"/>
      <c r="U4282" s="79">
        <v>2</v>
      </c>
    </row>
    <row r="4283" spans="1:21" s="57" customFormat="1" ht="15.75" hidden="1" customHeight="1" thickBot="1">
      <c r="A4283" s="400" t="s">
        <v>89</v>
      </c>
      <c r="B4283" s="69"/>
      <c r="C4283" s="393" t="s">
        <v>2245</v>
      </c>
      <c r="D4283" s="175" t="e">
        <f t="shared" si="2842"/>
        <v>#DIV/0!</v>
      </c>
      <c r="E4283" s="176" t="e">
        <f t="shared" si="2842"/>
        <v>#DIV/0!</v>
      </c>
      <c r="F4283" s="176" t="e">
        <f t="shared" si="2842"/>
        <v>#DIV/0!</v>
      </c>
      <c r="G4283" s="176" t="e">
        <f t="shared" si="2842"/>
        <v>#DIV/0!</v>
      </c>
      <c r="H4283" s="176" t="e">
        <f t="shared" si="2842"/>
        <v>#DIV/0!</v>
      </c>
      <c r="I4283" s="176" t="e">
        <f t="shared" si="2842"/>
        <v>#DIV/0!</v>
      </c>
      <c r="J4283" s="176" t="e">
        <f t="shared" si="2842"/>
        <v>#DIV/0!</v>
      </c>
      <c r="K4283" s="176" t="e">
        <f t="shared" si="2842"/>
        <v>#DIV/0!</v>
      </c>
      <c r="L4283" s="176" t="e">
        <f t="shared" si="2842"/>
        <v>#DIV/0!</v>
      </c>
      <c r="M4283" s="176" t="e">
        <f t="shared" si="2842"/>
        <v>#DIV/0!</v>
      </c>
      <c r="N4283" s="176" t="e">
        <f t="shared" si="2842"/>
        <v>#DIV/0!</v>
      </c>
      <c r="O4283" s="176" t="e">
        <f t="shared" si="2842"/>
        <v>#DIV/0!</v>
      </c>
      <c r="P4283" s="164" t="e">
        <f t="shared" si="2834"/>
        <v>#DIV/0!</v>
      </c>
      <c r="Q4283" s="492" t="e">
        <f t="shared" si="2836"/>
        <v>#DIV/0!</v>
      </c>
      <c r="R4283" s="234"/>
      <c r="S4283" s="234"/>
      <c r="T4283" s="75"/>
      <c r="U4283" s="79">
        <v>2</v>
      </c>
    </row>
    <row r="4284" spans="1:21" s="57" customFormat="1" ht="15.75" hidden="1" customHeight="1" thickBot="1">
      <c r="A4284" s="400" t="s">
        <v>89</v>
      </c>
      <c r="B4284" s="69"/>
      <c r="C4284" s="394" t="s">
        <v>424</v>
      </c>
      <c r="D4284" s="245">
        <v>4.8953122499999999</v>
      </c>
      <c r="E4284" s="246">
        <v>84.639691749999997</v>
      </c>
      <c r="F4284" s="246">
        <v>74.27720042</v>
      </c>
      <c r="G4284" s="246">
        <v>74.161809320000003</v>
      </c>
      <c r="H4284" s="246">
        <v>67.133743169999974</v>
      </c>
      <c r="I4284" s="246">
        <v>79.383623030000038</v>
      </c>
      <c r="J4284" s="246">
        <v>77.146720599999981</v>
      </c>
      <c r="K4284" s="246">
        <v>85.041971060000037</v>
      </c>
      <c r="L4284" s="246">
        <v>61.035480129999996</v>
      </c>
      <c r="M4284" s="246">
        <v>63.808379510000009</v>
      </c>
      <c r="N4284" s="246">
        <v>87.01146239000002</v>
      </c>
      <c r="O4284" s="197">
        <v>153.20385684999997</v>
      </c>
      <c r="P4284" s="181">
        <f>SUM(D4284:O4284)</f>
        <v>911.73925048000001</v>
      </c>
      <c r="Q4284" s="198"/>
      <c r="R4284" s="161"/>
      <c r="S4284" s="161"/>
      <c r="T4284" s="75"/>
      <c r="U4284" s="79">
        <v>2</v>
      </c>
    </row>
    <row r="4285" spans="1:21" s="57" customFormat="1" ht="15.75" hidden="1" customHeight="1" thickBot="1">
      <c r="A4285" s="400" t="s">
        <v>89</v>
      </c>
      <c r="B4285" s="69"/>
      <c r="C4285" s="393" t="s">
        <v>425</v>
      </c>
      <c r="D4285" s="182">
        <v>2.91739383</v>
      </c>
      <c r="E4285" s="183">
        <v>75.383277469999996</v>
      </c>
      <c r="F4285" s="183">
        <v>52.326089590000002</v>
      </c>
      <c r="G4285" s="183">
        <v>87.512015759999997</v>
      </c>
      <c r="H4285" s="183">
        <v>73.163448950000003</v>
      </c>
      <c r="I4285" s="183">
        <v>72.676174099999997</v>
      </c>
      <c r="J4285" s="183">
        <v>63.536723879999997</v>
      </c>
      <c r="K4285" s="183">
        <v>85.969035520000006</v>
      </c>
      <c r="L4285" s="183">
        <v>54.107441979999997</v>
      </c>
      <c r="M4285" s="183">
        <v>70.367009539999998</v>
      </c>
      <c r="N4285" s="183">
        <v>73.518682479999995</v>
      </c>
      <c r="O4285" s="184">
        <v>141.20922523999999</v>
      </c>
      <c r="P4285" s="185">
        <f>SUM(D4285:O4285)</f>
        <v>852.68651834000002</v>
      </c>
      <c r="Q4285" s="502"/>
      <c r="R4285" s="186"/>
      <c r="S4285" s="186"/>
      <c r="T4285" s="103"/>
      <c r="U4285" s="79">
        <v>2</v>
      </c>
    </row>
    <row r="4286" spans="1:21" s="57" customFormat="1" ht="15.75" hidden="1" customHeight="1" thickBot="1">
      <c r="A4286" s="400" t="s">
        <v>89</v>
      </c>
      <c r="B4286" s="69"/>
      <c r="C4286" s="393" t="s">
        <v>452</v>
      </c>
      <c r="D4286" s="182">
        <v>0</v>
      </c>
      <c r="E4286" s="183">
        <v>79.617940270000005</v>
      </c>
      <c r="F4286" s="183">
        <v>67.033964960000006</v>
      </c>
      <c r="G4286" s="183">
        <v>70.149262460000003</v>
      </c>
      <c r="H4286" s="183">
        <v>63.445471879999999</v>
      </c>
      <c r="I4286" s="183">
        <v>74.14265116</v>
      </c>
      <c r="J4286" s="183">
        <v>67.989792159999993</v>
      </c>
      <c r="K4286" s="183">
        <v>94.125439639999996</v>
      </c>
      <c r="L4286" s="183">
        <v>46.162227790000003</v>
      </c>
      <c r="M4286" s="183">
        <v>60.756412009999998</v>
      </c>
      <c r="N4286" s="183">
        <v>75.783370050000002</v>
      </c>
      <c r="O4286" s="184">
        <v>135.53756501000001</v>
      </c>
      <c r="P4286" s="185">
        <f t="shared" ref="P4286:P4291" si="2843">SUM(D4286:O4286)</f>
        <v>834.74409738999998</v>
      </c>
      <c r="Q4286" s="503"/>
      <c r="R4286" s="187"/>
      <c r="S4286" s="187"/>
      <c r="T4286" s="105">
        <f t="shared" ref="T4286:T4291" si="2844">R4286-S4286</f>
        <v>0</v>
      </c>
      <c r="U4286" s="79">
        <v>2</v>
      </c>
    </row>
    <row r="4287" spans="1:21" s="57" customFormat="1" ht="15.75" hidden="1" customHeight="1" thickBot="1">
      <c r="A4287" s="400" t="s">
        <v>89</v>
      </c>
      <c r="B4287" s="69"/>
      <c r="C4287" s="393" t="s">
        <v>636</v>
      </c>
      <c r="D4287" s="182">
        <v>48.308544959999999</v>
      </c>
      <c r="E4287" s="183">
        <v>19.138000559999998</v>
      </c>
      <c r="F4287" s="183">
        <v>76.106299379999996</v>
      </c>
      <c r="G4287" s="183">
        <v>72.234570899999994</v>
      </c>
      <c r="H4287" s="183">
        <v>62.179187740000003</v>
      </c>
      <c r="I4287" s="183">
        <v>67.636034420000001</v>
      </c>
      <c r="J4287" s="183">
        <v>68.551844119999998</v>
      </c>
      <c r="K4287" s="183">
        <v>90.450998459999994</v>
      </c>
      <c r="L4287" s="183">
        <v>48.47799784</v>
      </c>
      <c r="M4287" s="183">
        <v>57.434569369999998</v>
      </c>
      <c r="N4287" s="183">
        <v>68.723906929999998</v>
      </c>
      <c r="O4287" s="184">
        <v>132.37429005000001</v>
      </c>
      <c r="P4287" s="185">
        <f t="shared" si="2843"/>
        <v>811.61624472999995</v>
      </c>
      <c r="Q4287" s="503"/>
      <c r="R4287" s="187"/>
      <c r="S4287" s="187"/>
      <c r="T4287" s="105">
        <f t="shared" si="2844"/>
        <v>0</v>
      </c>
      <c r="U4287" s="79">
        <v>2</v>
      </c>
    </row>
    <row r="4288" spans="1:21" s="57" customFormat="1" ht="15.75" hidden="1" customHeight="1" thickBot="1">
      <c r="A4288" s="400" t="s">
        <v>89</v>
      </c>
      <c r="B4288" s="69"/>
      <c r="C4288" s="393" t="s">
        <v>733</v>
      </c>
      <c r="D4288" s="182">
        <v>0</v>
      </c>
      <c r="E4288" s="183">
        <v>73.160358209999998</v>
      </c>
      <c r="F4288" s="183">
        <v>66.655190680000004</v>
      </c>
      <c r="G4288" s="183">
        <v>69.570850570000005</v>
      </c>
      <c r="H4288" s="183">
        <v>65.628708610000004</v>
      </c>
      <c r="I4288" s="183">
        <v>65.461821330000006</v>
      </c>
      <c r="J4288" s="183">
        <v>80.051468790000001</v>
      </c>
      <c r="K4288" s="183">
        <v>82.021865460000001</v>
      </c>
      <c r="L4288" s="183">
        <v>31.721006710000001</v>
      </c>
      <c r="M4288" s="183">
        <v>72.489855050000003</v>
      </c>
      <c r="N4288" s="183">
        <v>69.753680250000002</v>
      </c>
      <c r="O4288" s="184">
        <v>140.9778795</v>
      </c>
      <c r="P4288" s="185">
        <f t="shared" si="2843"/>
        <v>817.49268515999995</v>
      </c>
      <c r="Q4288" s="503"/>
      <c r="R4288" s="187"/>
      <c r="S4288" s="187"/>
      <c r="T4288" s="105">
        <f t="shared" si="2844"/>
        <v>0</v>
      </c>
      <c r="U4288" s="79">
        <v>2</v>
      </c>
    </row>
    <row r="4289" spans="1:21" s="57" customFormat="1" ht="15.75" hidden="1" customHeight="1" thickBot="1">
      <c r="A4289" s="400" t="s">
        <v>89</v>
      </c>
      <c r="B4289" s="69"/>
      <c r="C4289" s="393" t="s">
        <v>841</v>
      </c>
      <c r="D4289" s="189">
        <v>48.926848849999999</v>
      </c>
      <c r="E4289" s="190">
        <v>22.940543399999996</v>
      </c>
      <c r="F4289" s="190">
        <v>72.251347479999993</v>
      </c>
      <c r="G4289" s="190">
        <v>69.827721250000025</v>
      </c>
      <c r="H4289" s="190">
        <v>60.39579790999997</v>
      </c>
      <c r="I4289" s="190">
        <v>69.087050180000006</v>
      </c>
      <c r="J4289" s="190">
        <v>74.664739480000037</v>
      </c>
      <c r="K4289" s="190">
        <v>79.561619009999959</v>
      </c>
      <c r="L4289" s="190">
        <v>55.955451700000026</v>
      </c>
      <c r="M4289" s="190">
        <v>68.492399040000009</v>
      </c>
      <c r="N4289" s="190">
        <v>70.228695130000006</v>
      </c>
      <c r="O4289" s="184">
        <v>137.63040787</v>
      </c>
      <c r="P4289" s="185">
        <f t="shared" si="2843"/>
        <v>829.96262130000002</v>
      </c>
      <c r="Q4289" s="503"/>
      <c r="R4289" s="187"/>
      <c r="S4289" s="187"/>
      <c r="T4289" s="105">
        <f t="shared" si="2844"/>
        <v>0</v>
      </c>
      <c r="U4289" s="79">
        <v>2</v>
      </c>
    </row>
    <row r="4290" spans="1:21" s="57" customFormat="1" ht="15.75" hidden="1" customHeight="1" thickBot="1">
      <c r="A4290" s="400" t="s">
        <v>89</v>
      </c>
      <c r="B4290" s="69"/>
      <c r="C4290" s="393" t="s">
        <v>923</v>
      </c>
      <c r="D4290" s="422">
        <v>2.0234877999999998</v>
      </c>
      <c r="E4290" s="423">
        <v>74.055573590000009</v>
      </c>
      <c r="F4290" s="423">
        <v>63.840220549999984</v>
      </c>
      <c r="G4290" s="423">
        <v>0</v>
      </c>
      <c r="H4290" s="423">
        <v>135.85129347</v>
      </c>
      <c r="I4290" s="423">
        <v>73.99255187</v>
      </c>
      <c r="J4290" s="423">
        <v>73.078115109999999</v>
      </c>
      <c r="K4290" s="423">
        <v>76.047077170000023</v>
      </c>
      <c r="L4290" s="423">
        <v>48.237983490000033</v>
      </c>
      <c r="M4290" s="423">
        <v>64.73311463999994</v>
      </c>
      <c r="N4290" s="423">
        <v>74.004801909999969</v>
      </c>
      <c r="O4290" s="424">
        <v>137.34258465000005</v>
      </c>
      <c r="P4290" s="425">
        <f t="shared" si="2843"/>
        <v>823.20680425</v>
      </c>
      <c r="Q4290" s="503"/>
      <c r="R4290" s="182"/>
      <c r="S4290" s="191"/>
      <c r="T4290" s="192">
        <f>S4290-R4290</f>
        <v>0</v>
      </c>
      <c r="U4290" s="79">
        <v>2</v>
      </c>
    </row>
    <row r="4291" spans="1:21" s="57" customFormat="1" ht="15.75" hidden="1" customHeight="1" thickBot="1">
      <c r="A4291" s="400" t="s">
        <v>89</v>
      </c>
      <c r="B4291" s="69"/>
      <c r="C4291" s="393" t="s">
        <v>1024</v>
      </c>
      <c r="D4291" s="182">
        <v>2.9078681899999999</v>
      </c>
      <c r="E4291" s="183">
        <v>68.530001080000005</v>
      </c>
      <c r="F4291" s="183">
        <v>64.637834090000013</v>
      </c>
      <c r="G4291" s="183">
        <v>74.118329380000006</v>
      </c>
      <c r="H4291" s="183">
        <v>62.169226769999966</v>
      </c>
      <c r="I4291" s="183">
        <v>67.868382859999997</v>
      </c>
      <c r="J4291" s="183">
        <v>67.845194370000002</v>
      </c>
      <c r="K4291" s="183">
        <v>70.584363690000032</v>
      </c>
      <c r="L4291" s="183">
        <v>62.032386889999998</v>
      </c>
      <c r="M4291" s="183">
        <v>65.286301040000012</v>
      </c>
      <c r="N4291" s="183">
        <v>71.622465329999955</v>
      </c>
      <c r="O4291" s="184">
        <v>126.38528561999999</v>
      </c>
      <c r="P4291" s="185">
        <f t="shared" si="2843"/>
        <v>803.98763930999996</v>
      </c>
      <c r="Q4291" s="503"/>
      <c r="R4291" s="187">
        <v>799.2</v>
      </c>
      <c r="S4291" s="187">
        <v>799.2</v>
      </c>
      <c r="T4291" s="105">
        <f t="shared" si="2844"/>
        <v>0</v>
      </c>
      <c r="U4291" s="79">
        <v>2</v>
      </c>
    </row>
    <row r="4292" spans="1:21" s="57" customFormat="1" ht="15.6" customHeight="1" thickBot="1">
      <c r="A4292" s="400" t="s">
        <v>89</v>
      </c>
      <c r="B4292" s="516">
        <f>+B4279+1</f>
        <v>835</v>
      </c>
      <c r="C4292" s="393" t="s">
        <v>2538</v>
      </c>
      <c r="D4292" s="182">
        <v>4.7</v>
      </c>
      <c r="E4292" s="183">
        <v>61.4</v>
      </c>
      <c r="F4292" s="183">
        <v>53.8</v>
      </c>
      <c r="G4292" s="183">
        <v>63.1</v>
      </c>
      <c r="H4292" s="183">
        <v>49</v>
      </c>
      <c r="I4292" s="183">
        <v>56.8</v>
      </c>
      <c r="J4292" s="183">
        <v>58.4</v>
      </c>
      <c r="K4292" s="183">
        <v>62.6</v>
      </c>
      <c r="L4292" s="183">
        <v>48.2</v>
      </c>
      <c r="M4292" s="183">
        <v>55.8</v>
      </c>
      <c r="N4292" s="183">
        <v>62.8</v>
      </c>
      <c r="O4292" s="184">
        <f>(R4292)-SUM(D4292:N4292)</f>
        <v>99.700000000000045</v>
      </c>
      <c r="P4292" s="185">
        <f>SUM(D4292:O4292)</f>
        <v>676.3</v>
      </c>
      <c r="Q4292" s="584"/>
      <c r="R4292" s="182">
        <v>676.3</v>
      </c>
      <c r="S4292" s="187">
        <v>676.3</v>
      </c>
      <c r="T4292" s="105">
        <f>R4292-S4292</f>
        <v>0</v>
      </c>
      <c r="U4292" s="79">
        <v>1</v>
      </c>
    </row>
    <row r="4293" spans="1:21" s="57" customFormat="1" ht="15.75" hidden="1" customHeight="1" thickBot="1">
      <c r="A4293" s="400" t="s">
        <v>89</v>
      </c>
      <c r="B4293" s="69"/>
      <c r="C4293" s="393" t="s">
        <v>1171</v>
      </c>
      <c r="D4293" s="182">
        <v>0.85962185000000002</v>
      </c>
      <c r="E4293" s="183">
        <v>68.699123909999997</v>
      </c>
      <c r="F4293" s="183">
        <v>63.654569710000004</v>
      </c>
      <c r="G4293" s="183">
        <v>76.253770410000016</v>
      </c>
      <c r="H4293" s="183">
        <v>59.87032169999997</v>
      </c>
      <c r="I4293" s="183">
        <v>63.075030280000021</v>
      </c>
      <c r="J4293" s="183">
        <v>66.346250520000012</v>
      </c>
      <c r="K4293" s="183">
        <v>69.887911499999973</v>
      </c>
      <c r="L4293" s="183">
        <v>57.103060029999995</v>
      </c>
      <c r="M4293" s="183">
        <v>60.945670019999966</v>
      </c>
      <c r="N4293" s="183">
        <v>60.702534750000041</v>
      </c>
      <c r="O4293" s="184">
        <v>120.61728554000001</v>
      </c>
      <c r="P4293" s="185">
        <f>SUM(D4293:O4293)</f>
        <v>768.01515022000001</v>
      </c>
      <c r="Q4293" s="351"/>
      <c r="R4293" s="199">
        <v>783</v>
      </c>
      <c r="S4293" s="187">
        <v>783</v>
      </c>
      <c r="T4293" s="481">
        <f>R4293-S4293</f>
        <v>0</v>
      </c>
      <c r="U4293" s="79">
        <v>2</v>
      </c>
    </row>
    <row r="4294" spans="1:21" s="57" customFormat="1" ht="15.75" hidden="1" customHeight="1" thickBot="1">
      <c r="A4294" s="400" t="s">
        <v>89</v>
      </c>
      <c r="B4294" s="516"/>
      <c r="C4294" s="393" t="s">
        <v>2236</v>
      </c>
      <c r="D4294" s="182">
        <v>6.20367289</v>
      </c>
      <c r="E4294" s="183">
        <v>68.657017580000002</v>
      </c>
      <c r="F4294" s="183">
        <v>57.413822280000019</v>
      </c>
      <c r="G4294" s="183">
        <v>68.864044629999995</v>
      </c>
      <c r="H4294" s="183">
        <v>47.750182639999991</v>
      </c>
      <c r="I4294" s="183">
        <v>65.717981099999975</v>
      </c>
      <c r="J4294" s="183">
        <v>57.974123960000043</v>
      </c>
      <c r="K4294" s="183">
        <v>75.460432159999982</v>
      </c>
      <c r="L4294" s="183">
        <v>54.331872869999984</v>
      </c>
      <c r="M4294" s="183">
        <v>67.328673900000013</v>
      </c>
      <c r="N4294" s="183">
        <v>76.685158849999993</v>
      </c>
      <c r="O4294" s="184">
        <v>105.89337806000003</v>
      </c>
      <c r="P4294" s="185">
        <f t="shared" ref="P4294:P4303" si="2845">SUM(D4294:O4294)</f>
        <v>752.28036092000002</v>
      </c>
      <c r="Q4294" s="351"/>
      <c r="R4294" s="182">
        <v>724.9</v>
      </c>
      <c r="S4294" s="187">
        <f>670.6+54.3</f>
        <v>724.9</v>
      </c>
      <c r="T4294" s="481">
        <f t="shared" ref="T4294:T4303" si="2846">R4294-S4294</f>
        <v>0</v>
      </c>
      <c r="U4294" s="79">
        <v>2</v>
      </c>
    </row>
    <row r="4295" spans="1:21" s="57" customFormat="1" ht="15.75" hidden="1" customHeight="1" thickBot="1">
      <c r="A4295" s="400" t="s">
        <v>89</v>
      </c>
      <c r="B4295" s="516"/>
      <c r="C4295" s="393" t="s">
        <v>2237</v>
      </c>
      <c r="D4295" s="583">
        <v>6.6976132000000002</v>
      </c>
      <c r="E4295" s="301">
        <v>70.481941620000001</v>
      </c>
      <c r="F4295" s="301">
        <v>60.296108509999996</v>
      </c>
      <c r="G4295" s="301">
        <v>70.72850274000001</v>
      </c>
      <c r="H4295" s="301">
        <v>56.320546979999989</v>
      </c>
      <c r="I4295" s="301">
        <v>58.927868979999971</v>
      </c>
      <c r="J4295" s="301">
        <v>71.670210760000032</v>
      </c>
      <c r="K4295" s="301">
        <v>65.719460749999996</v>
      </c>
      <c r="L4295" s="301">
        <v>47.266856840000003</v>
      </c>
      <c r="M4295" s="301">
        <v>56.305292049999991</v>
      </c>
      <c r="N4295" s="301">
        <v>64.310594990000027</v>
      </c>
      <c r="O4295" s="332">
        <v>106.27500257999998</v>
      </c>
      <c r="P4295" s="333">
        <f t="shared" si="2845"/>
        <v>735</v>
      </c>
      <c r="Q4295" s="557"/>
      <c r="R4295" s="419">
        <v>755.8</v>
      </c>
      <c r="S4295" s="187">
        <v>755.8</v>
      </c>
      <c r="T4295" s="105">
        <f t="shared" si="2846"/>
        <v>0</v>
      </c>
      <c r="U4295" s="79">
        <v>2</v>
      </c>
    </row>
    <row r="4296" spans="1:21" s="57" customFormat="1" ht="15.6" hidden="1" customHeight="1" thickBot="1">
      <c r="A4296" s="400" t="s">
        <v>89</v>
      </c>
      <c r="B4296" s="516"/>
      <c r="C4296" s="393" t="s">
        <v>2238</v>
      </c>
      <c r="D4296" s="189">
        <v>17.955222890000002</v>
      </c>
      <c r="E4296" s="190">
        <v>72.906983819999994</v>
      </c>
      <c r="F4296" s="190">
        <v>52.252887319999999</v>
      </c>
      <c r="G4296" s="190">
        <v>60.225602559999999</v>
      </c>
      <c r="H4296" s="190">
        <v>62.126947099999995</v>
      </c>
      <c r="I4296" s="190">
        <v>57.229615109999997</v>
      </c>
      <c r="J4296" s="190">
        <v>62.866409970000007</v>
      </c>
      <c r="K4296" s="190">
        <v>66.706790889999979</v>
      </c>
      <c r="L4296" s="190">
        <v>46.225434060000055</v>
      </c>
      <c r="M4296" s="190">
        <v>55.441146740000022</v>
      </c>
      <c r="N4296" s="190">
        <v>65.525168539999981</v>
      </c>
      <c r="O4296" s="184">
        <v>112.70994055999995</v>
      </c>
      <c r="P4296" s="185">
        <f t="shared" si="2845"/>
        <v>732.17214955999998</v>
      </c>
      <c r="Q4296" s="584"/>
      <c r="R4296" s="182">
        <v>745.3</v>
      </c>
      <c r="S4296" s="187">
        <v>745.3</v>
      </c>
      <c r="T4296" s="105">
        <f t="shared" si="2846"/>
        <v>0</v>
      </c>
      <c r="U4296" s="79">
        <v>2</v>
      </c>
    </row>
    <row r="4297" spans="1:21" s="57" customFormat="1" ht="15.6" hidden="1" customHeight="1" thickBot="1">
      <c r="A4297" s="400" t="s">
        <v>89</v>
      </c>
      <c r="B4297" s="516"/>
      <c r="C4297" s="393" t="s">
        <v>2239</v>
      </c>
      <c r="D4297" s="189">
        <v>7.2509452899999998</v>
      </c>
      <c r="E4297" s="190">
        <v>65.226972429999989</v>
      </c>
      <c r="F4297" s="190">
        <v>52.409357730000011</v>
      </c>
      <c r="G4297" s="190">
        <v>58.368133779999994</v>
      </c>
      <c r="H4297" s="190">
        <v>57.669272769999985</v>
      </c>
      <c r="I4297" s="190">
        <v>49.958633100000014</v>
      </c>
      <c r="J4297" s="190">
        <v>66.414503299999978</v>
      </c>
      <c r="K4297" s="190">
        <v>66.665601500000037</v>
      </c>
      <c r="L4297" s="190">
        <v>41.377068369999961</v>
      </c>
      <c r="M4297" s="190">
        <v>51.679098099999976</v>
      </c>
      <c r="N4297" s="190">
        <v>66.454077060000031</v>
      </c>
      <c r="O4297" s="184">
        <v>107.28305120000005</v>
      </c>
      <c r="P4297" s="185">
        <f t="shared" si="2845"/>
        <v>690.75671463000003</v>
      </c>
      <c r="Q4297" s="584"/>
      <c r="R4297" s="182">
        <v>692.4</v>
      </c>
      <c r="S4297" s="187">
        <v>692.4</v>
      </c>
      <c r="T4297" s="105">
        <f t="shared" si="2846"/>
        <v>0</v>
      </c>
      <c r="U4297" s="79">
        <v>2</v>
      </c>
    </row>
    <row r="4298" spans="1:21" s="57" customFormat="1" ht="15.75" customHeight="1" thickBot="1">
      <c r="A4298" s="400" t="s">
        <v>89</v>
      </c>
      <c r="B4298" s="516">
        <f>+B4292+1</f>
        <v>836</v>
      </c>
      <c r="C4298" s="393" t="s">
        <v>2240</v>
      </c>
      <c r="D4298" s="611">
        <v>6.2</v>
      </c>
      <c r="E4298" s="611">
        <v>62.6</v>
      </c>
      <c r="F4298" s="611">
        <v>52.1</v>
      </c>
      <c r="G4298" s="611">
        <v>60.6</v>
      </c>
      <c r="H4298" s="611">
        <v>49.7</v>
      </c>
      <c r="I4298" s="611">
        <v>53.3</v>
      </c>
      <c r="J4298" s="611">
        <v>60.2</v>
      </c>
      <c r="K4298" s="611">
        <v>63.7</v>
      </c>
      <c r="L4298" s="611">
        <v>43.7</v>
      </c>
      <c r="M4298" s="611">
        <v>53.6</v>
      </c>
      <c r="N4298" s="611">
        <v>63.5</v>
      </c>
      <c r="O4298" s="184">
        <f t="shared" ref="O4298:O4303" si="2847">(R4298)-SUM(D4298:N4298)</f>
        <v>98.099999999999909</v>
      </c>
      <c r="P4298" s="185">
        <f t="shared" si="2845"/>
        <v>667.3</v>
      </c>
      <c r="Q4298" s="557"/>
      <c r="R4298" s="194">
        <v>667.3</v>
      </c>
      <c r="S4298" s="187">
        <v>667.3</v>
      </c>
      <c r="T4298" s="105">
        <f t="shared" si="2846"/>
        <v>0</v>
      </c>
      <c r="U4298" s="79">
        <v>1</v>
      </c>
    </row>
    <row r="4299" spans="1:21" s="57" customFormat="1" ht="15.75" customHeight="1" thickBot="1">
      <c r="A4299" s="400" t="s">
        <v>89</v>
      </c>
      <c r="B4299" s="516">
        <f>+B4298+1</f>
        <v>837</v>
      </c>
      <c r="C4299" s="393" t="s">
        <v>2241</v>
      </c>
      <c r="D4299" s="612">
        <v>6</v>
      </c>
      <c r="E4299" s="611">
        <v>60.7</v>
      </c>
      <c r="F4299" s="611">
        <v>50.5</v>
      </c>
      <c r="G4299" s="611">
        <v>58.7</v>
      </c>
      <c r="H4299" s="611">
        <v>48.2</v>
      </c>
      <c r="I4299" s="611">
        <v>51.7</v>
      </c>
      <c r="J4299" s="611">
        <v>58.4</v>
      </c>
      <c r="K4299" s="611">
        <v>61.7</v>
      </c>
      <c r="L4299" s="611">
        <v>42.4</v>
      </c>
      <c r="M4299" s="611">
        <v>52</v>
      </c>
      <c r="N4299" s="611">
        <v>61.6</v>
      </c>
      <c r="O4299" s="184">
        <f t="shared" si="2847"/>
        <v>95.100000000000023</v>
      </c>
      <c r="P4299" s="185">
        <f t="shared" si="2845"/>
        <v>647</v>
      </c>
      <c r="Q4299" s="542"/>
      <c r="R4299" s="199">
        <v>647</v>
      </c>
      <c r="S4299" s="187">
        <v>647</v>
      </c>
      <c r="T4299" s="105">
        <f t="shared" si="2846"/>
        <v>0</v>
      </c>
      <c r="U4299" s="79">
        <v>1</v>
      </c>
    </row>
    <row r="4300" spans="1:21" s="57" customFormat="1" ht="15.75" hidden="1" customHeight="1" thickBot="1">
      <c r="A4300" s="400" t="s">
        <v>89</v>
      </c>
      <c r="B4300" s="69"/>
      <c r="C4300" s="393" t="s">
        <v>2242</v>
      </c>
      <c r="D4300" s="195"/>
      <c r="E4300" s="193"/>
      <c r="F4300" s="193"/>
      <c r="G4300" s="193"/>
      <c r="H4300" s="193"/>
      <c r="I4300" s="193"/>
      <c r="J4300" s="193"/>
      <c r="K4300" s="193"/>
      <c r="L4300" s="193"/>
      <c r="M4300" s="193"/>
      <c r="N4300" s="193"/>
      <c r="O4300" s="184">
        <f t="shared" si="2847"/>
        <v>0</v>
      </c>
      <c r="P4300" s="185">
        <f t="shared" si="2845"/>
        <v>0</v>
      </c>
      <c r="Q4300" s="503"/>
      <c r="R4300" s="199"/>
      <c r="S4300" s="187"/>
      <c r="T4300" s="105">
        <f t="shared" si="2846"/>
        <v>0</v>
      </c>
      <c r="U4300" s="79">
        <v>2</v>
      </c>
    </row>
    <row r="4301" spans="1:21" s="57" customFormat="1" ht="15.75" hidden="1" customHeight="1" thickBot="1">
      <c r="A4301" s="400" t="s">
        <v>89</v>
      </c>
      <c r="B4301" s="69"/>
      <c r="C4301" s="393" t="s">
        <v>2243</v>
      </c>
      <c r="D4301" s="195"/>
      <c r="E4301" s="193"/>
      <c r="F4301" s="193"/>
      <c r="G4301" s="193"/>
      <c r="H4301" s="193"/>
      <c r="I4301" s="193"/>
      <c r="J4301" s="193"/>
      <c r="K4301" s="193"/>
      <c r="L4301" s="193"/>
      <c r="M4301" s="193"/>
      <c r="N4301" s="193"/>
      <c r="O4301" s="184">
        <f t="shared" si="2847"/>
        <v>0</v>
      </c>
      <c r="P4301" s="185">
        <f t="shared" si="2845"/>
        <v>0</v>
      </c>
      <c r="Q4301" s="503"/>
      <c r="R4301" s="199"/>
      <c r="S4301" s="187"/>
      <c r="T4301" s="105">
        <f t="shared" si="2846"/>
        <v>0</v>
      </c>
      <c r="U4301" s="79">
        <v>2</v>
      </c>
    </row>
    <row r="4302" spans="1:21" s="57" customFormat="1" ht="15.75" hidden="1" customHeight="1" thickBot="1">
      <c r="A4302" s="400" t="s">
        <v>89</v>
      </c>
      <c r="B4302" s="69"/>
      <c r="C4302" s="393" t="s">
        <v>2244</v>
      </c>
      <c r="D4302" s="195"/>
      <c r="E4302" s="193"/>
      <c r="F4302" s="193"/>
      <c r="G4302" s="193"/>
      <c r="H4302" s="193"/>
      <c r="I4302" s="193"/>
      <c r="J4302" s="193"/>
      <c r="K4302" s="193"/>
      <c r="L4302" s="193"/>
      <c r="M4302" s="193"/>
      <c r="N4302" s="193"/>
      <c r="O4302" s="184">
        <f t="shared" si="2847"/>
        <v>0</v>
      </c>
      <c r="P4302" s="185">
        <f t="shared" si="2845"/>
        <v>0</v>
      </c>
      <c r="Q4302" s="503"/>
      <c r="R4302" s="199"/>
      <c r="S4302" s="187"/>
      <c r="T4302" s="105">
        <f t="shared" si="2846"/>
        <v>0</v>
      </c>
      <c r="U4302" s="79">
        <v>2</v>
      </c>
    </row>
    <row r="4303" spans="1:21" s="57" customFormat="1" ht="15.75" hidden="1" customHeight="1" thickBot="1">
      <c r="A4303" s="400" t="s">
        <v>89</v>
      </c>
      <c r="B4303" s="69"/>
      <c r="C4303" s="393" t="s">
        <v>2245</v>
      </c>
      <c r="D4303" s="195"/>
      <c r="E4303" s="193"/>
      <c r="F4303" s="193"/>
      <c r="G4303" s="193"/>
      <c r="H4303" s="193"/>
      <c r="I4303" s="193"/>
      <c r="J4303" s="193"/>
      <c r="K4303" s="193"/>
      <c r="L4303" s="193"/>
      <c r="M4303" s="193"/>
      <c r="N4303" s="193"/>
      <c r="O4303" s="184">
        <f t="shared" si="2847"/>
        <v>0</v>
      </c>
      <c r="P4303" s="185">
        <f t="shared" si="2845"/>
        <v>0</v>
      </c>
      <c r="Q4303" s="503"/>
      <c r="R4303" s="199"/>
      <c r="S4303" s="187"/>
      <c r="T4303" s="105">
        <f t="shared" si="2846"/>
        <v>0</v>
      </c>
      <c r="U4303" s="79">
        <v>2</v>
      </c>
    </row>
    <row r="4304" spans="1:21" s="196" customFormat="1" ht="15.6" customHeight="1" thickBot="1">
      <c r="B4304" s="549"/>
      <c r="C4304" s="474"/>
      <c r="D4304" s="161"/>
      <c r="E4304" s="161"/>
      <c r="F4304" s="161"/>
      <c r="G4304" s="161"/>
      <c r="H4304" s="161"/>
      <c r="I4304" s="161"/>
      <c r="J4304" s="161"/>
      <c r="K4304" s="161"/>
      <c r="L4304" s="161"/>
      <c r="M4304" s="161"/>
      <c r="N4304" s="161"/>
      <c r="O4304" s="197"/>
      <c r="P4304" s="198"/>
      <c r="Q4304" s="198"/>
      <c r="R4304" s="161"/>
      <c r="S4304" s="161"/>
      <c r="T4304" s="75"/>
      <c r="U4304" s="79">
        <v>1</v>
      </c>
    </row>
    <row r="4305" spans="1:21" s="57" customFormat="1" ht="15.75" hidden="1" customHeight="1" thickBot="1">
      <c r="A4305" s="302" t="s">
        <v>562</v>
      </c>
      <c r="B4305" s="69"/>
      <c r="C4305" s="157" t="s">
        <v>542</v>
      </c>
      <c r="D4305" s="218">
        <v>8.6299224332268373E-2</v>
      </c>
      <c r="E4305" s="218">
        <v>8.2713027530239111E-2</v>
      </c>
      <c r="F4305" s="218">
        <v>8.1881260185450652E-2</v>
      </c>
      <c r="G4305" s="218">
        <v>8.2918001925158719E-2</v>
      </c>
      <c r="H4305" s="218">
        <v>8.165994675920589E-2</v>
      </c>
      <c r="I4305" s="218">
        <v>8.1979190939912905E-2</v>
      </c>
      <c r="J4305" s="218">
        <v>8.2002938532358169E-2</v>
      </c>
      <c r="K4305" s="218">
        <v>8.2578978512777582E-2</v>
      </c>
      <c r="L4305" s="218">
        <v>8.3455532039419203E-2</v>
      </c>
      <c r="M4305" s="218">
        <v>8.4123276609458619E-2</v>
      </c>
      <c r="N4305" s="218">
        <v>8.4194266939676909E-2</v>
      </c>
      <c r="O4305" s="401">
        <v>8.6194355694073882E-2</v>
      </c>
      <c r="P4305" s="160">
        <v>1</v>
      </c>
      <c r="Q4305" s="484"/>
      <c r="R4305" s="161"/>
      <c r="S4305" s="161"/>
      <c r="T4305" s="75"/>
      <c r="U4305" s="79">
        <v>2</v>
      </c>
    </row>
    <row r="4306" spans="1:21" s="57" customFormat="1" ht="15.75" hidden="1" customHeight="1" thickBot="1">
      <c r="A4306" s="304" t="s">
        <v>562</v>
      </c>
      <c r="B4306" s="69"/>
      <c r="C4306" s="157" t="s">
        <v>543</v>
      </c>
      <c r="D4306" s="220">
        <v>8.0775769179190021E-2</v>
      </c>
      <c r="E4306" s="220">
        <v>8.7142662178323907E-2</v>
      </c>
      <c r="F4306" s="220">
        <v>7.9865142357565033E-2</v>
      </c>
      <c r="G4306" s="220">
        <v>7.7177278058086426E-2</v>
      </c>
      <c r="H4306" s="220">
        <v>7.9192861782387824E-2</v>
      </c>
      <c r="I4306" s="220">
        <v>0.13610377737211082</v>
      </c>
      <c r="J4306" s="220">
        <v>7.5929840403930582E-2</v>
      </c>
      <c r="K4306" s="220">
        <v>7.7930022105718019E-2</v>
      </c>
      <c r="L4306" s="220">
        <v>7.4340276085183621E-2</v>
      </c>
      <c r="M4306" s="220">
        <v>7.7146683507567648E-2</v>
      </c>
      <c r="N4306" s="220">
        <v>7.4826953931448573E-2</v>
      </c>
      <c r="O4306" s="268">
        <v>7.9568733038487605E-2</v>
      </c>
      <c r="P4306" s="164">
        <v>1</v>
      </c>
      <c r="Q4306" s="484"/>
      <c r="R4306" s="161"/>
      <c r="S4306" s="161"/>
      <c r="T4306" s="75"/>
      <c r="U4306" s="79">
        <v>2</v>
      </c>
    </row>
    <row r="4307" spans="1:21" s="57" customFormat="1" ht="15.75" hidden="1" customHeight="1" thickBot="1">
      <c r="A4307" s="304" t="s">
        <v>562</v>
      </c>
      <c r="B4307" s="69"/>
      <c r="C4307" s="157" t="s">
        <v>544</v>
      </c>
      <c r="D4307" s="235">
        <v>8.2370236751530213E-2</v>
      </c>
      <c r="E4307" s="235">
        <v>8.1959330346392564E-2</v>
      </c>
      <c r="F4307" s="235">
        <v>8.5544287640463609E-2</v>
      </c>
      <c r="G4307" s="235">
        <v>8.2638170363185423E-2</v>
      </c>
      <c r="H4307" s="235">
        <v>8.2410195442535569E-2</v>
      </c>
      <c r="I4307" s="235">
        <v>8.4371980112722525E-2</v>
      </c>
      <c r="J4307" s="235">
        <v>7.9028824090626518E-2</v>
      </c>
      <c r="K4307" s="235">
        <v>9.1500201483943167E-2</v>
      </c>
      <c r="L4307" s="235">
        <v>8.2019972461898058E-2</v>
      </c>
      <c r="M4307" s="235">
        <v>7.8778960017680394E-2</v>
      </c>
      <c r="N4307" s="235">
        <v>8.6514607399882024E-2</v>
      </c>
      <c r="O4307" s="269">
        <v>8.2863233889139812E-2</v>
      </c>
      <c r="P4307" s="167">
        <v>1</v>
      </c>
      <c r="Q4307" s="484"/>
      <c r="R4307" s="161"/>
      <c r="S4307" s="161"/>
      <c r="T4307" s="75"/>
      <c r="U4307" s="79">
        <v>2</v>
      </c>
    </row>
    <row r="4308" spans="1:21" s="57" customFormat="1" ht="15.75" hidden="1" customHeight="1" thickBot="1">
      <c r="A4308" s="304" t="s">
        <v>562</v>
      </c>
      <c r="B4308" s="69"/>
      <c r="C4308" s="157" t="s">
        <v>545</v>
      </c>
      <c r="D4308" s="168">
        <v>8.7589167098607104E-2</v>
      </c>
      <c r="E4308" s="169">
        <v>8.4472197632737653E-2</v>
      </c>
      <c r="F4308" s="169">
        <v>8.2612943280985368E-2</v>
      </c>
      <c r="G4308" s="169">
        <v>8.3840073655606154E-2</v>
      </c>
      <c r="H4308" s="169">
        <v>8.4277510787525017E-2</v>
      </c>
      <c r="I4308" s="169">
        <v>8.7995860444157525E-2</v>
      </c>
      <c r="J4308" s="169">
        <v>8.0645117516516193E-2</v>
      </c>
      <c r="K4308" s="169">
        <v>8.2275674089485121E-2</v>
      </c>
      <c r="L4308" s="169">
        <v>8.0797674368813549E-2</v>
      </c>
      <c r="M4308" s="169">
        <v>8.0512074942993714E-2</v>
      </c>
      <c r="N4308" s="217">
        <v>8.3680603581594293E-2</v>
      </c>
      <c r="O4308" s="217">
        <v>8.1301102600978351E-2</v>
      </c>
      <c r="P4308" s="295">
        <v>1</v>
      </c>
      <c r="Q4308" s="446"/>
      <c r="R4308" s="161"/>
      <c r="S4308" s="161"/>
      <c r="T4308" s="75"/>
      <c r="U4308" s="79">
        <v>2</v>
      </c>
    </row>
    <row r="4309" spans="1:21" s="57" customFormat="1" ht="15.75" hidden="1" customHeight="1" thickBot="1">
      <c r="A4309" s="304" t="s">
        <v>562</v>
      </c>
      <c r="B4309" s="69"/>
      <c r="C4309" s="172" t="s">
        <v>546</v>
      </c>
      <c r="D4309" s="168">
        <f t="shared" ref="D4309:D4315" si="2848">D4328/$P4328</f>
        <v>8.3800083292201386E-2</v>
      </c>
      <c r="E4309" s="169">
        <f t="shared" ref="E4309:O4309" si="2849">E4328/$P4328</f>
        <v>8.1363840792128314E-2</v>
      </c>
      <c r="F4309" s="169">
        <f t="shared" si="2849"/>
        <v>8.2019763078370944E-2</v>
      </c>
      <c r="G4309" s="169">
        <f t="shared" si="2849"/>
        <v>8.1692508310842599E-2</v>
      </c>
      <c r="H4309" s="169">
        <f t="shared" si="2849"/>
        <v>8.0471214419936696E-2</v>
      </c>
      <c r="I4309" s="169">
        <f t="shared" si="2849"/>
        <v>9.4577399961323153E-2</v>
      </c>
      <c r="J4309" s="169">
        <f t="shared" si="2849"/>
        <v>7.8690315193414212E-2</v>
      </c>
      <c r="K4309" s="169">
        <f t="shared" si="2849"/>
        <v>8.4768822529645016E-2</v>
      </c>
      <c r="L4309" s="169">
        <f t="shared" si="2849"/>
        <v>8.2276024208714757E-2</v>
      </c>
      <c r="M4309" s="169">
        <f t="shared" si="2849"/>
        <v>8.2041452518219912E-2</v>
      </c>
      <c r="N4309" s="169">
        <f t="shared" si="2849"/>
        <v>8.5600189171806687E-2</v>
      </c>
      <c r="O4309" s="169">
        <f t="shared" si="2849"/>
        <v>8.2698386523396158E-2</v>
      </c>
      <c r="P4309" s="171">
        <f>SUM(D4309:O4309)</f>
        <v>0.99999999999999978</v>
      </c>
      <c r="Q4309" s="496">
        <f>(P4328/P4327-1)</f>
        <v>-2.124985004387181E-2</v>
      </c>
      <c r="R4309" s="161"/>
      <c r="S4309" s="161"/>
      <c r="T4309" s="75"/>
      <c r="U4309" s="79">
        <v>2</v>
      </c>
    </row>
    <row r="4310" spans="1:21" s="57" customFormat="1" ht="15.75" hidden="1" customHeight="1" thickBot="1">
      <c r="A4310" s="304" t="s">
        <v>562</v>
      </c>
      <c r="B4310" s="69"/>
      <c r="C4310" s="157" t="s">
        <v>541</v>
      </c>
      <c r="D4310" s="168">
        <f t="shared" si="2848"/>
        <v>8.4139565275989578E-2</v>
      </c>
      <c r="E4310" s="169">
        <f t="shared" ref="E4310:O4310" si="2850">E4329/$P4329</f>
        <v>8.3218663822876918E-2</v>
      </c>
      <c r="F4310" s="169">
        <f t="shared" si="2850"/>
        <v>7.9749928247620436E-2</v>
      </c>
      <c r="G4310" s="169">
        <f t="shared" si="2850"/>
        <v>8.0834243766357394E-2</v>
      </c>
      <c r="H4310" s="169">
        <f t="shared" si="2850"/>
        <v>7.8738386458775567E-2</v>
      </c>
      <c r="I4310" s="169">
        <f t="shared" si="2850"/>
        <v>0.11045413268691652</v>
      </c>
      <c r="J4310" s="169">
        <f t="shared" si="2850"/>
        <v>7.9312511851190384E-2</v>
      </c>
      <c r="K4310" s="169">
        <f t="shared" si="2850"/>
        <v>8.3115981207900952E-2</v>
      </c>
      <c r="L4310" s="169">
        <f t="shared" si="2850"/>
        <v>7.9362836315162111E-2</v>
      </c>
      <c r="M4310" s="169">
        <f t="shared" si="2850"/>
        <v>7.950116559688436E-2</v>
      </c>
      <c r="N4310" s="169">
        <f t="shared" si="2850"/>
        <v>8.2594062934997534E-2</v>
      </c>
      <c r="O4310" s="169">
        <f t="shared" si="2850"/>
        <v>7.8978521835328233E-2</v>
      </c>
      <c r="P4310" s="171">
        <f>SUM(D4310:O4310)</f>
        <v>1</v>
      </c>
      <c r="Q4310" s="496">
        <f t="shared" ref="Q4310:Q4315" si="2851">(P4329/P4328-1)</f>
        <v>-1.6023084254219944E-2</v>
      </c>
      <c r="R4310" s="161"/>
      <c r="S4310" s="161"/>
      <c r="T4310" s="75"/>
      <c r="U4310" s="79">
        <v>2</v>
      </c>
    </row>
    <row r="4311" spans="1:21" s="57" customFormat="1" ht="15.75" hidden="1" customHeight="1" thickBot="1">
      <c r="A4311" s="304" t="s">
        <v>562</v>
      </c>
      <c r="B4311" s="69"/>
      <c r="C4311" s="157" t="s">
        <v>637</v>
      </c>
      <c r="D4311" s="168">
        <f t="shared" si="2848"/>
        <v>8.5466190051757401E-2</v>
      </c>
      <c r="E4311" s="169">
        <f t="shared" ref="E4311:O4311" si="2852">E4330/$P4330</f>
        <v>8.1120275723430266E-2</v>
      </c>
      <c r="F4311" s="169">
        <f t="shared" si="2852"/>
        <v>8.5206876643009188E-2</v>
      </c>
      <c r="G4311" s="169">
        <f t="shared" si="2852"/>
        <v>8.3317787275114755E-2</v>
      </c>
      <c r="H4311" s="169">
        <f t="shared" si="2852"/>
        <v>8.0655154787766678E-2</v>
      </c>
      <c r="I4311" s="169">
        <f t="shared" si="2852"/>
        <v>8.8237072338164468E-2</v>
      </c>
      <c r="J4311" s="169">
        <f t="shared" si="2852"/>
        <v>8.1260138092887083E-2</v>
      </c>
      <c r="K4311" s="169">
        <f t="shared" si="2852"/>
        <v>8.3503357127184152E-2</v>
      </c>
      <c r="L4311" s="169">
        <f t="shared" si="2852"/>
        <v>8.4713777132289309E-2</v>
      </c>
      <c r="M4311" s="169">
        <f t="shared" si="2852"/>
        <v>8.0075839080963718E-2</v>
      </c>
      <c r="N4311" s="169">
        <f t="shared" si="2852"/>
        <v>8.4630505724015231E-2</v>
      </c>
      <c r="O4311" s="169">
        <f t="shared" si="2852"/>
        <v>8.1813026023417668E-2</v>
      </c>
      <c r="P4311" s="171">
        <f t="shared" ref="P4311:P4316" si="2853">SUM(D4311:O4311)</f>
        <v>1</v>
      </c>
      <c r="Q4311" s="497">
        <f t="shared" si="2851"/>
        <v>-5.550373666740549E-2</v>
      </c>
      <c r="R4311" s="161"/>
      <c r="S4311" s="161"/>
      <c r="T4311" s="75"/>
      <c r="U4311" s="79">
        <v>2</v>
      </c>
    </row>
    <row r="4312" spans="1:21" s="57" customFormat="1" ht="15.75" hidden="1" customHeight="1" thickBot="1">
      <c r="A4312" s="304" t="s">
        <v>562</v>
      </c>
      <c r="B4312" s="69"/>
      <c r="C4312" s="157" t="s">
        <v>734</v>
      </c>
      <c r="D4312" s="168">
        <f t="shared" si="2848"/>
        <v>8.3303225110055751E-2</v>
      </c>
      <c r="E4312" s="169">
        <f t="shared" ref="E4312:O4312" si="2854">E4331/$P4331</f>
        <v>8.2808480991602942E-2</v>
      </c>
      <c r="F4312" s="169">
        <f t="shared" si="2854"/>
        <v>8.3841545785532143E-2</v>
      </c>
      <c r="G4312" s="169">
        <f t="shared" si="2854"/>
        <v>8.1898320237135488E-2</v>
      </c>
      <c r="H4312" s="169">
        <f t="shared" si="2854"/>
        <v>8.1869893818157263E-2</v>
      </c>
      <c r="I4312" s="169">
        <f t="shared" si="2854"/>
        <v>9.0146445523296426E-2</v>
      </c>
      <c r="J4312" s="169">
        <f t="shared" si="2854"/>
        <v>8.0203206678705452E-2</v>
      </c>
      <c r="K4312" s="169">
        <f t="shared" si="2854"/>
        <v>8.3238660416424456E-2</v>
      </c>
      <c r="L4312" s="169">
        <f t="shared" si="2854"/>
        <v>8.2816985187735379E-2</v>
      </c>
      <c r="M4312" s="169">
        <f t="shared" si="2854"/>
        <v>8.1838988204023355E-2</v>
      </c>
      <c r="N4312" s="169">
        <f t="shared" si="2854"/>
        <v>8.7694759455200916E-2</v>
      </c>
      <c r="O4312" s="169">
        <f t="shared" si="2854"/>
        <v>8.0339488592130193E-2</v>
      </c>
      <c r="P4312" s="171">
        <f t="shared" si="2853"/>
        <v>0.99999999999999978</v>
      </c>
      <c r="Q4312" s="497">
        <f t="shared" si="2851"/>
        <v>-2.4447768291556038E-2</v>
      </c>
      <c r="R4312" s="161"/>
      <c r="S4312" s="161"/>
      <c r="T4312" s="477"/>
      <c r="U4312" s="79">
        <v>2</v>
      </c>
    </row>
    <row r="4313" spans="1:21" s="57" customFormat="1" ht="15.75" hidden="1" customHeight="1" thickBot="1">
      <c r="A4313" s="304" t="s">
        <v>562</v>
      </c>
      <c r="B4313" s="516"/>
      <c r="C4313" s="216" t="s">
        <v>842</v>
      </c>
      <c r="D4313" s="173">
        <f t="shared" si="2848"/>
        <v>8.5133829134918973E-2</v>
      </c>
      <c r="E4313" s="218">
        <f t="shared" ref="E4313:O4313" si="2855">E4332/$P4332</f>
        <v>8.1153335312627542E-2</v>
      </c>
      <c r="F4313" s="218">
        <f t="shared" si="2855"/>
        <v>8.5925233723746511E-2</v>
      </c>
      <c r="G4313" s="218">
        <f t="shared" si="2855"/>
        <v>8.1808796886280719E-2</v>
      </c>
      <c r="H4313" s="218">
        <f t="shared" si="2855"/>
        <v>8.1153408499171631E-2</v>
      </c>
      <c r="I4313" s="218">
        <f t="shared" si="2855"/>
        <v>8.5351883583828725E-2</v>
      </c>
      <c r="J4313" s="218">
        <f t="shared" si="2855"/>
        <v>8.0122045745826473E-2</v>
      </c>
      <c r="K4313" s="218">
        <f t="shared" si="2855"/>
        <v>8.4254265151841895E-2</v>
      </c>
      <c r="L4313" s="218">
        <f t="shared" si="2855"/>
        <v>8.2908211865124454E-2</v>
      </c>
      <c r="M4313" s="218">
        <f t="shared" si="2855"/>
        <v>8.2225132361943662E-2</v>
      </c>
      <c r="N4313" s="218">
        <f t="shared" si="2855"/>
        <v>8.4614056397777887E-2</v>
      </c>
      <c r="O4313" s="218">
        <f t="shared" si="2855"/>
        <v>8.5349801336911543E-2</v>
      </c>
      <c r="P4313" s="514">
        <f t="shared" si="2853"/>
        <v>0.99999999999999989</v>
      </c>
      <c r="Q4313" s="550">
        <f t="shared" si="2851"/>
        <v>-2.9255560323646179E-2</v>
      </c>
      <c r="R4313" s="161"/>
      <c r="S4313" s="161"/>
      <c r="T4313" s="75"/>
      <c r="U4313" s="79">
        <v>2</v>
      </c>
    </row>
    <row r="4314" spans="1:21" s="57" customFormat="1" ht="15.75" hidden="1" customHeight="1" thickBot="1">
      <c r="A4314" s="304" t="s">
        <v>562</v>
      </c>
      <c r="B4314" s="516"/>
      <c r="C4314" s="216" t="s">
        <v>924</v>
      </c>
      <c r="D4314" s="219">
        <f t="shared" si="2848"/>
        <v>7.8164820167325649E-2</v>
      </c>
      <c r="E4314" s="220">
        <f t="shared" ref="E4314:O4315" si="2856">E4333/$P4333</f>
        <v>8.0703764590505878E-2</v>
      </c>
      <c r="F4314" s="220">
        <f t="shared" si="2856"/>
        <v>8.0760487937434774E-2</v>
      </c>
      <c r="G4314" s="220">
        <f t="shared" si="2856"/>
        <v>8.0983375420710574E-2</v>
      </c>
      <c r="H4314" s="220">
        <f t="shared" si="2856"/>
        <v>8.0739843258247304E-2</v>
      </c>
      <c r="I4314" s="220">
        <f t="shared" si="2856"/>
        <v>0.10090376204508623</v>
      </c>
      <c r="J4314" s="220">
        <f t="shared" si="2856"/>
        <v>8.2307642093535693E-2</v>
      </c>
      <c r="K4314" s="220">
        <f t="shared" si="2856"/>
        <v>8.2433957213756626E-2</v>
      </c>
      <c r="L4314" s="220">
        <f t="shared" si="2856"/>
        <v>8.1127672487226896E-2</v>
      </c>
      <c r="M4314" s="220">
        <f t="shared" si="2856"/>
        <v>8.1512101114524796E-2</v>
      </c>
      <c r="N4314" s="220">
        <f t="shared" si="2856"/>
        <v>8.5960986966414674E-2</v>
      </c>
      <c r="O4314" s="220">
        <f t="shared" si="2856"/>
        <v>8.4401586705230902E-2</v>
      </c>
      <c r="P4314" s="460">
        <f t="shared" si="2853"/>
        <v>1</v>
      </c>
      <c r="Q4314" s="551">
        <f t="shared" si="2851"/>
        <v>-1.6497618368161993E-3</v>
      </c>
      <c r="R4314" s="161"/>
      <c r="S4314" s="161"/>
      <c r="T4314" s="75"/>
      <c r="U4314" s="79">
        <v>2</v>
      </c>
    </row>
    <row r="4315" spans="1:21" s="57" customFormat="1" ht="15.6" hidden="1" customHeight="1" thickBot="1">
      <c r="A4315" s="304" t="s">
        <v>562</v>
      </c>
      <c r="B4315" s="516"/>
      <c r="C4315" s="216" t="s">
        <v>1025</v>
      </c>
      <c r="D4315" s="219">
        <f t="shared" si="2848"/>
        <v>8.5973957310311225E-2</v>
      </c>
      <c r="E4315" s="220">
        <f t="shared" si="2856"/>
        <v>8.3138103065178728E-2</v>
      </c>
      <c r="F4315" s="220">
        <f t="shared" si="2856"/>
        <v>8.2507868745237467E-2</v>
      </c>
      <c r="G4315" s="220">
        <f t="shared" si="2856"/>
        <v>8.6073788802577669E-2</v>
      </c>
      <c r="H4315" s="220">
        <f t="shared" si="2856"/>
        <v>8.1850515008003444E-2</v>
      </c>
      <c r="I4315" s="220">
        <f t="shared" si="2856"/>
        <v>8.6777840397480363E-2</v>
      </c>
      <c r="J4315" s="220">
        <f t="shared" si="2856"/>
        <v>8.2777383161931978E-2</v>
      </c>
      <c r="K4315" s="220">
        <f t="shared" si="2856"/>
        <v>8.3428532534812624E-2</v>
      </c>
      <c r="L4315" s="220">
        <f t="shared" si="2856"/>
        <v>8.338144201862524E-2</v>
      </c>
      <c r="M4315" s="220">
        <f t="shared" si="2856"/>
        <v>7.8951390837281046E-2</v>
      </c>
      <c r="N4315" s="220">
        <f t="shared" si="2856"/>
        <v>8.4055336969685993E-2</v>
      </c>
      <c r="O4315" s="220">
        <f t="shared" si="2856"/>
        <v>8.1083841148874222E-2</v>
      </c>
      <c r="P4315" s="460">
        <f t="shared" si="2853"/>
        <v>1</v>
      </c>
      <c r="Q4315" s="551">
        <f t="shared" si="2851"/>
        <v>-3.0202064427737429E-2</v>
      </c>
      <c r="R4315" s="161"/>
      <c r="S4315" s="161"/>
      <c r="T4315" s="75"/>
      <c r="U4315" s="79">
        <v>2</v>
      </c>
    </row>
    <row r="4316" spans="1:21" s="57" customFormat="1" ht="15.6" hidden="1" customHeight="1" thickBot="1">
      <c r="A4316" s="304" t="s">
        <v>562</v>
      </c>
      <c r="B4316" s="516"/>
      <c r="C4316" s="216" t="s">
        <v>1172</v>
      </c>
      <c r="D4316" s="219">
        <f t="shared" ref="D4316:O4316" si="2857">D4336/$P4336</f>
        <v>8.5165908171220342E-2</v>
      </c>
      <c r="E4316" s="220">
        <f t="shared" si="2857"/>
        <v>8.3965339688294019E-2</v>
      </c>
      <c r="F4316" s="220">
        <f t="shared" si="2857"/>
        <v>8.6481508561666059E-2</v>
      </c>
      <c r="G4316" s="220">
        <f t="shared" si="2857"/>
        <v>8.4493715245617107E-2</v>
      </c>
      <c r="H4316" s="220">
        <f t="shared" si="2857"/>
        <v>8.0816802573930036E-2</v>
      </c>
      <c r="I4316" s="220">
        <f t="shared" si="2857"/>
        <v>8.9216173492811413E-2</v>
      </c>
      <c r="J4316" s="220">
        <f t="shared" si="2857"/>
        <v>8.2440064386794368E-2</v>
      </c>
      <c r="K4316" s="220">
        <f t="shared" si="2857"/>
        <v>8.3502382318696333E-2</v>
      </c>
      <c r="L4316" s="220">
        <f t="shared" si="2857"/>
        <v>8.26283774021212E-2</v>
      </c>
      <c r="M4316" s="220">
        <f t="shared" si="2857"/>
        <v>8.3083358188999354E-2</v>
      </c>
      <c r="N4316" s="220">
        <f t="shared" si="2857"/>
        <v>8.3718753821226219E-2</v>
      </c>
      <c r="O4316" s="220">
        <f t="shared" si="2857"/>
        <v>7.4487616148623537E-2</v>
      </c>
      <c r="P4316" s="460">
        <f t="shared" si="2853"/>
        <v>1</v>
      </c>
      <c r="Q4316" s="551">
        <f>(P4336/P4334-1)</f>
        <v>-4.2121504087296313E-2</v>
      </c>
      <c r="R4316" s="161"/>
      <c r="S4316" s="161"/>
      <c r="T4316" s="75"/>
      <c r="U4316" s="79">
        <v>2</v>
      </c>
    </row>
    <row r="4317" spans="1:21" s="57" customFormat="1" ht="15.6" customHeight="1" thickBot="1">
      <c r="A4317" s="304" t="s">
        <v>562</v>
      </c>
      <c r="B4317" s="516">
        <f>+B4299+1</f>
        <v>838</v>
      </c>
      <c r="C4317" s="216" t="s">
        <v>2246</v>
      </c>
      <c r="D4317" s="219">
        <f t="shared" ref="D4317:O4317" si="2858">D4337/$P4337</f>
        <v>8.5623209673227535E-2</v>
      </c>
      <c r="E4317" s="220">
        <f t="shared" si="2858"/>
        <v>8.1826312327554149E-2</v>
      </c>
      <c r="F4317" s="220">
        <f t="shared" si="2858"/>
        <v>8.0698989015876341E-2</v>
      </c>
      <c r="G4317" s="220">
        <f t="shared" si="2858"/>
        <v>8.2443080756597384E-2</v>
      </c>
      <c r="H4317" s="220">
        <f t="shared" si="2858"/>
        <v>8.1406584701548573E-2</v>
      </c>
      <c r="I4317" s="220">
        <f t="shared" si="2858"/>
        <v>9.0530089858035637E-2</v>
      </c>
      <c r="J4317" s="220">
        <f t="shared" si="2858"/>
        <v>7.9475137866149806E-2</v>
      </c>
      <c r="K4317" s="220">
        <f t="shared" si="2858"/>
        <v>8.1315192588886143E-2</v>
      </c>
      <c r="L4317" s="220">
        <f t="shared" si="2858"/>
        <v>8.5717728665957005E-2</v>
      </c>
      <c r="M4317" s="220">
        <f t="shared" si="2858"/>
        <v>8.3454149773927427E-2</v>
      </c>
      <c r="N4317" s="220">
        <f t="shared" si="2858"/>
        <v>8.4702730685405958E-2</v>
      </c>
      <c r="O4317" s="220">
        <f t="shared" si="2858"/>
        <v>8.2806794086834015E-2</v>
      </c>
      <c r="P4317" s="460">
        <f t="shared" ref="P4317:P4326" si="2859">SUM(D4317:O4317)</f>
        <v>1</v>
      </c>
      <c r="Q4317" s="551">
        <f>(P4337/P4336-1)</f>
        <v>-6.8732431691025386E-3</v>
      </c>
      <c r="R4317" s="161"/>
      <c r="S4317" s="161"/>
      <c r="T4317" s="75"/>
      <c r="U4317" s="79">
        <v>1</v>
      </c>
    </row>
    <row r="4318" spans="1:21" s="57" customFormat="1" ht="15.6" customHeight="1" thickBot="1">
      <c r="A4318" s="304" t="s">
        <v>562</v>
      </c>
      <c r="B4318" s="516">
        <f>+B4317+1</f>
        <v>839</v>
      </c>
      <c r="C4318" s="216" t="s">
        <v>2247</v>
      </c>
      <c r="D4318" s="347">
        <f t="shared" ref="D4318:O4318" si="2860">D4338/$P4338</f>
        <v>8.2926082694058337E-2</v>
      </c>
      <c r="E4318" s="264">
        <f t="shared" si="2860"/>
        <v>8.1977261355548739E-2</v>
      </c>
      <c r="F4318" s="264">
        <f t="shared" si="2860"/>
        <v>8.679504464425622E-2</v>
      </c>
      <c r="G4318" s="264">
        <f t="shared" si="2860"/>
        <v>8.0598778704194338E-2</v>
      </c>
      <c r="H4318" s="264">
        <f t="shared" si="2860"/>
        <v>8.1716383355761743E-2</v>
      </c>
      <c r="I4318" s="264">
        <f t="shared" si="2860"/>
        <v>9.1745825878747647E-2</v>
      </c>
      <c r="J4318" s="264">
        <f t="shared" si="2860"/>
        <v>8.0616971808981613E-2</v>
      </c>
      <c r="K4318" s="264">
        <f t="shared" si="2860"/>
        <v>8.2564088211915423E-2</v>
      </c>
      <c r="L4318" s="264">
        <f t="shared" si="2860"/>
        <v>8.20528654739901E-2</v>
      </c>
      <c r="M4318" s="264">
        <f t="shared" si="2860"/>
        <v>8.025044953775784E-2</v>
      </c>
      <c r="N4318" s="264">
        <f t="shared" si="2860"/>
        <v>8.733724398999812E-2</v>
      </c>
      <c r="O4318" s="264">
        <f t="shared" si="2860"/>
        <v>8.141900434478988E-2</v>
      </c>
      <c r="P4318" s="552">
        <f t="shared" si="2859"/>
        <v>1</v>
      </c>
      <c r="Q4318" s="553">
        <f t="shared" ref="Q4318:Q4326" si="2861">(P4338/P4337-1)</f>
        <v>-2.1551716305850066E-2</v>
      </c>
      <c r="R4318" s="161"/>
      <c r="S4318" s="161"/>
      <c r="T4318" s="75"/>
      <c r="U4318" s="79">
        <v>1</v>
      </c>
    </row>
    <row r="4319" spans="1:21" s="57" customFormat="1" ht="15.6" customHeight="1" thickBot="1">
      <c r="A4319" s="304" t="s">
        <v>562</v>
      </c>
      <c r="B4319" s="516">
        <f>+B4318+1</f>
        <v>840</v>
      </c>
      <c r="C4319" s="157" t="s">
        <v>2248</v>
      </c>
      <c r="D4319" s="175">
        <f t="shared" ref="D4319:O4319" si="2862">D4339/$P4339</f>
        <v>8.2615784088215405E-2</v>
      </c>
      <c r="E4319" s="176">
        <f t="shared" si="2862"/>
        <v>8.3180794489822088E-2</v>
      </c>
      <c r="F4319" s="176">
        <f t="shared" si="2862"/>
        <v>8.2105280486629656E-2</v>
      </c>
      <c r="G4319" s="176">
        <f t="shared" si="2862"/>
        <v>8.1813715275096288E-2</v>
      </c>
      <c r="H4319" s="176">
        <f t="shared" si="2862"/>
        <v>8.1354855605836662E-2</v>
      </c>
      <c r="I4319" s="176">
        <f t="shared" si="2862"/>
        <v>9.1346651768726805E-2</v>
      </c>
      <c r="J4319" s="176">
        <f t="shared" si="2862"/>
        <v>8.2329438519060535E-2</v>
      </c>
      <c r="K4319" s="176">
        <f t="shared" si="2862"/>
        <v>8.2865595132915318E-2</v>
      </c>
      <c r="L4319" s="176">
        <f t="shared" si="2862"/>
        <v>7.7974292169333687E-2</v>
      </c>
      <c r="M4319" s="176">
        <f t="shared" si="2862"/>
        <v>8.5341350107830768E-2</v>
      </c>
      <c r="N4319" s="176">
        <f t="shared" si="2862"/>
        <v>8.6707211366958081E-2</v>
      </c>
      <c r="O4319" s="176">
        <f t="shared" si="2862"/>
        <v>8.236503098957472E-2</v>
      </c>
      <c r="P4319" s="229">
        <f t="shared" si="2859"/>
        <v>1</v>
      </c>
      <c r="Q4319" s="498">
        <f t="shared" si="2861"/>
        <v>7.5707211969153754E-3</v>
      </c>
      <c r="R4319" s="161"/>
      <c r="S4319" s="161"/>
      <c r="T4319" s="75"/>
      <c r="U4319" s="79">
        <v>1</v>
      </c>
    </row>
    <row r="4320" spans="1:21" s="57" customFormat="1" ht="15.6" customHeight="1" thickBot="1">
      <c r="A4320" s="304" t="s">
        <v>562</v>
      </c>
      <c r="B4320" s="516">
        <f>+B4319+1</f>
        <v>841</v>
      </c>
      <c r="C4320" s="157" t="s">
        <v>2249</v>
      </c>
      <c r="D4320" s="175">
        <f t="shared" ref="D4320:O4320" si="2863">D4340/$P4340</f>
        <v>8.1070951018956908E-2</v>
      </c>
      <c r="E4320" s="176">
        <f t="shared" si="2863"/>
        <v>7.690323902709803E-2</v>
      </c>
      <c r="F4320" s="176">
        <f t="shared" si="2863"/>
        <v>7.9429110481339174E-2</v>
      </c>
      <c r="G4320" s="176">
        <f t="shared" si="2863"/>
        <v>8.4727151600184236E-2</v>
      </c>
      <c r="H4320" s="176">
        <f t="shared" si="2863"/>
        <v>8.4347460159587134E-2</v>
      </c>
      <c r="I4320" s="176">
        <f t="shared" si="2863"/>
        <v>9.2177358493576611E-2</v>
      </c>
      <c r="J4320" s="176">
        <f t="shared" si="2863"/>
        <v>7.5874940199101876E-2</v>
      </c>
      <c r="K4320" s="176">
        <f t="shared" si="2863"/>
        <v>8.2977391316161581E-2</v>
      </c>
      <c r="L4320" s="176">
        <f t="shared" si="2863"/>
        <v>8.3353798277953153E-2</v>
      </c>
      <c r="M4320" s="176">
        <f t="shared" si="2863"/>
        <v>8.58744792115511E-2</v>
      </c>
      <c r="N4320" s="176">
        <f t="shared" si="2863"/>
        <v>8.533712544412328E-2</v>
      </c>
      <c r="O4320" s="176">
        <f t="shared" si="2863"/>
        <v>8.792699477036689E-2</v>
      </c>
      <c r="P4320" s="164">
        <f t="shared" si="2859"/>
        <v>1</v>
      </c>
      <c r="Q4320" s="492">
        <f t="shared" si="2861"/>
        <v>4.664172903383812E-2</v>
      </c>
      <c r="R4320" s="161"/>
      <c r="S4320" s="161"/>
      <c r="T4320" s="75"/>
      <c r="U4320" s="79">
        <v>1</v>
      </c>
    </row>
    <row r="4321" spans="1:21" s="57" customFormat="1" ht="15.75" customHeight="1" thickBot="1">
      <c r="A4321" s="304" t="s">
        <v>562</v>
      </c>
      <c r="B4321" s="516">
        <f>+B4320+1</f>
        <v>842</v>
      </c>
      <c r="C4321" s="157" t="s">
        <v>2250</v>
      </c>
      <c r="D4321" s="175">
        <f t="shared" ref="D4321:O4321" si="2864">D4341/$P4341</f>
        <v>8.1378180321882612E-2</v>
      </c>
      <c r="E4321" s="176">
        <f t="shared" si="2864"/>
        <v>8.0741141466053559E-2</v>
      </c>
      <c r="F4321" s="176">
        <f t="shared" si="2864"/>
        <v>8.2769813362185557E-2</v>
      </c>
      <c r="G4321" s="176">
        <f t="shared" si="2864"/>
        <v>8.2499323776034625E-2</v>
      </c>
      <c r="H4321" s="176">
        <f t="shared" si="2864"/>
        <v>8.2634568569110098E-2</v>
      </c>
      <c r="I4321" s="176">
        <f t="shared" si="2864"/>
        <v>9.1831214498241831E-2</v>
      </c>
      <c r="J4321" s="176">
        <f t="shared" si="2864"/>
        <v>7.9659183121449831E-2</v>
      </c>
      <c r="K4321" s="176">
        <f t="shared" si="2864"/>
        <v>8.2905058155261016E-2</v>
      </c>
      <c r="L4321" s="176">
        <f t="shared" si="2864"/>
        <v>8.1282120638355423E-2</v>
      </c>
      <c r="M4321" s="176">
        <f t="shared" si="2864"/>
        <v>8.3987016499864758E-2</v>
      </c>
      <c r="N4321" s="176">
        <f t="shared" si="2864"/>
        <v>8.655666756829862E-2</v>
      </c>
      <c r="O4321" s="176">
        <f t="shared" si="2864"/>
        <v>8.3755712023262055E-2</v>
      </c>
      <c r="P4321" s="164">
        <f t="shared" si="2859"/>
        <v>1</v>
      </c>
      <c r="Q4321" s="492">
        <f t="shared" si="2861"/>
        <v>3.4338320215171469E-2</v>
      </c>
      <c r="R4321" s="161"/>
      <c r="S4321" s="161"/>
      <c r="T4321" s="75"/>
      <c r="U4321" s="79">
        <v>1</v>
      </c>
    </row>
    <row r="4322" spans="1:21" s="57" customFormat="1" ht="15.75" customHeight="1" thickBot="1">
      <c r="A4322" s="304" t="s">
        <v>562</v>
      </c>
      <c r="B4322" s="516">
        <f>+B4321+1</f>
        <v>843</v>
      </c>
      <c r="C4322" s="157" t="s">
        <v>2251</v>
      </c>
      <c r="D4322" s="175">
        <f t="shared" ref="D4322:O4322" si="2865">D4342/$P4342</f>
        <v>8.2147054982369072E-2</v>
      </c>
      <c r="E4322" s="176">
        <f t="shared" si="2865"/>
        <v>8.0579861564581426E-2</v>
      </c>
      <c r="F4322" s="176">
        <f t="shared" si="2865"/>
        <v>8.2669452788298278E-2</v>
      </c>
      <c r="G4322" s="176">
        <f t="shared" si="2865"/>
        <v>8.2408253885333682E-2</v>
      </c>
      <c r="H4322" s="176">
        <f t="shared" si="2865"/>
        <v>8.2538853336815987E-2</v>
      </c>
      <c r="I4322" s="176">
        <f t="shared" si="2865"/>
        <v>9.1811414392059545E-2</v>
      </c>
      <c r="J4322" s="176">
        <f t="shared" si="2865"/>
        <v>7.9535065952722986E-2</v>
      </c>
      <c r="K4322" s="176">
        <f t="shared" si="2865"/>
        <v>8.2800052239780583E-2</v>
      </c>
      <c r="L4322" s="176">
        <f t="shared" si="2865"/>
        <v>8.1102259370510646E-2</v>
      </c>
      <c r="M4322" s="176">
        <f t="shared" si="2865"/>
        <v>8.3844847851639023E-2</v>
      </c>
      <c r="N4322" s="176">
        <f t="shared" si="2865"/>
        <v>8.6456836881285096E-2</v>
      </c>
      <c r="O4322" s="176">
        <f t="shared" si="2865"/>
        <v>8.4106046754603592E-2</v>
      </c>
      <c r="P4322" s="164">
        <f t="shared" si="2859"/>
        <v>1</v>
      </c>
      <c r="Q4322" s="492">
        <f t="shared" si="2861"/>
        <v>3.5569380578847731E-2</v>
      </c>
      <c r="R4322" s="161"/>
      <c r="S4322" s="161"/>
      <c r="T4322" s="75"/>
      <c r="U4322" s="79">
        <v>1</v>
      </c>
    </row>
    <row r="4323" spans="1:21" s="57" customFormat="1" ht="15.75" hidden="1" customHeight="1" thickBot="1">
      <c r="A4323" s="304" t="s">
        <v>562</v>
      </c>
      <c r="B4323" s="69"/>
      <c r="C4323" s="157" t="s">
        <v>2252</v>
      </c>
      <c r="D4323" s="175" t="e">
        <f t="shared" ref="D4323:O4323" si="2866">D4343/$P4343</f>
        <v>#DIV/0!</v>
      </c>
      <c r="E4323" s="176" t="e">
        <f t="shared" si="2866"/>
        <v>#DIV/0!</v>
      </c>
      <c r="F4323" s="176" t="e">
        <f t="shared" si="2866"/>
        <v>#DIV/0!</v>
      </c>
      <c r="G4323" s="176" t="e">
        <f t="shared" si="2866"/>
        <v>#DIV/0!</v>
      </c>
      <c r="H4323" s="176" t="e">
        <f t="shared" si="2866"/>
        <v>#DIV/0!</v>
      </c>
      <c r="I4323" s="176" t="e">
        <f t="shared" si="2866"/>
        <v>#DIV/0!</v>
      </c>
      <c r="J4323" s="176" t="e">
        <f t="shared" si="2866"/>
        <v>#DIV/0!</v>
      </c>
      <c r="K4323" s="176" t="e">
        <f t="shared" si="2866"/>
        <v>#DIV/0!</v>
      </c>
      <c r="L4323" s="176" t="e">
        <f t="shared" si="2866"/>
        <v>#DIV/0!</v>
      </c>
      <c r="M4323" s="176" t="e">
        <f t="shared" si="2866"/>
        <v>#DIV/0!</v>
      </c>
      <c r="N4323" s="176" t="e">
        <f t="shared" si="2866"/>
        <v>#DIV/0!</v>
      </c>
      <c r="O4323" s="176" t="e">
        <f t="shared" si="2866"/>
        <v>#DIV/0!</v>
      </c>
      <c r="P4323" s="164" t="e">
        <f t="shared" si="2859"/>
        <v>#DIV/0!</v>
      </c>
      <c r="Q4323" s="492">
        <f t="shared" si="2861"/>
        <v>-1</v>
      </c>
      <c r="R4323" s="161"/>
      <c r="S4323" s="161"/>
      <c r="T4323" s="75"/>
      <c r="U4323" s="79">
        <v>2</v>
      </c>
    </row>
    <row r="4324" spans="1:21" s="57" customFormat="1" ht="15.75" hidden="1" customHeight="1" thickBot="1">
      <c r="A4324" s="304" t="s">
        <v>562</v>
      </c>
      <c r="B4324" s="69"/>
      <c r="C4324" s="157" t="s">
        <v>2253</v>
      </c>
      <c r="D4324" s="175" t="e">
        <f t="shared" ref="D4324:O4324" si="2867">D4344/$P4344</f>
        <v>#DIV/0!</v>
      </c>
      <c r="E4324" s="176" t="e">
        <f t="shared" si="2867"/>
        <v>#DIV/0!</v>
      </c>
      <c r="F4324" s="176" t="e">
        <f t="shared" si="2867"/>
        <v>#DIV/0!</v>
      </c>
      <c r="G4324" s="176" t="e">
        <f t="shared" si="2867"/>
        <v>#DIV/0!</v>
      </c>
      <c r="H4324" s="176" t="e">
        <f t="shared" si="2867"/>
        <v>#DIV/0!</v>
      </c>
      <c r="I4324" s="176" t="e">
        <f t="shared" si="2867"/>
        <v>#DIV/0!</v>
      </c>
      <c r="J4324" s="176" t="e">
        <f t="shared" si="2867"/>
        <v>#DIV/0!</v>
      </c>
      <c r="K4324" s="176" t="e">
        <f t="shared" si="2867"/>
        <v>#DIV/0!</v>
      </c>
      <c r="L4324" s="176" t="e">
        <f t="shared" si="2867"/>
        <v>#DIV/0!</v>
      </c>
      <c r="M4324" s="176" t="e">
        <f t="shared" si="2867"/>
        <v>#DIV/0!</v>
      </c>
      <c r="N4324" s="176" t="e">
        <f t="shared" si="2867"/>
        <v>#DIV/0!</v>
      </c>
      <c r="O4324" s="176" t="e">
        <f t="shared" si="2867"/>
        <v>#DIV/0!</v>
      </c>
      <c r="P4324" s="164" t="e">
        <f t="shared" si="2859"/>
        <v>#DIV/0!</v>
      </c>
      <c r="Q4324" s="492" t="e">
        <f t="shared" si="2861"/>
        <v>#DIV/0!</v>
      </c>
      <c r="R4324" s="161"/>
      <c r="S4324" s="161"/>
      <c r="T4324" s="75"/>
      <c r="U4324" s="79">
        <v>2</v>
      </c>
    </row>
    <row r="4325" spans="1:21" s="57" customFormat="1" ht="15.75" hidden="1" customHeight="1" thickBot="1">
      <c r="A4325" s="304" t="s">
        <v>562</v>
      </c>
      <c r="B4325" s="69"/>
      <c r="C4325" s="157" t="s">
        <v>2254</v>
      </c>
      <c r="D4325" s="175" t="e">
        <f t="shared" ref="D4325:O4326" si="2868">D4345/$P4345</f>
        <v>#DIV/0!</v>
      </c>
      <c r="E4325" s="176" t="e">
        <f t="shared" si="2868"/>
        <v>#DIV/0!</v>
      </c>
      <c r="F4325" s="176" t="e">
        <f t="shared" si="2868"/>
        <v>#DIV/0!</v>
      </c>
      <c r="G4325" s="176" t="e">
        <f t="shared" si="2868"/>
        <v>#DIV/0!</v>
      </c>
      <c r="H4325" s="176" t="e">
        <f t="shared" si="2868"/>
        <v>#DIV/0!</v>
      </c>
      <c r="I4325" s="176" t="e">
        <f t="shared" si="2868"/>
        <v>#DIV/0!</v>
      </c>
      <c r="J4325" s="176" t="e">
        <f t="shared" si="2868"/>
        <v>#DIV/0!</v>
      </c>
      <c r="K4325" s="176" t="e">
        <f t="shared" si="2868"/>
        <v>#DIV/0!</v>
      </c>
      <c r="L4325" s="176" t="e">
        <f t="shared" si="2868"/>
        <v>#DIV/0!</v>
      </c>
      <c r="M4325" s="176" t="e">
        <f t="shared" si="2868"/>
        <v>#DIV/0!</v>
      </c>
      <c r="N4325" s="176" t="e">
        <f t="shared" si="2868"/>
        <v>#DIV/0!</v>
      </c>
      <c r="O4325" s="176" t="e">
        <f t="shared" si="2868"/>
        <v>#DIV/0!</v>
      </c>
      <c r="P4325" s="164" t="e">
        <f t="shared" si="2859"/>
        <v>#DIV/0!</v>
      </c>
      <c r="Q4325" s="492" t="e">
        <f t="shared" si="2861"/>
        <v>#DIV/0!</v>
      </c>
      <c r="R4325" s="161"/>
      <c r="S4325" s="161"/>
      <c r="T4325" s="75"/>
      <c r="U4325" s="79">
        <v>2</v>
      </c>
    </row>
    <row r="4326" spans="1:21" s="57" customFormat="1" ht="15.75" hidden="1" customHeight="1" thickBot="1">
      <c r="A4326" s="304" t="s">
        <v>562</v>
      </c>
      <c r="B4326" s="69"/>
      <c r="C4326" s="157" t="s">
        <v>2255</v>
      </c>
      <c r="D4326" s="175" t="e">
        <f t="shared" si="2868"/>
        <v>#DIV/0!</v>
      </c>
      <c r="E4326" s="176" t="e">
        <f t="shared" si="2868"/>
        <v>#DIV/0!</v>
      </c>
      <c r="F4326" s="176" t="e">
        <f t="shared" si="2868"/>
        <v>#DIV/0!</v>
      </c>
      <c r="G4326" s="176" t="e">
        <f t="shared" si="2868"/>
        <v>#DIV/0!</v>
      </c>
      <c r="H4326" s="176" t="e">
        <f t="shared" si="2868"/>
        <v>#DIV/0!</v>
      </c>
      <c r="I4326" s="176" t="e">
        <f t="shared" si="2868"/>
        <v>#DIV/0!</v>
      </c>
      <c r="J4326" s="176" t="e">
        <f t="shared" si="2868"/>
        <v>#DIV/0!</v>
      </c>
      <c r="K4326" s="176" t="e">
        <f t="shared" si="2868"/>
        <v>#DIV/0!</v>
      </c>
      <c r="L4326" s="176" t="e">
        <f t="shared" si="2868"/>
        <v>#DIV/0!</v>
      </c>
      <c r="M4326" s="176" t="e">
        <f t="shared" si="2868"/>
        <v>#DIV/0!</v>
      </c>
      <c r="N4326" s="176" t="e">
        <f t="shared" si="2868"/>
        <v>#DIV/0!</v>
      </c>
      <c r="O4326" s="176" t="e">
        <f t="shared" si="2868"/>
        <v>#DIV/0!</v>
      </c>
      <c r="P4326" s="164" t="e">
        <f t="shared" si="2859"/>
        <v>#DIV/0!</v>
      </c>
      <c r="Q4326" s="492" t="e">
        <f t="shared" si="2861"/>
        <v>#DIV/0!</v>
      </c>
      <c r="R4326" s="161"/>
      <c r="S4326" s="161"/>
      <c r="T4326" s="75"/>
      <c r="U4326" s="79">
        <v>2</v>
      </c>
    </row>
    <row r="4327" spans="1:21" s="57" customFormat="1" ht="15.75" hidden="1" customHeight="1" thickBot="1">
      <c r="A4327" s="304" t="s">
        <v>562</v>
      </c>
      <c r="B4327" s="69"/>
      <c r="C4327" s="172" t="s">
        <v>545</v>
      </c>
      <c r="D4327" s="342">
        <v>76.483048210000007</v>
      </c>
      <c r="E4327" s="343">
        <v>73.761303799999993</v>
      </c>
      <c r="F4327" s="343">
        <v>72.137798920000009</v>
      </c>
      <c r="G4327" s="343">
        <v>73.209331789999979</v>
      </c>
      <c r="H4327" s="343">
        <v>73.591302830000046</v>
      </c>
      <c r="I4327" s="343">
        <v>76.838173709930857</v>
      </c>
      <c r="J4327" s="343">
        <v>70.419489250000083</v>
      </c>
      <c r="K4327" s="402">
        <v>71.843294739999976</v>
      </c>
      <c r="L4327" s="402">
        <v>70.55270222</v>
      </c>
      <c r="M4327" s="402">
        <v>70.303316190000018</v>
      </c>
      <c r="N4327" s="402">
        <v>73.070082180000028</v>
      </c>
      <c r="O4327" s="403">
        <v>70.989999999999995</v>
      </c>
      <c r="P4327" s="404">
        <f>SUM(D4327:O4327)</f>
        <v>873.19984383993096</v>
      </c>
      <c r="Q4327" s="198"/>
      <c r="R4327" s="161"/>
      <c r="S4327" s="161"/>
      <c r="T4327" s="75"/>
      <c r="U4327" s="79">
        <v>2</v>
      </c>
    </row>
    <row r="4328" spans="1:21" s="57" customFormat="1" ht="15.75" hidden="1" customHeight="1" thickBot="1">
      <c r="A4328" s="304" t="s">
        <v>562</v>
      </c>
      <c r="B4328" s="69"/>
      <c r="C4328" s="157" t="s">
        <v>546</v>
      </c>
      <c r="D4328" s="182">
        <v>71.619278449999996</v>
      </c>
      <c r="E4328" s="183">
        <v>69.537157250000007</v>
      </c>
      <c r="F4328" s="183">
        <v>70.097737609999996</v>
      </c>
      <c r="G4328" s="183">
        <v>69.818051130000001</v>
      </c>
      <c r="H4328" s="183">
        <v>68.774279050000004</v>
      </c>
      <c r="I4328" s="183">
        <v>80.830052629999997</v>
      </c>
      <c r="J4328" s="183">
        <v>67.252243359999994</v>
      </c>
      <c r="K4328" s="183">
        <v>72.447206089999995</v>
      </c>
      <c r="L4328" s="183">
        <v>70.316749770000001</v>
      </c>
      <c r="M4328" s="183">
        <v>70.116274369999999</v>
      </c>
      <c r="N4328" s="183">
        <v>73.157729000000003</v>
      </c>
      <c r="O4328" s="184">
        <v>70.677719389999993</v>
      </c>
      <c r="P4328" s="185">
        <f>SUM(D4328:O4328)</f>
        <v>854.64447810000013</v>
      </c>
      <c r="Q4328" s="502"/>
      <c r="R4328" s="186"/>
      <c r="S4328" s="186"/>
      <c r="T4328" s="103"/>
      <c r="U4328" s="79">
        <v>2</v>
      </c>
    </row>
    <row r="4329" spans="1:21" s="57" customFormat="1" ht="15.75" hidden="1" customHeight="1" thickBot="1">
      <c r="A4329" s="334" t="s">
        <v>562</v>
      </c>
      <c r="B4329" s="69"/>
      <c r="C4329" s="157" t="s">
        <v>541</v>
      </c>
      <c r="D4329" s="182">
        <v>70.757204239999993</v>
      </c>
      <c r="E4329" s="183">
        <v>69.982771760000006</v>
      </c>
      <c r="F4329" s="183">
        <v>67.065737060000004</v>
      </c>
      <c r="G4329" s="183">
        <v>67.977592670000007</v>
      </c>
      <c r="H4329" s="183">
        <v>66.215080549999996</v>
      </c>
      <c r="I4329" s="183">
        <v>92.886451219999998</v>
      </c>
      <c r="J4329" s="183">
        <v>66.697891549999994</v>
      </c>
      <c r="K4329" s="183">
        <v>69.896420770000006</v>
      </c>
      <c r="L4329" s="183">
        <v>66.740211930000001</v>
      </c>
      <c r="M4329" s="183">
        <v>66.856539999999995</v>
      </c>
      <c r="N4329" s="183">
        <v>69.457513370000001</v>
      </c>
      <c r="O4329" s="184">
        <v>66.417022500000002</v>
      </c>
      <c r="P4329" s="185">
        <f>SUM(D4329:O4329)</f>
        <v>840.95043762</v>
      </c>
      <c r="Q4329" s="503"/>
      <c r="R4329" s="187"/>
      <c r="S4329" s="187"/>
      <c r="T4329" s="105">
        <f t="shared" ref="T4329:T4334" si="2869">R4329-S4329</f>
        <v>0</v>
      </c>
      <c r="U4329" s="79">
        <v>2</v>
      </c>
    </row>
    <row r="4330" spans="1:21" s="57" customFormat="1" ht="15.75" hidden="1" customHeight="1" thickBot="1">
      <c r="A4330" s="334" t="s">
        <v>562</v>
      </c>
      <c r="B4330" s="69"/>
      <c r="C4330" s="157" t="s">
        <v>637</v>
      </c>
      <c r="D4330" s="182">
        <v>67.883619300000007</v>
      </c>
      <c r="E4330" s="183">
        <v>64.431770169999993</v>
      </c>
      <c r="F4330" s="183">
        <v>67.67765326</v>
      </c>
      <c r="G4330" s="183">
        <v>66.177197660000004</v>
      </c>
      <c r="H4330" s="183">
        <v>64.062336450000004</v>
      </c>
      <c r="I4330" s="183">
        <v>70.084460570000005</v>
      </c>
      <c r="J4330" s="183">
        <v>64.542859289999996</v>
      </c>
      <c r="K4330" s="183">
        <v>66.324591069999997</v>
      </c>
      <c r="L4330" s="183">
        <v>67.285996870000005</v>
      </c>
      <c r="M4330" s="183">
        <v>63.60220073</v>
      </c>
      <c r="N4330" s="183">
        <v>67.21985651</v>
      </c>
      <c r="O4330" s="184">
        <v>64.982004099999997</v>
      </c>
      <c r="P4330" s="185">
        <f t="shared" ref="P4330:P4336" si="2870">SUM(D4330:O4330)</f>
        <v>794.27454598000008</v>
      </c>
      <c r="Q4330" s="503"/>
      <c r="R4330" s="187"/>
      <c r="S4330" s="187"/>
      <c r="T4330" s="105">
        <f t="shared" si="2869"/>
        <v>0</v>
      </c>
      <c r="U4330" s="79">
        <v>2</v>
      </c>
    </row>
    <row r="4331" spans="1:21" s="57" customFormat="1" ht="15.75" hidden="1" customHeight="1" thickBot="1">
      <c r="A4331" s="334" t="s">
        <v>562</v>
      </c>
      <c r="B4331" s="69"/>
      <c r="C4331" s="157" t="s">
        <v>734</v>
      </c>
      <c r="D4331" s="182">
        <v>64.548029279999994</v>
      </c>
      <c r="E4331" s="183">
        <v>64.164673680000007</v>
      </c>
      <c r="F4331" s="183">
        <v>64.965150449999996</v>
      </c>
      <c r="G4331" s="183">
        <v>63.459429880000002</v>
      </c>
      <c r="H4331" s="183">
        <v>63.437403490000001</v>
      </c>
      <c r="I4331" s="183">
        <v>69.850541770000007</v>
      </c>
      <c r="J4331" s="183">
        <v>62.145960449999997</v>
      </c>
      <c r="K4331" s="183">
        <v>64.498000919999996</v>
      </c>
      <c r="L4331" s="183">
        <v>64.171263210000006</v>
      </c>
      <c r="M4331" s="183">
        <v>63.413456080000003</v>
      </c>
      <c r="N4331" s="183">
        <v>67.950837359999994</v>
      </c>
      <c r="O4331" s="184">
        <v>62.251559350000001</v>
      </c>
      <c r="P4331" s="185">
        <f t="shared" si="2870"/>
        <v>774.85630592000018</v>
      </c>
      <c r="Q4331" s="503"/>
      <c r="R4331" s="187"/>
      <c r="S4331" s="187"/>
      <c r="T4331" s="105">
        <f t="shared" si="2869"/>
        <v>0</v>
      </c>
      <c r="U4331" s="79">
        <v>2</v>
      </c>
    </row>
    <row r="4332" spans="1:21" s="57" customFormat="1" ht="15.75" hidden="1" customHeight="1" thickBot="1">
      <c r="A4332" s="334" t="s">
        <v>562</v>
      </c>
      <c r="B4332" s="69"/>
      <c r="C4332" s="157" t="s">
        <v>842</v>
      </c>
      <c r="D4332" s="189">
        <v>64.036597889999996</v>
      </c>
      <c r="E4332" s="190">
        <v>61.042520389999993</v>
      </c>
      <c r="F4332" s="190">
        <v>64.63188249000001</v>
      </c>
      <c r="G4332" s="190">
        <v>61.535550360000002</v>
      </c>
      <c r="H4332" s="190">
        <v>61.042575440000007</v>
      </c>
      <c r="I4332" s="190">
        <v>64.200615709999965</v>
      </c>
      <c r="J4332" s="190">
        <v>60.266797320000023</v>
      </c>
      <c r="K4332" s="190">
        <v>63.375000900000032</v>
      </c>
      <c r="L4332" s="190">
        <v>62.362516509999978</v>
      </c>
      <c r="M4332" s="190">
        <v>61.848712679999949</v>
      </c>
      <c r="N4332" s="190">
        <v>63.645631360000039</v>
      </c>
      <c r="O4332" s="184">
        <v>64.199049469999977</v>
      </c>
      <c r="P4332" s="185">
        <f t="shared" si="2870"/>
        <v>752.18745051999997</v>
      </c>
      <c r="Q4332" s="503"/>
      <c r="R4332" s="187"/>
      <c r="S4332" s="187"/>
      <c r="T4332" s="105">
        <f t="shared" si="2869"/>
        <v>0</v>
      </c>
      <c r="U4332" s="79">
        <v>2</v>
      </c>
    </row>
    <row r="4333" spans="1:21" s="57" customFormat="1" ht="15.75" hidden="1" customHeight="1" thickBot="1">
      <c r="A4333" s="334" t="s">
        <v>562</v>
      </c>
      <c r="B4333" s="69"/>
      <c r="C4333" s="157" t="s">
        <v>924</v>
      </c>
      <c r="D4333" s="422">
        <v>58.697599719999999</v>
      </c>
      <c r="E4333" s="423">
        <v>60.604211200000009</v>
      </c>
      <c r="F4333" s="423">
        <v>60.6468074</v>
      </c>
      <c r="G4333" s="423">
        <v>60.814183979999996</v>
      </c>
      <c r="H4333" s="423">
        <v>60.631304350000022</v>
      </c>
      <c r="I4333" s="423">
        <v>75.77332899999999</v>
      </c>
      <c r="J4333" s="423">
        <v>61.808637429999976</v>
      </c>
      <c r="K4333" s="423">
        <v>61.903493330000003</v>
      </c>
      <c r="L4333" s="423">
        <v>60.92254336000002</v>
      </c>
      <c r="M4333" s="423">
        <v>61.211228699999992</v>
      </c>
      <c r="N4333" s="423">
        <v>64.552104050000025</v>
      </c>
      <c r="O4333" s="424">
        <v>63.381077849999997</v>
      </c>
      <c r="P4333" s="425">
        <f t="shared" si="2870"/>
        <v>750.94652037000003</v>
      </c>
      <c r="Q4333" s="503"/>
      <c r="R4333" s="182"/>
      <c r="S4333" s="191"/>
      <c r="T4333" s="192">
        <f>S4333-R4333</f>
        <v>0</v>
      </c>
      <c r="U4333" s="79">
        <v>2</v>
      </c>
    </row>
    <row r="4334" spans="1:21" s="57" customFormat="1" ht="15.75" hidden="1" customHeight="1" thickBot="1">
      <c r="A4334" s="334" t="s">
        <v>562</v>
      </c>
      <c r="B4334" s="69"/>
      <c r="C4334" s="157" t="s">
        <v>1025</v>
      </c>
      <c r="D4334" s="182">
        <v>62.611943109999999</v>
      </c>
      <c r="E4334" s="183">
        <v>60.546685789999998</v>
      </c>
      <c r="F4334" s="183">
        <v>60.087707319999993</v>
      </c>
      <c r="G4334" s="183">
        <v>62.684647030000008</v>
      </c>
      <c r="H4334" s="183">
        <v>59.608978690000015</v>
      </c>
      <c r="I4334" s="183">
        <v>63.197384140000004</v>
      </c>
      <c r="J4334" s="183">
        <v>60.283985610000002</v>
      </c>
      <c r="K4334" s="183">
        <v>60.758195810000018</v>
      </c>
      <c r="L4334" s="183">
        <v>60.723901369999965</v>
      </c>
      <c r="M4334" s="183">
        <v>57.497644010000045</v>
      </c>
      <c r="N4334" s="183">
        <v>61.214676410000038</v>
      </c>
      <c r="O4334" s="184">
        <v>59.050635889999967</v>
      </c>
      <c r="P4334" s="185">
        <f t="shared" si="2870"/>
        <v>728.26638518000004</v>
      </c>
      <c r="Q4334" s="503"/>
      <c r="R4334" s="187">
        <v>737.4226470000001</v>
      </c>
      <c r="S4334" s="187">
        <f>730.2+7.222647</f>
        <v>737.4226470000001</v>
      </c>
      <c r="T4334" s="105">
        <f t="shared" si="2869"/>
        <v>0</v>
      </c>
      <c r="U4334" s="79">
        <v>2</v>
      </c>
    </row>
    <row r="4335" spans="1:21" s="57" customFormat="1" ht="15.6" customHeight="1" thickBot="1">
      <c r="A4335" s="334" t="s">
        <v>562</v>
      </c>
      <c r="B4335" s="516">
        <f>+B4322+1</f>
        <v>844</v>
      </c>
      <c r="C4335" s="157" t="s">
        <v>2538</v>
      </c>
      <c r="D4335" s="182">
        <v>61.9</v>
      </c>
      <c r="E4335" s="183">
        <v>60.8</v>
      </c>
      <c r="F4335" s="183">
        <v>61.4</v>
      </c>
      <c r="G4335" s="183">
        <v>60.3</v>
      </c>
      <c r="H4335" s="183">
        <v>60.2</v>
      </c>
      <c r="I4335" s="183">
        <v>67.400000000000006</v>
      </c>
      <c r="J4335" s="183">
        <v>59.7</v>
      </c>
      <c r="K4335" s="183">
        <v>60.8</v>
      </c>
      <c r="L4335" s="183">
        <v>60.5</v>
      </c>
      <c r="M4335" s="183">
        <v>61.3</v>
      </c>
      <c r="N4335" s="183">
        <v>63.7</v>
      </c>
      <c r="O4335" s="184">
        <f>(R4335)-SUM(D4335:N4335)</f>
        <v>60.700000000000045</v>
      </c>
      <c r="P4335" s="185">
        <f>SUM(D4335:O4335)</f>
        <v>738.7</v>
      </c>
      <c r="Q4335" s="584"/>
      <c r="R4335" s="182">
        <v>738.7</v>
      </c>
      <c r="S4335" s="187">
        <v>738.7</v>
      </c>
      <c r="T4335" s="105">
        <f>R4335-S4335</f>
        <v>0</v>
      </c>
      <c r="U4335" s="79">
        <v>1</v>
      </c>
    </row>
    <row r="4336" spans="1:21" s="57" customFormat="1" ht="15.75" hidden="1" customHeight="1" thickBot="1">
      <c r="A4336" s="334" t="s">
        <v>562</v>
      </c>
      <c r="B4336" s="69"/>
      <c r="C4336" s="157" t="s">
        <v>1172</v>
      </c>
      <c r="D4336" s="183">
        <v>59.410946320000001</v>
      </c>
      <c r="E4336" s="183">
        <v>58.573440900000001</v>
      </c>
      <c r="F4336" s="183">
        <v>60.328696930000007</v>
      </c>
      <c r="G4336" s="183">
        <v>58.94203078000001</v>
      </c>
      <c r="H4336" s="183">
        <v>56.377050659999981</v>
      </c>
      <c r="I4336" s="183">
        <v>62.236373780000008</v>
      </c>
      <c r="J4336" s="183">
        <v>57.509423019999986</v>
      </c>
      <c r="K4336" s="183">
        <v>58.250486140000021</v>
      </c>
      <c r="L4336" s="183">
        <v>57.640788430000043</v>
      </c>
      <c r="M4336" s="183">
        <v>57.958178800000042</v>
      </c>
      <c r="N4336" s="183">
        <v>58.401424890000044</v>
      </c>
      <c r="O4336" s="184">
        <v>51.96186900999998</v>
      </c>
      <c r="P4336" s="185">
        <f t="shared" si="2870"/>
        <v>697.59070966000013</v>
      </c>
      <c r="Q4336" s="351"/>
      <c r="R4336" s="199">
        <v>706.2</v>
      </c>
      <c r="S4336" s="187">
        <v>706.2</v>
      </c>
      <c r="T4336" s="481">
        <f>R4336-S4336</f>
        <v>0</v>
      </c>
      <c r="U4336" s="79">
        <v>2</v>
      </c>
    </row>
    <row r="4337" spans="1:21" s="57" customFormat="1" ht="15.75" hidden="1" customHeight="1" thickBot="1">
      <c r="A4337" s="334" t="s">
        <v>562</v>
      </c>
      <c r="B4337" s="516"/>
      <c r="C4337" s="157" t="s">
        <v>2246</v>
      </c>
      <c r="D4337" s="182">
        <v>59.319417090000002</v>
      </c>
      <c r="E4337" s="183">
        <v>56.688941800000009</v>
      </c>
      <c r="F4337" s="183">
        <v>55.907936720000009</v>
      </c>
      <c r="G4337" s="183">
        <v>57.116236500000014</v>
      </c>
      <c r="H4337" s="183">
        <v>56.398156180000001</v>
      </c>
      <c r="I4337" s="183">
        <v>62.718884049999986</v>
      </c>
      <c r="J4337" s="183">
        <v>55.060057540000003</v>
      </c>
      <c r="K4337" s="183">
        <v>56.33484009</v>
      </c>
      <c r="L4337" s="183">
        <v>59.38489947000005</v>
      </c>
      <c r="M4337" s="183">
        <v>57.816701070000022</v>
      </c>
      <c r="N4337" s="183">
        <v>58.681712930000003</v>
      </c>
      <c r="O4337" s="184">
        <v>57.368215640000017</v>
      </c>
      <c r="P4337" s="185">
        <f t="shared" ref="P4337:P4346" si="2871">SUM(D4337:O4337)</f>
        <v>692.79599908000012</v>
      </c>
      <c r="Q4337" s="351"/>
      <c r="R4337" s="182">
        <v>682.2</v>
      </c>
      <c r="S4337" s="187">
        <v>682.2</v>
      </c>
      <c r="T4337" s="481">
        <f t="shared" ref="T4337:T4346" si="2872">R4337-S4337</f>
        <v>0</v>
      </c>
      <c r="U4337" s="79">
        <v>2</v>
      </c>
    </row>
    <row r="4338" spans="1:21" s="57" customFormat="1" ht="15.75" hidden="1" customHeight="1" thickBot="1">
      <c r="A4338" s="334" t="s">
        <v>562</v>
      </c>
      <c r="B4338" s="516"/>
      <c r="C4338" s="157" t="s">
        <v>2247</v>
      </c>
      <c r="D4338" s="583">
        <v>56.212693710000003</v>
      </c>
      <c r="E4338" s="301">
        <v>55.569520879999992</v>
      </c>
      <c r="F4338" s="301">
        <v>58.835327820000003</v>
      </c>
      <c r="G4338" s="301">
        <v>54.63509565999999</v>
      </c>
      <c r="H4338" s="301">
        <v>55.392680799999994</v>
      </c>
      <c r="I4338" s="301">
        <v>62.191289419999976</v>
      </c>
      <c r="J4338" s="301">
        <v>54.64742812999998</v>
      </c>
      <c r="K4338" s="301">
        <v>55.967310300000008</v>
      </c>
      <c r="L4338" s="301">
        <v>55.62077026999998</v>
      </c>
      <c r="M4338" s="301">
        <v>54.398975489999998</v>
      </c>
      <c r="N4338" s="301">
        <v>59.202865810000048</v>
      </c>
      <c r="O4338" s="332">
        <v>55.191097959999979</v>
      </c>
      <c r="P4338" s="333">
        <f t="shared" si="2871"/>
        <v>677.86505624999995</v>
      </c>
      <c r="Q4338" s="557"/>
      <c r="R4338" s="419">
        <v>672.2</v>
      </c>
      <c r="S4338" s="187">
        <v>672.2</v>
      </c>
      <c r="T4338" s="105">
        <f t="shared" si="2872"/>
        <v>0</v>
      </c>
      <c r="U4338" s="79">
        <v>2</v>
      </c>
    </row>
    <row r="4339" spans="1:21" s="57" customFormat="1" ht="15.6" hidden="1" customHeight="1" thickBot="1">
      <c r="A4339" s="334" t="s">
        <v>562</v>
      </c>
      <c r="B4339" s="516"/>
      <c r="C4339" s="157" t="s">
        <v>2248</v>
      </c>
      <c r="D4339" s="182">
        <v>56.426331329999996</v>
      </c>
      <c r="E4339" s="183">
        <v>56.812231729999993</v>
      </c>
      <c r="F4339" s="183">
        <v>56.077658909999997</v>
      </c>
      <c r="G4339" s="183">
        <v>55.878520750000007</v>
      </c>
      <c r="H4339" s="183">
        <v>55.565120979999989</v>
      </c>
      <c r="I4339" s="183">
        <v>62.389487620000011</v>
      </c>
      <c r="J4339" s="183">
        <v>56.230758170000001</v>
      </c>
      <c r="K4339" s="183">
        <v>56.596951520000005</v>
      </c>
      <c r="L4339" s="183">
        <v>53.256206350000014</v>
      </c>
      <c r="M4339" s="183">
        <v>58.28788469999995</v>
      </c>
      <c r="N4339" s="183">
        <v>59.220763820000002</v>
      </c>
      <c r="O4339" s="184">
        <v>56.255067720000056</v>
      </c>
      <c r="P4339" s="185">
        <f t="shared" si="2871"/>
        <v>682.99698360000002</v>
      </c>
      <c r="Q4339" s="584"/>
      <c r="R4339" s="182">
        <v>674.3</v>
      </c>
      <c r="S4339" s="187">
        <v>674.3</v>
      </c>
      <c r="T4339" s="105">
        <f t="shared" si="2872"/>
        <v>0</v>
      </c>
      <c r="U4339" s="79">
        <v>2</v>
      </c>
    </row>
    <row r="4340" spans="1:21" s="57" customFormat="1" ht="15.6" hidden="1" customHeight="1" thickBot="1">
      <c r="A4340" s="334" t="s">
        <v>562</v>
      </c>
      <c r="B4340" s="516"/>
      <c r="C4340" s="157" t="s">
        <v>2249</v>
      </c>
      <c r="D4340" s="182">
        <v>57.953824210000001</v>
      </c>
      <c r="E4340" s="183">
        <v>54.974522190000016</v>
      </c>
      <c r="F4340" s="183">
        <v>56.780149340000008</v>
      </c>
      <c r="G4340" s="183">
        <v>60.567470689999993</v>
      </c>
      <c r="H4340" s="183">
        <v>60.296047070000014</v>
      </c>
      <c r="I4340" s="183">
        <v>65.893274509999969</v>
      </c>
      <c r="J4340" s="183">
        <v>54.239439539999978</v>
      </c>
      <c r="K4340" s="183">
        <v>59.316649050000024</v>
      </c>
      <c r="L4340" s="183">
        <v>59.585724749999997</v>
      </c>
      <c r="M4340" s="183">
        <v>61.387641440000031</v>
      </c>
      <c r="N4340" s="183">
        <v>61.003512409999985</v>
      </c>
      <c r="O4340" s="184">
        <v>62.854888640000013</v>
      </c>
      <c r="P4340" s="185">
        <f t="shared" si="2871"/>
        <v>714.85314384000003</v>
      </c>
      <c r="Q4340" s="638"/>
      <c r="R4340" s="182">
        <v>710.7</v>
      </c>
      <c r="S4340" s="187">
        <v>710.7</v>
      </c>
      <c r="T4340" s="105">
        <f t="shared" si="2872"/>
        <v>0</v>
      </c>
      <c r="U4340" s="79">
        <v>2</v>
      </c>
    </row>
    <row r="4341" spans="1:21" s="57" customFormat="1" ht="15.75" customHeight="1" thickBot="1">
      <c r="A4341" s="334" t="s">
        <v>562</v>
      </c>
      <c r="B4341" s="516">
        <f>+B4335+1</f>
        <v>845</v>
      </c>
      <c r="C4341" s="157" t="s">
        <v>2250</v>
      </c>
      <c r="D4341" s="182">
        <v>60.171026529999999</v>
      </c>
      <c r="E4341" s="611">
        <v>59.7</v>
      </c>
      <c r="F4341" s="611">
        <v>61.2</v>
      </c>
      <c r="G4341" s="611">
        <v>61</v>
      </c>
      <c r="H4341" s="611">
        <v>61.1</v>
      </c>
      <c r="I4341" s="611">
        <v>67.900000000000006</v>
      </c>
      <c r="J4341" s="611">
        <v>58.9</v>
      </c>
      <c r="K4341" s="611">
        <v>61.3</v>
      </c>
      <c r="L4341" s="611">
        <v>60.1</v>
      </c>
      <c r="M4341" s="611">
        <v>62.1</v>
      </c>
      <c r="N4341" s="611">
        <v>64</v>
      </c>
      <c r="O4341" s="184">
        <f t="shared" ref="O4341:O4346" si="2873">(R4341)-SUM(D4341:N4341)</f>
        <v>61.92897346999996</v>
      </c>
      <c r="P4341" s="185">
        <f t="shared" si="2871"/>
        <v>739.4</v>
      </c>
      <c r="Q4341" s="557"/>
      <c r="R4341" s="194">
        <v>739.4</v>
      </c>
      <c r="S4341" s="187">
        <v>739.4</v>
      </c>
      <c r="T4341" s="105">
        <f t="shared" si="2872"/>
        <v>0</v>
      </c>
      <c r="U4341" s="79">
        <v>1</v>
      </c>
    </row>
    <row r="4342" spans="1:21" s="57" customFormat="1" ht="15.75" customHeight="1" thickBot="1">
      <c r="A4342" s="334" t="s">
        <v>562</v>
      </c>
      <c r="B4342" s="516">
        <f>+B4341+1</f>
        <v>846</v>
      </c>
      <c r="C4342" s="157" t="s">
        <v>2251</v>
      </c>
      <c r="D4342" s="612">
        <v>62.9</v>
      </c>
      <c r="E4342" s="611">
        <v>61.7</v>
      </c>
      <c r="F4342" s="611">
        <v>63.3</v>
      </c>
      <c r="G4342" s="611">
        <v>63.1</v>
      </c>
      <c r="H4342" s="611">
        <v>63.2</v>
      </c>
      <c r="I4342" s="611">
        <v>70.3</v>
      </c>
      <c r="J4342" s="611">
        <v>60.9</v>
      </c>
      <c r="K4342" s="611">
        <v>63.4</v>
      </c>
      <c r="L4342" s="611">
        <v>62.1</v>
      </c>
      <c r="M4342" s="611">
        <v>64.2</v>
      </c>
      <c r="N4342" s="611">
        <v>66.2</v>
      </c>
      <c r="O4342" s="184">
        <f t="shared" si="2873"/>
        <v>64.399999999999977</v>
      </c>
      <c r="P4342" s="185">
        <f t="shared" si="2871"/>
        <v>765.7</v>
      </c>
      <c r="Q4342" s="542"/>
      <c r="R4342" s="199">
        <v>765.7</v>
      </c>
      <c r="S4342" s="187">
        <v>765.7</v>
      </c>
      <c r="T4342" s="105">
        <f t="shared" si="2872"/>
        <v>0</v>
      </c>
      <c r="U4342" s="79">
        <v>1</v>
      </c>
    </row>
    <row r="4343" spans="1:21" s="57" customFormat="1" ht="15.75" hidden="1" customHeight="1" thickBot="1">
      <c r="A4343" s="334" t="s">
        <v>562</v>
      </c>
      <c r="B4343" s="69"/>
      <c r="C4343" s="157" t="s">
        <v>2252</v>
      </c>
      <c r="D4343" s="195"/>
      <c r="E4343" s="193"/>
      <c r="F4343" s="193"/>
      <c r="G4343" s="193"/>
      <c r="H4343" s="193"/>
      <c r="I4343" s="193"/>
      <c r="J4343" s="193"/>
      <c r="K4343" s="193"/>
      <c r="L4343" s="193"/>
      <c r="M4343" s="193"/>
      <c r="N4343" s="193"/>
      <c r="O4343" s="184">
        <f t="shared" si="2873"/>
        <v>0</v>
      </c>
      <c r="P4343" s="185">
        <f t="shared" si="2871"/>
        <v>0</v>
      </c>
      <c r="Q4343" s="503"/>
      <c r="R4343" s="199"/>
      <c r="S4343" s="187"/>
      <c r="T4343" s="105">
        <f t="shared" si="2872"/>
        <v>0</v>
      </c>
      <c r="U4343" s="79">
        <v>2</v>
      </c>
    </row>
    <row r="4344" spans="1:21" s="57" customFormat="1" ht="15.75" hidden="1" customHeight="1" thickBot="1">
      <c r="A4344" s="334" t="s">
        <v>562</v>
      </c>
      <c r="B4344" s="69"/>
      <c r="C4344" s="157" t="s">
        <v>2253</v>
      </c>
      <c r="D4344" s="195"/>
      <c r="E4344" s="193"/>
      <c r="F4344" s="193"/>
      <c r="G4344" s="193"/>
      <c r="H4344" s="193"/>
      <c r="I4344" s="193"/>
      <c r="J4344" s="193"/>
      <c r="K4344" s="193"/>
      <c r="L4344" s="193"/>
      <c r="M4344" s="193"/>
      <c r="N4344" s="193"/>
      <c r="O4344" s="184">
        <f t="shared" si="2873"/>
        <v>0</v>
      </c>
      <c r="P4344" s="185">
        <f t="shared" si="2871"/>
        <v>0</v>
      </c>
      <c r="Q4344" s="503"/>
      <c r="R4344" s="199"/>
      <c r="S4344" s="187"/>
      <c r="T4344" s="105">
        <f t="shared" si="2872"/>
        <v>0</v>
      </c>
      <c r="U4344" s="79">
        <v>2</v>
      </c>
    </row>
    <row r="4345" spans="1:21" s="57" customFormat="1" ht="15.75" hidden="1" customHeight="1" thickBot="1">
      <c r="A4345" s="334" t="s">
        <v>562</v>
      </c>
      <c r="B4345" s="69"/>
      <c r="C4345" s="157" t="s">
        <v>2254</v>
      </c>
      <c r="D4345" s="195"/>
      <c r="E4345" s="193"/>
      <c r="F4345" s="193"/>
      <c r="G4345" s="193"/>
      <c r="H4345" s="193"/>
      <c r="I4345" s="193"/>
      <c r="J4345" s="193"/>
      <c r="K4345" s="193"/>
      <c r="L4345" s="193"/>
      <c r="M4345" s="193"/>
      <c r="N4345" s="193"/>
      <c r="O4345" s="184">
        <f t="shared" si="2873"/>
        <v>0</v>
      </c>
      <c r="P4345" s="185">
        <f t="shared" si="2871"/>
        <v>0</v>
      </c>
      <c r="Q4345" s="503"/>
      <c r="R4345" s="199"/>
      <c r="S4345" s="187"/>
      <c r="T4345" s="105">
        <f t="shared" si="2872"/>
        <v>0</v>
      </c>
      <c r="U4345" s="79">
        <v>2</v>
      </c>
    </row>
    <row r="4346" spans="1:21" s="57" customFormat="1" ht="15.75" hidden="1" customHeight="1" thickBot="1">
      <c r="A4346" s="334" t="s">
        <v>562</v>
      </c>
      <c r="B4346" s="69"/>
      <c r="C4346" s="157" t="s">
        <v>2255</v>
      </c>
      <c r="D4346" s="195"/>
      <c r="E4346" s="193"/>
      <c r="F4346" s="193"/>
      <c r="G4346" s="193"/>
      <c r="H4346" s="193"/>
      <c r="I4346" s="193"/>
      <c r="J4346" s="193"/>
      <c r="K4346" s="193"/>
      <c r="L4346" s="193"/>
      <c r="M4346" s="193"/>
      <c r="N4346" s="193"/>
      <c r="O4346" s="184">
        <f t="shared" si="2873"/>
        <v>0</v>
      </c>
      <c r="P4346" s="185">
        <f t="shared" si="2871"/>
        <v>0</v>
      </c>
      <c r="Q4346" s="503"/>
      <c r="R4346" s="199"/>
      <c r="S4346" s="187"/>
      <c r="T4346" s="105">
        <f t="shared" si="2872"/>
        <v>0</v>
      </c>
      <c r="U4346" s="79">
        <v>2</v>
      </c>
    </row>
    <row r="4347" spans="1:21" s="196" customFormat="1" ht="15.75" hidden="1" customHeight="1" thickBot="1">
      <c r="B4347" s="549"/>
      <c r="C4347" s="474"/>
      <c r="D4347" s="161"/>
      <c r="E4347" s="161"/>
      <c r="F4347" s="161"/>
      <c r="G4347" s="161"/>
      <c r="H4347" s="161"/>
      <c r="I4347" s="161"/>
      <c r="J4347" s="161"/>
      <c r="K4347" s="161"/>
      <c r="L4347" s="161"/>
      <c r="M4347" s="161"/>
      <c r="N4347" s="161"/>
      <c r="O4347" s="197"/>
      <c r="P4347" s="198"/>
      <c r="Q4347" s="198"/>
      <c r="R4347" s="161"/>
      <c r="S4347" s="161"/>
      <c r="T4347" s="75"/>
      <c r="U4347" s="79">
        <v>2</v>
      </c>
    </row>
    <row r="4348" spans="1:21" s="57" customFormat="1" ht="15.75" hidden="1" customHeight="1" thickBot="1">
      <c r="A4348" s="302" t="s">
        <v>563</v>
      </c>
      <c r="B4348" s="69"/>
      <c r="C4348" s="157" t="s">
        <v>540</v>
      </c>
      <c r="D4348" s="218">
        <v>0</v>
      </c>
      <c r="E4348" s="218">
        <v>0</v>
      </c>
      <c r="F4348" s="218">
        <v>0</v>
      </c>
      <c r="G4348" s="218">
        <v>0</v>
      </c>
      <c r="H4348" s="218">
        <v>0</v>
      </c>
      <c r="I4348" s="218">
        <v>0</v>
      </c>
      <c r="J4348" s="218">
        <v>0</v>
      </c>
      <c r="K4348" s="218">
        <v>0</v>
      </c>
      <c r="L4348" s="218">
        <v>0</v>
      </c>
      <c r="M4348" s="218">
        <v>0</v>
      </c>
      <c r="N4348" s="218">
        <v>0</v>
      </c>
      <c r="O4348" s="218">
        <v>0</v>
      </c>
      <c r="P4348" s="160">
        <f t="shared" ref="P4348:P4377" si="2874">SUM(D4348:O4348)</f>
        <v>0</v>
      </c>
      <c r="Q4348" s="484"/>
      <c r="R4348" s="161"/>
      <c r="S4348" s="161"/>
      <c r="T4348" s="75"/>
      <c r="U4348" s="79">
        <v>2</v>
      </c>
    </row>
    <row r="4349" spans="1:21" s="57" customFormat="1" ht="15.75" hidden="1" customHeight="1" thickBot="1">
      <c r="A4349" s="304" t="s">
        <v>563</v>
      </c>
      <c r="B4349" s="69"/>
      <c r="C4349" s="157" t="s">
        <v>547</v>
      </c>
      <c r="D4349" s="220">
        <v>0</v>
      </c>
      <c r="E4349" s="220">
        <v>0</v>
      </c>
      <c r="F4349" s="220">
        <v>0</v>
      </c>
      <c r="G4349" s="220">
        <v>0</v>
      </c>
      <c r="H4349" s="220">
        <v>0</v>
      </c>
      <c r="I4349" s="220">
        <v>0</v>
      </c>
      <c r="J4349" s="220">
        <v>0</v>
      </c>
      <c r="K4349" s="220">
        <v>0</v>
      </c>
      <c r="L4349" s="220">
        <v>0</v>
      </c>
      <c r="M4349" s="220">
        <v>0</v>
      </c>
      <c r="N4349" s="220">
        <v>0</v>
      </c>
      <c r="O4349" s="220">
        <v>0</v>
      </c>
      <c r="P4349" s="164">
        <f t="shared" si="2874"/>
        <v>0</v>
      </c>
      <c r="Q4349" s="484"/>
      <c r="R4349" s="161"/>
      <c r="S4349" s="161"/>
      <c r="T4349" s="75"/>
      <c r="U4349" s="79">
        <v>2</v>
      </c>
    </row>
    <row r="4350" spans="1:21" s="57" customFormat="1" ht="15.75" hidden="1" customHeight="1" thickBot="1">
      <c r="A4350" s="304" t="s">
        <v>563</v>
      </c>
      <c r="B4350" s="69"/>
      <c r="C4350" s="157" t="s">
        <v>548</v>
      </c>
      <c r="D4350" s="235">
        <v>0</v>
      </c>
      <c r="E4350" s="235">
        <v>0</v>
      </c>
      <c r="F4350" s="235">
        <v>0</v>
      </c>
      <c r="G4350" s="235">
        <v>0</v>
      </c>
      <c r="H4350" s="235">
        <v>0</v>
      </c>
      <c r="I4350" s="235">
        <v>0</v>
      </c>
      <c r="J4350" s="235">
        <v>0</v>
      </c>
      <c r="K4350" s="235">
        <v>0</v>
      </c>
      <c r="L4350" s="235">
        <v>0</v>
      </c>
      <c r="M4350" s="235">
        <v>0</v>
      </c>
      <c r="N4350" s="235">
        <v>0</v>
      </c>
      <c r="O4350" s="235">
        <v>0</v>
      </c>
      <c r="P4350" s="167">
        <f t="shared" si="2874"/>
        <v>0</v>
      </c>
      <c r="Q4350" s="484"/>
      <c r="R4350" s="161"/>
      <c r="S4350" s="161"/>
      <c r="T4350" s="75"/>
      <c r="U4350" s="79">
        <v>2</v>
      </c>
    </row>
    <row r="4351" spans="1:21" s="57" customFormat="1" ht="15.75" hidden="1" customHeight="1" thickBot="1">
      <c r="A4351" s="304" t="s">
        <v>563</v>
      </c>
      <c r="B4351" s="69"/>
      <c r="C4351" s="157" t="s">
        <v>549</v>
      </c>
      <c r="D4351" s="168">
        <v>0</v>
      </c>
      <c r="E4351" s="169">
        <v>0</v>
      </c>
      <c r="F4351" s="169">
        <v>0</v>
      </c>
      <c r="G4351" s="169">
        <v>0</v>
      </c>
      <c r="H4351" s="169">
        <v>0</v>
      </c>
      <c r="I4351" s="169">
        <v>0</v>
      </c>
      <c r="J4351" s="169">
        <v>0</v>
      </c>
      <c r="K4351" s="169">
        <v>0</v>
      </c>
      <c r="L4351" s="169">
        <v>0</v>
      </c>
      <c r="M4351" s="169">
        <v>0</v>
      </c>
      <c r="N4351" s="169">
        <v>0</v>
      </c>
      <c r="O4351" s="169">
        <v>0</v>
      </c>
      <c r="P4351" s="171">
        <f t="shared" si="2874"/>
        <v>0</v>
      </c>
      <c r="Q4351" s="484"/>
      <c r="R4351" s="161"/>
      <c r="S4351" s="161"/>
      <c r="T4351" s="75"/>
      <c r="U4351" s="79">
        <v>2</v>
      </c>
    </row>
    <row r="4352" spans="1:21" s="57" customFormat="1" ht="15.75" hidden="1" customHeight="1" thickBot="1">
      <c r="A4352" s="304" t="s">
        <v>563</v>
      </c>
      <c r="B4352" s="69"/>
      <c r="C4352" s="172" t="s">
        <v>550</v>
      </c>
      <c r="D4352" s="168">
        <f t="shared" ref="D4352:O4352" si="2875">D4371/$P4371</f>
        <v>1.0068489027823366E-3</v>
      </c>
      <c r="E4352" s="169">
        <f t="shared" si="2875"/>
        <v>8.0887008576406604E-4</v>
      </c>
      <c r="F4352" s="169">
        <f t="shared" si="2875"/>
        <v>1.8063395499912423E-3</v>
      </c>
      <c r="G4352" s="169">
        <f t="shared" si="2875"/>
        <v>3.5151986424074243E-3</v>
      </c>
      <c r="H4352" s="169">
        <f t="shared" si="2875"/>
        <v>5.8063151283720669E-4</v>
      </c>
      <c r="I4352" s="169">
        <f t="shared" si="2875"/>
        <v>0</v>
      </c>
      <c r="J4352" s="169">
        <f t="shared" si="2875"/>
        <v>3.0365549516513051E-5</v>
      </c>
      <c r="K4352" s="169">
        <f t="shared" si="2875"/>
        <v>1.2634126006139321E-2</v>
      </c>
      <c r="L4352" s="169">
        <f t="shared" si="2875"/>
        <v>1.0018905234214757E-3</v>
      </c>
      <c r="M4352" s="169">
        <f t="shared" si="2875"/>
        <v>0.61328741322804803</v>
      </c>
      <c r="N4352" s="169">
        <f t="shared" si="2875"/>
        <v>0.18362094564546314</v>
      </c>
      <c r="O4352" s="169">
        <f t="shared" si="2875"/>
        <v>0.18170737035362933</v>
      </c>
      <c r="P4352" s="171">
        <f t="shared" si="2874"/>
        <v>1</v>
      </c>
      <c r="Q4352" s="496" t="e">
        <f>(P4371/P4370-1)</f>
        <v>#DIV/0!</v>
      </c>
      <c r="R4352" s="161"/>
      <c r="S4352" s="161"/>
      <c r="T4352" s="75"/>
      <c r="U4352" s="79">
        <v>2</v>
      </c>
    </row>
    <row r="4353" spans="1:21" s="57" customFormat="1" ht="15.75" hidden="1" customHeight="1" thickBot="1">
      <c r="A4353" s="304" t="s">
        <v>563</v>
      </c>
      <c r="B4353" s="69"/>
      <c r="C4353" s="157" t="s">
        <v>551</v>
      </c>
      <c r="D4353" s="168">
        <f t="shared" ref="D4353:O4353" si="2876">D4372/$P4372</f>
        <v>0.11892102644088171</v>
      </c>
      <c r="E4353" s="169">
        <f t="shared" si="2876"/>
        <v>0.11892102644088171</v>
      </c>
      <c r="F4353" s="169">
        <f t="shared" si="2876"/>
        <v>0.66080372565065637</v>
      </c>
      <c r="G4353" s="169">
        <f t="shared" si="2876"/>
        <v>0</v>
      </c>
      <c r="H4353" s="169">
        <f t="shared" si="2876"/>
        <v>0</v>
      </c>
      <c r="I4353" s="169">
        <f t="shared" si="2876"/>
        <v>0</v>
      </c>
      <c r="J4353" s="169">
        <f t="shared" si="2876"/>
        <v>0</v>
      </c>
      <c r="K4353" s="169">
        <f t="shared" si="2876"/>
        <v>0</v>
      </c>
      <c r="L4353" s="169">
        <f t="shared" si="2876"/>
        <v>0</v>
      </c>
      <c r="M4353" s="169">
        <f t="shared" si="2876"/>
        <v>0</v>
      </c>
      <c r="N4353" s="169">
        <f t="shared" si="2876"/>
        <v>0.10135422146758023</v>
      </c>
      <c r="O4353" s="169">
        <f t="shared" si="2876"/>
        <v>0</v>
      </c>
      <c r="P4353" s="171">
        <f t="shared" si="2874"/>
        <v>1</v>
      </c>
      <c r="Q4353" s="496">
        <f t="shared" ref="Q4353:Q4358" si="2877">(P4372/P4371-1)</f>
        <v>0.52794318909981297</v>
      </c>
      <c r="R4353" s="161"/>
      <c r="S4353" s="161"/>
      <c r="T4353" s="75"/>
      <c r="U4353" s="79">
        <v>2</v>
      </c>
    </row>
    <row r="4354" spans="1:21" s="57" customFormat="1" ht="15.75" hidden="1" customHeight="1" thickBot="1">
      <c r="A4354" s="304" t="s">
        <v>563</v>
      </c>
      <c r="B4354" s="69"/>
      <c r="C4354" s="157" t="s">
        <v>638</v>
      </c>
      <c r="D4354" s="168">
        <v>0</v>
      </c>
      <c r="E4354" s="169">
        <v>0</v>
      </c>
      <c r="F4354" s="169">
        <v>0</v>
      </c>
      <c r="G4354" s="169">
        <v>0</v>
      </c>
      <c r="H4354" s="169">
        <v>0</v>
      </c>
      <c r="I4354" s="169">
        <v>0</v>
      </c>
      <c r="J4354" s="169">
        <v>0</v>
      </c>
      <c r="K4354" s="169">
        <v>0</v>
      </c>
      <c r="L4354" s="169">
        <v>0</v>
      </c>
      <c r="M4354" s="169">
        <v>0</v>
      </c>
      <c r="N4354" s="169">
        <v>0</v>
      </c>
      <c r="O4354" s="169">
        <v>0</v>
      </c>
      <c r="P4354" s="171">
        <f t="shared" si="2874"/>
        <v>0</v>
      </c>
      <c r="Q4354" s="497">
        <f t="shared" si="2877"/>
        <v>-1</v>
      </c>
      <c r="R4354" s="161"/>
      <c r="S4354" s="161"/>
      <c r="T4354" s="75"/>
      <c r="U4354" s="79">
        <v>2</v>
      </c>
    </row>
    <row r="4355" spans="1:21" s="57" customFormat="1" ht="15.75" hidden="1" customHeight="1" thickBot="1">
      <c r="A4355" s="304" t="s">
        <v>563</v>
      </c>
      <c r="B4355" s="69"/>
      <c r="C4355" s="157" t="s">
        <v>735</v>
      </c>
      <c r="D4355" s="168">
        <f t="shared" ref="D4355:O4355" si="2878">D4374/$P4374</f>
        <v>5.4486323242241242E-3</v>
      </c>
      <c r="E4355" s="169">
        <f t="shared" si="2878"/>
        <v>5.4486323242241242E-3</v>
      </c>
      <c r="F4355" s="169">
        <f t="shared" si="2878"/>
        <v>0.12680945839450011</v>
      </c>
      <c r="G4355" s="169">
        <f t="shared" si="2878"/>
        <v>5.4486323242241242E-3</v>
      </c>
      <c r="H4355" s="169">
        <f t="shared" si="2878"/>
        <v>2.0171736466313385E-3</v>
      </c>
      <c r="I4355" s="169">
        <f t="shared" si="2878"/>
        <v>0</v>
      </c>
      <c r="J4355" s="169">
        <f t="shared" si="2878"/>
        <v>2.0171736466313385E-3</v>
      </c>
      <c r="K4355" s="169">
        <f t="shared" si="2878"/>
        <v>2.0171736466313385E-3</v>
      </c>
      <c r="L4355" s="169">
        <f t="shared" si="2878"/>
        <v>0</v>
      </c>
      <c r="M4355" s="169">
        <f t="shared" si="2878"/>
        <v>0.60590179296845548</v>
      </c>
      <c r="N4355" s="169">
        <f t="shared" si="2878"/>
        <v>0.12244566536223897</v>
      </c>
      <c r="O4355" s="169">
        <f t="shared" si="2878"/>
        <v>0.12244566536223897</v>
      </c>
      <c r="P4355" s="171">
        <f t="shared" si="2874"/>
        <v>1</v>
      </c>
      <c r="Q4355" s="497">
        <v>1</v>
      </c>
      <c r="R4355" s="161"/>
      <c r="S4355" s="161"/>
      <c r="T4355" s="477"/>
      <c r="U4355" s="79">
        <v>2</v>
      </c>
    </row>
    <row r="4356" spans="1:21" s="57" customFormat="1" ht="15.75" hidden="1" customHeight="1" thickBot="1">
      <c r="A4356" s="304" t="s">
        <v>563</v>
      </c>
      <c r="B4356" s="516"/>
      <c r="C4356" s="216" t="s">
        <v>843</v>
      </c>
      <c r="D4356" s="173">
        <f t="shared" ref="D4356:O4356" si="2879">D4375/$P4375</f>
        <v>9.2148012202429033E-2</v>
      </c>
      <c r="E4356" s="218">
        <f t="shared" si="2879"/>
        <v>7.9888402799570588E-2</v>
      </c>
      <c r="F4356" s="218">
        <f t="shared" si="2879"/>
        <v>6.7478249759429275E-3</v>
      </c>
      <c r="G4356" s="218">
        <f t="shared" si="2879"/>
        <v>7.988840279957056E-2</v>
      </c>
      <c r="H4356" s="218">
        <f t="shared" si="2879"/>
        <v>7.9888402799570588E-2</v>
      </c>
      <c r="I4356" s="218">
        <f t="shared" si="2879"/>
        <v>0</v>
      </c>
      <c r="J4356" s="218">
        <f t="shared" si="2879"/>
        <v>7.9888402799570588E-2</v>
      </c>
      <c r="K4356" s="218">
        <f t="shared" si="2879"/>
        <v>7.9888402799570588E-2</v>
      </c>
      <c r="L4356" s="218">
        <f t="shared" si="2879"/>
        <v>7.9888402799570588E-2</v>
      </c>
      <c r="M4356" s="218">
        <f t="shared" si="2879"/>
        <v>1.4229712671127052E-2</v>
      </c>
      <c r="N4356" s="218">
        <f t="shared" si="2879"/>
        <v>1.4229821449361312E-2</v>
      </c>
      <c r="O4356" s="218">
        <f t="shared" si="2879"/>
        <v>0.39331421190371618</v>
      </c>
      <c r="P4356" s="514">
        <f t="shared" si="2874"/>
        <v>1</v>
      </c>
      <c r="Q4356" s="550">
        <f t="shared" si="2877"/>
        <v>0.319312161487324</v>
      </c>
      <c r="R4356" s="161"/>
      <c r="S4356" s="161"/>
      <c r="T4356" s="75"/>
      <c r="U4356" s="79">
        <v>2</v>
      </c>
    </row>
    <row r="4357" spans="1:21" s="57" customFormat="1" ht="15.75" hidden="1" customHeight="1" thickBot="1">
      <c r="A4357" s="304" t="s">
        <v>563</v>
      </c>
      <c r="B4357" s="516"/>
      <c r="C4357" s="216" t="s">
        <v>925</v>
      </c>
      <c r="D4357" s="219">
        <f>D4376/$P4376</f>
        <v>9.1352967897963655E-2</v>
      </c>
      <c r="E4357" s="220">
        <f t="shared" ref="E4357:N4358" si="2880">E4376/$P4376</f>
        <v>9.1352967897963655E-2</v>
      </c>
      <c r="F4357" s="220">
        <f t="shared" si="2880"/>
        <v>9.1352967897963641E-2</v>
      </c>
      <c r="G4357" s="220">
        <f t="shared" si="2880"/>
        <v>9.0742567558597872E-2</v>
      </c>
      <c r="H4357" s="220">
        <f t="shared" si="2880"/>
        <v>9.0742592823930865E-2</v>
      </c>
      <c r="I4357" s="220">
        <f t="shared" si="2880"/>
        <v>0</v>
      </c>
      <c r="J4357" s="220">
        <f t="shared" si="2880"/>
        <v>9.0742592823930907E-2</v>
      </c>
      <c r="K4357" s="220">
        <f t="shared" si="2880"/>
        <v>9.0742618089263843E-2</v>
      </c>
      <c r="L4357" s="220">
        <f t="shared" si="2880"/>
        <v>9.0742643354596891E-2</v>
      </c>
      <c r="M4357" s="220">
        <f t="shared" si="2880"/>
        <v>9.0742668619929828E-2</v>
      </c>
      <c r="N4357" s="220">
        <f t="shared" si="2880"/>
        <v>9.0742693885262862E-2</v>
      </c>
      <c r="O4357" s="220">
        <f>O4376/$P4376</f>
        <v>9.0742719150595993E-2</v>
      </c>
      <c r="P4357" s="460">
        <f t="shared" si="2874"/>
        <v>1.0000000000000002</v>
      </c>
      <c r="Q4357" s="551">
        <f t="shared" si="2877"/>
        <v>3.3054344150375821</v>
      </c>
      <c r="R4357" s="161"/>
      <c r="S4357" s="161"/>
      <c r="T4357" s="75"/>
      <c r="U4357" s="79">
        <v>2</v>
      </c>
    </row>
    <row r="4358" spans="1:21" s="57" customFormat="1" ht="15.75" hidden="1" customHeight="1" thickBot="1">
      <c r="A4358" s="304" t="s">
        <v>563</v>
      </c>
      <c r="B4358" s="516"/>
      <c r="C4358" s="216" t="s">
        <v>1026</v>
      </c>
      <c r="D4358" s="219">
        <f>D4377/$P4377</f>
        <v>0.49546292737368564</v>
      </c>
      <c r="E4358" s="220">
        <f t="shared" si="2880"/>
        <v>0.49546292737368564</v>
      </c>
      <c r="F4358" s="220">
        <f t="shared" si="2880"/>
        <v>1.8148290505257531E-3</v>
      </c>
      <c r="G4358" s="220">
        <f t="shared" si="2880"/>
        <v>1.8148290505257531E-3</v>
      </c>
      <c r="H4358" s="220">
        <f t="shared" si="2880"/>
        <v>1.8148290505257531E-3</v>
      </c>
      <c r="I4358" s="220">
        <f t="shared" si="2880"/>
        <v>0</v>
      </c>
      <c r="J4358" s="220">
        <f t="shared" si="2880"/>
        <v>1.8148290505257531E-3</v>
      </c>
      <c r="K4358" s="220">
        <f t="shared" si="2880"/>
        <v>1.8148290505257531E-3</v>
      </c>
      <c r="L4358" s="220">
        <f t="shared" si="2880"/>
        <v>0</v>
      </c>
      <c r="M4358" s="220">
        <f t="shared" si="2880"/>
        <v>0</v>
      </c>
      <c r="N4358" s="220">
        <f t="shared" si="2880"/>
        <v>0</v>
      </c>
      <c r="O4358" s="220">
        <f>O4377/$P4377</f>
        <v>0</v>
      </c>
      <c r="P4358" s="460">
        <f t="shared" si="2874"/>
        <v>1</v>
      </c>
      <c r="Q4358" s="551">
        <f t="shared" si="2877"/>
        <v>-0.8168526560976046</v>
      </c>
      <c r="R4358" s="161"/>
      <c r="S4358" s="161"/>
      <c r="T4358" s="75"/>
      <c r="U4358" s="79">
        <v>2</v>
      </c>
    </row>
    <row r="4359" spans="1:21" s="57" customFormat="1" ht="15.75" hidden="1" customHeight="1" thickBot="1">
      <c r="A4359" s="304" t="s">
        <v>563</v>
      </c>
      <c r="B4359" s="516"/>
      <c r="C4359" s="216" t="s">
        <v>1173</v>
      </c>
      <c r="D4359" s="219">
        <v>0</v>
      </c>
      <c r="E4359" s="220">
        <v>0</v>
      </c>
      <c r="F4359" s="220">
        <v>0</v>
      </c>
      <c r="G4359" s="220">
        <v>0</v>
      </c>
      <c r="H4359" s="220">
        <v>0</v>
      </c>
      <c r="I4359" s="220">
        <v>0</v>
      </c>
      <c r="J4359" s="220">
        <v>0</v>
      </c>
      <c r="K4359" s="220">
        <v>0</v>
      </c>
      <c r="L4359" s="220">
        <v>0</v>
      </c>
      <c r="M4359" s="220">
        <v>0</v>
      </c>
      <c r="N4359" s="220">
        <v>0</v>
      </c>
      <c r="O4359" s="220">
        <v>0</v>
      </c>
      <c r="P4359" s="460">
        <f>SUM(D4359:O4359)</f>
        <v>0</v>
      </c>
      <c r="Q4359" s="551">
        <f>(P4379/P4377-1)</f>
        <v>-1</v>
      </c>
      <c r="R4359" s="161"/>
      <c r="S4359" s="161"/>
      <c r="T4359" s="75"/>
      <c r="U4359" s="79">
        <v>2</v>
      </c>
    </row>
    <row r="4360" spans="1:21" s="57" customFormat="1" ht="15.75" hidden="1" customHeight="1" thickBot="1">
      <c r="A4360" s="304" t="s">
        <v>563</v>
      </c>
      <c r="B4360" s="516">
        <f>+B4342+1</f>
        <v>847</v>
      </c>
      <c r="C4360" s="216" t="s">
        <v>2256</v>
      </c>
      <c r="D4360" s="219">
        <v>0</v>
      </c>
      <c r="E4360" s="220">
        <v>0</v>
      </c>
      <c r="F4360" s="220">
        <v>0</v>
      </c>
      <c r="G4360" s="220">
        <v>0</v>
      </c>
      <c r="H4360" s="220">
        <v>0</v>
      </c>
      <c r="I4360" s="220">
        <v>0</v>
      </c>
      <c r="J4360" s="220">
        <v>0</v>
      </c>
      <c r="K4360" s="220">
        <v>0</v>
      </c>
      <c r="L4360" s="220">
        <v>0</v>
      </c>
      <c r="M4360" s="220">
        <v>0</v>
      </c>
      <c r="N4360" s="220">
        <v>0</v>
      </c>
      <c r="O4360" s="220">
        <v>0</v>
      </c>
      <c r="P4360" s="460">
        <f t="shared" ref="P4360:P4369" si="2881">SUM(D4360:O4360)</f>
        <v>0</v>
      </c>
      <c r="Q4360" s="551">
        <v>0</v>
      </c>
      <c r="R4360" s="161"/>
      <c r="S4360" s="161"/>
      <c r="T4360" s="75"/>
      <c r="U4360" s="79">
        <v>2</v>
      </c>
    </row>
    <row r="4361" spans="1:21" s="57" customFormat="1" ht="15.75" hidden="1" customHeight="1" thickBot="1">
      <c r="A4361" s="304" t="s">
        <v>563</v>
      </c>
      <c r="B4361" s="516">
        <f>+B4360+1</f>
        <v>848</v>
      </c>
      <c r="C4361" s="216" t="s">
        <v>2257</v>
      </c>
      <c r="D4361" s="219">
        <v>0</v>
      </c>
      <c r="E4361" s="220">
        <v>0</v>
      </c>
      <c r="F4361" s="220">
        <v>0</v>
      </c>
      <c r="G4361" s="220">
        <v>0</v>
      </c>
      <c r="H4361" s="220">
        <v>0</v>
      </c>
      <c r="I4361" s="220">
        <v>0</v>
      </c>
      <c r="J4361" s="220">
        <v>0</v>
      </c>
      <c r="K4361" s="220">
        <v>0</v>
      </c>
      <c r="L4361" s="220">
        <v>0</v>
      </c>
      <c r="M4361" s="220">
        <v>0</v>
      </c>
      <c r="N4361" s="220">
        <v>0</v>
      </c>
      <c r="O4361" s="220">
        <v>0</v>
      </c>
      <c r="P4361" s="552">
        <f t="shared" si="2881"/>
        <v>0</v>
      </c>
      <c r="Q4361" s="553">
        <v>0</v>
      </c>
      <c r="R4361" s="161"/>
      <c r="S4361" s="161"/>
      <c r="T4361" s="75"/>
      <c r="U4361" s="79">
        <v>2</v>
      </c>
    </row>
    <row r="4362" spans="1:21" s="57" customFormat="1" ht="15.75" hidden="1" customHeight="1" thickBot="1">
      <c r="A4362" s="304" t="s">
        <v>563</v>
      </c>
      <c r="B4362" s="516">
        <f>+B4361+1</f>
        <v>849</v>
      </c>
      <c r="C4362" s="157" t="s">
        <v>2258</v>
      </c>
      <c r="D4362" s="175">
        <v>0</v>
      </c>
      <c r="E4362" s="176">
        <v>0</v>
      </c>
      <c r="F4362" s="176">
        <v>0</v>
      </c>
      <c r="G4362" s="176">
        <v>0</v>
      </c>
      <c r="H4362" s="176">
        <v>0</v>
      </c>
      <c r="I4362" s="176">
        <v>0</v>
      </c>
      <c r="J4362" s="176">
        <v>0</v>
      </c>
      <c r="K4362" s="176">
        <v>0</v>
      </c>
      <c r="L4362" s="176">
        <v>0</v>
      </c>
      <c r="M4362" s="176">
        <v>0</v>
      </c>
      <c r="N4362" s="176">
        <v>0</v>
      </c>
      <c r="O4362" s="176">
        <v>0</v>
      </c>
      <c r="P4362" s="229">
        <f t="shared" si="2881"/>
        <v>0</v>
      </c>
      <c r="Q4362" s="498">
        <v>0</v>
      </c>
      <c r="R4362" s="161"/>
      <c r="S4362" s="161"/>
      <c r="T4362" s="75"/>
      <c r="U4362" s="79">
        <v>2</v>
      </c>
    </row>
    <row r="4363" spans="1:21" s="57" customFormat="1" ht="15.75" hidden="1" customHeight="1" thickBot="1">
      <c r="A4363" s="304" t="s">
        <v>563</v>
      </c>
      <c r="B4363" s="516">
        <f>+B4362+1</f>
        <v>850</v>
      </c>
      <c r="C4363" s="157" t="s">
        <v>2259</v>
      </c>
      <c r="D4363" s="175" t="e">
        <f t="shared" ref="D4363:O4363" si="2882">D4383/$P4383</f>
        <v>#DIV/0!</v>
      </c>
      <c r="E4363" s="176" t="e">
        <f t="shared" si="2882"/>
        <v>#DIV/0!</v>
      </c>
      <c r="F4363" s="176" t="e">
        <f t="shared" si="2882"/>
        <v>#DIV/0!</v>
      </c>
      <c r="G4363" s="176" t="e">
        <f t="shared" si="2882"/>
        <v>#DIV/0!</v>
      </c>
      <c r="H4363" s="176" t="e">
        <f t="shared" si="2882"/>
        <v>#DIV/0!</v>
      </c>
      <c r="I4363" s="176" t="e">
        <f t="shared" si="2882"/>
        <v>#DIV/0!</v>
      </c>
      <c r="J4363" s="176" t="e">
        <f t="shared" si="2882"/>
        <v>#DIV/0!</v>
      </c>
      <c r="K4363" s="176" t="e">
        <f t="shared" si="2882"/>
        <v>#DIV/0!</v>
      </c>
      <c r="L4363" s="176" t="e">
        <f t="shared" si="2882"/>
        <v>#DIV/0!</v>
      </c>
      <c r="M4363" s="176" t="e">
        <f t="shared" si="2882"/>
        <v>#DIV/0!</v>
      </c>
      <c r="N4363" s="176" t="e">
        <f t="shared" si="2882"/>
        <v>#DIV/0!</v>
      </c>
      <c r="O4363" s="176" t="e">
        <f t="shared" si="2882"/>
        <v>#DIV/0!</v>
      </c>
      <c r="P4363" s="164" t="e">
        <f t="shared" si="2881"/>
        <v>#DIV/0!</v>
      </c>
      <c r="Q4363" s="492" t="e">
        <f t="shared" ref="Q4363:Q4369" si="2883">(P4383/P4382-1)</f>
        <v>#DIV/0!</v>
      </c>
      <c r="R4363" s="161"/>
      <c r="S4363" s="161"/>
      <c r="T4363" s="75"/>
      <c r="U4363" s="79">
        <v>2</v>
      </c>
    </row>
    <row r="4364" spans="1:21" s="57" customFormat="1" ht="15.75" hidden="1" customHeight="1" thickBot="1">
      <c r="A4364" s="304" t="s">
        <v>563</v>
      </c>
      <c r="B4364" s="516">
        <f>+B4363+1</f>
        <v>851</v>
      </c>
      <c r="C4364" s="157" t="s">
        <v>2260</v>
      </c>
      <c r="D4364" s="175" t="e">
        <f t="shared" ref="D4364:O4364" si="2884">D4384/$P4384</f>
        <v>#DIV/0!</v>
      </c>
      <c r="E4364" s="176" t="e">
        <f t="shared" si="2884"/>
        <v>#DIV/0!</v>
      </c>
      <c r="F4364" s="176" t="e">
        <f t="shared" si="2884"/>
        <v>#DIV/0!</v>
      </c>
      <c r="G4364" s="176" t="e">
        <f t="shared" si="2884"/>
        <v>#DIV/0!</v>
      </c>
      <c r="H4364" s="176" t="e">
        <f t="shared" si="2884"/>
        <v>#DIV/0!</v>
      </c>
      <c r="I4364" s="176" t="e">
        <f t="shared" si="2884"/>
        <v>#DIV/0!</v>
      </c>
      <c r="J4364" s="176" t="e">
        <f t="shared" si="2884"/>
        <v>#DIV/0!</v>
      </c>
      <c r="K4364" s="176" t="e">
        <f t="shared" si="2884"/>
        <v>#DIV/0!</v>
      </c>
      <c r="L4364" s="176" t="e">
        <f t="shared" si="2884"/>
        <v>#DIV/0!</v>
      </c>
      <c r="M4364" s="176" t="e">
        <f t="shared" si="2884"/>
        <v>#DIV/0!</v>
      </c>
      <c r="N4364" s="176" t="e">
        <f t="shared" si="2884"/>
        <v>#DIV/0!</v>
      </c>
      <c r="O4364" s="176" t="e">
        <f t="shared" si="2884"/>
        <v>#DIV/0!</v>
      </c>
      <c r="P4364" s="164" t="e">
        <f t="shared" si="2881"/>
        <v>#DIV/0!</v>
      </c>
      <c r="Q4364" s="492" t="e">
        <f t="shared" si="2883"/>
        <v>#DIV/0!</v>
      </c>
      <c r="R4364" s="161"/>
      <c r="S4364" s="161"/>
      <c r="T4364" s="75"/>
      <c r="U4364" s="79">
        <v>2</v>
      </c>
    </row>
    <row r="4365" spans="1:21" s="57" customFormat="1" ht="15.75" hidden="1" customHeight="1" thickBot="1">
      <c r="A4365" s="304" t="s">
        <v>563</v>
      </c>
      <c r="B4365" s="516">
        <f>+B4364+1</f>
        <v>852</v>
      </c>
      <c r="C4365" s="157" t="s">
        <v>2261</v>
      </c>
      <c r="D4365" s="175" t="e">
        <f t="shared" ref="D4365:O4365" si="2885">D4385/$P4385</f>
        <v>#DIV/0!</v>
      </c>
      <c r="E4365" s="176" t="e">
        <f t="shared" si="2885"/>
        <v>#DIV/0!</v>
      </c>
      <c r="F4365" s="176" t="e">
        <f t="shared" si="2885"/>
        <v>#DIV/0!</v>
      </c>
      <c r="G4365" s="176" t="e">
        <f t="shared" si="2885"/>
        <v>#DIV/0!</v>
      </c>
      <c r="H4365" s="176" t="e">
        <f t="shared" si="2885"/>
        <v>#DIV/0!</v>
      </c>
      <c r="I4365" s="176" t="e">
        <f t="shared" si="2885"/>
        <v>#DIV/0!</v>
      </c>
      <c r="J4365" s="176" t="e">
        <f t="shared" si="2885"/>
        <v>#DIV/0!</v>
      </c>
      <c r="K4365" s="176" t="e">
        <f t="shared" si="2885"/>
        <v>#DIV/0!</v>
      </c>
      <c r="L4365" s="176" t="e">
        <f t="shared" si="2885"/>
        <v>#DIV/0!</v>
      </c>
      <c r="M4365" s="176" t="e">
        <f t="shared" si="2885"/>
        <v>#DIV/0!</v>
      </c>
      <c r="N4365" s="176" t="e">
        <f t="shared" si="2885"/>
        <v>#DIV/0!</v>
      </c>
      <c r="O4365" s="176" t="e">
        <f t="shared" si="2885"/>
        <v>#DIV/0!</v>
      </c>
      <c r="P4365" s="164" t="e">
        <f t="shared" si="2881"/>
        <v>#DIV/0!</v>
      </c>
      <c r="Q4365" s="492" t="e">
        <f t="shared" si="2883"/>
        <v>#DIV/0!</v>
      </c>
      <c r="R4365" s="161"/>
      <c r="S4365" s="161"/>
      <c r="T4365" s="75"/>
      <c r="U4365" s="79">
        <v>2</v>
      </c>
    </row>
    <row r="4366" spans="1:21" s="57" customFormat="1" ht="15.75" hidden="1" customHeight="1" thickBot="1">
      <c r="A4366" s="304" t="s">
        <v>563</v>
      </c>
      <c r="B4366" s="69"/>
      <c r="C4366" s="157" t="s">
        <v>2262</v>
      </c>
      <c r="D4366" s="175" t="e">
        <f t="shared" ref="D4366:O4366" si="2886">D4386/$P4386</f>
        <v>#DIV/0!</v>
      </c>
      <c r="E4366" s="176" t="e">
        <f t="shared" si="2886"/>
        <v>#DIV/0!</v>
      </c>
      <c r="F4366" s="176" t="e">
        <f t="shared" si="2886"/>
        <v>#DIV/0!</v>
      </c>
      <c r="G4366" s="176" t="e">
        <f t="shared" si="2886"/>
        <v>#DIV/0!</v>
      </c>
      <c r="H4366" s="176" t="e">
        <f t="shared" si="2886"/>
        <v>#DIV/0!</v>
      </c>
      <c r="I4366" s="176" t="e">
        <f t="shared" si="2886"/>
        <v>#DIV/0!</v>
      </c>
      <c r="J4366" s="176" t="e">
        <f t="shared" si="2886"/>
        <v>#DIV/0!</v>
      </c>
      <c r="K4366" s="176" t="e">
        <f t="shared" si="2886"/>
        <v>#DIV/0!</v>
      </c>
      <c r="L4366" s="176" t="e">
        <f t="shared" si="2886"/>
        <v>#DIV/0!</v>
      </c>
      <c r="M4366" s="176" t="e">
        <f t="shared" si="2886"/>
        <v>#DIV/0!</v>
      </c>
      <c r="N4366" s="176" t="e">
        <f t="shared" si="2886"/>
        <v>#DIV/0!</v>
      </c>
      <c r="O4366" s="176" t="e">
        <f t="shared" si="2886"/>
        <v>#DIV/0!</v>
      </c>
      <c r="P4366" s="164" t="e">
        <f t="shared" si="2881"/>
        <v>#DIV/0!</v>
      </c>
      <c r="Q4366" s="492" t="e">
        <f t="shared" si="2883"/>
        <v>#DIV/0!</v>
      </c>
      <c r="R4366" s="161"/>
      <c r="S4366" s="161"/>
      <c r="T4366" s="75"/>
      <c r="U4366" s="79">
        <v>2</v>
      </c>
    </row>
    <row r="4367" spans="1:21" s="57" customFormat="1" ht="15.75" hidden="1" customHeight="1" thickBot="1">
      <c r="A4367" s="304" t="s">
        <v>563</v>
      </c>
      <c r="B4367" s="69"/>
      <c r="C4367" s="157" t="s">
        <v>2263</v>
      </c>
      <c r="D4367" s="175" t="e">
        <f t="shared" ref="D4367:O4367" si="2887">D4387/$P4387</f>
        <v>#DIV/0!</v>
      </c>
      <c r="E4367" s="176" t="e">
        <f t="shared" si="2887"/>
        <v>#DIV/0!</v>
      </c>
      <c r="F4367" s="176" t="e">
        <f t="shared" si="2887"/>
        <v>#DIV/0!</v>
      </c>
      <c r="G4367" s="176" t="e">
        <f t="shared" si="2887"/>
        <v>#DIV/0!</v>
      </c>
      <c r="H4367" s="176" t="e">
        <f t="shared" si="2887"/>
        <v>#DIV/0!</v>
      </c>
      <c r="I4367" s="176" t="e">
        <f t="shared" si="2887"/>
        <v>#DIV/0!</v>
      </c>
      <c r="J4367" s="176" t="e">
        <f t="shared" si="2887"/>
        <v>#DIV/0!</v>
      </c>
      <c r="K4367" s="176" t="e">
        <f t="shared" si="2887"/>
        <v>#DIV/0!</v>
      </c>
      <c r="L4367" s="176" t="e">
        <f t="shared" si="2887"/>
        <v>#DIV/0!</v>
      </c>
      <c r="M4367" s="176" t="e">
        <f t="shared" si="2887"/>
        <v>#DIV/0!</v>
      </c>
      <c r="N4367" s="176" t="e">
        <f t="shared" si="2887"/>
        <v>#DIV/0!</v>
      </c>
      <c r="O4367" s="176" t="e">
        <f t="shared" si="2887"/>
        <v>#DIV/0!</v>
      </c>
      <c r="P4367" s="164" t="e">
        <f t="shared" si="2881"/>
        <v>#DIV/0!</v>
      </c>
      <c r="Q4367" s="492" t="e">
        <f t="shared" si="2883"/>
        <v>#DIV/0!</v>
      </c>
      <c r="R4367" s="161"/>
      <c r="S4367" s="161"/>
      <c r="T4367" s="75"/>
      <c r="U4367" s="79">
        <v>2</v>
      </c>
    </row>
    <row r="4368" spans="1:21" s="57" customFormat="1" ht="15.75" hidden="1" customHeight="1" thickBot="1">
      <c r="A4368" s="304" t="s">
        <v>563</v>
      </c>
      <c r="B4368" s="69"/>
      <c r="C4368" s="157" t="s">
        <v>2264</v>
      </c>
      <c r="D4368" s="175" t="e">
        <f t="shared" ref="D4368:O4368" si="2888">D4388/$P4388</f>
        <v>#DIV/0!</v>
      </c>
      <c r="E4368" s="176" t="e">
        <f t="shared" si="2888"/>
        <v>#DIV/0!</v>
      </c>
      <c r="F4368" s="176" t="e">
        <f t="shared" si="2888"/>
        <v>#DIV/0!</v>
      </c>
      <c r="G4368" s="176" t="e">
        <f t="shared" si="2888"/>
        <v>#DIV/0!</v>
      </c>
      <c r="H4368" s="176" t="e">
        <f t="shared" si="2888"/>
        <v>#DIV/0!</v>
      </c>
      <c r="I4368" s="176" t="e">
        <f t="shared" si="2888"/>
        <v>#DIV/0!</v>
      </c>
      <c r="J4368" s="176" t="e">
        <f t="shared" si="2888"/>
        <v>#DIV/0!</v>
      </c>
      <c r="K4368" s="176" t="e">
        <f t="shared" si="2888"/>
        <v>#DIV/0!</v>
      </c>
      <c r="L4368" s="176" t="e">
        <f t="shared" si="2888"/>
        <v>#DIV/0!</v>
      </c>
      <c r="M4368" s="176" t="e">
        <f t="shared" si="2888"/>
        <v>#DIV/0!</v>
      </c>
      <c r="N4368" s="176" t="e">
        <f t="shared" si="2888"/>
        <v>#DIV/0!</v>
      </c>
      <c r="O4368" s="176" t="e">
        <f t="shared" si="2888"/>
        <v>#DIV/0!</v>
      </c>
      <c r="P4368" s="164" t="e">
        <f t="shared" si="2881"/>
        <v>#DIV/0!</v>
      </c>
      <c r="Q4368" s="492" t="e">
        <f t="shared" si="2883"/>
        <v>#DIV/0!</v>
      </c>
      <c r="R4368" s="161"/>
      <c r="S4368" s="161"/>
      <c r="T4368" s="75"/>
      <c r="U4368" s="79">
        <v>2</v>
      </c>
    </row>
    <row r="4369" spans="1:21" s="57" customFormat="1" ht="15.75" hidden="1" customHeight="1" thickBot="1">
      <c r="A4369" s="304" t="s">
        <v>563</v>
      </c>
      <c r="B4369" s="69"/>
      <c r="C4369" s="157" t="s">
        <v>2265</v>
      </c>
      <c r="D4369" s="175" t="e">
        <f t="shared" ref="D4369:O4369" si="2889">D4389/$P4389</f>
        <v>#DIV/0!</v>
      </c>
      <c r="E4369" s="176" t="e">
        <f t="shared" si="2889"/>
        <v>#DIV/0!</v>
      </c>
      <c r="F4369" s="176" t="e">
        <f t="shared" si="2889"/>
        <v>#DIV/0!</v>
      </c>
      <c r="G4369" s="176" t="e">
        <f t="shared" si="2889"/>
        <v>#DIV/0!</v>
      </c>
      <c r="H4369" s="176" t="e">
        <f t="shared" si="2889"/>
        <v>#DIV/0!</v>
      </c>
      <c r="I4369" s="176" t="e">
        <f t="shared" si="2889"/>
        <v>#DIV/0!</v>
      </c>
      <c r="J4369" s="176" t="e">
        <f t="shared" si="2889"/>
        <v>#DIV/0!</v>
      </c>
      <c r="K4369" s="176" t="e">
        <f t="shared" si="2889"/>
        <v>#DIV/0!</v>
      </c>
      <c r="L4369" s="176" t="e">
        <f t="shared" si="2889"/>
        <v>#DIV/0!</v>
      </c>
      <c r="M4369" s="176" t="e">
        <f t="shared" si="2889"/>
        <v>#DIV/0!</v>
      </c>
      <c r="N4369" s="176" t="e">
        <f t="shared" si="2889"/>
        <v>#DIV/0!</v>
      </c>
      <c r="O4369" s="176" t="e">
        <f t="shared" si="2889"/>
        <v>#DIV/0!</v>
      </c>
      <c r="P4369" s="164" t="e">
        <f t="shared" si="2881"/>
        <v>#DIV/0!</v>
      </c>
      <c r="Q4369" s="492" t="e">
        <f t="shared" si="2883"/>
        <v>#DIV/0!</v>
      </c>
      <c r="R4369" s="161"/>
      <c r="S4369" s="161"/>
      <c r="T4369" s="75"/>
      <c r="U4369" s="79">
        <v>2</v>
      </c>
    </row>
    <row r="4370" spans="1:21" s="57" customFormat="1" ht="15.75" hidden="1" customHeight="1" thickBot="1">
      <c r="A4370" s="304" t="s">
        <v>563</v>
      </c>
      <c r="B4370" s="69"/>
      <c r="C4370" s="172" t="s">
        <v>549</v>
      </c>
      <c r="D4370" s="245">
        <v>0</v>
      </c>
      <c r="E4370" s="246">
        <v>0</v>
      </c>
      <c r="F4370" s="246">
        <v>0</v>
      </c>
      <c r="G4370" s="246">
        <v>0</v>
      </c>
      <c r="H4370" s="246">
        <v>0</v>
      </c>
      <c r="I4370" s="246">
        <v>0</v>
      </c>
      <c r="J4370" s="246">
        <v>0</v>
      </c>
      <c r="K4370" s="380">
        <v>0</v>
      </c>
      <c r="L4370" s="380">
        <v>0</v>
      </c>
      <c r="M4370" s="380">
        <v>0</v>
      </c>
      <c r="N4370" s="380">
        <v>0</v>
      </c>
      <c r="O4370" s="197">
        <f>(R4370)-SUM(D4370:N4370)</f>
        <v>0</v>
      </c>
      <c r="P4370" s="181">
        <f t="shared" si="2874"/>
        <v>0</v>
      </c>
      <c r="Q4370" s="198"/>
      <c r="R4370" s="161"/>
      <c r="S4370" s="161"/>
      <c r="T4370" s="75"/>
      <c r="U4370" s="79">
        <v>2</v>
      </c>
    </row>
    <row r="4371" spans="1:21" s="57" customFormat="1" ht="15.75" hidden="1" customHeight="1" thickBot="1">
      <c r="A4371" s="304" t="s">
        <v>563</v>
      </c>
      <c r="B4371" s="69"/>
      <c r="C4371" s="157" t="s">
        <v>550</v>
      </c>
      <c r="D4371" s="182">
        <v>3.6164999999999999E-3</v>
      </c>
      <c r="E4371" s="183">
        <v>2.9053799999999999E-3</v>
      </c>
      <c r="F4371" s="183">
        <v>6.4881899999999996E-3</v>
      </c>
      <c r="G4371" s="183">
        <v>1.262624E-2</v>
      </c>
      <c r="H4371" s="183">
        <v>2.0855700000000001E-3</v>
      </c>
      <c r="I4371" s="183">
        <v>0</v>
      </c>
      <c r="J4371" s="183">
        <v>1.0907E-4</v>
      </c>
      <c r="K4371" s="183">
        <v>4.5380509999999999E-2</v>
      </c>
      <c r="L4371" s="183">
        <v>3.5986899999999999E-3</v>
      </c>
      <c r="M4371" s="183">
        <v>2.2028667099999999</v>
      </c>
      <c r="N4371" s="183">
        <v>0.65954796999999998</v>
      </c>
      <c r="O4371" s="184">
        <v>0.65267459999999999</v>
      </c>
      <c r="P4371" s="185">
        <f t="shared" si="2874"/>
        <v>3.5918994299999998</v>
      </c>
      <c r="Q4371" s="502"/>
      <c r="R4371" s="186"/>
      <c r="S4371" s="186"/>
      <c r="T4371" s="103"/>
      <c r="U4371" s="79">
        <v>2</v>
      </c>
    </row>
    <row r="4372" spans="1:21" s="57" customFormat="1" ht="15.75" hidden="1" customHeight="1" thickBot="1">
      <c r="A4372" s="334" t="s">
        <v>563</v>
      </c>
      <c r="B4372" s="69"/>
      <c r="C4372" s="157" t="s">
        <v>551</v>
      </c>
      <c r="D4372" s="182">
        <v>0.65266455000000001</v>
      </c>
      <c r="E4372" s="183">
        <v>0.65266455000000001</v>
      </c>
      <c r="F4372" s="183">
        <v>3.6266350799999998</v>
      </c>
      <c r="G4372" s="183">
        <v>0</v>
      </c>
      <c r="H4372" s="183">
        <v>0</v>
      </c>
      <c r="I4372" s="183">
        <v>0</v>
      </c>
      <c r="J4372" s="183">
        <v>0</v>
      </c>
      <c r="K4372" s="183">
        <v>0</v>
      </c>
      <c r="L4372" s="183">
        <v>0</v>
      </c>
      <c r="M4372" s="183">
        <v>0</v>
      </c>
      <c r="N4372" s="183">
        <v>0.55625409000000003</v>
      </c>
      <c r="O4372" s="184">
        <v>0</v>
      </c>
      <c r="P4372" s="185">
        <f t="shared" si="2874"/>
        <v>5.48821827</v>
      </c>
      <c r="Q4372" s="503"/>
      <c r="R4372" s="187"/>
      <c r="S4372" s="187"/>
      <c r="T4372" s="105">
        <f t="shared" ref="T4372:T4377" si="2890">R4372-S4372</f>
        <v>0</v>
      </c>
      <c r="U4372" s="79">
        <v>2</v>
      </c>
    </row>
    <row r="4373" spans="1:21" s="57" customFormat="1" ht="15.75" hidden="1" customHeight="1" thickBot="1">
      <c r="A4373" s="334" t="s">
        <v>563</v>
      </c>
      <c r="B4373" s="69"/>
      <c r="C4373" s="157" t="s">
        <v>638</v>
      </c>
      <c r="D4373" s="182">
        <v>0</v>
      </c>
      <c r="E4373" s="183">
        <v>0</v>
      </c>
      <c r="F4373" s="183">
        <v>0</v>
      </c>
      <c r="G4373" s="183">
        <v>0</v>
      </c>
      <c r="H4373" s="183">
        <v>0</v>
      </c>
      <c r="I4373" s="183">
        <v>0</v>
      </c>
      <c r="J4373" s="183">
        <v>0</v>
      </c>
      <c r="K4373" s="183">
        <v>0</v>
      </c>
      <c r="L4373" s="183">
        <v>0</v>
      </c>
      <c r="M4373" s="183">
        <v>0</v>
      </c>
      <c r="N4373" s="183">
        <v>0</v>
      </c>
      <c r="O4373" s="184">
        <f>(R4373)-SUM(D4373:N4373)</f>
        <v>0</v>
      </c>
      <c r="P4373" s="185">
        <f t="shared" si="2874"/>
        <v>0</v>
      </c>
      <c r="Q4373" s="503"/>
      <c r="R4373" s="187"/>
      <c r="S4373" s="187"/>
      <c r="T4373" s="105">
        <f t="shared" si="2890"/>
        <v>0</v>
      </c>
      <c r="U4373" s="79">
        <v>2</v>
      </c>
    </row>
    <row r="4374" spans="1:21" s="57" customFormat="1" ht="15.75" hidden="1" customHeight="1" thickBot="1">
      <c r="A4374" s="334" t="s">
        <v>563</v>
      </c>
      <c r="B4374" s="69"/>
      <c r="C4374" s="157" t="s">
        <v>735</v>
      </c>
      <c r="D4374" s="182">
        <v>3.7966270000000003E-2</v>
      </c>
      <c r="E4374" s="183">
        <v>3.7966270000000003E-2</v>
      </c>
      <c r="F4374" s="183">
        <v>0.88361296</v>
      </c>
      <c r="G4374" s="183">
        <v>3.7966270000000003E-2</v>
      </c>
      <c r="H4374" s="183">
        <v>1.4055740000000001E-2</v>
      </c>
      <c r="I4374" s="183">
        <v>0</v>
      </c>
      <c r="J4374" s="183">
        <v>1.4055740000000001E-2</v>
      </c>
      <c r="K4374" s="183">
        <v>1.4055740000000001E-2</v>
      </c>
      <c r="L4374" s="183">
        <v>0</v>
      </c>
      <c r="M4374" s="183">
        <v>4.2219459300000004</v>
      </c>
      <c r="N4374" s="183">
        <v>0.85320589000000002</v>
      </c>
      <c r="O4374" s="184">
        <v>0.85320589000000002</v>
      </c>
      <c r="P4374" s="185">
        <f t="shared" si="2874"/>
        <v>6.9680367000000007</v>
      </c>
      <c r="Q4374" s="503"/>
      <c r="R4374" s="187"/>
      <c r="S4374" s="187"/>
      <c r="T4374" s="105">
        <f t="shared" si="2890"/>
        <v>0</v>
      </c>
      <c r="U4374" s="79">
        <v>2</v>
      </c>
    </row>
    <row r="4375" spans="1:21" s="57" customFormat="1" ht="15.75" hidden="1" customHeight="1" thickBot="1">
      <c r="A4375" s="334" t="s">
        <v>563</v>
      </c>
      <c r="B4375" s="69"/>
      <c r="C4375" s="157" t="s">
        <v>843</v>
      </c>
      <c r="D4375" s="189">
        <v>0.84711811000000004</v>
      </c>
      <c r="E4375" s="190">
        <v>0.73441533000000003</v>
      </c>
      <c r="F4375" s="190">
        <v>6.2032859999999967E-2</v>
      </c>
      <c r="G4375" s="190">
        <v>0.73441532999999981</v>
      </c>
      <c r="H4375" s="190">
        <v>0.73441533000000003</v>
      </c>
      <c r="I4375" s="190">
        <v>0</v>
      </c>
      <c r="J4375" s="190">
        <v>0.73441533000000003</v>
      </c>
      <c r="K4375" s="190">
        <v>0.73441533000000003</v>
      </c>
      <c r="L4375" s="190">
        <v>0.73441533000000003</v>
      </c>
      <c r="M4375" s="190">
        <v>0.13081397000000017</v>
      </c>
      <c r="N4375" s="190">
        <v>0.13081497000000031</v>
      </c>
      <c r="O4375" s="184">
        <v>3.6157436700000005</v>
      </c>
      <c r="P4375" s="185">
        <f t="shared" si="2874"/>
        <v>9.193015560000001</v>
      </c>
      <c r="Q4375" s="503"/>
      <c r="R4375" s="187"/>
      <c r="S4375" s="187"/>
      <c r="T4375" s="105">
        <f t="shared" si="2890"/>
        <v>0</v>
      </c>
      <c r="U4375" s="79">
        <v>2</v>
      </c>
    </row>
    <row r="4376" spans="1:21" s="57" customFormat="1" ht="15.75" hidden="1" customHeight="1" thickBot="1">
      <c r="A4376" s="334" t="s">
        <v>563</v>
      </c>
      <c r="B4376" s="69"/>
      <c r="C4376" s="157" t="s">
        <v>925</v>
      </c>
      <c r="D4376" s="422">
        <v>3.6157436700000001</v>
      </c>
      <c r="E4376" s="423">
        <v>3.6157436700000001</v>
      </c>
      <c r="F4376" s="423">
        <v>3.6157436699999996</v>
      </c>
      <c r="G4376" s="423">
        <v>3.5915840699999997</v>
      </c>
      <c r="H4376" s="423">
        <v>3.5915850699999989</v>
      </c>
      <c r="I4376" s="423">
        <v>0</v>
      </c>
      <c r="J4376" s="423">
        <v>3.5915850700000007</v>
      </c>
      <c r="K4376" s="423">
        <v>3.5915860699999982</v>
      </c>
      <c r="L4376" s="423">
        <v>3.5915870699999992</v>
      </c>
      <c r="M4376" s="423">
        <v>3.5915880699999967</v>
      </c>
      <c r="N4376" s="423">
        <v>3.5915890699999977</v>
      </c>
      <c r="O4376" s="424">
        <v>3.5915900700000023</v>
      </c>
      <c r="P4376" s="425">
        <f t="shared" si="2874"/>
        <v>39.579925569999993</v>
      </c>
      <c r="Q4376" s="503"/>
      <c r="R4376" s="182"/>
      <c r="S4376" s="191"/>
      <c r="T4376" s="192">
        <f>S4376-R4376</f>
        <v>0</v>
      </c>
      <c r="U4376" s="79">
        <v>2</v>
      </c>
    </row>
    <row r="4377" spans="1:21" s="57" customFormat="1" ht="15.75" hidden="1" customHeight="1" thickBot="1">
      <c r="A4377" s="334" t="s">
        <v>563</v>
      </c>
      <c r="B4377" s="69"/>
      <c r="C4377" s="157" t="s">
        <v>1026</v>
      </c>
      <c r="D4377" s="182">
        <v>3.5915900700000001</v>
      </c>
      <c r="E4377" s="183">
        <v>3.5915900700000001</v>
      </c>
      <c r="F4377" s="183">
        <v>1.3155620000000035E-2</v>
      </c>
      <c r="G4377" s="183">
        <v>1.3155620000000035E-2</v>
      </c>
      <c r="H4377" s="183">
        <v>1.3155620000000035E-2</v>
      </c>
      <c r="I4377" s="183">
        <v>0</v>
      </c>
      <c r="J4377" s="183">
        <v>1.3155620000000035E-2</v>
      </c>
      <c r="K4377" s="183">
        <v>1.3155620000000035E-2</v>
      </c>
      <c r="L4377" s="183">
        <v>0</v>
      </c>
      <c r="M4377" s="183">
        <v>0</v>
      </c>
      <c r="N4377" s="183">
        <v>0</v>
      </c>
      <c r="O4377" s="184">
        <v>0</v>
      </c>
      <c r="P4377" s="185">
        <f t="shared" si="2874"/>
        <v>7.2489582400000003</v>
      </c>
      <c r="Q4377" s="572"/>
      <c r="R4377" s="187">
        <v>7.2226470000000003</v>
      </c>
      <c r="S4377" s="187">
        <v>7.2226470000000003</v>
      </c>
      <c r="T4377" s="105">
        <f t="shared" si="2890"/>
        <v>0</v>
      </c>
      <c r="U4377" s="79">
        <v>2</v>
      </c>
    </row>
    <row r="4378" spans="1:21" s="57" customFormat="1" ht="15.75" hidden="1" customHeight="1" thickBot="1">
      <c r="A4378" s="334" t="s">
        <v>563</v>
      </c>
      <c r="B4378" s="516">
        <f>+B4365+1</f>
        <v>853</v>
      </c>
      <c r="C4378" s="157" t="s">
        <v>2396</v>
      </c>
      <c r="D4378" s="183">
        <v>0</v>
      </c>
      <c r="E4378" s="183">
        <v>0</v>
      </c>
      <c r="F4378" s="183">
        <v>0</v>
      </c>
      <c r="G4378" s="183">
        <v>0</v>
      </c>
      <c r="H4378" s="183">
        <v>0</v>
      </c>
      <c r="I4378" s="183">
        <v>0</v>
      </c>
      <c r="J4378" s="183">
        <v>0</v>
      </c>
      <c r="K4378" s="183">
        <v>0</v>
      </c>
      <c r="L4378" s="183">
        <v>0</v>
      </c>
      <c r="M4378" s="183">
        <v>0</v>
      </c>
      <c r="N4378" s="183">
        <v>0</v>
      </c>
      <c r="O4378" s="184">
        <f>(R4378)-SUM(D4378:N4378)</f>
        <v>0</v>
      </c>
      <c r="P4378" s="185">
        <f>SUM(D4378:O4378)</f>
        <v>0</v>
      </c>
      <c r="Q4378" s="351"/>
      <c r="R4378" s="182">
        <v>0</v>
      </c>
      <c r="S4378" s="187">
        <v>0</v>
      </c>
      <c r="T4378" s="105">
        <f>R4378-S4378</f>
        <v>0</v>
      </c>
      <c r="U4378" s="79">
        <v>2</v>
      </c>
    </row>
    <row r="4379" spans="1:21" s="57" customFormat="1" ht="15.75" hidden="1" customHeight="1" thickBot="1">
      <c r="A4379" s="334" t="s">
        <v>563</v>
      </c>
      <c r="B4379" s="69"/>
      <c r="C4379" s="157" t="s">
        <v>1173</v>
      </c>
      <c r="D4379" s="183">
        <v>0</v>
      </c>
      <c r="E4379" s="183">
        <v>0</v>
      </c>
      <c r="F4379" s="183">
        <v>0</v>
      </c>
      <c r="G4379" s="183">
        <v>0</v>
      </c>
      <c r="H4379" s="183">
        <v>0</v>
      </c>
      <c r="I4379" s="183">
        <v>0</v>
      </c>
      <c r="J4379" s="183">
        <v>0</v>
      </c>
      <c r="K4379" s="183">
        <v>0</v>
      </c>
      <c r="L4379" s="183">
        <v>0</v>
      </c>
      <c r="M4379" s="183">
        <v>0</v>
      </c>
      <c r="N4379" s="183">
        <v>0</v>
      </c>
      <c r="O4379" s="184">
        <f>(R4379)-SUM(D4379:N4379)</f>
        <v>0</v>
      </c>
      <c r="P4379" s="185">
        <f>SUM(D4379:O4379)</f>
        <v>0</v>
      </c>
      <c r="Q4379" s="351"/>
      <c r="R4379" s="187">
        <v>0</v>
      </c>
      <c r="S4379" s="187">
        <v>0</v>
      </c>
      <c r="T4379" s="481">
        <f>R4379-S4379</f>
        <v>0</v>
      </c>
      <c r="U4379" s="79">
        <v>2</v>
      </c>
    </row>
    <row r="4380" spans="1:21" s="57" customFormat="1" ht="15.75" hidden="1" customHeight="1" thickBot="1">
      <c r="A4380" s="334" t="s">
        <v>563</v>
      </c>
      <c r="B4380" s="516"/>
      <c r="C4380" s="157" t="s">
        <v>2256</v>
      </c>
      <c r="D4380" s="182">
        <v>0</v>
      </c>
      <c r="E4380" s="182">
        <v>0</v>
      </c>
      <c r="F4380" s="182">
        <v>0</v>
      </c>
      <c r="G4380" s="182">
        <v>0</v>
      </c>
      <c r="H4380" s="182">
        <v>0</v>
      </c>
      <c r="I4380" s="182">
        <v>0</v>
      </c>
      <c r="J4380" s="182">
        <v>0</v>
      </c>
      <c r="K4380" s="182">
        <v>0</v>
      </c>
      <c r="L4380" s="182">
        <v>0</v>
      </c>
      <c r="M4380" s="182">
        <v>0</v>
      </c>
      <c r="N4380" s="182">
        <v>0</v>
      </c>
      <c r="O4380" s="184">
        <f t="shared" ref="O4380:O4389" si="2891">(R4380)-SUM(D4380:N4380)</f>
        <v>0</v>
      </c>
      <c r="P4380" s="185">
        <f t="shared" ref="P4380:P4389" si="2892">SUM(D4380:O4380)</f>
        <v>0</v>
      </c>
      <c r="Q4380" s="351"/>
      <c r="R4380" s="182">
        <v>0</v>
      </c>
      <c r="S4380" s="187">
        <v>0</v>
      </c>
      <c r="T4380" s="481">
        <f t="shared" ref="T4380:T4389" si="2893">R4380-S4380</f>
        <v>0</v>
      </c>
      <c r="U4380" s="79">
        <v>2</v>
      </c>
    </row>
    <row r="4381" spans="1:21" s="57" customFormat="1" ht="15.75" hidden="1" customHeight="1" thickBot="1">
      <c r="A4381" s="334" t="s">
        <v>563</v>
      </c>
      <c r="B4381" s="516"/>
      <c r="C4381" s="157" t="s">
        <v>2257</v>
      </c>
      <c r="D4381" s="576">
        <v>0</v>
      </c>
      <c r="E4381" s="576">
        <v>0</v>
      </c>
      <c r="F4381" s="576">
        <v>0</v>
      </c>
      <c r="G4381" s="576">
        <v>0</v>
      </c>
      <c r="H4381" s="576">
        <v>0</v>
      </c>
      <c r="I4381" s="576">
        <v>0</v>
      </c>
      <c r="J4381" s="576">
        <v>0</v>
      </c>
      <c r="K4381" s="576">
        <v>0</v>
      </c>
      <c r="L4381" s="576">
        <v>0</v>
      </c>
      <c r="M4381" s="576">
        <v>0</v>
      </c>
      <c r="N4381" s="576">
        <v>0</v>
      </c>
      <c r="O4381" s="332">
        <f t="shared" si="2891"/>
        <v>0</v>
      </c>
      <c r="P4381" s="333">
        <f t="shared" si="2892"/>
        <v>0</v>
      </c>
      <c r="Q4381" s="557"/>
      <c r="R4381" s="419">
        <v>0</v>
      </c>
      <c r="S4381" s="187">
        <v>0</v>
      </c>
      <c r="T4381" s="105">
        <f t="shared" si="2893"/>
        <v>0</v>
      </c>
      <c r="U4381" s="79">
        <v>2</v>
      </c>
    </row>
    <row r="4382" spans="1:21" s="57" customFormat="1" ht="15.75" hidden="1" customHeight="1" thickBot="1">
      <c r="A4382" s="334" t="s">
        <v>563</v>
      </c>
      <c r="B4382" s="516"/>
      <c r="C4382" s="157" t="s">
        <v>2258</v>
      </c>
      <c r="D4382" s="195">
        <v>0</v>
      </c>
      <c r="E4382" s="193">
        <v>0</v>
      </c>
      <c r="F4382" s="193">
        <v>0</v>
      </c>
      <c r="G4382" s="193">
        <v>0</v>
      </c>
      <c r="H4382" s="193">
        <v>0</v>
      </c>
      <c r="I4382" s="193">
        <v>0</v>
      </c>
      <c r="J4382" s="193">
        <v>0</v>
      </c>
      <c r="K4382" s="193">
        <v>0</v>
      </c>
      <c r="L4382" s="193">
        <v>0</v>
      </c>
      <c r="M4382" s="193">
        <v>0</v>
      </c>
      <c r="N4382" s="193">
        <v>0</v>
      </c>
      <c r="O4382" s="184">
        <f t="shared" si="2891"/>
        <v>0</v>
      </c>
      <c r="P4382" s="185">
        <f t="shared" si="2892"/>
        <v>0</v>
      </c>
      <c r="Q4382" s="557"/>
      <c r="R4382" s="419">
        <v>0</v>
      </c>
      <c r="S4382" s="187">
        <v>0</v>
      </c>
      <c r="T4382" s="105">
        <f t="shared" si="2893"/>
        <v>0</v>
      </c>
      <c r="U4382" s="79">
        <v>2</v>
      </c>
    </row>
    <row r="4383" spans="1:21" s="57" customFormat="1" ht="15.75" hidden="1" customHeight="1" thickBot="1">
      <c r="A4383" s="334" t="s">
        <v>563</v>
      </c>
      <c r="B4383" s="516"/>
      <c r="C4383" s="157" t="s">
        <v>2259</v>
      </c>
      <c r="D4383" s="195"/>
      <c r="E4383" s="193"/>
      <c r="F4383" s="193"/>
      <c r="G4383" s="193"/>
      <c r="H4383" s="193"/>
      <c r="I4383" s="193"/>
      <c r="J4383" s="193"/>
      <c r="K4383" s="193"/>
      <c r="L4383" s="193"/>
      <c r="M4383" s="193"/>
      <c r="N4383" s="193"/>
      <c r="O4383" s="184">
        <f t="shared" si="2891"/>
        <v>0</v>
      </c>
      <c r="P4383" s="185">
        <f t="shared" si="2892"/>
        <v>0</v>
      </c>
      <c r="Q4383" s="503"/>
      <c r="R4383" s="199"/>
      <c r="S4383" s="187"/>
      <c r="T4383" s="105">
        <f t="shared" si="2893"/>
        <v>0</v>
      </c>
      <c r="U4383" s="79">
        <v>2</v>
      </c>
    </row>
    <row r="4384" spans="1:21" s="57" customFormat="1" ht="15.75" hidden="1" customHeight="1" thickBot="1">
      <c r="A4384" s="334" t="s">
        <v>563</v>
      </c>
      <c r="B4384" s="516">
        <f>+B4378+1</f>
        <v>854</v>
      </c>
      <c r="C4384" s="157" t="s">
        <v>2260</v>
      </c>
      <c r="D4384" s="195"/>
      <c r="E4384" s="193"/>
      <c r="F4384" s="193"/>
      <c r="G4384" s="193"/>
      <c r="H4384" s="193"/>
      <c r="I4384" s="193"/>
      <c r="J4384" s="193"/>
      <c r="K4384" s="193"/>
      <c r="L4384" s="193"/>
      <c r="M4384" s="193"/>
      <c r="N4384" s="193"/>
      <c r="O4384" s="184">
        <f t="shared" si="2891"/>
        <v>0</v>
      </c>
      <c r="P4384" s="185">
        <f t="shared" si="2892"/>
        <v>0</v>
      </c>
      <c r="Q4384" s="503"/>
      <c r="R4384" s="199"/>
      <c r="S4384" s="187"/>
      <c r="T4384" s="105">
        <f t="shared" si="2893"/>
        <v>0</v>
      </c>
      <c r="U4384" s="79">
        <v>2</v>
      </c>
    </row>
    <row r="4385" spans="1:21" s="57" customFormat="1" ht="15.75" hidden="1" customHeight="1" thickBot="1">
      <c r="A4385" s="334" t="s">
        <v>563</v>
      </c>
      <c r="B4385" s="69">
        <f>+B4384+1</f>
        <v>855</v>
      </c>
      <c r="C4385" s="157" t="s">
        <v>2261</v>
      </c>
      <c r="D4385" s="195"/>
      <c r="E4385" s="193"/>
      <c r="F4385" s="193"/>
      <c r="G4385" s="193"/>
      <c r="H4385" s="193"/>
      <c r="I4385" s="193"/>
      <c r="J4385" s="193"/>
      <c r="K4385" s="193"/>
      <c r="L4385" s="193"/>
      <c r="M4385" s="193"/>
      <c r="N4385" s="193"/>
      <c r="O4385" s="184">
        <f t="shared" si="2891"/>
        <v>0</v>
      </c>
      <c r="P4385" s="185">
        <f t="shared" si="2892"/>
        <v>0</v>
      </c>
      <c r="Q4385" s="503"/>
      <c r="R4385" s="199"/>
      <c r="S4385" s="187"/>
      <c r="T4385" s="105">
        <f t="shared" si="2893"/>
        <v>0</v>
      </c>
      <c r="U4385" s="79">
        <v>2</v>
      </c>
    </row>
    <row r="4386" spans="1:21" s="57" customFormat="1" ht="15.75" hidden="1" customHeight="1" thickBot="1">
      <c r="A4386" s="334" t="s">
        <v>563</v>
      </c>
      <c r="B4386" s="69"/>
      <c r="C4386" s="157" t="s">
        <v>2262</v>
      </c>
      <c r="D4386" s="195"/>
      <c r="E4386" s="193"/>
      <c r="F4386" s="193"/>
      <c r="G4386" s="193"/>
      <c r="H4386" s="193"/>
      <c r="I4386" s="193"/>
      <c r="J4386" s="193"/>
      <c r="K4386" s="193"/>
      <c r="L4386" s="193"/>
      <c r="M4386" s="193"/>
      <c r="N4386" s="193"/>
      <c r="O4386" s="184">
        <f t="shared" si="2891"/>
        <v>0</v>
      </c>
      <c r="P4386" s="185">
        <f t="shared" si="2892"/>
        <v>0</v>
      </c>
      <c r="Q4386" s="503"/>
      <c r="R4386" s="199"/>
      <c r="S4386" s="187"/>
      <c r="T4386" s="105">
        <f t="shared" si="2893"/>
        <v>0</v>
      </c>
      <c r="U4386" s="79">
        <v>2</v>
      </c>
    </row>
    <row r="4387" spans="1:21" s="57" customFormat="1" ht="15.75" hidden="1" customHeight="1" thickBot="1">
      <c r="A4387" s="334" t="s">
        <v>563</v>
      </c>
      <c r="B4387" s="69"/>
      <c r="C4387" s="157" t="s">
        <v>2263</v>
      </c>
      <c r="D4387" s="195"/>
      <c r="E4387" s="193"/>
      <c r="F4387" s="193"/>
      <c r="G4387" s="193"/>
      <c r="H4387" s="193"/>
      <c r="I4387" s="193"/>
      <c r="J4387" s="193"/>
      <c r="K4387" s="193"/>
      <c r="L4387" s="193"/>
      <c r="M4387" s="193"/>
      <c r="N4387" s="193"/>
      <c r="O4387" s="184">
        <f t="shared" si="2891"/>
        <v>0</v>
      </c>
      <c r="P4387" s="185">
        <f t="shared" si="2892"/>
        <v>0</v>
      </c>
      <c r="Q4387" s="503"/>
      <c r="R4387" s="199"/>
      <c r="S4387" s="187"/>
      <c r="T4387" s="105">
        <f t="shared" si="2893"/>
        <v>0</v>
      </c>
      <c r="U4387" s="79">
        <v>2</v>
      </c>
    </row>
    <row r="4388" spans="1:21" s="57" customFormat="1" ht="15.75" hidden="1" customHeight="1" thickBot="1">
      <c r="A4388" s="334" t="s">
        <v>563</v>
      </c>
      <c r="B4388" s="69"/>
      <c r="C4388" s="157" t="s">
        <v>2264</v>
      </c>
      <c r="D4388" s="195"/>
      <c r="E4388" s="193"/>
      <c r="F4388" s="193"/>
      <c r="G4388" s="193"/>
      <c r="H4388" s="193"/>
      <c r="I4388" s="193"/>
      <c r="J4388" s="193"/>
      <c r="K4388" s="193"/>
      <c r="L4388" s="193"/>
      <c r="M4388" s="193"/>
      <c r="N4388" s="193"/>
      <c r="O4388" s="184">
        <f t="shared" si="2891"/>
        <v>0</v>
      </c>
      <c r="P4388" s="185">
        <f t="shared" si="2892"/>
        <v>0</v>
      </c>
      <c r="Q4388" s="503"/>
      <c r="R4388" s="199"/>
      <c r="S4388" s="187"/>
      <c r="T4388" s="105">
        <f t="shared" si="2893"/>
        <v>0</v>
      </c>
      <c r="U4388" s="79">
        <v>2</v>
      </c>
    </row>
    <row r="4389" spans="1:21" s="57" customFormat="1" ht="15.75" hidden="1" customHeight="1" thickBot="1">
      <c r="A4389" s="334" t="s">
        <v>563</v>
      </c>
      <c r="B4389" s="69"/>
      <c r="C4389" s="157" t="s">
        <v>2265</v>
      </c>
      <c r="D4389" s="195"/>
      <c r="E4389" s="193"/>
      <c r="F4389" s="193"/>
      <c r="G4389" s="193"/>
      <c r="H4389" s="193"/>
      <c r="I4389" s="193"/>
      <c r="J4389" s="193"/>
      <c r="K4389" s="193"/>
      <c r="L4389" s="193"/>
      <c r="M4389" s="193"/>
      <c r="N4389" s="193"/>
      <c r="O4389" s="184">
        <f t="shared" si="2891"/>
        <v>0</v>
      </c>
      <c r="P4389" s="185">
        <f t="shared" si="2892"/>
        <v>0</v>
      </c>
      <c r="Q4389" s="503"/>
      <c r="R4389" s="199"/>
      <c r="S4389" s="187"/>
      <c r="T4389" s="105">
        <f t="shared" si="2893"/>
        <v>0</v>
      </c>
      <c r="U4389" s="79">
        <v>2</v>
      </c>
    </row>
    <row r="4390" spans="1:21" s="196" customFormat="1" ht="15.75" hidden="1" customHeight="1" thickBot="1">
      <c r="B4390" s="549"/>
      <c r="C4390" s="474"/>
      <c r="D4390" s="161"/>
      <c r="E4390" s="161"/>
      <c r="F4390" s="161"/>
      <c r="G4390" s="161"/>
      <c r="H4390" s="161"/>
      <c r="I4390" s="161"/>
      <c r="J4390" s="161"/>
      <c r="K4390" s="161"/>
      <c r="L4390" s="161"/>
      <c r="M4390" s="161"/>
      <c r="N4390" s="161"/>
      <c r="O4390" s="197"/>
      <c r="P4390" s="198"/>
      <c r="Q4390" s="198"/>
      <c r="R4390" s="161"/>
      <c r="S4390" s="161"/>
      <c r="T4390" s="75"/>
      <c r="U4390" s="79">
        <v>2</v>
      </c>
    </row>
    <row r="4391" spans="1:21" s="57" customFormat="1" ht="15.75" hidden="1" customHeight="1" thickBot="1">
      <c r="A4391" s="302" t="s">
        <v>564</v>
      </c>
      <c r="B4391" s="69"/>
      <c r="C4391" s="200" t="s">
        <v>552</v>
      </c>
      <c r="D4391" s="145">
        <v>8.6299224332268373E-2</v>
      </c>
      <c r="E4391" s="145">
        <v>8.2713027530239111E-2</v>
      </c>
      <c r="F4391" s="145">
        <v>8.1881260185450652E-2</v>
      </c>
      <c r="G4391" s="145">
        <v>8.2918001925158719E-2</v>
      </c>
      <c r="H4391" s="145">
        <v>8.165994675920589E-2</v>
      </c>
      <c r="I4391" s="145">
        <v>8.1979190939912905E-2</v>
      </c>
      <c r="J4391" s="145">
        <v>8.2002938532358169E-2</v>
      </c>
      <c r="K4391" s="145">
        <v>8.2578978512777582E-2</v>
      </c>
      <c r="L4391" s="145">
        <v>8.3455532039419203E-2</v>
      </c>
      <c r="M4391" s="145">
        <v>8.4123276609458619E-2</v>
      </c>
      <c r="N4391" s="145">
        <v>8.4194266939676909E-2</v>
      </c>
      <c r="O4391" s="405">
        <v>8.6194355694073882E-2</v>
      </c>
      <c r="P4391" s="89">
        <v>1</v>
      </c>
      <c r="Q4391" s="483"/>
      <c r="R4391" s="85"/>
      <c r="S4391" s="85"/>
      <c r="T4391" s="143"/>
      <c r="U4391" s="79">
        <v>2</v>
      </c>
    </row>
    <row r="4392" spans="1:21" s="57" customFormat="1" ht="15.75" hidden="1" customHeight="1" thickBot="1">
      <c r="A4392" s="304" t="s">
        <v>564</v>
      </c>
      <c r="B4392" s="69"/>
      <c r="C4392" s="200" t="s">
        <v>553</v>
      </c>
      <c r="D4392" s="148">
        <v>8.0775769179190021E-2</v>
      </c>
      <c r="E4392" s="148">
        <v>8.7142662178323907E-2</v>
      </c>
      <c r="F4392" s="148">
        <v>7.9865142357565033E-2</v>
      </c>
      <c r="G4392" s="148">
        <v>7.7177278058086426E-2</v>
      </c>
      <c r="H4392" s="148">
        <v>7.9192861782387824E-2</v>
      </c>
      <c r="I4392" s="148">
        <v>0.13610377737211082</v>
      </c>
      <c r="J4392" s="148">
        <v>7.5929840403930582E-2</v>
      </c>
      <c r="K4392" s="148">
        <v>7.7930022105718019E-2</v>
      </c>
      <c r="L4392" s="148">
        <v>7.4340276085183621E-2</v>
      </c>
      <c r="M4392" s="148">
        <v>7.7146683507567648E-2</v>
      </c>
      <c r="N4392" s="148">
        <v>7.4826953931448573E-2</v>
      </c>
      <c r="O4392" s="306">
        <v>7.9568733038487605E-2</v>
      </c>
      <c r="P4392" s="94">
        <v>1</v>
      </c>
      <c r="Q4392" s="483"/>
      <c r="R4392" s="85"/>
      <c r="S4392" s="85"/>
      <c r="T4392" s="143"/>
      <c r="U4392" s="79">
        <v>2</v>
      </c>
    </row>
    <row r="4393" spans="1:21" s="57" customFormat="1" ht="15.75" hidden="1" customHeight="1" thickBot="1">
      <c r="A4393" s="304" t="s">
        <v>564</v>
      </c>
      <c r="B4393" s="69"/>
      <c r="C4393" s="200" t="s">
        <v>554</v>
      </c>
      <c r="D4393" s="151">
        <v>8.2370236751530213E-2</v>
      </c>
      <c r="E4393" s="151">
        <v>8.1959330346392564E-2</v>
      </c>
      <c r="F4393" s="151">
        <v>8.5544287640463609E-2</v>
      </c>
      <c r="G4393" s="151">
        <v>8.2638170363185423E-2</v>
      </c>
      <c r="H4393" s="151">
        <v>8.2410195442535569E-2</v>
      </c>
      <c r="I4393" s="151">
        <v>8.4371980112722525E-2</v>
      </c>
      <c r="J4393" s="151">
        <v>7.9028824090626518E-2</v>
      </c>
      <c r="K4393" s="151">
        <v>9.1500201483943167E-2</v>
      </c>
      <c r="L4393" s="151">
        <v>8.2019972461898058E-2</v>
      </c>
      <c r="M4393" s="151">
        <v>7.8778960017680394E-2</v>
      </c>
      <c r="N4393" s="151">
        <v>8.6514607399882024E-2</v>
      </c>
      <c r="O4393" s="307">
        <v>8.2863233889139812E-2</v>
      </c>
      <c r="P4393" s="84">
        <v>1</v>
      </c>
      <c r="Q4393" s="483"/>
      <c r="R4393" s="85"/>
      <c r="S4393" s="85"/>
      <c r="T4393" s="143"/>
      <c r="U4393" s="79">
        <v>2</v>
      </c>
    </row>
    <row r="4394" spans="1:21" s="57" customFormat="1" ht="15.75" hidden="1" customHeight="1" thickBot="1">
      <c r="A4394" s="304" t="s">
        <v>564</v>
      </c>
      <c r="B4394" s="69"/>
      <c r="C4394" s="200" t="s">
        <v>555</v>
      </c>
      <c r="D4394" s="308">
        <v>8.7589167098607104E-2</v>
      </c>
      <c r="E4394" s="309">
        <v>8.4472197632737653E-2</v>
      </c>
      <c r="F4394" s="309">
        <v>8.2612943280985368E-2</v>
      </c>
      <c r="G4394" s="309">
        <v>8.3840073655606154E-2</v>
      </c>
      <c r="H4394" s="309">
        <v>8.4277510787525017E-2</v>
      </c>
      <c r="I4394" s="309">
        <v>8.7995860444157525E-2</v>
      </c>
      <c r="J4394" s="309">
        <v>8.0645117516516193E-2</v>
      </c>
      <c r="K4394" s="309">
        <v>8.2275674089485121E-2</v>
      </c>
      <c r="L4394" s="309">
        <v>8.0797674368813549E-2</v>
      </c>
      <c r="M4394" s="309">
        <v>8.0512074942993714E-2</v>
      </c>
      <c r="N4394" s="309">
        <v>8.3680603581594293E-2</v>
      </c>
      <c r="O4394" s="309">
        <v>8.1301102600978351E-2</v>
      </c>
      <c r="P4394" s="406">
        <v>1</v>
      </c>
      <c r="Q4394" s="486"/>
      <c r="R4394" s="85"/>
      <c r="S4394" s="85"/>
      <c r="T4394" s="143"/>
      <c r="U4394" s="79">
        <v>2</v>
      </c>
    </row>
    <row r="4395" spans="1:21" s="57" customFormat="1" ht="15.75" hidden="1" customHeight="1" thickBot="1">
      <c r="A4395" s="304" t="s">
        <v>564</v>
      </c>
      <c r="B4395" s="69"/>
      <c r="C4395" s="384" t="s">
        <v>556</v>
      </c>
      <c r="D4395" s="126">
        <f t="shared" ref="D4395:D4401" si="2894">D4414/$P4414</f>
        <v>8.4149515253122018E-2</v>
      </c>
      <c r="E4395" s="128">
        <f t="shared" ref="E4395:O4395" si="2895">E4414/$P4414</f>
        <v>8.1703826076957656E-2</v>
      </c>
      <c r="F4395" s="128">
        <f t="shared" si="2895"/>
        <v>8.235830685048455E-2</v>
      </c>
      <c r="G4395" s="128">
        <f t="shared" si="2895"/>
        <v>8.2022458587799441E-2</v>
      </c>
      <c r="H4395" s="128">
        <f t="shared" si="2895"/>
        <v>8.0808395631060972E-2</v>
      </c>
      <c r="I4395" s="128">
        <f t="shared" si="2895"/>
        <v>9.4976567436431292E-2</v>
      </c>
      <c r="J4395" s="128">
        <f t="shared" si="2895"/>
        <v>7.9022302470547312E-2</v>
      </c>
      <c r="K4395" s="128">
        <f t="shared" si="2895"/>
        <v>8.5073269730464182E-2</v>
      </c>
      <c r="L4395" s="128">
        <f t="shared" si="2895"/>
        <v>8.2619044747955908E-2</v>
      </c>
      <c r="M4395" s="128">
        <f t="shared" si="2895"/>
        <v>7.9799308952371764E-2</v>
      </c>
      <c r="N4395" s="128">
        <f t="shared" si="2895"/>
        <v>8.5186488880978462E-2</v>
      </c>
      <c r="O4395" s="128">
        <f t="shared" si="2895"/>
        <v>8.2280515381826444E-2</v>
      </c>
      <c r="P4395" s="130">
        <f>SUM(D4395:O4395)</f>
        <v>1</v>
      </c>
      <c r="Q4395" s="499">
        <f>(P4414/P4413-1)</f>
        <v>-2.5363340735996331E-2</v>
      </c>
      <c r="R4395" s="85"/>
      <c r="S4395" s="85"/>
      <c r="T4395" s="143"/>
      <c r="U4395" s="79">
        <v>2</v>
      </c>
    </row>
    <row r="4396" spans="1:21" s="57" customFormat="1" ht="15.75" hidden="1" customHeight="1" thickBot="1">
      <c r="A4396" s="304" t="s">
        <v>564</v>
      </c>
      <c r="B4396" s="69"/>
      <c r="C4396" s="200" t="s">
        <v>557</v>
      </c>
      <c r="D4396" s="126">
        <f t="shared" si="2894"/>
        <v>8.3911083070329864E-2</v>
      </c>
      <c r="E4396" s="128">
        <f t="shared" ref="E4396:O4396" si="2896">E4415/$P4415</f>
        <v>8.2984132141773803E-2</v>
      </c>
      <c r="F4396" s="128">
        <f t="shared" si="2896"/>
        <v>7.5932939288812382E-2</v>
      </c>
      <c r="G4396" s="128">
        <f t="shared" si="2896"/>
        <v>8.1365250391438909E-2</v>
      </c>
      <c r="H4396" s="128">
        <f t="shared" si="2896"/>
        <v>7.9255625229248741E-2</v>
      </c>
      <c r="I4396" s="128">
        <f t="shared" si="2896"/>
        <v>0.11117971473595398</v>
      </c>
      <c r="J4396" s="128">
        <f t="shared" si="2896"/>
        <v>7.9833522097374779E-2</v>
      </c>
      <c r="K4396" s="128">
        <f t="shared" si="2896"/>
        <v>8.3661976749086625E-2</v>
      </c>
      <c r="L4396" s="128">
        <f t="shared" si="2896"/>
        <v>7.9884177146783156E-2</v>
      </c>
      <c r="M4396" s="128">
        <f t="shared" si="2896"/>
        <v>8.0023415124642283E-2</v>
      </c>
      <c r="N4396" s="128">
        <f t="shared" si="2896"/>
        <v>8.2470825950221954E-2</v>
      </c>
      <c r="O4396" s="128">
        <f t="shared" si="2896"/>
        <v>7.9497338074333596E-2</v>
      </c>
      <c r="P4396" s="130">
        <f>SUM(D4396:O4396)</f>
        <v>1</v>
      </c>
      <c r="Q4396" s="499">
        <f t="shared" ref="Q4396:Q4401" si="2897">(P4415/P4414-1)</f>
        <v>-1.8318914378197659E-2</v>
      </c>
      <c r="R4396" s="85"/>
      <c r="S4396" s="85"/>
      <c r="T4396" s="143"/>
      <c r="U4396" s="79">
        <v>2</v>
      </c>
    </row>
    <row r="4397" spans="1:21" s="57" customFormat="1" ht="15.75" hidden="1" customHeight="1" thickBot="1">
      <c r="A4397" s="304" t="s">
        <v>564</v>
      </c>
      <c r="B4397" s="69"/>
      <c r="C4397" s="200" t="s">
        <v>639</v>
      </c>
      <c r="D4397" s="126">
        <f t="shared" si="2894"/>
        <v>8.5466190051757401E-2</v>
      </c>
      <c r="E4397" s="128">
        <f t="shared" ref="E4397:O4397" si="2898">E4416/$P4416</f>
        <v>8.1120275723430266E-2</v>
      </c>
      <c r="F4397" s="128">
        <f t="shared" si="2898"/>
        <v>8.5206876643009188E-2</v>
      </c>
      <c r="G4397" s="128">
        <f t="shared" si="2898"/>
        <v>8.3317787275114755E-2</v>
      </c>
      <c r="H4397" s="128">
        <f t="shared" si="2898"/>
        <v>8.0655154787766678E-2</v>
      </c>
      <c r="I4397" s="128">
        <f t="shared" si="2898"/>
        <v>8.8237072338164468E-2</v>
      </c>
      <c r="J4397" s="128">
        <f t="shared" si="2898"/>
        <v>8.1260138092887083E-2</v>
      </c>
      <c r="K4397" s="128">
        <f t="shared" si="2898"/>
        <v>8.3503357127184152E-2</v>
      </c>
      <c r="L4397" s="128">
        <f t="shared" si="2898"/>
        <v>8.4713777132289309E-2</v>
      </c>
      <c r="M4397" s="128">
        <f t="shared" si="2898"/>
        <v>8.0075839080963718E-2</v>
      </c>
      <c r="N4397" s="128">
        <f t="shared" si="2898"/>
        <v>8.4630505724015231E-2</v>
      </c>
      <c r="O4397" s="128">
        <f t="shared" si="2898"/>
        <v>8.1813026023417668E-2</v>
      </c>
      <c r="P4397" s="130">
        <f t="shared" ref="P4397:P4402" si="2899">SUM(D4397:O4397)</f>
        <v>1</v>
      </c>
      <c r="Q4397" s="500">
        <f t="shared" si="2897"/>
        <v>-4.9299265024867811E-2</v>
      </c>
      <c r="R4397" s="85"/>
      <c r="S4397" s="85"/>
      <c r="T4397" s="143"/>
      <c r="U4397" s="79">
        <v>2</v>
      </c>
    </row>
    <row r="4398" spans="1:21" s="57" customFormat="1" ht="15.75" hidden="1" customHeight="1" thickBot="1">
      <c r="A4398" s="304" t="s">
        <v>564</v>
      </c>
      <c r="B4398" s="69"/>
      <c r="C4398" s="200" t="s">
        <v>736</v>
      </c>
      <c r="D4398" s="126">
        <f t="shared" si="2894"/>
        <v>8.4009699842826829E-2</v>
      </c>
      <c r="E4398" s="128">
        <f t="shared" ref="E4398:O4398" si="2900">E4417/$P4417</f>
        <v>8.351046627543636E-2</v>
      </c>
      <c r="F4398" s="128">
        <f t="shared" si="2900"/>
        <v>8.3451642717621261E-2</v>
      </c>
      <c r="G4398" s="128">
        <f t="shared" si="2900"/>
        <v>8.2592046463246277E-2</v>
      </c>
      <c r="H4398" s="128">
        <f t="shared" si="2900"/>
        <v>8.2594500127503842E-2</v>
      </c>
      <c r="I4398" s="128">
        <f t="shared" si="2900"/>
        <v>9.096446002613412E-2</v>
      </c>
      <c r="J4398" s="128">
        <f t="shared" si="2900"/>
        <v>8.0912688994600593E-2</v>
      </c>
      <c r="K4398" s="128">
        <f t="shared" si="2900"/>
        <v>8.3975687303441987E-2</v>
      </c>
      <c r="L4398" s="128">
        <f t="shared" si="2900"/>
        <v>8.3568490081484675E-2</v>
      </c>
      <c r="M4398" s="128">
        <f t="shared" si="2900"/>
        <v>7.7083493162521055E-2</v>
      </c>
      <c r="N4398" s="128">
        <f t="shared" si="2900"/>
        <v>8.737941984470729E-2</v>
      </c>
      <c r="O4398" s="128">
        <f t="shared" si="2900"/>
        <v>7.9957405160475725E-2</v>
      </c>
      <c r="P4398" s="130">
        <f t="shared" si="2899"/>
        <v>1</v>
      </c>
      <c r="Q4398" s="500">
        <f t="shared" si="2897"/>
        <v>-3.3220599720269139E-2</v>
      </c>
      <c r="R4398" s="85"/>
      <c r="S4398" s="85"/>
      <c r="T4398" s="480"/>
      <c r="U4398" s="79">
        <v>2</v>
      </c>
    </row>
    <row r="4399" spans="1:21" s="57" customFormat="1" ht="15.75" hidden="1" customHeight="1" thickBot="1">
      <c r="A4399" s="304" t="s">
        <v>564</v>
      </c>
      <c r="B4399" s="516"/>
      <c r="C4399" s="209" t="s">
        <v>844</v>
      </c>
      <c r="D4399" s="86">
        <f t="shared" si="2894"/>
        <v>8.5047043163118549E-2</v>
      </c>
      <c r="E4399" s="145">
        <f t="shared" ref="E4399:O4399" si="2901">E4418/$P4418</f>
        <v>8.1168986229683882E-2</v>
      </c>
      <c r="F4399" s="145">
        <f t="shared" si="2901"/>
        <v>8.6904889985449485E-2</v>
      </c>
      <c r="G4399" s="145">
        <f t="shared" si="2901"/>
        <v>8.1832557781234661E-2</v>
      </c>
      <c r="H4399" s="145">
        <f t="shared" si="2901"/>
        <v>8.1169060321759703E-2</v>
      </c>
      <c r="I4399" s="145">
        <f t="shared" si="2901"/>
        <v>8.640793616907276E-2</v>
      </c>
      <c r="J4399" s="145">
        <f t="shared" si="2901"/>
        <v>8.012493659283601E-2</v>
      </c>
      <c r="K4399" s="145">
        <f t="shared" si="2901"/>
        <v>8.4308283645990384E-2</v>
      </c>
      <c r="L4399" s="145">
        <f t="shared" si="2901"/>
        <v>8.2945575740843602E-2</v>
      </c>
      <c r="M4399" s="145">
        <f t="shared" si="2901"/>
        <v>8.3066434694524474E-2</v>
      </c>
      <c r="N4399" s="145">
        <f t="shared" si="2901"/>
        <v>8.5484915366047701E-2</v>
      </c>
      <c r="O4399" s="145">
        <f t="shared" si="2901"/>
        <v>8.1539380309438719E-2</v>
      </c>
      <c r="P4399" s="534">
        <f t="shared" si="2899"/>
        <v>1</v>
      </c>
      <c r="Q4399" s="535">
        <f t="shared" si="2897"/>
        <v>-3.2418563035591652E-2</v>
      </c>
      <c r="R4399" s="85"/>
      <c r="S4399" s="85"/>
      <c r="T4399" s="143"/>
      <c r="U4399" s="79">
        <v>2</v>
      </c>
    </row>
    <row r="4400" spans="1:21" s="57" customFormat="1" ht="15.75" hidden="1" customHeight="1" thickBot="1">
      <c r="A4400" s="304" t="s">
        <v>564</v>
      </c>
      <c r="B4400" s="516"/>
      <c r="C4400" s="209" t="s">
        <v>926</v>
      </c>
      <c r="D4400" s="369">
        <f t="shared" si="2894"/>
        <v>7.7431041115286287E-2</v>
      </c>
      <c r="E4400" s="148">
        <f t="shared" ref="E4400:O4401" si="2902">E4419/$P4419</f>
        <v>8.0111250579628715E-2</v>
      </c>
      <c r="F4400" s="148">
        <f t="shared" si="2902"/>
        <v>8.0171129972773356E-2</v>
      </c>
      <c r="G4400" s="148">
        <f t="shared" si="2902"/>
        <v>8.0440380991024851E-2</v>
      </c>
      <c r="H4400" s="148">
        <f t="shared" si="2902"/>
        <v>8.0183297468496784E-2</v>
      </c>
      <c r="I4400" s="148">
        <f t="shared" si="2902"/>
        <v>0.10651797477403839</v>
      </c>
      <c r="J4400" s="148">
        <f t="shared" si="2902"/>
        <v>8.1838327503089517E-2</v>
      </c>
      <c r="K4400" s="148">
        <f t="shared" si="2902"/>
        <v>8.1971669299982147E-2</v>
      </c>
      <c r="L4400" s="148">
        <f t="shared" si="2902"/>
        <v>8.0592702425278426E-2</v>
      </c>
      <c r="M4400" s="148">
        <f t="shared" si="2902"/>
        <v>8.0998518979092202E-2</v>
      </c>
      <c r="N4400" s="148">
        <f t="shared" si="2902"/>
        <v>8.5694936233460625E-2</v>
      </c>
      <c r="O4400" s="148">
        <f t="shared" si="2902"/>
        <v>8.4048770657848715E-2</v>
      </c>
      <c r="P4400" s="533">
        <f t="shared" si="2899"/>
        <v>0.99999999999999978</v>
      </c>
      <c r="Q4400" s="536">
        <f t="shared" si="2897"/>
        <v>-4.2568071403795593E-2</v>
      </c>
      <c r="R4400" s="85"/>
      <c r="S4400" s="85"/>
      <c r="T4400" s="143"/>
      <c r="U4400" s="79">
        <v>2</v>
      </c>
    </row>
    <row r="4401" spans="1:21" s="57" customFormat="1" ht="15.75" hidden="1" customHeight="1" thickBot="1">
      <c r="A4401" s="304" t="s">
        <v>564</v>
      </c>
      <c r="B4401" s="516"/>
      <c r="C4401" s="209" t="s">
        <v>1027</v>
      </c>
      <c r="D4401" s="369">
        <f t="shared" si="2894"/>
        <v>8.1857040946267459E-2</v>
      </c>
      <c r="E4401" s="148">
        <f t="shared" si="2902"/>
        <v>7.8992675616340616E-2</v>
      </c>
      <c r="F4401" s="148">
        <f t="shared" si="2902"/>
        <v>8.3319139670391257E-2</v>
      </c>
      <c r="G4401" s="148">
        <f t="shared" si="2902"/>
        <v>8.6920910741336704E-2</v>
      </c>
      <c r="H4401" s="148">
        <f t="shared" si="2902"/>
        <v>8.2655177036323316E-2</v>
      </c>
      <c r="I4401" s="148">
        <f t="shared" si="2902"/>
        <v>8.7650286634831945E-2</v>
      </c>
      <c r="J4401" s="148">
        <f t="shared" si="2902"/>
        <v>8.3591363728598864E-2</v>
      </c>
      <c r="K4401" s="148">
        <f t="shared" si="2902"/>
        <v>8.4249059620933348E-2</v>
      </c>
      <c r="L4401" s="148">
        <f t="shared" si="2902"/>
        <v>8.4219741577831714E-2</v>
      </c>
      <c r="M4401" s="148">
        <f t="shared" si="2902"/>
        <v>7.9745151589497923E-2</v>
      </c>
      <c r="N4401" s="148">
        <f t="shared" si="2902"/>
        <v>8.4900411727626746E-2</v>
      </c>
      <c r="O4401" s="148">
        <f t="shared" si="2902"/>
        <v>8.1899041110020082E-2</v>
      </c>
      <c r="P4401" s="533">
        <f t="shared" si="2899"/>
        <v>1</v>
      </c>
      <c r="Q4401" s="536">
        <f t="shared" si="2897"/>
        <v>1.3566608567996408E-2</v>
      </c>
      <c r="R4401" s="85"/>
      <c r="S4401" s="85"/>
      <c r="T4401" s="143"/>
      <c r="U4401" s="79">
        <v>2</v>
      </c>
    </row>
    <row r="4402" spans="1:21" s="57" customFormat="1" ht="15.75" hidden="1" customHeight="1" thickBot="1">
      <c r="A4402" s="304" t="s">
        <v>564</v>
      </c>
      <c r="B4402" s="516"/>
      <c r="C4402" s="209" t="s">
        <v>1174</v>
      </c>
      <c r="D4402" s="369">
        <f t="shared" ref="D4402:O4402" si="2903">D4422/$P4422</f>
        <v>8.5165908171220342E-2</v>
      </c>
      <c r="E4402" s="148">
        <f t="shared" si="2903"/>
        <v>8.3965339688294019E-2</v>
      </c>
      <c r="F4402" s="148">
        <f t="shared" si="2903"/>
        <v>8.6481508561666059E-2</v>
      </c>
      <c r="G4402" s="148">
        <f t="shared" si="2903"/>
        <v>8.4493715245617107E-2</v>
      </c>
      <c r="H4402" s="148">
        <f t="shared" si="2903"/>
        <v>8.0816802573930036E-2</v>
      </c>
      <c r="I4402" s="148">
        <f t="shared" si="2903"/>
        <v>8.9216173492811413E-2</v>
      </c>
      <c r="J4402" s="148">
        <f t="shared" si="2903"/>
        <v>8.2440064386794368E-2</v>
      </c>
      <c r="K4402" s="148">
        <f t="shared" si="2903"/>
        <v>8.3502382318696333E-2</v>
      </c>
      <c r="L4402" s="148">
        <f t="shared" si="2903"/>
        <v>8.26283774021212E-2</v>
      </c>
      <c r="M4402" s="148">
        <f t="shared" si="2903"/>
        <v>8.3083358188999354E-2</v>
      </c>
      <c r="N4402" s="148">
        <f t="shared" si="2903"/>
        <v>8.3718753821226219E-2</v>
      </c>
      <c r="O4402" s="148">
        <f t="shared" si="2903"/>
        <v>7.4487616148623537E-2</v>
      </c>
      <c r="P4402" s="533">
        <f t="shared" si="2899"/>
        <v>1</v>
      </c>
      <c r="Q4402" s="536">
        <f>(P4422/P4420-1)</f>
        <v>-3.2491194255072298E-2</v>
      </c>
      <c r="R4402" s="85"/>
      <c r="S4402" s="85"/>
      <c r="T4402" s="143"/>
      <c r="U4402" s="79">
        <v>2</v>
      </c>
    </row>
    <row r="4403" spans="1:21" s="57" customFormat="1" ht="15.75" hidden="1" customHeight="1" thickBot="1">
      <c r="A4403" s="304" t="s">
        <v>564</v>
      </c>
      <c r="B4403" s="516">
        <f>+B4385+1</f>
        <v>856</v>
      </c>
      <c r="C4403" s="209" t="s">
        <v>2266</v>
      </c>
      <c r="D4403" s="369">
        <f t="shared" ref="D4403:O4403" si="2904">D4423/$P4423</f>
        <v>8.5623209673227535E-2</v>
      </c>
      <c r="E4403" s="148">
        <f t="shared" si="2904"/>
        <v>8.1826312327554149E-2</v>
      </c>
      <c r="F4403" s="148">
        <f t="shared" si="2904"/>
        <v>8.0698989015876341E-2</v>
      </c>
      <c r="G4403" s="148">
        <f t="shared" si="2904"/>
        <v>8.2443080756597384E-2</v>
      </c>
      <c r="H4403" s="148">
        <f t="shared" si="2904"/>
        <v>8.1406584701548573E-2</v>
      </c>
      <c r="I4403" s="148">
        <f t="shared" si="2904"/>
        <v>9.0530089858035637E-2</v>
      </c>
      <c r="J4403" s="148">
        <f t="shared" si="2904"/>
        <v>7.9475137866149806E-2</v>
      </c>
      <c r="K4403" s="148">
        <f t="shared" si="2904"/>
        <v>8.1315192588886143E-2</v>
      </c>
      <c r="L4403" s="148">
        <f t="shared" si="2904"/>
        <v>8.5717728665957005E-2</v>
      </c>
      <c r="M4403" s="148">
        <f t="shared" si="2904"/>
        <v>8.3454149773927427E-2</v>
      </c>
      <c r="N4403" s="148">
        <f t="shared" si="2904"/>
        <v>8.4702730685405958E-2</v>
      </c>
      <c r="O4403" s="148">
        <f t="shared" si="2904"/>
        <v>8.2806794086834015E-2</v>
      </c>
      <c r="P4403" s="533">
        <f t="shared" ref="P4403:P4412" si="2905">SUM(D4403:O4403)</f>
        <v>1</v>
      </c>
      <c r="Q4403" s="536">
        <f>(P4423/P4422-1)</f>
        <v>-6.8732431691025386E-3</v>
      </c>
      <c r="R4403" s="85"/>
      <c r="S4403" s="85"/>
      <c r="T4403" s="143"/>
      <c r="U4403" s="79">
        <v>2</v>
      </c>
    </row>
    <row r="4404" spans="1:21" s="57" customFormat="1" ht="15.75" hidden="1" customHeight="1" thickBot="1">
      <c r="A4404" s="304" t="s">
        <v>564</v>
      </c>
      <c r="B4404" s="516">
        <f>+B4403+1</f>
        <v>857</v>
      </c>
      <c r="C4404" s="209" t="s">
        <v>2267</v>
      </c>
      <c r="D4404" s="370">
        <f t="shared" ref="D4404:O4404" si="2906">D4424/$P4424</f>
        <v>8.3624953451353762E-2</v>
      </c>
      <c r="E4404" s="253">
        <f t="shared" si="2906"/>
        <v>8.2668135792918762E-2</v>
      </c>
      <c r="F4404" s="253">
        <f t="shared" si="2906"/>
        <v>8.7526521600714072E-2</v>
      </c>
      <c r="G4404" s="253">
        <f t="shared" si="2906"/>
        <v>8.1278035792918757E-2</v>
      </c>
      <c r="H4404" s="253">
        <f t="shared" si="2906"/>
        <v>8.2405059208568859E-2</v>
      </c>
      <c r="I4404" s="253">
        <f t="shared" si="2906"/>
        <v>9.2519026212436725E-2</v>
      </c>
      <c r="J4404" s="253">
        <f t="shared" si="2906"/>
        <v>8.1296382222552782E-2</v>
      </c>
      <c r="K4404" s="253">
        <f t="shared" si="2906"/>
        <v>8.3259908211841718E-2</v>
      </c>
      <c r="L4404" s="253">
        <f t="shared" si="2906"/>
        <v>8.2744377075275183E-2</v>
      </c>
      <c r="M4404" s="253">
        <f t="shared" si="2906"/>
        <v>8.0926771035406117E-2</v>
      </c>
      <c r="N4404" s="253">
        <f t="shared" si="2906"/>
        <v>8.8073290404641541E-2</v>
      </c>
      <c r="O4404" s="253">
        <f t="shared" si="2906"/>
        <v>7.3677538991371722E-2</v>
      </c>
      <c r="P4404" s="537">
        <f t="shared" si="2905"/>
        <v>0.99999999999999989</v>
      </c>
      <c r="Q4404" s="538">
        <f t="shared" ref="Q4404:Q4412" si="2907">(P4424/P4423-1)</f>
        <v>-2.9728807769315302E-2</v>
      </c>
      <c r="R4404" s="85"/>
      <c r="S4404" s="85"/>
      <c r="T4404" s="143"/>
      <c r="U4404" s="79">
        <v>2</v>
      </c>
    </row>
    <row r="4405" spans="1:21" s="57" customFormat="1" ht="15.75" hidden="1" customHeight="1" thickBot="1">
      <c r="A4405" s="304" t="s">
        <v>564</v>
      </c>
      <c r="B4405" s="516">
        <f>+B4404+1</f>
        <v>858</v>
      </c>
      <c r="C4405" s="200" t="s">
        <v>2268</v>
      </c>
      <c r="D4405" s="91">
        <f t="shared" ref="D4405:O4405" si="2908">D4425/$P4425</f>
        <v>8.3681345588017209E-2</v>
      </c>
      <c r="E4405" s="92">
        <f t="shared" si="2908"/>
        <v>8.4253643378318255E-2</v>
      </c>
      <c r="F4405" s="92">
        <f t="shared" si="2908"/>
        <v>8.3164257615304757E-2</v>
      </c>
      <c r="G4405" s="92">
        <f t="shared" si="2908"/>
        <v>8.2868931855257316E-2</v>
      </c>
      <c r="H4405" s="92">
        <f t="shared" si="2908"/>
        <v>8.2404153907756184E-2</v>
      </c>
      <c r="I4405" s="92">
        <f t="shared" si="2908"/>
        <v>9.2524822215631047E-2</v>
      </c>
      <c r="J4405" s="92">
        <f t="shared" si="2908"/>
        <v>8.3391306792228989E-2</v>
      </c>
      <c r="K4405" s="92">
        <f t="shared" si="2908"/>
        <v>8.3934378644520261E-2</v>
      </c>
      <c r="L4405" s="92">
        <f t="shared" si="2908"/>
        <v>7.8979988654901398E-2</v>
      </c>
      <c r="M4405" s="92">
        <f t="shared" si="2908"/>
        <v>8.644206540115669E-2</v>
      </c>
      <c r="N4405" s="92">
        <f t="shared" si="2908"/>
        <v>8.7825543259676717E-2</v>
      </c>
      <c r="O4405" s="92">
        <f t="shared" si="2908"/>
        <v>7.0529562687231193E-2</v>
      </c>
      <c r="P4405" s="420">
        <f t="shared" si="2905"/>
        <v>1</v>
      </c>
      <c r="Q4405" s="501">
        <f t="shared" si="2907"/>
        <v>3.1240702171970725E-3</v>
      </c>
      <c r="R4405" s="85"/>
      <c r="S4405" s="85"/>
      <c r="T4405" s="143"/>
      <c r="U4405" s="79">
        <v>2</v>
      </c>
    </row>
    <row r="4406" spans="1:21" s="57" customFormat="1" ht="15.75" hidden="1" customHeight="1" thickBot="1">
      <c r="A4406" s="304" t="s">
        <v>564</v>
      </c>
      <c r="B4406" s="516">
        <f>+B4405+1</f>
        <v>859</v>
      </c>
      <c r="C4406" s="200" t="s">
        <v>2269</v>
      </c>
      <c r="D4406" s="91">
        <f t="shared" ref="D4406:O4406" si="2909">D4426/$P4426</f>
        <v>8.1544708329815668E-2</v>
      </c>
      <c r="E4406" s="92">
        <f t="shared" si="2909"/>
        <v>7.7352641325453789E-2</v>
      </c>
      <c r="F4406" s="92">
        <f t="shared" si="2909"/>
        <v>7.9893273308006205E-2</v>
      </c>
      <c r="G4406" s="92">
        <f t="shared" si="2909"/>
        <v>8.5222274785422811E-2</v>
      </c>
      <c r="H4406" s="92">
        <f t="shared" si="2909"/>
        <v>8.4840364527930229E-2</v>
      </c>
      <c r="I4406" s="92">
        <f t="shared" si="2909"/>
        <v>9.271601872801459E-2</v>
      </c>
      <c r="J4406" s="92">
        <f t="shared" si="2909"/>
        <v>7.6318333389615842E-2</v>
      </c>
      <c r="K4406" s="92">
        <f t="shared" si="2909"/>
        <v>8.3462289362600278E-2</v>
      </c>
      <c r="L4406" s="92">
        <f t="shared" si="2909"/>
        <v>8.3840895947657229E-2</v>
      </c>
      <c r="M4406" s="92">
        <f t="shared" si="2909"/>
        <v>8.6376307077529232E-2</v>
      </c>
      <c r="N4406" s="92">
        <f t="shared" si="2909"/>
        <v>8.5835813156043314E-2</v>
      </c>
      <c r="O4406" s="92">
        <f t="shared" si="2909"/>
        <v>8.2597080061910827E-2</v>
      </c>
      <c r="P4406" s="94">
        <f t="shared" si="2905"/>
        <v>0.99999999999999989</v>
      </c>
      <c r="Q4406" s="494">
        <f t="shared" si="2907"/>
        <v>5.39819071629839E-2</v>
      </c>
      <c r="R4406" s="85"/>
      <c r="S4406" s="85"/>
      <c r="T4406" s="143"/>
      <c r="U4406" s="79">
        <v>2</v>
      </c>
    </row>
    <row r="4407" spans="1:21" s="57" customFormat="1" ht="15.75" hidden="1" customHeight="1" thickBot="1">
      <c r="A4407" s="304" t="s">
        <v>564</v>
      </c>
      <c r="B4407" s="516">
        <f>+B4406+1</f>
        <v>860</v>
      </c>
      <c r="C4407" s="200" t="s">
        <v>2270</v>
      </c>
      <c r="D4407" s="91">
        <f t="shared" ref="D4407:O4407" si="2910">D4427/$P4427</f>
        <v>8.1378180321882612E-2</v>
      </c>
      <c r="E4407" s="92">
        <f t="shared" si="2910"/>
        <v>8.0741141466053559E-2</v>
      </c>
      <c r="F4407" s="92">
        <f t="shared" si="2910"/>
        <v>8.2769813362185557E-2</v>
      </c>
      <c r="G4407" s="92">
        <f t="shared" si="2910"/>
        <v>8.2499323776034625E-2</v>
      </c>
      <c r="H4407" s="92">
        <f t="shared" si="2910"/>
        <v>8.2634568569110098E-2</v>
      </c>
      <c r="I4407" s="92">
        <f t="shared" si="2910"/>
        <v>9.1831214498241831E-2</v>
      </c>
      <c r="J4407" s="92">
        <f t="shared" si="2910"/>
        <v>7.9659183121449831E-2</v>
      </c>
      <c r="K4407" s="92">
        <f t="shared" si="2910"/>
        <v>8.2905058155261016E-2</v>
      </c>
      <c r="L4407" s="92">
        <f t="shared" si="2910"/>
        <v>8.1282120638355423E-2</v>
      </c>
      <c r="M4407" s="92">
        <f t="shared" si="2910"/>
        <v>8.3987016499864758E-2</v>
      </c>
      <c r="N4407" s="92">
        <f t="shared" si="2910"/>
        <v>8.655666756829862E-2</v>
      </c>
      <c r="O4407" s="92">
        <f t="shared" si="2910"/>
        <v>8.3755712023262055E-2</v>
      </c>
      <c r="P4407" s="94">
        <f t="shared" si="2905"/>
        <v>1</v>
      </c>
      <c r="Q4407" s="494">
        <f t="shared" si="2907"/>
        <v>4.0382721260728838E-2</v>
      </c>
      <c r="R4407" s="85"/>
      <c r="S4407" s="85"/>
      <c r="T4407" s="143"/>
      <c r="U4407" s="79">
        <v>2</v>
      </c>
    </row>
    <row r="4408" spans="1:21" s="57" customFormat="1" ht="15.75" hidden="1" customHeight="1" thickBot="1">
      <c r="A4408" s="304" t="s">
        <v>564</v>
      </c>
      <c r="B4408" s="516">
        <f>+B4407+1</f>
        <v>861</v>
      </c>
      <c r="C4408" s="200" t="s">
        <v>2271</v>
      </c>
      <c r="D4408" s="91">
        <f t="shared" ref="D4408:O4408" si="2911">D4428/$P4428</f>
        <v>8.2147054982369072E-2</v>
      </c>
      <c r="E4408" s="92">
        <f t="shared" si="2911"/>
        <v>8.0579861564581426E-2</v>
      </c>
      <c r="F4408" s="92">
        <f t="shared" si="2911"/>
        <v>8.2669452788298278E-2</v>
      </c>
      <c r="G4408" s="92">
        <f t="shared" si="2911"/>
        <v>8.2408253885333682E-2</v>
      </c>
      <c r="H4408" s="92">
        <f t="shared" si="2911"/>
        <v>8.2538853336815987E-2</v>
      </c>
      <c r="I4408" s="92">
        <f t="shared" si="2911"/>
        <v>9.1811414392059545E-2</v>
      </c>
      <c r="J4408" s="92">
        <f t="shared" si="2911"/>
        <v>7.9535065952722986E-2</v>
      </c>
      <c r="K4408" s="92">
        <f t="shared" si="2911"/>
        <v>8.2800052239780583E-2</v>
      </c>
      <c r="L4408" s="92">
        <f t="shared" si="2911"/>
        <v>8.1102259370510646E-2</v>
      </c>
      <c r="M4408" s="92">
        <f t="shared" si="2911"/>
        <v>8.3844847851639023E-2</v>
      </c>
      <c r="N4408" s="92">
        <f t="shared" si="2911"/>
        <v>8.6456836881285096E-2</v>
      </c>
      <c r="O4408" s="92">
        <f t="shared" si="2911"/>
        <v>8.4106046754603592E-2</v>
      </c>
      <c r="P4408" s="94">
        <f t="shared" si="2905"/>
        <v>1</v>
      </c>
      <c r="Q4408" s="494">
        <f t="shared" si="2907"/>
        <v>3.5569380578847731E-2</v>
      </c>
      <c r="R4408" s="85"/>
      <c r="S4408" s="85"/>
      <c r="T4408" s="143"/>
      <c r="U4408" s="79">
        <v>2</v>
      </c>
    </row>
    <row r="4409" spans="1:21" s="57" customFormat="1" ht="15.75" hidden="1" customHeight="1" thickBot="1">
      <c r="A4409" s="304" t="s">
        <v>564</v>
      </c>
      <c r="B4409" s="69"/>
      <c r="C4409" s="200" t="s">
        <v>2272</v>
      </c>
      <c r="D4409" s="91" t="e">
        <f t="shared" ref="D4409:O4409" si="2912">D4429/$P4429</f>
        <v>#DIV/0!</v>
      </c>
      <c r="E4409" s="92" t="e">
        <f t="shared" si="2912"/>
        <v>#DIV/0!</v>
      </c>
      <c r="F4409" s="92" t="e">
        <f t="shared" si="2912"/>
        <v>#DIV/0!</v>
      </c>
      <c r="G4409" s="92" t="e">
        <f t="shared" si="2912"/>
        <v>#DIV/0!</v>
      </c>
      <c r="H4409" s="92" t="e">
        <f t="shared" si="2912"/>
        <v>#DIV/0!</v>
      </c>
      <c r="I4409" s="92" t="e">
        <f t="shared" si="2912"/>
        <v>#DIV/0!</v>
      </c>
      <c r="J4409" s="92" t="e">
        <f t="shared" si="2912"/>
        <v>#DIV/0!</v>
      </c>
      <c r="K4409" s="92" t="e">
        <f t="shared" si="2912"/>
        <v>#DIV/0!</v>
      </c>
      <c r="L4409" s="92" t="e">
        <f t="shared" si="2912"/>
        <v>#DIV/0!</v>
      </c>
      <c r="M4409" s="92" t="e">
        <f t="shared" si="2912"/>
        <v>#DIV/0!</v>
      </c>
      <c r="N4409" s="92" t="e">
        <f t="shared" si="2912"/>
        <v>#DIV/0!</v>
      </c>
      <c r="O4409" s="92" t="e">
        <f t="shared" si="2912"/>
        <v>#DIV/0!</v>
      </c>
      <c r="P4409" s="94" t="e">
        <f t="shared" si="2905"/>
        <v>#DIV/0!</v>
      </c>
      <c r="Q4409" s="494">
        <f t="shared" si="2907"/>
        <v>-1</v>
      </c>
      <c r="R4409" s="85"/>
      <c r="S4409" s="85"/>
      <c r="T4409" s="143"/>
      <c r="U4409" s="79">
        <v>2</v>
      </c>
    </row>
    <row r="4410" spans="1:21" s="57" customFormat="1" ht="15.75" hidden="1" customHeight="1" thickBot="1">
      <c r="A4410" s="304" t="s">
        <v>564</v>
      </c>
      <c r="B4410" s="69"/>
      <c r="C4410" s="200" t="s">
        <v>2273</v>
      </c>
      <c r="D4410" s="91" t="e">
        <f t="shared" ref="D4410:O4410" si="2913">D4430/$P4430</f>
        <v>#DIV/0!</v>
      </c>
      <c r="E4410" s="92" t="e">
        <f t="shared" si="2913"/>
        <v>#DIV/0!</v>
      </c>
      <c r="F4410" s="92" t="e">
        <f t="shared" si="2913"/>
        <v>#DIV/0!</v>
      </c>
      <c r="G4410" s="92" t="e">
        <f t="shared" si="2913"/>
        <v>#DIV/0!</v>
      </c>
      <c r="H4410" s="92" t="e">
        <f t="shared" si="2913"/>
        <v>#DIV/0!</v>
      </c>
      <c r="I4410" s="92" t="e">
        <f t="shared" si="2913"/>
        <v>#DIV/0!</v>
      </c>
      <c r="J4410" s="92" t="e">
        <f t="shared" si="2913"/>
        <v>#DIV/0!</v>
      </c>
      <c r="K4410" s="92" t="e">
        <f t="shared" si="2913"/>
        <v>#DIV/0!</v>
      </c>
      <c r="L4410" s="92" t="e">
        <f t="shared" si="2913"/>
        <v>#DIV/0!</v>
      </c>
      <c r="M4410" s="92" t="e">
        <f t="shared" si="2913"/>
        <v>#DIV/0!</v>
      </c>
      <c r="N4410" s="92" t="e">
        <f t="shared" si="2913"/>
        <v>#DIV/0!</v>
      </c>
      <c r="O4410" s="92" t="e">
        <f t="shared" si="2913"/>
        <v>#DIV/0!</v>
      </c>
      <c r="P4410" s="94" t="e">
        <f t="shared" si="2905"/>
        <v>#DIV/0!</v>
      </c>
      <c r="Q4410" s="494" t="e">
        <f t="shared" si="2907"/>
        <v>#DIV/0!</v>
      </c>
      <c r="R4410" s="85"/>
      <c r="S4410" s="85"/>
      <c r="T4410" s="143"/>
      <c r="U4410" s="79">
        <v>2</v>
      </c>
    </row>
    <row r="4411" spans="1:21" s="57" customFormat="1" ht="15.75" hidden="1" customHeight="1" thickBot="1">
      <c r="A4411" s="304" t="s">
        <v>564</v>
      </c>
      <c r="B4411" s="69"/>
      <c r="C4411" s="200" t="s">
        <v>2274</v>
      </c>
      <c r="D4411" s="91" t="e">
        <f t="shared" ref="D4411:O4412" si="2914">D4431/$P4431</f>
        <v>#DIV/0!</v>
      </c>
      <c r="E4411" s="92" t="e">
        <f t="shared" si="2914"/>
        <v>#DIV/0!</v>
      </c>
      <c r="F4411" s="92" t="e">
        <f t="shared" si="2914"/>
        <v>#DIV/0!</v>
      </c>
      <c r="G4411" s="92" t="e">
        <f t="shared" si="2914"/>
        <v>#DIV/0!</v>
      </c>
      <c r="H4411" s="92" t="e">
        <f t="shared" si="2914"/>
        <v>#DIV/0!</v>
      </c>
      <c r="I4411" s="92" t="e">
        <f t="shared" si="2914"/>
        <v>#DIV/0!</v>
      </c>
      <c r="J4411" s="92" t="e">
        <f t="shared" si="2914"/>
        <v>#DIV/0!</v>
      </c>
      <c r="K4411" s="92" t="e">
        <f t="shared" si="2914"/>
        <v>#DIV/0!</v>
      </c>
      <c r="L4411" s="92" t="e">
        <f t="shared" si="2914"/>
        <v>#DIV/0!</v>
      </c>
      <c r="M4411" s="92" t="e">
        <f t="shared" si="2914"/>
        <v>#DIV/0!</v>
      </c>
      <c r="N4411" s="92" t="e">
        <f t="shared" si="2914"/>
        <v>#DIV/0!</v>
      </c>
      <c r="O4411" s="92" t="e">
        <f t="shared" si="2914"/>
        <v>#DIV/0!</v>
      </c>
      <c r="P4411" s="94" t="e">
        <f t="shared" si="2905"/>
        <v>#DIV/0!</v>
      </c>
      <c r="Q4411" s="494" t="e">
        <f t="shared" si="2907"/>
        <v>#DIV/0!</v>
      </c>
      <c r="R4411" s="85"/>
      <c r="S4411" s="85"/>
      <c r="T4411" s="143"/>
      <c r="U4411" s="79">
        <v>2</v>
      </c>
    </row>
    <row r="4412" spans="1:21" s="57" customFormat="1" ht="15.75" hidden="1" customHeight="1" thickBot="1">
      <c r="A4412" s="304" t="s">
        <v>564</v>
      </c>
      <c r="B4412" s="69"/>
      <c r="C4412" s="200" t="s">
        <v>2275</v>
      </c>
      <c r="D4412" s="91" t="e">
        <f t="shared" si="2914"/>
        <v>#DIV/0!</v>
      </c>
      <c r="E4412" s="92" t="e">
        <f t="shared" si="2914"/>
        <v>#DIV/0!</v>
      </c>
      <c r="F4412" s="92" t="e">
        <f t="shared" si="2914"/>
        <v>#DIV/0!</v>
      </c>
      <c r="G4412" s="92" t="e">
        <f t="shared" si="2914"/>
        <v>#DIV/0!</v>
      </c>
      <c r="H4412" s="92" t="e">
        <f t="shared" si="2914"/>
        <v>#DIV/0!</v>
      </c>
      <c r="I4412" s="92" t="e">
        <f t="shared" si="2914"/>
        <v>#DIV/0!</v>
      </c>
      <c r="J4412" s="92" t="e">
        <f t="shared" si="2914"/>
        <v>#DIV/0!</v>
      </c>
      <c r="K4412" s="92" t="e">
        <f t="shared" si="2914"/>
        <v>#DIV/0!</v>
      </c>
      <c r="L4412" s="92" t="e">
        <f t="shared" si="2914"/>
        <v>#DIV/0!</v>
      </c>
      <c r="M4412" s="92" t="e">
        <f t="shared" si="2914"/>
        <v>#DIV/0!</v>
      </c>
      <c r="N4412" s="92" t="e">
        <f t="shared" si="2914"/>
        <v>#DIV/0!</v>
      </c>
      <c r="O4412" s="92" t="e">
        <f t="shared" si="2914"/>
        <v>#DIV/0!</v>
      </c>
      <c r="P4412" s="94" t="e">
        <f t="shared" si="2905"/>
        <v>#DIV/0!</v>
      </c>
      <c r="Q4412" s="494" t="e">
        <f t="shared" si="2907"/>
        <v>#DIV/0!</v>
      </c>
      <c r="R4412" s="85"/>
      <c r="S4412" s="85"/>
      <c r="T4412" s="143"/>
      <c r="U4412" s="79">
        <v>2</v>
      </c>
    </row>
    <row r="4413" spans="1:21" s="57" customFormat="1" ht="15.75" hidden="1" customHeight="1" thickBot="1">
      <c r="A4413" s="304" t="s">
        <v>564</v>
      </c>
      <c r="B4413" s="69"/>
      <c r="C4413" s="384" t="s">
        <v>555</v>
      </c>
      <c r="D4413" s="336">
        <f t="shared" ref="D4413:O4413" si="2915">D4327-D4370</f>
        <v>76.483048210000007</v>
      </c>
      <c r="E4413" s="337">
        <f t="shared" si="2915"/>
        <v>73.761303799999993</v>
      </c>
      <c r="F4413" s="337">
        <f t="shared" si="2915"/>
        <v>72.137798920000009</v>
      </c>
      <c r="G4413" s="337">
        <f t="shared" si="2915"/>
        <v>73.209331789999979</v>
      </c>
      <c r="H4413" s="337">
        <f t="shared" si="2915"/>
        <v>73.591302830000046</v>
      </c>
      <c r="I4413" s="337">
        <f t="shared" si="2915"/>
        <v>76.838173709930857</v>
      </c>
      <c r="J4413" s="337">
        <f t="shared" si="2915"/>
        <v>70.419489250000083</v>
      </c>
      <c r="K4413" s="337">
        <f t="shared" si="2915"/>
        <v>71.843294739999976</v>
      </c>
      <c r="L4413" s="337">
        <f t="shared" si="2915"/>
        <v>70.55270222</v>
      </c>
      <c r="M4413" s="337">
        <f t="shared" si="2915"/>
        <v>70.303316190000018</v>
      </c>
      <c r="N4413" s="337">
        <f t="shared" si="2915"/>
        <v>73.070082180000028</v>
      </c>
      <c r="O4413" s="337">
        <f t="shared" si="2915"/>
        <v>70.989999999999995</v>
      </c>
      <c r="P4413" s="98">
        <f t="shared" ref="P4413:P4422" si="2916">SUM(D4413:O4413)</f>
        <v>873.19984383993096</v>
      </c>
      <c r="Q4413" s="117"/>
      <c r="R4413" s="85"/>
      <c r="S4413" s="85"/>
      <c r="T4413" s="143"/>
      <c r="U4413" s="79">
        <v>2</v>
      </c>
    </row>
    <row r="4414" spans="1:21" s="57" customFormat="1" ht="15.75" hidden="1" customHeight="1" thickBot="1">
      <c r="A4414" s="304" t="s">
        <v>564</v>
      </c>
      <c r="B4414" s="69"/>
      <c r="C4414" s="200" t="s">
        <v>556</v>
      </c>
      <c r="D4414" s="258">
        <f t="shared" ref="D4414:O4414" si="2917">D4328-D4371</f>
        <v>71.615661949999989</v>
      </c>
      <c r="E4414" s="259">
        <f t="shared" si="2917"/>
        <v>69.534251870000006</v>
      </c>
      <c r="F4414" s="259">
        <f t="shared" si="2917"/>
        <v>70.091249419999997</v>
      </c>
      <c r="G4414" s="259">
        <f t="shared" si="2917"/>
        <v>69.805424889999998</v>
      </c>
      <c r="H4414" s="259">
        <f t="shared" si="2917"/>
        <v>68.772193479999999</v>
      </c>
      <c r="I4414" s="259">
        <f t="shared" si="2917"/>
        <v>80.830052629999997</v>
      </c>
      <c r="J4414" s="259">
        <f t="shared" si="2917"/>
        <v>67.252134290000001</v>
      </c>
      <c r="K4414" s="259">
        <f t="shared" si="2917"/>
        <v>72.401825579999993</v>
      </c>
      <c r="L4414" s="259">
        <f t="shared" si="2917"/>
        <v>70.313151079999997</v>
      </c>
      <c r="M4414" s="259">
        <f t="shared" si="2917"/>
        <v>67.913407660000004</v>
      </c>
      <c r="N4414" s="259">
        <f t="shared" si="2917"/>
        <v>72.498181029999998</v>
      </c>
      <c r="O4414" s="337">
        <f t="shared" si="2917"/>
        <v>70.025044789999995</v>
      </c>
      <c r="P4414" s="101">
        <f t="shared" si="2916"/>
        <v>851.05257867</v>
      </c>
      <c r="Q4414" s="507"/>
      <c r="R4414" s="260"/>
      <c r="S4414" s="260"/>
      <c r="T4414" s="156"/>
      <c r="U4414" s="79">
        <v>2</v>
      </c>
    </row>
    <row r="4415" spans="1:21" s="57" customFormat="1" ht="15.75" hidden="1" customHeight="1" thickBot="1">
      <c r="A4415" s="334" t="s">
        <v>564</v>
      </c>
      <c r="B4415" s="69"/>
      <c r="C4415" s="200" t="s">
        <v>557</v>
      </c>
      <c r="D4415" s="258">
        <f t="shared" ref="D4415:O4415" si="2918">D4329-D4372</f>
        <v>70.104539689999996</v>
      </c>
      <c r="E4415" s="259">
        <f t="shared" si="2918"/>
        <v>69.330107210000008</v>
      </c>
      <c r="F4415" s="259">
        <f t="shared" si="2918"/>
        <v>63.439101980000004</v>
      </c>
      <c r="G4415" s="259">
        <f t="shared" si="2918"/>
        <v>67.977592670000007</v>
      </c>
      <c r="H4415" s="259">
        <f t="shared" si="2918"/>
        <v>66.215080549999996</v>
      </c>
      <c r="I4415" s="259">
        <f t="shared" si="2918"/>
        <v>92.886451219999998</v>
      </c>
      <c r="J4415" s="259">
        <f t="shared" si="2918"/>
        <v>66.697891549999994</v>
      </c>
      <c r="K4415" s="259">
        <f t="shared" si="2918"/>
        <v>69.896420770000006</v>
      </c>
      <c r="L4415" s="259">
        <f t="shared" si="2918"/>
        <v>66.740211930000001</v>
      </c>
      <c r="M4415" s="259">
        <f t="shared" si="2918"/>
        <v>66.856539999999995</v>
      </c>
      <c r="N4415" s="259">
        <f t="shared" si="2918"/>
        <v>68.901259280000005</v>
      </c>
      <c r="O4415" s="259">
        <f t="shared" si="2918"/>
        <v>66.417022500000002</v>
      </c>
      <c r="P4415" s="101">
        <f t="shared" si="2916"/>
        <v>835.46221934999994</v>
      </c>
      <c r="Q4415" s="508"/>
      <c r="R4415" s="324">
        <f t="shared" ref="R4415:S4432" si="2919">R4329-R4372</f>
        <v>0</v>
      </c>
      <c r="S4415" s="324">
        <f t="shared" si="2919"/>
        <v>0</v>
      </c>
      <c r="T4415" s="142">
        <f t="shared" ref="T4415:T4420" si="2920">R4415-S4415</f>
        <v>0</v>
      </c>
      <c r="U4415" s="79">
        <v>2</v>
      </c>
    </row>
    <row r="4416" spans="1:21" s="57" customFormat="1" ht="15.75" hidden="1" customHeight="1" thickBot="1">
      <c r="A4416" s="334" t="s">
        <v>564</v>
      </c>
      <c r="B4416" s="69"/>
      <c r="C4416" s="200" t="s">
        <v>639</v>
      </c>
      <c r="D4416" s="258">
        <f t="shared" ref="D4416:O4416" si="2921">D4330-D4373</f>
        <v>67.883619300000007</v>
      </c>
      <c r="E4416" s="259">
        <f t="shared" si="2921"/>
        <v>64.431770169999993</v>
      </c>
      <c r="F4416" s="259">
        <f t="shared" si="2921"/>
        <v>67.67765326</v>
      </c>
      <c r="G4416" s="259">
        <f t="shared" si="2921"/>
        <v>66.177197660000004</v>
      </c>
      <c r="H4416" s="259">
        <f t="shared" si="2921"/>
        <v>64.062336450000004</v>
      </c>
      <c r="I4416" s="259">
        <f t="shared" si="2921"/>
        <v>70.084460570000005</v>
      </c>
      <c r="J4416" s="259">
        <f t="shared" si="2921"/>
        <v>64.542859289999996</v>
      </c>
      <c r="K4416" s="259">
        <f t="shared" si="2921"/>
        <v>66.324591069999997</v>
      </c>
      <c r="L4416" s="259">
        <f t="shared" si="2921"/>
        <v>67.285996870000005</v>
      </c>
      <c r="M4416" s="259">
        <f t="shared" si="2921"/>
        <v>63.60220073</v>
      </c>
      <c r="N4416" s="259">
        <f t="shared" si="2921"/>
        <v>67.21985651</v>
      </c>
      <c r="O4416" s="259">
        <f t="shared" si="2921"/>
        <v>64.982004099999997</v>
      </c>
      <c r="P4416" s="101">
        <f t="shared" si="2916"/>
        <v>794.27454598000008</v>
      </c>
      <c r="Q4416" s="508"/>
      <c r="R4416" s="324">
        <f t="shared" si="2919"/>
        <v>0</v>
      </c>
      <c r="S4416" s="324">
        <f t="shared" si="2919"/>
        <v>0</v>
      </c>
      <c r="T4416" s="142">
        <f t="shared" si="2920"/>
        <v>0</v>
      </c>
      <c r="U4416" s="79">
        <v>2</v>
      </c>
    </row>
    <row r="4417" spans="1:21" s="57" customFormat="1" ht="15.75" hidden="1" customHeight="1" thickBot="1">
      <c r="A4417" s="334" t="s">
        <v>564</v>
      </c>
      <c r="B4417" s="69"/>
      <c r="C4417" s="200" t="s">
        <v>736</v>
      </c>
      <c r="D4417" s="258">
        <f t="shared" ref="D4417:O4417" si="2922">D4331-D4374</f>
        <v>64.510063009999996</v>
      </c>
      <c r="E4417" s="259">
        <f t="shared" si="2922"/>
        <v>64.126707410000009</v>
      </c>
      <c r="F4417" s="259">
        <f t="shared" si="2922"/>
        <v>64.081537490000002</v>
      </c>
      <c r="G4417" s="259">
        <f t="shared" si="2922"/>
        <v>63.421463610000004</v>
      </c>
      <c r="H4417" s="259">
        <f t="shared" si="2922"/>
        <v>63.423347749999998</v>
      </c>
      <c r="I4417" s="259">
        <f t="shared" si="2922"/>
        <v>69.850541770000007</v>
      </c>
      <c r="J4417" s="259">
        <f t="shared" si="2922"/>
        <v>62.131904709999993</v>
      </c>
      <c r="K4417" s="259">
        <f t="shared" si="2922"/>
        <v>64.483945179999992</v>
      </c>
      <c r="L4417" s="259">
        <f t="shared" si="2922"/>
        <v>64.171263210000006</v>
      </c>
      <c r="M4417" s="259">
        <f t="shared" si="2922"/>
        <v>59.191510149999999</v>
      </c>
      <c r="N4417" s="259">
        <f t="shared" si="2922"/>
        <v>67.097631469999996</v>
      </c>
      <c r="O4417" s="259">
        <f t="shared" si="2922"/>
        <v>61.398353460000003</v>
      </c>
      <c r="P4417" s="101">
        <f t="shared" si="2916"/>
        <v>767.88826921999998</v>
      </c>
      <c r="Q4417" s="508"/>
      <c r="R4417" s="324">
        <f t="shared" si="2919"/>
        <v>0</v>
      </c>
      <c r="S4417" s="324">
        <f t="shared" si="2919"/>
        <v>0</v>
      </c>
      <c r="T4417" s="142">
        <f t="shared" si="2920"/>
        <v>0</v>
      </c>
      <c r="U4417" s="79">
        <v>2</v>
      </c>
    </row>
    <row r="4418" spans="1:21" s="57" customFormat="1" ht="15.75" hidden="1" customHeight="1" thickBot="1">
      <c r="A4418" s="334" t="s">
        <v>564</v>
      </c>
      <c r="B4418" s="69"/>
      <c r="C4418" s="200" t="s">
        <v>844</v>
      </c>
      <c r="D4418" s="258">
        <f t="shared" ref="D4418:O4418" si="2923">D4332-D4375</f>
        <v>63.189479779999999</v>
      </c>
      <c r="E4418" s="259">
        <f t="shared" si="2923"/>
        <v>60.308105059999995</v>
      </c>
      <c r="F4418" s="259">
        <f t="shared" si="2923"/>
        <v>64.569849630000007</v>
      </c>
      <c r="G4418" s="259">
        <f t="shared" si="2923"/>
        <v>60.801135030000005</v>
      </c>
      <c r="H4418" s="259">
        <f t="shared" si="2923"/>
        <v>60.30816011000001</v>
      </c>
      <c r="I4418" s="259">
        <f t="shared" si="2923"/>
        <v>64.200615709999965</v>
      </c>
      <c r="J4418" s="259">
        <f t="shared" si="2923"/>
        <v>59.532381990000026</v>
      </c>
      <c r="K4418" s="259">
        <f t="shared" si="2923"/>
        <v>62.640585570000034</v>
      </c>
      <c r="L4418" s="259">
        <f t="shared" si="2923"/>
        <v>61.62810117999998</v>
      </c>
      <c r="M4418" s="259">
        <f t="shared" si="2923"/>
        <v>61.71789870999995</v>
      </c>
      <c r="N4418" s="259">
        <f t="shared" si="2923"/>
        <v>63.514816390000036</v>
      </c>
      <c r="O4418" s="259">
        <f t="shared" si="2923"/>
        <v>60.583305799999977</v>
      </c>
      <c r="P4418" s="101">
        <f t="shared" si="2916"/>
        <v>742.99443496000004</v>
      </c>
      <c r="Q4418" s="508"/>
      <c r="R4418" s="324">
        <f t="shared" si="2919"/>
        <v>0</v>
      </c>
      <c r="S4418" s="324">
        <f t="shared" si="2919"/>
        <v>0</v>
      </c>
      <c r="T4418" s="142">
        <f t="shared" si="2920"/>
        <v>0</v>
      </c>
      <c r="U4418" s="79">
        <v>2</v>
      </c>
    </row>
    <row r="4419" spans="1:21" s="57" customFormat="1" ht="15.75" hidden="1" customHeight="1" thickBot="1">
      <c r="A4419" s="334" t="s">
        <v>564</v>
      </c>
      <c r="B4419" s="69"/>
      <c r="C4419" s="200" t="s">
        <v>926</v>
      </c>
      <c r="D4419" s="362">
        <f t="shared" ref="D4419:O4419" si="2924">D4333-D4376</f>
        <v>55.081856049999999</v>
      </c>
      <c r="E4419" s="438">
        <f t="shared" si="2924"/>
        <v>56.988467530000008</v>
      </c>
      <c r="F4419" s="438">
        <f t="shared" si="2924"/>
        <v>57.03106373</v>
      </c>
      <c r="G4419" s="438">
        <f t="shared" si="2924"/>
        <v>57.22259991</v>
      </c>
      <c r="H4419" s="438">
        <f t="shared" si="2924"/>
        <v>57.039719280000021</v>
      </c>
      <c r="I4419" s="438">
        <f t="shared" si="2924"/>
        <v>75.77332899999999</v>
      </c>
      <c r="J4419" s="438">
        <f t="shared" si="2924"/>
        <v>58.217052359999975</v>
      </c>
      <c r="K4419" s="438">
        <f t="shared" si="2924"/>
        <v>58.311907260000005</v>
      </c>
      <c r="L4419" s="438">
        <f t="shared" si="2924"/>
        <v>57.330956290000017</v>
      </c>
      <c r="M4419" s="438">
        <f t="shared" si="2924"/>
        <v>57.619640629999992</v>
      </c>
      <c r="N4419" s="438">
        <f t="shared" si="2924"/>
        <v>60.960514980000028</v>
      </c>
      <c r="O4419" s="438">
        <f t="shared" si="2924"/>
        <v>59.789487779999995</v>
      </c>
      <c r="P4419" s="107">
        <f t="shared" si="2916"/>
        <v>711.36659480000003</v>
      </c>
      <c r="Q4419" s="508"/>
      <c r="R4419" s="258">
        <f t="shared" si="2919"/>
        <v>0</v>
      </c>
      <c r="S4419" s="324">
        <f t="shared" si="2919"/>
        <v>0</v>
      </c>
      <c r="T4419" s="111">
        <f>S4419-R4419</f>
        <v>0</v>
      </c>
      <c r="U4419" s="79">
        <v>2</v>
      </c>
    </row>
    <row r="4420" spans="1:21" s="57" customFormat="1" ht="15.75" hidden="1" customHeight="1" thickBot="1">
      <c r="A4420" s="334" t="s">
        <v>564</v>
      </c>
      <c r="B4420" s="69"/>
      <c r="C4420" s="200" t="s">
        <v>1027</v>
      </c>
      <c r="D4420" s="258">
        <f t="shared" ref="D4420:O4420" si="2925">D4334-D4377</f>
        <v>59.020353039999996</v>
      </c>
      <c r="E4420" s="259">
        <f t="shared" si="2925"/>
        <v>56.955095719999996</v>
      </c>
      <c r="F4420" s="259">
        <f t="shared" si="2925"/>
        <v>60.074551699999994</v>
      </c>
      <c r="G4420" s="259">
        <f t="shared" si="2925"/>
        <v>62.671491410000009</v>
      </c>
      <c r="H4420" s="259">
        <f t="shared" si="2925"/>
        <v>59.595823070000016</v>
      </c>
      <c r="I4420" s="259">
        <f t="shared" si="2925"/>
        <v>63.197384140000004</v>
      </c>
      <c r="J4420" s="259">
        <f t="shared" si="2925"/>
        <v>60.270829990000003</v>
      </c>
      <c r="K4420" s="259">
        <f t="shared" si="2925"/>
        <v>60.745040190000019</v>
      </c>
      <c r="L4420" s="259">
        <f t="shared" si="2925"/>
        <v>60.723901369999965</v>
      </c>
      <c r="M4420" s="259">
        <f t="shared" si="2925"/>
        <v>57.497644010000045</v>
      </c>
      <c r="N4420" s="259">
        <f t="shared" si="2925"/>
        <v>61.214676410000038</v>
      </c>
      <c r="O4420" s="259">
        <f t="shared" si="2925"/>
        <v>59.050635889999967</v>
      </c>
      <c r="P4420" s="101">
        <f t="shared" si="2916"/>
        <v>721.01742694000006</v>
      </c>
      <c r="Q4420" s="508"/>
      <c r="R4420" s="324">
        <f t="shared" si="2919"/>
        <v>730.2</v>
      </c>
      <c r="S4420" s="324">
        <f t="shared" si="2919"/>
        <v>730.2</v>
      </c>
      <c r="T4420" s="142">
        <f t="shared" si="2920"/>
        <v>0</v>
      </c>
      <c r="U4420" s="79">
        <v>2</v>
      </c>
    </row>
    <row r="4421" spans="1:21" s="57" customFormat="1" ht="15.75" hidden="1" customHeight="1" thickBot="1">
      <c r="A4421" s="334" t="s">
        <v>564</v>
      </c>
      <c r="B4421" s="516">
        <f>+B4408+1</f>
        <v>862</v>
      </c>
      <c r="C4421" s="200" t="s">
        <v>2396</v>
      </c>
      <c r="D4421" s="258">
        <f t="shared" ref="D4421:O4422" si="2926">D4335-D4378</f>
        <v>61.9</v>
      </c>
      <c r="E4421" s="259">
        <f t="shared" si="2926"/>
        <v>60.8</v>
      </c>
      <c r="F4421" s="259">
        <f t="shared" si="2926"/>
        <v>61.4</v>
      </c>
      <c r="G4421" s="259">
        <f t="shared" si="2926"/>
        <v>60.3</v>
      </c>
      <c r="H4421" s="259">
        <f t="shared" si="2926"/>
        <v>60.2</v>
      </c>
      <c r="I4421" s="259">
        <f t="shared" si="2926"/>
        <v>67.400000000000006</v>
      </c>
      <c r="J4421" s="259">
        <f t="shared" si="2926"/>
        <v>59.7</v>
      </c>
      <c r="K4421" s="259">
        <f t="shared" si="2926"/>
        <v>60.8</v>
      </c>
      <c r="L4421" s="259">
        <f t="shared" si="2926"/>
        <v>60.5</v>
      </c>
      <c r="M4421" s="259">
        <f t="shared" si="2926"/>
        <v>61.3</v>
      </c>
      <c r="N4421" s="259">
        <f t="shared" si="2926"/>
        <v>63.7</v>
      </c>
      <c r="O4421" s="259">
        <f t="shared" si="2926"/>
        <v>60.700000000000045</v>
      </c>
      <c r="P4421" s="101">
        <f>SUM(D4421:O4421)</f>
        <v>738.7</v>
      </c>
      <c r="Q4421" s="351"/>
      <c r="R4421" s="258">
        <f t="shared" si="2919"/>
        <v>738.7</v>
      </c>
      <c r="S4421" s="324">
        <f t="shared" si="2919"/>
        <v>738.7</v>
      </c>
      <c r="T4421" s="142">
        <f>R4421-S4421</f>
        <v>0</v>
      </c>
      <c r="U4421" s="79">
        <v>2</v>
      </c>
    </row>
    <row r="4422" spans="1:21" s="57" customFormat="1" ht="15.75" hidden="1" customHeight="1" thickBot="1">
      <c r="A4422" s="334" t="s">
        <v>564</v>
      </c>
      <c r="B4422" s="69"/>
      <c r="C4422" s="200" t="s">
        <v>1174</v>
      </c>
      <c r="D4422" s="258">
        <f t="shared" si="2926"/>
        <v>59.410946320000001</v>
      </c>
      <c r="E4422" s="259">
        <f t="shared" si="2926"/>
        <v>58.573440900000001</v>
      </c>
      <c r="F4422" s="259">
        <f t="shared" si="2926"/>
        <v>60.328696930000007</v>
      </c>
      <c r="G4422" s="259">
        <f t="shared" si="2926"/>
        <v>58.94203078000001</v>
      </c>
      <c r="H4422" s="259">
        <f t="shared" si="2926"/>
        <v>56.377050659999981</v>
      </c>
      <c r="I4422" s="259">
        <f t="shared" si="2926"/>
        <v>62.236373780000008</v>
      </c>
      <c r="J4422" s="259">
        <f t="shared" si="2926"/>
        <v>57.509423019999986</v>
      </c>
      <c r="K4422" s="259">
        <f t="shared" si="2926"/>
        <v>58.250486140000021</v>
      </c>
      <c r="L4422" s="259">
        <f t="shared" si="2926"/>
        <v>57.640788430000043</v>
      </c>
      <c r="M4422" s="259">
        <f t="shared" si="2926"/>
        <v>57.958178800000042</v>
      </c>
      <c r="N4422" s="259">
        <f t="shared" si="2926"/>
        <v>58.401424890000044</v>
      </c>
      <c r="O4422" s="259">
        <f t="shared" si="2926"/>
        <v>51.96186900999998</v>
      </c>
      <c r="P4422" s="101">
        <f t="shared" si="2916"/>
        <v>697.59070966000013</v>
      </c>
      <c r="Q4422" s="351"/>
      <c r="R4422" s="324">
        <f t="shared" si="2919"/>
        <v>706.2</v>
      </c>
      <c r="S4422" s="324">
        <f t="shared" si="2919"/>
        <v>706.2</v>
      </c>
      <c r="T4422" s="479">
        <f>R4422-S4422</f>
        <v>0</v>
      </c>
      <c r="U4422" s="79">
        <v>2</v>
      </c>
    </row>
    <row r="4423" spans="1:21" s="57" customFormat="1" ht="15.75" hidden="1" customHeight="1" thickBot="1">
      <c r="A4423" s="334" t="s">
        <v>564</v>
      </c>
      <c r="B4423" s="516"/>
      <c r="C4423" s="200" t="s">
        <v>2266</v>
      </c>
      <c r="D4423" s="258">
        <f t="shared" ref="D4423:O4423" si="2927">D4337-D4380</f>
        <v>59.319417090000002</v>
      </c>
      <c r="E4423" s="259">
        <f t="shared" si="2927"/>
        <v>56.688941800000009</v>
      </c>
      <c r="F4423" s="259">
        <f t="shared" si="2927"/>
        <v>55.907936720000009</v>
      </c>
      <c r="G4423" s="259">
        <f t="shared" si="2927"/>
        <v>57.116236500000014</v>
      </c>
      <c r="H4423" s="259">
        <f t="shared" si="2927"/>
        <v>56.398156180000001</v>
      </c>
      <c r="I4423" s="259">
        <f t="shared" si="2927"/>
        <v>62.718884049999986</v>
      </c>
      <c r="J4423" s="259">
        <f t="shared" si="2927"/>
        <v>55.060057540000003</v>
      </c>
      <c r="K4423" s="259">
        <f t="shared" si="2927"/>
        <v>56.33484009</v>
      </c>
      <c r="L4423" s="259">
        <f t="shared" si="2927"/>
        <v>59.38489947000005</v>
      </c>
      <c r="M4423" s="259">
        <f t="shared" si="2927"/>
        <v>57.816701070000022</v>
      </c>
      <c r="N4423" s="259">
        <f t="shared" si="2927"/>
        <v>58.681712930000003</v>
      </c>
      <c r="O4423" s="259">
        <f t="shared" si="2927"/>
        <v>57.368215640000017</v>
      </c>
      <c r="P4423" s="101">
        <f t="shared" ref="P4423:P4432" si="2928">SUM(D4423:O4423)</f>
        <v>692.79599908000012</v>
      </c>
      <c r="Q4423" s="351"/>
      <c r="R4423" s="258">
        <f t="shared" si="2919"/>
        <v>682.2</v>
      </c>
      <c r="S4423" s="324">
        <f t="shared" si="2919"/>
        <v>682.2</v>
      </c>
      <c r="T4423" s="479">
        <f t="shared" ref="T4423:T4432" si="2929">R4423-S4423</f>
        <v>0</v>
      </c>
      <c r="U4423" s="79">
        <v>2</v>
      </c>
    </row>
    <row r="4424" spans="1:21" s="57" customFormat="1" ht="15.75" hidden="1" customHeight="1" thickBot="1">
      <c r="A4424" s="334" t="s">
        <v>564</v>
      </c>
      <c r="B4424" s="516"/>
      <c r="C4424" s="200" t="s">
        <v>2267</v>
      </c>
      <c r="D4424" s="364">
        <f t="shared" ref="D4424:N4424" si="2930">D4338-D4381</f>
        <v>56.212693710000003</v>
      </c>
      <c r="E4424" s="448">
        <f t="shared" si="2930"/>
        <v>55.569520879999992</v>
      </c>
      <c r="F4424" s="448">
        <f t="shared" si="2930"/>
        <v>58.835327820000003</v>
      </c>
      <c r="G4424" s="448">
        <f t="shared" si="2930"/>
        <v>54.63509565999999</v>
      </c>
      <c r="H4424" s="448">
        <f t="shared" si="2930"/>
        <v>55.392680799999994</v>
      </c>
      <c r="I4424" s="448">
        <f t="shared" si="2930"/>
        <v>62.191289419999976</v>
      </c>
      <c r="J4424" s="448">
        <f t="shared" si="2930"/>
        <v>54.64742812999998</v>
      </c>
      <c r="K4424" s="448">
        <f t="shared" si="2930"/>
        <v>55.967310300000008</v>
      </c>
      <c r="L4424" s="448">
        <f t="shared" si="2930"/>
        <v>55.62077026999998</v>
      </c>
      <c r="M4424" s="448">
        <f t="shared" si="2930"/>
        <v>54.398975489999998</v>
      </c>
      <c r="N4424" s="448">
        <f t="shared" si="2930"/>
        <v>59.202865810000048</v>
      </c>
      <c r="O4424" s="450">
        <f t="shared" ref="O4424:O4432" si="2931">(R4424)-SUM(D4424:N4424)</f>
        <v>49.526041710000072</v>
      </c>
      <c r="P4424" s="114">
        <f t="shared" si="2928"/>
        <v>672.2</v>
      </c>
      <c r="Q4424" s="580"/>
      <c r="R4424" s="258">
        <f t="shared" si="2919"/>
        <v>672.2</v>
      </c>
      <c r="S4424" s="324">
        <f t="shared" si="2919"/>
        <v>672.2</v>
      </c>
      <c r="T4424" s="142">
        <f t="shared" si="2929"/>
        <v>0</v>
      </c>
      <c r="U4424" s="79">
        <v>2</v>
      </c>
    </row>
    <row r="4425" spans="1:21" s="57" customFormat="1" ht="15.75" hidden="1" customHeight="1" thickBot="1">
      <c r="A4425" s="334" t="s">
        <v>564</v>
      </c>
      <c r="B4425" s="516"/>
      <c r="C4425" s="200" t="s">
        <v>2268</v>
      </c>
      <c r="D4425" s="258">
        <f t="shared" ref="D4425:N4425" si="2932">D4339-D4382</f>
        <v>56.426331329999996</v>
      </c>
      <c r="E4425" s="259">
        <f t="shared" si="2932"/>
        <v>56.812231729999993</v>
      </c>
      <c r="F4425" s="259">
        <f t="shared" si="2932"/>
        <v>56.077658909999997</v>
      </c>
      <c r="G4425" s="259">
        <f t="shared" si="2932"/>
        <v>55.878520750000007</v>
      </c>
      <c r="H4425" s="259">
        <f t="shared" si="2932"/>
        <v>55.565120979999989</v>
      </c>
      <c r="I4425" s="259">
        <f t="shared" si="2932"/>
        <v>62.389487620000011</v>
      </c>
      <c r="J4425" s="259">
        <f t="shared" si="2932"/>
        <v>56.230758170000001</v>
      </c>
      <c r="K4425" s="259">
        <f t="shared" si="2932"/>
        <v>56.596951520000005</v>
      </c>
      <c r="L4425" s="259">
        <f t="shared" si="2932"/>
        <v>53.256206350000014</v>
      </c>
      <c r="M4425" s="259">
        <f t="shared" si="2932"/>
        <v>58.28788469999995</v>
      </c>
      <c r="N4425" s="259">
        <f t="shared" si="2932"/>
        <v>59.220763820000002</v>
      </c>
      <c r="O4425" s="323">
        <f t="shared" si="2931"/>
        <v>47.55808411999999</v>
      </c>
      <c r="P4425" s="101">
        <f t="shared" si="2928"/>
        <v>674.3</v>
      </c>
      <c r="Q4425" s="580"/>
      <c r="R4425" s="258">
        <f t="shared" si="2919"/>
        <v>674.3</v>
      </c>
      <c r="S4425" s="324">
        <f t="shared" si="2919"/>
        <v>674.3</v>
      </c>
      <c r="T4425" s="142">
        <f t="shared" si="2929"/>
        <v>0</v>
      </c>
      <c r="U4425" s="79">
        <v>2</v>
      </c>
    </row>
    <row r="4426" spans="1:21" s="57" customFormat="1" ht="15.75" hidden="1" customHeight="1" thickBot="1">
      <c r="A4426" s="334" t="s">
        <v>564</v>
      </c>
      <c r="B4426" s="516"/>
      <c r="C4426" s="200" t="s">
        <v>2269</v>
      </c>
      <c r="D4426" s="258">
        <f t="shared" ref="D4426:N4426" si="2933">D4340-D4383</f>
        <v>57.953824210000001</v>
      </c>
      <c r="E4426" s="259">
        <f t="shared" si="2933"/>
        <v>54.974522190000016</v>
      </c>
      <c r="F4426" s="259">
        <f t="shared" si="2933"/>
        <v>56.780149340000008</v>
      </c>
      <c r="G4426" s="259">
        <f t="shared" si="2933"/>
        <v>60.567470689999993</v>
      </c>
      <c r="H4426" s="259">
        <f t="shared" si="2933"/>
        <v>60.296047070000014</v>
      </c>
      <c r="I4426" s="259">
        <f t="shared" si="2933"/>
        <v>65.893274509999969</v>
      </c>
      <c r="J4426" s="259">
        <f t="shared" si="2933"/>
        <v>54.239439539999978</v>
      </c>
      <c r="K4426" s="259">
        <f t="shared" si="2933"/>
        <v>59.316649050000024</v>
      </c>
      <c r="L4426" s="259">
        <f t="shared" si="2933"/>
        <v>59.585724749999997</v>
      </c>
      <c r="M4426" s="259">
        <f t="shared" si="2933"/>
        <v>61.387641440000031</v>
      </c>
      <c r="N4426" s="259">
        <f t="shared" si="2933"/>
        <v>61.003512409999985</v>
      </c>
      <c r="O4426" s="323">
        <f t="shared" si="2931"/>
        <v>58.701744800000029</v>
      </c>
      <c r="P4426" s="101">
        <f t="shared" si="2928"/>
        <v>710.7</v>
      </c>
      <c r="Q4426" s="508"/>
      <c r="R4426" s="324">
        <f t="shared" si="2919"/>
        <v>710.7</v>
      </c>
      <c r="S4426" s="324">
        <f t="shared" si="2919"/>
        <v>710.7</v>
      </c>
      <c r="T4426" s="142">
        <f t="shared" si="2929"/>
        <v>0</v>
      </c>
      <c r="U4426" s="79">
        <v>2</v>
      </c>
    </row>
    <row r="4427" spans="1:21" s="57" customFormat="1" ht="15.75" hidden="1" customHeight="1" thickBot="1">
      <c r="A4427" s="334" t="s">
        <v>564</v>
      </c>
      <c r="B4427" s="516">
        <f>+B4421+1</f>
        <v>863</v>
      </c>
      <c r="C4427" s="200" t="s">
        <v>2270</v>
      </c>
      <c r="D4427" s="258">
        <f t="shared" ref="D4427:N4427" si="2934">D4341-D4384</f>
        <v>60.171026529999999</v>
      </c>
      <c r="E4427" s="259">
        <f t="shared" si="2934"/>
        <v>59.7</v>
      </c>
      <c r="F4427" s="259">
        <f t="shared" si="2934"/>
        <v>61.2</v>
      </c>
      <c r="G4427" s="259">
        <f t="shared" si="2934"/>
        <v>61</v>
      </c>
      <c r="H4427" s="259">
        <f t="shared" si="2934"/>
        <v>61.1</v>
      </c>
      <c r="I4427" s="259">
        <f t="shared" si="2934"/>
        <v>67.900000000000006</v>
      </c>
      <c r="J4427" s="259">
        <f t="shared" si="2934"/>
        <v>58.9</v>
      </c>
      <c r="K4427" s="259">
        <f t="shared" si="2934"/>
        <v>61.3</v>
      </c>
      <c r="L4427" s="259">
        <f t="shared" si="2934"/>
        <v>60.1</v>
      </c>
      <c r="M4427" s="259">
        <f t="shared" si="2934"/>
        <v>62.1</v>
      </c>
      <c r="N4427" s="259">
        <f t="shared" si="2934"/>
        <v>64</v>
      </c>
      <c r="O4427" s="323">
        <f t="shared" si="2931"/>
        <v>61.92897346999996</v>
      </c>
      <c r="P4427" s="101">
        <f t="shared" si="2928"/>
        <v>739.4</v>
      </c>
      <c r="Q4427" s="508"/>
      <c r="R4427" s="324">
        <f t="shared" si="2919"/>
        <v>739.4</v>
      </c>
      <c r="S4427" s="324">
        <f t="shared" si="2919"/>
        <v>739.4</v>
      </c>
      <c r="T4427" s="142">
        <f t="shared" si="2929"/>
        <v>0</v>
      </c>
      <c r="U4427" s="79">
        <v>2</v>
      </c>
    </row>
    <row r="4428" spans="1:21" s="57" customFormat="1" ht="15.75" hidden="1" customHeight="1" thickBot="1">
      <c r="A4428" s="334" t="s">
        <v>564</v>
      </c>
      <c r="B4428" s="69">
        <f>+B4427+1</f>
        <v>864</v>
      </c>
      <c r="C4428" s="200" t="s">
        <v>2271</v>
      </c>
      <c r="D4428" s="258">
        <f t="shared" ref="D4428:N4428" si="2935">D4342-D4385</f>
        <v>62.9</v>
      </c>
      <c r="E4428" s="259">
        <f t="shared" si="2935"/>
        <v>61.7</v>
      </c>
      <c r="F4428" s="259">
        <f t="shared" si="2935"/>
        <v>63.3</v>
      </c>
      <c r="G4428" s="259">
        <f t="shared" si="2935"/>
        <v>63.1</v>
      </c>
      <c r="H4428" s="259">
        <f t="shared" si="2935"/>
        <v>63.2</v>
      </c>
      <c r="I4428" s="259">
        <f t="shared" si="2935"/>
        <v>70.3</v>
      </c>
      <c r="J4428" s="259">
        <f t="shared" si="2935"/>
        <v>60.9</v>
      </c>
      <c r="K4428" s="259">
        <f t="shared" si="2935"/>
        <v>63.4</v>
      </c>
      <c r="L4428" s="259">
        <f t="shared" si="2935"/>
        <v>62.1</v>
      </c>
      <c r="M4428" s="259">
        <f t="shared" si="2935"/>
        <v>64.2</v>
      </c>
      <c r="N4428" s="259">
        <f t="shared" si="2935"/>
        <v>66.2</v>
      </c>
      <c r="O4428" s="323">
        <f t="shared" si="2931"/>
        <v>64.399999999999977</v>
      </c>
      <c r="P4428" s="101">
        <f t="shared" si="2928"/>
        <v>765.7</v>
      </c>
      <c r="Q4428" s="508"/>
      <c r="R4428" s="324">
        <f t="shared" si="2919"/>
        <v>765.7</v>
      </c>
      <c r="S4428" s="324">
        <f t="shared" si="2919"/>
        <v>765.7</v>
      </c>
      <c r="T4428" s="142">
        <f t="shared" si="2929"/>
        <v>0</v>
      </c>
      <c r="U4428" s="79">
        <v>2</v>
      </c>
    </row>
    <row r="4429" spans="1:21" s="57" customFormat="1" ht="15.75" hidden="1" customHeight="1" thickBot="1">
      <c r="A4429" s="334" t="s">
        <v>564</v>
      </c>
      <c r="B4429" s="69"/>
      <c r="C4429" s="200" t="s">
        <v>2272</v>
      </c>
      <c r="D4429" s="258">
        <f t="shared" ref="D4429:N4429" si="2936">D4343-D4386</f>
        <v>0</v>
      </c>
      <c r="E4429" s="259">
        <f t="shared" si="2936"/>
        <v>0</v>
      </c>
      <c r="F4429" s="259">
        <f t="shared" si="2936"/>
        <v>0</v>
      </c>
      <c r="G4429" s="259">
        <f t="shared" si="2936"/>
        <v>0</v>
      </c>
      <c r="H4429" s="259">
        <f t="shared" si="2936"/>
        <v>0</v>
      </c>
      <c r="I4429" s="259">
        <f t="shared" si="2936"/>
        <v>0</v>
      </c>
      <c r="J4429" s="259">
        <f t="shared" si="2936"/>
        <v>0</v>
      </c>
      <c r="K4429" s="259">
        <f t="shared" si="2936"/>
        <v>0</v>
      </c>
      <c r="L4429" s="259">
        <f t="shared" si="2936"/>
        <v>0</v>
      </c>
      <c r="M4429" s="259">
        <f t="shared" si="2936"/>
        <v>0</v>
      </c>
      <c r="N4429" s="259">
        <f t="shared" si="2936"/>
        <v>0</v>
      </c>
      <c r="O4429" s="323">
        <f t="shared" si="2931"/>
        <v>0</v>
      </c>
      <c r="P4429" s="101">
        <f t="shared" si="2928"/>
        <v>0</v>
      </c>
      <c r="Q4429" s="508"/>
      <c r="R4429" s="324">
        <f t="shared" si="2919"/>
        <v>0</v>
      </c>
      <c r="S4429" s="324">
        <f t="shared" si="2919"/>
        <v>0</v>
      </c>
      <c r="T4429" s="142">
        <f t="shared" si="2929"/>
        <v>0</v>
      </c>
      <c r="U4429" s="79">
        <v>2</v>
      </c>
    </row>
    <row r="4430" spans="1:21" s="57" customFormat="1" ht="15.75" hidden="1" customHeight="1" thickBot="1">
      <c r="A4430" s="334" t="s">
        <v>564</v>
      </c>
      <c r="B4430" s="69"/>
      <c r="C4430" s="200" t="s">
        <v>2273</v>
      </c>
      <c r="D4430" s="258">
        <f t="shared" ref="D4430:N4430" si="2937">D4344-D4387</f>
        <v>0</v>
      </c>
      <c r="E4430" s="259">
        <f t="shared" si="2937"/>
        <v>0</v>
      </c>
      <c r="F4430" s="259">
        <f t="shared" si="2937"/>
        <v>0</v>
      </c>
      <c r="G4430" s="259">
        <f t="shared" si="2937"/>
        <v>0</v>
      </c>
      <c r="H4430" s="259">
        <f t="shared" si="2937"/>
        <v>0</v>
      </c>
      <c r="I4430" s="259">
        <f t="shared" si="2937"/>
        <v>0</v>
      </c>
      <c r="J4430" s="259">
        <f t="shared" si="2937"/>
        <v>0</v>
      </c>
      <c r="K4430" s="259">
        <f t="shared" si="2937"/>
        <v>0</v>
      </c>
      <c r="L4430" s="259">
        <f t="shared" si="2937"/>
        <v>0</v>
      </c>
      <c r="M4430" s="259">
        <f t="shared" si="2937"/>
        <v>0</v>
      </c>
      <c r="N4430" s="259">
        <f t="shared" si="2937"/>
        <v>0</v>
      </c>
      <c r="O4430" s="323">
        <f t="shared" si="2931"/>
        <v>0</v>
      </c>
      <c r="P4430" s="101">
        <f t="shared" si="2928"/>
        <v>0</v>
      </c>
      <c r="Q4430" s="508"/>
      <c r="R4430" s="324">
        <f t="shared" si="2919"/>
        <v>0</v>
      </c>
      <c r="S4430" s="324">
        <f t="shared" si="2919"/>
        <v>0</v>
      </c>
      <c r="T4430" s="142">
        <f t="shared" si="2929"/>
        <v>0</v>
      </c>
      <c r="U4430" s="79">
        <v>2</v>
      </c>
    </row>
    <row r="4431" spans="1:21" s="57" customFormat="1" ht="15.75" hidden="1" customHeight="1" thickBot="1">
      <c r="A4431" s="334" t="s">
        <v>564</v>
      </c>
      <c r="B4431" s="69"/>
      <c r="C4431" s="200" t="s">
        <v>2274</v>
      </c>
      <c r="D4431" s="258">
        <f t="shared" ref="D4431:N4431" si="2938">D4345-D4388</f>
        <v>0</v>
      </c>
      <c r="E4431" s="259">
        <f t="shared" si="2938"/>
        <v>0</v>
      </c>
      <c r="F4431" s="259">
        <f t="shared" si="2938"/>
        <v>0</v>
      </c>
      <c r="G4431" s="259">
        <f t="shared" si="2938"/>
        <v>0</v>
      </c>
      <c r="H4431" s="259">
        <f t="shared" si="2938"/>
        <v>0</v>
      </c>
      <c r="I4431" s="259">
        <f t="shared" si="2938"/>
        <v>0</v>
      </c>
      <c r="J4431" s="259">
        <f t="shared" si="2938"/>
        <v>0</v>
      </c>
      <c r="K4431" s="259">
        <f t="shared" si="2938"/>
        <v>0</v>
      </c>
      <c r="L4431" s="259">
        <f t="shared" si="2938"/>
        <v>0</v>
      </c>
      <c r="M4431" s="259">
        <f t="shared" si="2938"/>
        <v>0</v>
      </c>
      <c r="N4431" s="259">
        <f t="shared" si="2938"/>
        <v>0</v>
      </c>
      <c r="O4431" s="323">
        <f t="shared" si="2931"/>
        <v>0</v>
      </c>
      <c r="P4431" s="101">
        <f t="shared" si="2928"/>
        <v>0</v>
      </c>
      <c r="Q4431" s="508"/>
      <c r="R4431" s="324">
        <f t="shared" si="2919"/>
        <v>0</v>
      </c>
      <c r="S4431" s="324">
        <f t="shared" si="2919"/>
        <v>0</v>
      </c>
      <c r="T4431" s="142">
        <f t="shared" si="2929"/>
        <v>0</v>
      </c>
      <c r="U4431" s="79">
        <v>2</v>
      </c>
    </row>
    <row r="4432" spans="1:21" s="57" customFormat="1" ht="15.75" hidden="1" customHeight="1" thickBot="1">
      <c r="A4432" s="334" t="s">
        <v>564</v>
      </c>
      <c r="B4432" s="69"/>
      <c r="C4432" s="200" t="s">
        <v>2275</v>
      </c>
      <c r="D4432" s="258">
        <f t="shared" ref="D4432:N4432" si="2939">D4346-D4389</f>
        <v>0</v>
      </c>
      <c r="E4432" s="259">
        <f t="shared" si="2939"/>
        <v>0</v>
      </c>
      <c r="F4432" s="259">
        <f t="shared" si="2939"/>
        <v>0</v>
      </c>
      <c r="G4432" s="259">
        <f t="shared" si="2939"/>
        <v>0</v>
      </c>
      <c r="H4432" s="259">
        <f t="shared" si="2939"/>
        <v>0</v>
      </c>
      <c r="I4432" s="259">
        <f t="shared" si="2939"/>
        <v>0</v>
      </c>
      <c r="J4432" s="259">
        <f t="shared" si="2939"/>
        <v>0</v>
      </c>
      <c r="K4432" s="259">
        <f t="shared" si="2939"/>
        <v>0</v>
      </c>
      <c r="L4432" s="259">
        <f t="shared" si="2939"/>
        <v>0</v>
      </c>
      <c r="M4432" s="259">
        <f t="shared" si="2939"/>
        <v>0</v>
      </c>
      <c r="N4432" s="259">
        <f t="shared" si="2939"/>
        <v>0</v>
      </c>
      <c r="O4432" s="323">
        <f t="shared" si="2931"/>
        <v>0</v>
      </c>
      <c r="P4432" s="101">
        <f t="shared" si="2928"/>
        <v>0</v>
      </c>
      <c r="Q4432" s="508"/>
      <c r="R4432" s="324">
        <f t="shared" si="2919"/>
        <v>0</v>
      </c>
      <c r="S4432" s="324">
        <f t="shared" si="2919"/>
        <v>0</v>
      </c>
      <c r="T4432" s="142">
        <f t="shared" si="2929"/>
        <v>0</v>
      </c>
      <c r="U4432" s="79">
        <v>2</v>
      </c>
    </row>
    <row r="4433" spans="1:21" s="196" customFormat="1" ht="15.6" customHeight="1" thickBot="1">
      <c r="A4433" s="407"/>
      <c r="B4433" s="549"/>
      <c r="C4433" s="392"/>
      <c r="D4433" s="161"/>
      <c r="E4433" s="161"/>
      <c r="F4433" s="161"/>
      <c r="G4433" s="161"/>
      <c r="H4433" s="161"/>
      <c r="I4433" s="161"/>
      <c r="J4433" s="161"/>
      <c r="K4433" s="161"/>
      <c r="L4433" s="161"/>
      <c r="M4433" s="161"/>
      <c r="N4433" s="161"/>
      <c r="O4433" s="197"/>
      <c r="P4433" s="198"/>
      <c r="Q4433" s="198"/>
      <c r="R4433" s="161"/>
      <c r="S4433" s="161"/>
      <c r="T4433" s="75"/>
      <c r="U4433" s="79">
        <v>1</v>
      </c>
    </row>
    <row r="4434" spans="1:21" s="57" customFormat="1" ht="15.75" hidden="1" customHeight="1" thickBot="1">
      <c r="A4434" s="408"/>
      <c r="B4434" s="69"/>
      <c r="C4434" s="233" t="s">
        <v>426</v>
      </c>
      <c r="D4434" s="218">
        <v>8.2071975296249128E-2</v>
      </c>
      <c r="E4434" s="218">
        <v>8.183691278960889E-2</v>
      </c>
      <c r="F4434" s="218">
        <v>8.2604007582934624E-2</v>
      </c>
      <c r="G4434" s="218">
        <v>8.3386032142385408E-2</v>
      </c>
      <c r="H4434" s="218">
        <v>8.2332500416120682E-2</v>
      </c>
      <c r="I4434" s="218">
        <v>8.1840514197902267E-2</v>
      </c>
      <c r="J4434" s="218">
        <v>8.3122153726711875E-2</v>
      </c>
      <c r="K4434" s="218">
        <v>8.4301807769827736E-2</v>
      </c>
      <c r="L4434" s="218">
        <v>8.4198023107606601E-2</v>
      </c>
      <c r="M4434" s="218">
        <v>8.4135669625787043E-2</v>
      </c>
      <c r="N4434" s="218">
        <v>8.575174110491654E-2</v>
      </c>
      <c r="O4434" s="218">
        <v>8.4418662239949288E-2</v>
      </c>
      <c r="P4434" s="160">
        <f t="shared" ref="P4434:P4441" si="2940">SUM(D4434:O4434)</f>
        <v>1</v>
      </c>
      <c r="Q4434" s="484"/>
      <c r="R4434" s="234"/>
      <c r="S4434" s="234"/>
      <c r="T4434" s="75"/>
      <c r="U4434" s="79">
        <v>2</v>
      </c>
    </row>
    <row r="4435" spans="1:21" s="57" customFormat="1" ht="15.75" hidden="1" customHeight="1" thickBot="1">
      <c r="A4435" s="408"/>
      <c r="B4435" s="69"/>
      <c r="C4435" s="320" t="s">
        <v>655</v>
      </c>
      <c r="D4435" s="148">
        <v>8.9388066869203156E-2</v>
      </c>
      <c r="E4435" s="148">
        <v>8.4327258803144123E-2</v>
      </c>
      <c r="F4435" s="148">
        <v>8.2333953517945146E-2</v>
      </c>
      <c r="G4435" s="148">
        <v>8.5892726605797928E-2</v>
      </c>
      <c r="H4435" s="148">
        <v>8.4972925100272476E-2</v>
      </c>
      <c r="I4435" s="148">
        <v>8.1343394455713369E-2</v>
      </c>
      <c r="J4435" s="148">
        <v>8.3371702248378185E-2</v>
      </c>
      <c r="K4435" s="148">
        <v>8.2228012995360755E-2</v>
      </c>
      <c r="L4435" s="148">
        <v>7.9856809689477767E-2</v>
      </c>
      <c r="M4435" s="148">
        <v>8.0702465553459043E-2</v>
      </c>
      <c r="N4435" s="148">
        <v>8.5434254980756782E-2</v>
      </c>
      <c r="O4435" s="148">
        <v>8.0148429180491365E-2</v>
      </c>
      <c r="P4435" s="94">
        <f t="shared" si="2940"/>
        <v>1</v>
      </c>
      <c r="Q4435" s="483"/>
      <c r="R4435" s="234"/>
      <c r="S4435" s="234"/>
      <c r="T4435" s="75"/>
      <c r="U4435" s="79">
        <v>2</v>
      </c>
    </row>
    <row r="4436" spans="1:21" s="57" customFormat="1" ht="15.75" hidden="1" customHeight="1" thickBot="1">
      <c r="A4436" s="408"/>
      <c r="B4436" s="69"/>
      <c r="C4436" s="320" t="s">
        <v>656</v>
      </c>
      <c r="D4436" s="151">
        <v>8.213607072725515E-2</v>
      </c>
      <c r="E4436" s="151">
        <v>8.6076380712690304E-2</v>
      </c>
      <c r="F4436" s="151">
        <v>8.1601585722739248E-2</v>
      </c>
      <c r="G4436" s="151">
        <v>8.2329538732110921E-2</v>
      </c>
      <c r="H4436" s="151">
        <v>8.264077199241586E-2</v>
      </c>
      <c r="I4436" s="151">
        <v>8.3125246375054265E-2</v>
      </c>
      <c r="J4436" s="151">
        <v>8.5203374993406022E-2</v>
      </c>
      <c r="K4436" s="151">
        <v>8.2269484225749145E-2</v>
      </c>
      <c r="L4436" s="151">
        <v>8.1190134244833567E-2</v>
      </c>
      <c r="M4436" s="151">
        <v>8.6258521762378568E-2</v>
      </c>
      <c r="N4436" s="151">
        <v>8.3165681715913556E-2</v>
      </c>
      <c r="O4436" s="151">
        <v>8.4003208795453296E-2</v>
      </c>
      <c r="P4436" s="84">
        <f t="shared" si="2940"/>
        <v>1</v>
      </c>
      <c r="Q4436" s="483"/>
      <c r="R4436" s="234"/>
      <c r="S4436" s="234"/>
      <c r="T4436" s="75"/>
      <c r="U4436" s="79">
        <v>2</v>
      </c>
    </row>
    <row r="4437" spans="1:21" s="57" customFormat="1" ht="15.75" hidden="1" customHeight="1" thickBot="1">
      <c r="A4437" s="408"/>
      <c r="B4437" s="69"/>
      <c r="C4437" s="320" t="s">
        <v>657</v>
      </c>
      <c r="D4437" s="126">
        <f t="shared" ref="D4437:O4452" si="2941">D4456/$P4456</f>
        <v>8.6715874927802444E-2</v>
      </c>
      <c r="E4437" s="128">
        <f t="shared" ref="E4437:O4437" si="2942">E4456/$P4456</f>
        <v>8.4056269842483655E-2</v>
      </c>
      <c r="F4437" s="128">
        <f t="shared" si="2942"/>
        <v>8.3295927438460579E-2</v>
      </c>
      <c r="G4437" s="128">
        <f t="shared" si="2942"/>
        <v>8.2710361089325335E-2</v>
      </c>
      <c r="H4437" s="128">
        <f t="shared" si="2942"/>
        <v>8.5248479045702014E-2</v>
      </c>
      <c r="I4437" s="128">
        <f t="shared" si="2942"/>
        <v>8.4643590696240625E-2</v>
      </c>
      <c r="J4437" s="128">
        <f t="shared" si="2942"/>
        <v>8.175311293276602E-2</v>
      </c>
      <c r="K4437" s="128">
        <f t="shared" si="2942"/>
        <v>8.208040553621794E-2</v>
      </c>
      <c r="L4437" s="128">
        <f t="shared" si="2942"/>
        <v>8.0926049892795782E-2</v>
      </c>
      <c r="M4437" s="128">
        <f t="shared" si="2942"/>
        <v>8.2418999185569441E-2</v>
      </c>
      <c r="N4437" s="128">
        <f t="shared" si="2942"/>
        <v>8.3762772579298539E-2</v>
      </c>
      <c r="O4437" s="128">
        <f t="shared" si="2942"/>
        <v>8.2388156833337459E-2</v>
      </c>
      <c r="P4437" s="130">
        <f t="shared" si="2940"/>
        <v>0.99999999999999978</v>
      </c>
      <c r="Q4437" s="483"/>
      <c r="R4437" s="234"/>
      <c r="S4437" s="234"/>
      <c r="T4437" s="75"/>
      <c r="U4437" s="79">
        <v>2</v>
      </c>
    </row>
    <row r="4438" spans="1:21" s="57" customFormat="1" ht="15.75" hidden="1" customHeight="1" thickBot="1">
      <c r="A4438" s="408"/>
      <c r="B4438" s="69"/>
      <c r="C4438" s="319" t="s">
        <v>658</v>
      </c>
      <c r="D4438" s="126">
        <f t="shared" si="2941"/>
        <v>8.3853237736821046E-2</v>
      </c>
      <c r="E4438" s="128">
        <f t="shared" si="2941"/>
        <v>8.2533344038710627E-2</v>
      </c>
      <c r="F4438" s="128">
        <f t="shared" si="2941"/>
        <v>8.2892396633937243E-2</v>
      </c>
      <c r="G4438" s="128">
        <f t="shared" si="2941"/>
        <v>8.2265481009297023E-2</v>
      </c>
      <c r="H4438" s="128">
        <f t="shared" si="2941"/>
        <v>8.1188618376463073E-2</v>
      </c>
      <c r="I4438" s="128">
        <f t="shared" si="2941"/>
        <v>8.8199502041595129E-2</v>
      </c>
      <c r="J4438" s="128">
        <f t="shared" si="2941"/>
        <v>8.291864435870358E-2</v>
      </c>
      <c r="K4438" s="128">
        <f t="shared" si="2941"/>
        <v>8.2989808371963361E-2</v>
      </c>
      <c r="L4438" s="128">
        <f t="shared" si="2941"/>
        <v>8.1351359905266055E-2</v>
      </c>
      <c r="M4438" s="128">
        <f t="shared" si="2941"/>
        <v>8.2640812884428469E-2</v>
      </c>
      <c r="N4438" s="128">
        <f t="shared" si="2941"/>
        <v>8.5635478066214785E-2</v>
      </c>
      <c r="O4438" s="128">
        <f t="shared" si="2941"/>
        <v>8.3531316576599651E-2</v>
      </c>
      <c r="P4438" s="130">
        <f t="shared" si="2940"/>
        <v>1</v>
      </c>
      <c r="Q4438" s="499">
        <f>(P4457/P4456-1)</f>
        <v>-2.1540363049777245E-2</v>
      </c>
      <c r="R4438" s="234"/>
      <c r="S4438" s="234"/>
      <c r="T4438" s="75"/>
      <c r="U4438" s="79">
        <v>2</v>
      </c>
    </row>
    <row r="4439" spans="1:21" s="57" customFormat="1" ht="15.75" hidden="1" customHeight="1" thickBot="1">
      <c r="A4439" s="408"/>
      <c r="B4439" s="69"/>
      <c r="C4439" s="320" t="s">
        <v>659</v>
      </c>
      <c r="D4439" s="126">
        <f t="shared" si="2941"/>
        <v>8.4921072353536353E-2</v>
      </c>
      <c r="E4439" s="128">
        <f t="shared" si="2941"/>
        <v>8.3234646486248898E-2</v>
      </c>
      <c r="F4439" s="128">
        <f t="shared" si="2941"/>
        <v>8.0546369691529784E-2</v>
      </c>
      <c r="G4439" s="128">
        <f t="shared" si="2941"/>
        <v>8.0875092795077305E-2</v>
      </c>
      <c r="H4439" s="128">
        <f t="shared" si="2941"/>
        <v>8.1568072406219258E-2</v>
      </c>
      <c r="I4439" s="128">
        <f t="shared" si="2941"/>
        <v>9.5380976145603966E-2</v>
      </c>
      <c r="J4439" s="128">
        <f t="shared" si="2941"/>
        <v>8.0813559567575799E-2</v>
      </c>
      <c r="K4439" s="128">
        <f t="shared" si="2941"/>
        <v>8.276317451975046E-2</v>
      </c>
      <c r="L4439" s="128">
        <f t="shared" si="2941"/>
        <v>7.9828924694530207E-2</v>
      </c>
      <c r="M4439" s="128">
        <f t="shared" si="2941"/>
        <v>8.5411780973460999E-2</v>
      </c>
      <c r="N4439" s="128">
        <f t="shared" si="2941"/>
        <v>8.3738050265240144E-2</v>
      </c>
      <c r="O4439" s="128">
        <f t="shared" si="2941"/>
        <v>8.0918280101226689E-2</v>
      </c>
      <c r="P4439" s="130">
        <f t="shared" si="2940"/>
        <v>1</v>
      </c>
      <c r="Q4439" s="499">
        <f t="shared" ref="Q4439:Q4444" si="2943">(P4458/P4457-1)</f>
        <v>-1.9112764209725186E-2</v>
      </c>
      <c r="R4439" s="234"/>
      <c r="S4439" s="234"/>
      <c r="T4439" s="75"/>
      <c r="U4439" s="79">
        <v>2</v>
      </c>
    </row>
    <row r="4440" spans="1:21" s="57" customFormat="1" ht="15.75" hidden="1" customHeight="1" thickBot="1">
      <c r="A4440" s="408"/>
      <c r="B4440" s="69"/>
      <c r="C4440" s="320" t="s">
        <v>660</v>
      </c>
      <c r="D4440" s="126">
        <f t="shared" si="2941"/>
        <v>8.3820748341788459E-2</v>
      </c>
      <c r="E4440" s="128">
        <f t="shared" si="2941"/>
        <v>8.317323143000388E-2</v>
      </c>
      <c r="F4440" s="128">
        <f t="shared" si="2941"/>
        <v>8.4267718590212912E-2</v>
      </c>
      <c r="G4440" s="128">
        <f t="shared" si="2941"/>
        <v>8.2029360434017817E-2</v>
      </c>
      <c r="H4440" s="128">
        <f t="shared" si="2941"/>
        <v>8.4881602876727497E-2</v>
      </c>
      <c r="I4440" s="128">
        <f t="shared" si="2941"/>
        <v>8.4930091775599445E-2</v>
      </c>
      <c r="J4440" s="128">
        <f t="shared" si="2941"/>
        <v>8.2300242109657348E-2</v>
      </c>
      <c r="K4440" s="128">
        <f t="shared" si="2941"/>
        <v>8.4596518970854781E-2</v>
      </c>
      <c r="L4440" s="128">
        <f t="shared" si="2941"/>
        <v>8.2690471814775207E-2</v>
      </c>
      <c r="M4440" s="128">
        <f t="shared" si="2941"/>
        <v>8.2272743688137848E-2</v>
      </c>
      <c r="N4440" s="128">
        <f t="shared" si="2941"/>
        <v>8.337435010340663E-2</v>
      </c>
      <c r="O4440" s="128">
        <f t="shared" si="2941"/>
        <v>8.1662919864818176E-2</v>
      </c>
      <c r="P4440" s="130">
        <f>SUM(D4440:O4440)</f>
        <v>1</v>
      </c>
      <c r="Q4440" s="500">
        <f t="shared" si="2943"/>
        <v>-4.3004532534496098E-2</v>
      </c>
      <c r="R4440" s="234"/>
      <c r="S4440" s="234"/>
      <c r="T4440" s="75"/>
      <c r="U4440" s="79">
        <v>2</v>
      </c>
    </row>
    <row r="4441" spans="1:21" s="57" customFormat="1" ht="15.75" hidden="1" customHeight="1" thickBot="1">
      <c r="A4441" s="408"/>
      <c r="B4441" s="69"/>
      <c r="C4441" s="409" t="s">
        <v>737</v>
      </c>
      <c r="D4441" s="126">
        <f t="shared" si="2941"/>
        <v>8.2868061767278053E-2</v>
      </c>
      <c r="E4441" s="335">
        <f t="shared" si="2941"/>
        <v>8.256096921638735E-2</v>
      </c>
      <c r="F4441" s="335">
        <f t="shared" si="2941"/>
        <v>8.2608593647013492E-2</v>
      </c>
      <c r="G4441" s="335">
        <f t="shared" si="2941"/>
        <v>8.1843656397226655E-2</v>
      </c>
      <c r="H4441" s="335">
        <f t="shared" si="2941"/>
        <v>8.5766319715371256E-2</v>
      </c>
      <c r="I4441" s="335">
        <f t="shared" si="2941"/>
        <v>8.5227294043988766E-2</v>
      </c>
      <c r="J4441" s="335">
        <f t="shared" si="2941"/>
        <v>8.2584862358439981E-2</v>
      </c>
      <c r="K4441" s="335">
        <f t="shared" si="2941"/>
        <v>8.3449404198725624E-2</v>
      </c>
      <c r="L4441" s="335">
        <f t="shared" si="2941"/>
        <v>8.2434487262052353E-2</v>
      </c>
      <c r="M4441" s="335">
        <f t="shared" si="2941"/>
        <v>8.4393209528465851E-2</v>
      </c>
      <c r="N4441" s="335">
        <f t="shared" si="2941"/>
        <v>8.4324293681930715E-2</v>
      </c>
      <c r="O4441" s="335">
        <f t="shared" si="2941"/>
        <v>8.1938848183119847E-2</v>
      </c>
      <c r="P4441" s="130">
        <f t="shared" si="2940"/>
        <v>1</v>
      </c>
      <c r="Q4441" s="500">
        <f t="shared" si="2943"/>
        <v>-2.1964182847088787E-2</v>
      </c>
      <c r="R4441" s="234"/>
      <c r="S4441" s="234"/>
      <c r="T4441" s="477"/>
      <c r="U4441" s="79">
        <v>2</v>
      </c>
    </row>
    <row r="4442" spans="1:21" s="57" customFormat="1" ht="15.75" hidden="1" customHeight="1" thickBot="1">
      <c r="A4442" s="408"/>
      <c r="B4442" s="516"/>
      <c r="C4442" s="409" t="s">
        <v>845</v>
      </c>
      <c r="D4442" s="86">
        <f t="shared" si="2941"/>
        <v>9.2817429756429412E-2</v>
      </c>
      <c r="E4442" s="145">
        <f t="shared" si="2941"/>
        <v>9.0281530178533895E-2</v>
      </c>
      <c r="F4442" s="145">
        <f t="shared" si="2941"/>
        <v>8.5537577249513774E-2</v>
      </c>
      <c r="G4442" s="145">
        <f t="shared" si="2941"/>
        <v>8.0855478529284736E-2</v>
      </c>
      <c r="H4442" s="145">
        <f t="shared" si="2941"/>
        <v>8.2937371978770186E-2</v>
      </c>
      <c r="I4442" s="145">
        <f t="shared" si="2941"/>
        <v>8.0964133628336446E-2</v>
      </c>
      <c r="J4442" s="145">
        <f t="shared" si="2941"/>
        <v>8.0563837290010723E-2</v>
      </c>
      <c r="K4442" s="145">
        <f t="shared" si="2941"/>
        <v>8.2360724897101736E-2</v>
      </c>
      <c r="L4442" s="145">
        <f t="shared" si="2941"/>
        <v>8.1828874135108254E-2</v>
      </c>
      <c r="M4442" s="145">
        <f t="shared" si="2941"/>
        <v>8.2813170568686895E-2</v>
      </c>
      <c r="N4442" s="145">
        <f t="shared" si="2941"/>
        <v>8.0174037304268309E-2</v>
      </c>
      <c r="O4442" s="145">
        <f t="shared" si="2941"/>
        <v>7.8865834483955649E-2</v>
      </c>
      <c r="P4442" s="534">
        <f>SUM(D4442:O4442)</f>
        <v>1</v>
      </c>
      <c r="Q4442" s="535">
        <f t="shared" si="2943"/>
        <v>-0.12773555747471566</v>
      </c>
      <c r="R4442" s="234"/>
      <c r="S4442" s="234"/>
      <c r="T4442" s="75"/>
      <c r="U4442" s="79">
        <v>2</v>
      </c>
    </row>
    <row r="4443" spans="1:21" s="57" customFormat="1" ht="15.75" hidden="1" customHeight="1" thickBot="1">
      <c r="A4443" s="408"/>
      <c r="B4443" s="516"/>
      <c r="C4443" s="409" t="s">
        <v>927</v>
      </c>
      <c r="D4443" s="369">
        <f t="shared" si="2941"/>
        <v>8.0415528568425321E-2</v>
      </c>
      <c r="E4443" s="148">
        <f t="shared" si="2941"/>
        <v>8.1984780059370266E-2</v>
      </c>
      <c r="F4443" s="148">
        <f t="shared" si="2941"/>
        <v>8.2135733033908379E-2</v>
      </c>
      <c r="G4443" s="148">
        <f t="shared" si="2941"/>
        <v>8.222985905862594E-2</v>
      </c>
      <c r="H4443" s="148">
        <f t="shared" si="2941"/>
        <v>8.4085229079276236E-2</v>
      </c>
      <c r="I4443" s="148">
        <f t="shared" si="2941"/>
        <v>9.1952249360723909E-2</v>
      </c>
      <c r="J4443" s="148">
        <f t="shared" si="2941"/>
        <v>8.3330355520645813E-2</v>
      </c>
      <c r="K4443" s="148">
        <f t="shared" si="2941"/>
        <v>8.2556181375400051E-2</v>
      </c>
      <c r="L4443" s="148">
        <f t="shared" si="2941"/>
        <v>7.9019463385485308E-2</v>
      </c>
      <c r="M4443" s="148">
        <f t="shared" si="2941"/>
        <v>8.1243716962576387E-2</v>
      </c>
      <c r="N4443" s="148">
        <f t="shared" si="2941"/>
        <v>8.6846669772850049E-2</v>
      </c>
      <c r="O4443" s="148">
        <f t="shared" si="2941"/>
        <v>8.420023382271237E-2</v>
      </c>
      <c r="P4443" s="533">
        <f>SUM(D4443:O4443)</f>
        <v>1</v>
      </c>
      <c r="Q4443" s="536">
        <f t="shared" si="2943"/>
        <v>-6.0944095036179036E-2</v>
      </c>
      <c r="R4443" s="234"/>
      <c r="S4443" s="234"/>
      <c r="T4443" s="75"/>
      <c r="U4443" s="79">
        <v>2</v>
      </c>
    </row>
    <row r="4444" spans="1:21" s="57" customFormat="1" ht="15.6" hidden="1" customHeight="1" thickBot="1">
      <c r="A4444" s="408"/>
      <c r="B4444" s="516"/>
      <c r="C4444" s="409" t="s">
        <v>1028</v>
      </c>
      <c r="D4444" s="369">
        <f t="shared" si="2941"/>
        <v>8.0600797600379401E-2</v>
      </c>
      <c r="E4444" s="148">
        <f t="shared" si="2941"/>
        <v>8.2966822663735521E-2</v>
      </c>
      <c r="F4444" s="148">
        <f t="shared" si="2941"/>
        <v>8.32619525240261E-2</v>
      </c>
      <c r="G4444" s="148">
        <f t="shared" si="2941"/>
        <v>8.3794444928607686E-2</v>
      </c>
      <c r="H4444" s="148">
        <f t="shared" si="2941"/>
        <v>9.7191181948648772E-2</v>
      </c>
      <c r="I4444" s="148">
        <f t="shared" si="2941"/>
        <v>8.3895418940948527E-2</v>
      </c>
      <c r="J4444" s="148">
        <f t="shared" si="2941"/>
        <v>8.2271415826009067E-2</v>
      </c>
      <c r="K4444" s="148">
        <f t="shared" si="2941"/>
        <v>8.297491355727836E-2</v>
      </c>
      <c r="L4444" s="148">
        <f t="shared" si="2941"/>
        <v>8.0959720864127477E-2</v>
      </c>
      <c r="M4444" s="148">
        <f t="shared" si="2941"/>
        <v>8.0219419485029322E-2</v>
      </c>
      <c r="N4444" s="148">
        <f t="shared" si="2941"/>
        <v>8.144469883164164E-2</v>
      </c>
      <c r="O4444" s="148">
        <f t="shared" si="2941"/>
        <v>8.0419212829568085E-2</v>
      </c>
      <c r="P4444" s="533">
        <f>SUM(D4444:O4444)</f>
        <v>1</v>
      </c>
      <c r="Q4444" s="536">
        <f t="shared" si="2943"/>
        <v>2.5943397081633401E-2</v>
      </c>
      <c r="R4444" s="234"/>
      <c r="S4444" s="234"/>
      <c r="T4444" s="75"/>
      <c r="U4444" s="79">
        <v>2</v>
      </c>
    </row>
    <row r="4445" spans="1:21" s="57" customFormat="1" ht="15.6" hidden="1" customHeight="1" thickBot="1">
      <c r="A4445" s="408"/>
      <c r="B4445" s="516"/>
      <c r="C4445" s="409" t="s">
        <v>1175</v>
      </c>
      <c r="D4445" s="369">
        <f t="shared" si="2941"/>
        <v>8.2909930715935332E-2</v>
      </c>
      <c r="E4445" s="148">
        <f t="shared" si="2941"/>
        <v>8.285219399538106E-2</v>
      </c>
      <c r="F4445" s="148">
        <f t="shared" si="2941"/>
        <v>8.3025404157043889E-2</v>
      </c>
      <c r="G4445" s="148">
        <f t="shared" si="2941"/>
        <v>8.1697459584295612E-2</v>
      </c>
      <c r="H4445" s="148">
        <f t="shared" si="2941"/>
        <v>8.4815242494226326E-2</v>
      </c>
      <c r="I4445" s="148">
        <f t="shared" si="2941"/>
        <v>8.7586605080831409E-2</v>
      </c>
      <c r="J4445" s="148">
        <f t="shared" si="2941"/>
        <v>8.1235565819861424E-2</v>
      </c>
      <c r="K4445" s="148">
        <f t="shared" si="2941"/>
        <v>8.2967667436489603E-2</v>
      </c>
      <c r="L4445" s="148">
        <f t="shared" si="2941"/>
        <v>8.1408775981524253E-2</v>
      </c>
      <c r="M4445" s="148">
        <f t="shared" si="2941"/>
        <v>8.4122401847575051E-2</v>
      </c>
      <c r="N4445" s="148">
        <f t="shared" si="2941"/>
        <v>8.4815242494226326E-2</v>
      </c>
      <c r="O4445" s="148">
        <f t="shared" si="2941"/>
        <v>8.2563510392609729E-2</v>
      </c>
      <c r="P4445" s="533">
        <f>SUM(D4445:O4445)</f>
        <v>1.0000000000000002</v>
      </c>
      <c r="Q4445" s="536">
        <f>(P4465/P4463-1)</f>
        <v>-4.7857119487672573E-2</v>
      </c>
      <c r="R4445" s="234"/>
      <c r="S4445" s="234"/>
      <c r="T4445" s="75"/>
      <c r="U4445" s="79">
        <v>2</v>
      </c>
    </row>
    <row r="4446" spans="1:21" s="57" customFormat="1" ht="15.6" customHeight="1" thickBot="1">
      <c r="A4446" s="408"/>
      <c r="B4446" s="516">
        <f>+B4342+1</f>
        <v>847</v>
      </c>
      <c r="C4446" s="409" t="s">
        <v>2276</v>
      </c>
      <c r="D4446" s="369">
        <f t="shared" si="2941"/>
        <v>8.6854290481050894E-2</v>
      </c>
      <c r="E4446" s="148">
        <f t="shared" si="2941"/>
        <v>8.4123153369922293E-2</v>
      </c>
      <c r="F4446" s="148">
        <f t="shared" si="2941"/>
        <v>8.562136721415381E-2</v>
      </c>
      <c r="G4446" s="148">
        <f t="shared" si="2941"/>
        <v>8.3046872272362696E-2</v>
      </c>
      <c r="H4446" s="148">
        <f t="shared" si="2941"/>
        <v>8.6648638279552742E-2</v>
      </c>
      <c r="I4446" s="148">
        <f t="shared" si="2941"/>
        <v>8.6950984228894329E-2</v>
      </c>
      <c r="J4446" s="148">
        <f t="shared" si="2941"/>
        <v>8.2957512266650157E-2</v>
      </c>
      <c r="K4446" s="148">
        <f t="shared" si="2941"/>
        <v>8.3596796519483235E-2</v>
      </c>
      <c r="L4446" s="148">
        <f t="shared" si="2941"/>
        <v>8.1483455335312774E-2</v>
      </c>
      <c r="M4446" s="148">
        <f t="shared" si="2941"/>
        <v>8.244644577243998E-2</v>
      </c>
      <c r="N4446" s="148">
        <f t="shared" si="2941"/>
        <v>7.9361320796183341E-2</v>
      </c>
      <c r="O4446" s="148">
        <f t="shared" si="2941"/>
        <v>7.6909163463993777E-2</v>
      </c>
      <c r="P4446" s="533">
        <f t="shared" ref="P4446:P4455" si="2944">SUM(D4446:O4446)</f>
        <v>1</v>
      </c>
      <c r="Q4446" s="536">
        <f>(P4466/P4465-1)</f>
        <v>-2.2758401619455859E-2</v>
      </c>
      <c r="R4446" s="234"/>
      <c r="S4446" s="234"/>
      <c r="T4446" s="75"/>
      <c r="U4446" s="79">
        <v>1</v>
      </c>
    </row>
    <row r="4447" spans="1:21" s="57" customFormat="1" ht="15.6" customHeight="1" thickBot="1">
      <c r="A4447" s="408"/>
      <c r="B4447" s="516">
        <f>+B4446+1</f>
        <v>848</v>
      </c>
      <c r="C4447" s="409" t="s">
        <v>2277</v>
      </c>
      <c r="D4447" s="370">
        <f t="shared" si="2941"/>
        <v>8.3337691577862277E-2</v>
      </c>
      <c r="E4447" s="253">
        <f t="shared" si="2941"/>
        <v>8.1846010223013133E-2</v>
      </c>
      <c r="F4447" s="253">
        <f t="shared" si="2941"/>
        <v>8.1941928571356681E-2</v>
      </c>
      <c r="G4447" s="253">
        <f t="shared" si="2941"/>
        <v>8.2707817157257918E-2</v>
      </c>
      <c r="H4447" s="253">
        <f t="shared" si="2941"/>
        <v>8.7438743050718748E-2</v>
      </c>
      <c r="I4447" s="253">
        <f t="shared" si="2941"/>
        <v>8.6708235458494334E-2</v>
      </c>
      <c r="J4447" s="253">
        <f t="shared" si="2941"/>
        <v>7.9595894894397848E-2</v>
      </c>
      <c r="K4447" s="253">
        <f t="shared" si="2941"/>
        <v>8.3434329610858046E-2</v>
      </c>
      <c r="L4447" s="253">
        <f t="shared" si="2941"/>
        <v>8.3651455575650208E-2</v>
      </c>
      <c r="M4447" s="253">
        <f t="shared" si="2941"/>
        <v>8.3339312936034429E-2</v>
      </c>
      <c r="N4447" s="253">
        <f t="shared" si="2941"/>
        <v>8.4016128022721348E-2</v>
      </c>
      <c r="O4447" s="253">
        <f t="shared" si="2941"/>
        <v>8.1982452921635182E-2</v>
      </c>
      <c r="P4447" s="537">
        <f t="shared" si="2944"/>
        <v>1.0000000000000002</v>
      </c>
      <c r="Q4447" s="538">
        <f t="shared" ref="Q4447:Q4455" si="2945">(P4467/P4466-1)</f>
        <v>-2.5293151044429751E-2</v>
      </c>
      <c r="R4447" s="234"/>
      <c r="S4447" s="234"/>
      <c r="T4447" s="75"/>
      <c r="U4447" s="79">
        <v>1</v>
      </c>
    </row>
    <row r="4448" spans="1:21" s="57" customFormat="1" ht="15.6" customHeight="1" thickBot="1">
      <c r="A4448" s="408"/>
      <c r="B4448" s="516">
        <f>+B4447+1</f>
        <v>849</v>
      </c>
      <c r="C4448" s="320" t="s">
        <v>2278</v>
      </c>
      <c r="D4448" s="90">
        <f t="shared" si="2941"/>
        <v>8.2759897518487932E-2</v>
      </c>
      <c r="E4448" s="82">
        <f t="shared" si="2941"/>
        <v>8.4008172165776857E-2</v>
      </c>
      <c r="F4448" s="82">
        <f t="shared" si="2941"/>
        <v>8.5220404163437902E-2</v>
      </c>
      <c r="G4448" s="82">
        <f t="shared" si="2941"/>
        <v>8.0478681228536797E-2</v>
      </c>
      <c r="H4448" s="82">
        <f t="shared" si="2941"/>
        <v>8.4009083761881209E-2</v>
      </c>
      <c r="I4448" s="82">
        <f t="shared" si="2941"/>
        <v>8.763011263995546E-2</v>
      </c>
      <c r="J4448" s="82">
        <f t="shared" si="2941"/>
        <v>8.1367032635916367E-2</v>
      </c>
      <c r="K4448" s="82">
        <f t="shared" si="2941"/>
        <v>8.2312502143630464E-2</v>
      </c>
      <c r="L4448" s="82">
        <f t="shared" si="2941"/>
        <v>8.1425473439357257E-2</v>
      </c>
      <c r="M4448" s="82">
        <f t="shared" si="2941"/>
        <v>8.3140362804085349E-2</v>
      </c>
      <c r="N4448" s="82">
        <f t="shared" si="2941"/>
        <v>8.5394063705747106E-2</v>
      </c>
      <c r="O4448" s="82">
        <f t="shared" si="2941"/>
        <v>8.2254213793187383E-2</v>
      </c>
      <c r="P4448" s="420">
        <f t="shared" si="2944"/>
        <v>1</v>
      </c>
      <c r="Q4448" s="501">
        <f t="shared" si="2945"/>
        <v>1.3608586139764123E-2</v>
      </c>
      <c r="R4448" s="234"/>
      <c r="S4448" s="234"/>
      <c r="T4448" s="75"/>
      <c r="U4448" s="79">
        <v>1</v>
      </c>
    </row>
    <row r="4449" spans="1:21" s="57" customFormat="1" ht="15.6" customHeight="1" thickBot="1">
      <c r="A4449" s="408"/>
      <c r="B4449" s="516">
        <f>+B4448+1</f>
        <v>850</v>
      </c>
      <c r="C4449" s="320" t="s">
        <v>2279</v>
      </c>
      <c r="D4449" s="126">
        <f t="shared" si="2941"/>
        <v>8.2414751278209547E-2</v>
      </c>
      <c r="E4449" s="128">
        <f t="shared" si="2941"/>
        <v>8.2439075597009429E-2</v>
      </c>
      <c r="F4449" s="128">
        <f t="shared" si="2941"/>
        <v>8.1756366060600452E-2</v>
      </c>
      <c r="G4449" s="128">
        <f t="shared" si="2941"/>
        <v>8.1510307531258736E-2</v>
      </c>
      <c r="H4449" s="128">
        <f t="shared" si="2941"/>
        <v>8.5689945907642937E-2</v>
      </c>
      <c r="I4449" s="128">
        <f t="shared" si="2941"/>
        <v>8.8131844499561587E-2</v>
      </c>
      <c r="J4449" s="128">
        <f t="shared" si="2941"/>
        <v>8.2439127000625972E-2</v>
      </c>
      <c r="K4449" s="128">
        <f t="shared" si="2941"/>
        <v>8.2737809663796374E-2</v>
      </c>
      <c r="L4449" s="128">
        <f t="shared" si="2941"/>
        <v>7.8927260143482947E-2</v>
      </c>
      <c r="M4449" s="128">
        <f t="shared" si="2941"/>
        <v>8.5779843660977628E-2</v>
      </c>
      <c r="N4449" s="128">
        <f t="shared" si="2941"/>
        <v>8.4973690563491425E-2</v>
      </c>
      <c r="O4449" s="128">
        <f t="shared" si="2941"/>
        <v>8.3199978093343008E-2</v>
      </c>
      <c r="P4449" s="94">
        <f t="shared" si="2944"/>
        <v>1.0000000000000002</v>
      </c>
      <c r="Q4449" s="494">
        <f t="shared" si="2945"/>
        <v>4.7379502892224368E-2</v>
      </c>
      <c r="R4449" s="234"/>
      <c r="S4449" s="234"/>
      <c r="T4449" s="75"/>
      <c r="U4449" s="79">
        <v>1</v>
      </c>
    </row>
    <row r="4450" spans="1:21" s="57" customFormat="1" ht="15.75" customHeight="1" thickBot="1">
      <c r="A4450" s="408"/>
      <c r="B4450" s="516">
        <f>+B4449+1</f>
        <v>851</v>
      </c>
      <c r="C4450" s="320" t="s">
        <v>2280</v>
      </c>
      <c r="D4450" s="126">
        <f t="shared" si="2941"/>
        <v>7.9125293804205424E-2</v>
      </c>
      <c r="E4450" s="128">
        <f t="shared" si="2941"/>
        <v>7.9331904991978314E-2</v>
      </c>
      <c r="F4450" s="128">
        <f t="shared" si="2941"/>
        <v>7.9867422256287721E-2</v>
      </c>
      <c r="G4450" s="128">
        <f t="shared" si="2941"/>
        <v>8.4518294545345513E-2</v>
      </c>
      <c r="H4450" s="128">
        <f t="shared" si="2941"/>
        <v>8.6484351125007103E-2</v>
      </c>
      <c r="I4450" s="128">
        <f t="shared" si="2941"/>
        <v>8.7819981875210354E-2</v>
      </c>
      <c r="J4450" s="128">
        <f t="shared" si="2941"/>
        <v>7.9993563964830969E-2</v>
      </c>
      <c r="K4450" s="128">
        <f t="shared" si="2941"/>
        <v>8.2507559870399483E-2</v>
      </c>
      <c r="L4450" s="128">
        <f t="shared" si="2941"/>
        <v>8.3578666304588795E-2</v>
      </c>
      <c r="M4450" s="128">
        <f t="shared" si="2941"/>
        <v>8.4887186483522836E-2</v>
      </c>
      <c r="N4450" s="128">
        <f t="shared" si="2941"/>
        <v>8.5658371359295021E-2</v>
      </c>
      <c r="O4450" s="128">
        <f t="shared" si="2941"/>
        <v>8.622740341932851E-2</v>
      </c>
      <c r="P4450" s="94">
        <f t="shared" si="2944"/>
        <v>1</v>
      </c>
      <c r="Q4450" s="494">
        <f t="shared" si="2945"/>
        <v>3.5130046247917601E-2</v>
      </c>
      <c r="R4450" s="234"/>
      <c r="S4450" s="234"/>
      <c r="T4450" s="75"/>
      <c r="U4450" s="79">
        <v>1</v>
      </c>
    </row>
    <row r="4451" spans="1:21" s="57" customFormat="1" ht="15.75" customHeight="1" thickBot="1">
      <c r="A4451" s="408"/>
      <c r="B4451" s="516">
        <f>+B4450+1</f>
        <v>852</v>
      </c>
      <c r="C4451" s="320" t="s">
        <v>2281</v>
      </c>
      <c r="D4451" s="126">
        <f t="shared" si="2941"/>
        <v>8.1059713339864004E-2</v>
      </c>
      <c r="E4451" s="128">
        <f t="shared" si="2941"/>
        <v>8.1940762936498782E-2</v>
      </c>
      <c r="F4451" s="128">
        <f t="shared" si="2941"/>
        <v>8.2228880949636957E-2</v>
      </c>
      <c r="G4451" s="128">
        <f t="shared" si="2941"/>
        <v>8.2286504552264605E-2</v>
      </c>
      <c r="H4451" s="128">
        <f t="shared" si="2941"/>
        <v>8.5513426299412235E-2</v>
      </c>
      <c r="I4451" s="128">
        <f t="shared" si="2941"/>
        <v>8.781837040451769E-2</v>
      </c>
      <c r="J4451" s="128">
        <f t="shared" si="2941"/>
        <v>8.1306903307594783E-2</v>
      </c>
      <c r="K4451" s="128">
        <f t="shared" si="2941"/>
        <v>8.2574622565402794E-2</v>
      </c>
      <c r="L4451" s="128">
        <f t="shared" si="2941"/>
        <v>8.1364526910222418E-2</v>
      </c>
      <c r="M4451" s="128">
        <f t="shared" si="2941"/>
        <v>8.4649072259997696E-2</v>
      </c>
      <c r="N4451" s="128">
        <f t="shared" si="2941"/>
        <v>8.5398179094156951E-2</v>
      </c>
      <c r="O4451" s="128">
        <f t="shared" si="2941"/>
        <v>8.3859037380430976E-2</v>
      </c>
      <c r="P4451" s="94">
        <f t="shared" si="2944"/>
        <v>1</v>
      </c>
      <c r="Q4451" s="494">
        <f t="shared" si="2945"/>
        <v>3.6590987668549069E-2</v>
      </c>
      <c r="R4451" s="234"/>
      <c r="S4451" s="234"/>
      <c r="T4451" s="75"/>
      <c r="U4451" s="79">
        <v>1</v>
      </c>
    </row>
    <row r="4452" spans="1:21" s="57" customFormat="1" ht="15.75" hidden="1" customHeight="1" thickBot="1">
      <c r="A4452" s="408"/>
      <c r="B4452" s="69"/>
      <c r="C4452" s="320" t="s">
        <v>2282</v>
      </c>
      <c r="D4452" s="126">
        <f t="shared" si="2941"/>
        <v>8.138306743009617E-2</v>
      </c>
      <c r="E4452" s="128">
        <f t="shared" si="2941"/>
        <v>8.1883373172494306E-2</v>
      </c>
      <c r="F4452" s="128">
        <f t="shared" si="2941"/>
        <v>8.2216910334093035E-2</v>
      </c>
      <c r="G4452" s="128">
        <f t="shared" si="2941"/>
        <v>8.2216910334093049E-2</v>
      </c>
      <c r="H4452" s="128">
        <f t="shared" si="2941"/>
        <v>8.5441102896214344E-2</v>
      </c>
      <c r="I4452" s="128">
        <f t="shared" si="2941"/>
        <v>8.783145255433876E-2</v>
      </c>
      <c r="J4452" s="128">
        <f t="shared" si="2941"/>
        <v>8.1271888376229923E-2</v>
      </c>
      <c r="K4452" s="128">
        <f t="shared" si="2941"/>
        <v>8.2494857968758689E-2</v>
      </c>
      <c r="L4452" s="128">
        <f t="shared" si="2941"/>
        <v>8.132747790316304E-2</v>
      </c>
      <c r="M4452" s="128">
        <f t="shared" si="2941"/>
        <v>8.4607259992217451E-2</v>
      </c>
      <c r="N4452" s="128">
        <f t="shared" si="2941"/>
        <v>8.5329923842348096E-2</v>
      </c>
      <c r="O4452" s="128">
        <f t="shared" si="2941"/>
        <v>8.3995775195953096E-2</v>
      </c>
      <c r="P4452" s="94">
        <f t="shared" si="2944"/>
        <v>0.99999999999999989</v>
      </c>
      <c r="Q4452" s="494">
        <f t="shared" si="2945"/>
        <v>-1</v>
      </c>
      <c r="R4452" s="234"/>
      <c r="S4452" s="234"/>
      <c r="T4452" s="75"/>
      <c r="U4452" s="79">
        <v>2</v>
      </c>
    </row>
    <row r="4453" spans="1:21" s="57" customFormat="1" ht="15.75" hidden="1" customHeight="1" thickBot="1">
      <c r="A4453" s="408"/>
      <c r="B4453" s="69"/>
      <c r="C4453" s="320" t="s">
        <v>2283</v>
      </c>
      <c r="D4453" s="126" t="e">
        <f t="shared" ref="D4453:O4455" si="2946">D4472/$P4472</f>
        <v>#DIV/0!</v>
      </c>
      <c r="E4453" s="128" t="e">
        <f t="shared" si="2946"/>
        <v>#DIV/0!</v>
      </c>
      <c r="F4453" s="128" t="e">
        <f t="shared" si="2946"/>
        <v>#DIV/0!</v>
      </c>
      <c r="G4453" s="128" t="e">
        <f t="shared" si="2946"/>
        <v>#DIV/0!</v>
      </c>
      <c r="H4453" s="128" t="e">
        <f t="shared" si="2946"/>
        <v>#DIV/0!</v>
      </c>
      <c r="I4453" s="128" t="e">
        <f t="shared" si="2946"/>
        <v>#DIV/0!</v>
      </c>
      <c r="J4453" s="128" t="e">
        <f t="shared" si="2946"/>
        <v>#DIV/0!</v>
      </c>
      <c r="K4453" s="128" t="e">
        <f t="shared" si="2946"/>
        <v>#DIV/0!</v>
      </c>
      <c r="L4453" s="128" t="e">
        <f t="shared" si="2946"/>
        <v>#DIV/0!</v>
      </c>
      <c r="M4453" s="128" t="e">
        <f t="shared" si="2946"/>
        <v>#DIV/0!</v>
      </c>
      <c r="N4453" s="128" t="e">
        <f t="shared" si="2946"/>
        <v>#DIV/0!</v>
      </c>
      <c r="O4453" s="128" t="e">
        <f t="shared" si="2946"/>
        <v>#DIV/0!</v>
      </c>
      <c r="P4453" s="94" t="e">
        <f t="shared" si="2944"/>
        <v>#DIV/0!</v>
      </c>
      <c r="Q4453" s="494" t="e">
        <f t="shared" si="2945"/>
        <v>#DIV/0!</v>
      </c>
      <c r="R4453" s="234"/>
      <c r="S4453" s="234"/>
      <c r="T4453" s="75"/>
      <c r="U4453" s="79">
        <v>2</v>
      </c>
    </row>
    <row r="4454" spans="1:21" s="57" customFormat="1" ht="15.75" hidden="1" customHeight="1" thickBot="1">
      <c r="A4454" s="408"/>
      <c r="B4454" s="69"/>
      <c r="C4454" s="320" t="s">
        <v>2284</v>
      </c>
      <c r="D4454" s="126" t="e">
        <f t="shared" si="2946"/>
        <v>#DIV/0!</v>
      </c>
      <c r="E4454" s="128" t="e">
        <f t="shared" si="2946"/>
        <v>#DIV/0!</v>
      </c>
      <c r="F4454" s="128" t="e">
        <f t="shared" si="2946"/>
        <v>#DIV/0!</v>
      </c>
      <c r="G4454" s="128" t="e">
        <f t="shared" si="2946"/>
        <v>#DIV/0!</v>
      </c>
      <c r="H4454" s="128" t="e">
        <f t="shared" si="2946"/>
        <v>#DIV/0!</v>
      </c>
      <c r="I4454" s="128" t="e">
        <f t="shared" si="2946"/>
        <v>#DIV/0!</v>
      </c>
      <c r="J4454" s="128" t="e">
        <f t="shared" si="2946"/>
        <v>#DIV/0!</v>
      </c>
      <c r="K4454" s="128" t="e">
        <f t="shared" si="2946"/>
        <v>#DIV/0!</v>
      </c>
      <c r="L4454" s="128" t="e">
        <f t="shared" si="2946"/>
        <v>#DIV/0!</v>
      </c>
      <c r="M4454" s="128" t="e">
        <f t="shared" si="2946"/>
        <v>#DIV/0!</v>
      </c>
      <c r="N4454" s="128" t="e">
        <f t="shared" si="2946"/>
        <v>#DIV/0!</v>
      </c>
      <c r="O4454" s="128" t="e">
        <f t="shared" si="2946"/>
        <v>#DIV/0!</v>
      </c>
      <c r="P4454" s="94" t="e">
        <f t="shared" si="2944"/>
        <v>#DIV/0!</v>
      </c>
      <c r="Q4454" s="494" t="e">
        <f t="shared" si="2945"/>
        <v>#DIV/0!</v>
      </c>
      <c r="R4454" s="234"/>
      <c r="S4454" s="234"/>
      <c r="T4454" s="75"/>
      <c r="U4454" s="79">
        <v>2</v>
      </c>
    </row>
    <row r="4455" spans="1:21" s="57" customFormat="1" ht="15.75" hidden="1" customHeight="1" thickBot="1">
      <c r="A4455" s="408"/>
      <c r="B4455" s="69"/>
      <c r="C4455" s="320" t="s">
        <v>2285</v>
      </c>
      <c r="D4455" s="126" t="e">
        <f t="shared" si="2946"/>
        <v>#DIV/0!</v>
      </c>
      <c r="E4455" s="128" t="e">
        <f t="shared" si="2946"/>
        <v>#DIV/0!</v>
      </c>
      <c r="F4455" s="128" t="e">
        <f t="shared" si="2946"/>
        <v>#DIV/0!</v>
      </c>
      <c r="G4455" s="128" t="e">
        <f t="shared" si="2946"/>
        <v>#DIV/0!</v>
      </c>
      <c r="H4455" s="128" t="e">
        <f t="shared" si="2946"/>
        <v>#DIV/0!</v>
      </c>
      <c r="I4455" s="128" t="e">
        <f t="shared" si="2946"/>
        <v>#DIV/0!</v>
      </c>
      <c r="J4455" s="128" t="e">
        <f t="shared" si="2946"/>
        <v>#DIV/0!</v>
      </c>
      <c r="K4455" s="128" t="e">
        <f t="shared" si="2946"/>
        <v>#DIV/0!</v>
      </c>
      <c r="L4455" s="128" t="e">
        <f t="shared" si="2946"/>
        <v>#DIV/0!</v>
      </c>
      <c r="M4455" s="128" t="e">
        <f t="shared" si="2946"/>
        <v>#DIV/0!</v>
      </c>
      <c r="N4455" s="128" t="e">
        <f t="shared" si="2946"/>
        <v>#DIV/0!</v>
      </c>
      <c r="O4455" s="128" t="e">
        <f t="shared" si="2946"/>
        <v>#DIV/0!</v>
      </c>
      <c r="P4455" s="94" t="e">
        <f t="shared" si="2944"/>
        <v>#DIV/0!</v>
      </c>
      <c r="Q4455" s="494" t="e">
        <f t="shared" si="2945"/>
        <v>#DIV/0!</v>
      </c>
      <c r="R4455" s="234"/>
      <c r="S4455" s="234"/>
      <c r="T4455" s="75"/>
      <c r="U4455" s="79">
        <v>2</v>
      </c>
    </row>
    <row r="4456" spans="1:21" s="57" customFormat="1" ht="15.75" hidden="1" customHeight="1" thickBot="1">
      <c r="A4456" s="408"/>
      <c r="B4456" s="69"/>
      <c r="C4456" s="319" t="s">
        <v>657</v>
      </c>
      <c r="D4456" s="336">
        <f t="shared" ref="D4456:P4456" si="2947">D2865+D3768+D4327</f>
        <v>200.01436765</v>
      </c>
      <c r="E4456" s="337">
        <f t="shared" si="2947"/>
        <v>193.87985964000001</v>
      </c>
      <c r="F4456" s="337">
        <f t="shared" si="2947"/>
        <v>192.12609304</v>
      </c>
      <c r="G4456" s="337">
        <f t="shared" si="2947"/>
        <v>190.77545587999998</v>
      </c>
      <c r="H4456" s="337">
        <f t="shared" si="2947"/>
        <v>196.62974794000004</v>
      </c>
      <c r="I4456" s="337">
        <f t="shared" si="2947"/>
        <v>195.23454364993086</v>
      </c>
      <c r="J4456" s="337">
        <f t="shared" si="2947"/>
        <v>188.56751662000005</v>
      </c>
      <c r="K4456" s="337">
        <f t="shared" si="2947"/>
        <v>189.32243286999994</v>
      </c>
      <c r="L4456" s="337">
        <f t="shared" si="2947"/>
        <v>186.65985563999999</v>
      </c>
      <c r="M4456" s="337">
        <f t="shared" si="2947"/>
        <v>190.10341553000001</v>
      </c>
      <c r="N4456" s="337">
        <f t="shared" si="2947"/>
        <v>193.20289398</v>
      </c>
      <c r="O4456" s="337">
        <f t="shared" si="2947"/>
        <v>190.03227615000003</v>
      </c>
      <c r="P4456" s="349">
        <f t="shared" si="2947"/>
        <v>2306.5484585899312</v>
      </c>
      <c r="Q4456" s="117"/>
      <c r="R4456" s="234"/>
      <c r="S4456" s="234"/>
      <c r="T4456" s="75"/>
      <c r="U4456" s="79">
        <v>2</v>
      </c>
    </row>
    <row r="4457" spans="1:21" s="57" customFormat="1" ht="15.75" hidden="1" customHeight="1" thickBot="1">
      <c r="A4457" s="408"/>
      <c r="B4457" s="69"/>
      <c r="C4457" s="320" t="s">
        <v>658</v>
      </c>
      <c r="D4457" s="336">
        <f t="shared" ref="D4457:P4457" si="2948">D2866+D3769+D4328</f>
        <v>189.24540110999999</v>
      </c>
      <c r="E4457" s="337">
        <f t="shared" si="2948"/>
        <v>186.26657979000001</v>
      </c>
      <c r="F4457" s="337">
        <f t="shared" si="2948"/>
        <v>187.07691287</v>
      </c>
      <c r="G4457" s="337">
        <f t="shared" si="2948"/>
        <v>185.66204921000002</v>
      </c>
      <c r="H4457" s="337">
        <f t="shared" si="2948"/>
        <v>183.23171609000002</v>
      </c>
      <c r="I4457" s="337">
        <f t="shared" si="2948"/>
        <v>199.05433102000001</v>
      </c>
      <c r="J4457" s="337">
        <f t="shared" si="2948"/>
        <v>187.13615042999999</v>
      </c>
      <c r="K4457" s="337">
        <f t="shared" si="2948"/>
        <v>187.29675796999999</v>
      </c>
      <c r="L4457" s="337">
        <f t="shared" si="2948"/>
        <v>183.59900167999999</v>
      </c>
      <c r="M4457" s="337">
        <f t="shared" si="2948"/>
        <v>186.50912241999998</v>
      </c>
      <c r="N4457" s="337">
        <f t="shared" si="2948"/>
        <v>193.26767616000001</v>
      </c>
      <c r="O4457" s="337">
        <f t="shared" si="2948"/>
        <v>188.51886865</v>
      </c>
      <c r="P4457" s="349">
        <f t="shared" si="2948"/>
        <v>2256.8645673999999</v>
      </c>
      <c r="Q4457" s="507"/>
      <c r="R4457" s="161"/>
      <c r="S4457" s="381"/>
      <c r="T4457" s="75"/>
      <c r="U4457" s="79">
        <v>2</v>
      </c>
    </row>
    <row r="4458" spans="1:21" s="57" customFormat="1" ht="15.75" hidden="1" customHeight="1" thickBot="1">
      <c r="A4458" s="408"/>
      <c r="B4458" s="69"/>
      <c r="C4458" s="320" t="s">
        <v>659</v>
      </c>
      <c r="D4458" s="336">
        <f t="shared" ref="D4458:P4458" si="2949">D2867+D3770+D4329</f>
        <v>187.99229552999998</v>
      </c>
      <c r="E4458" s="337">
        <f t="shared" si="2949"/>
        <v>184.25900459000002</v>
      </c>
      <c r="F4458" s="337">
        <f t="shared" si="2949"/>
        <v>178.30788655000001</v>
      </c>
      <c r="G4458" s="337">
        <f t="shared" si="2949"/>
        <v>179.03559063</v>
      </c>
      <c r="H4458" s="337">
        <f t="shared" si="2949"/>
        <v>180.56966014</v>
      </c>
      <c r="I4458" s="337">
        <f t="shared" si="2949"/>
        <v>211.14769465999998</v>
      </c>
      <c r="J4458" s="337">
        <f t="shared" si="2949"/>
        <v>178.89937270000001</v>
      </c>
      <c r="K4458" s="337">
        <f t="shared" si="2949"/>
        <v>183.21529312000001</v>
      </c>
      <c r="L4458" s="337">
        <f t="shared" si="2949"/>
        <v>176.71965728999999</v>
      </c>
      <c r="M4458" s="337">
        <f t="shared" si="2949"/>
        <v>189.07859174999999</v>
      </c>
      <c r="N4458" s="337">
        <f t="shared" si="2949"/>
        <v>185.37340446000002</v>
      </c>
      <c r="O4458" s="337">
        <f t="shared" si="2949"/>
        <v>179.13119565</v>
      </c>
      <c r="P4458" s="349">
        <f t="shared" si="2949"/>
        <v>2213.7296470700003</v>
      </c>
      <c r="Q4458" s="508"/>
      <c r="R4458" s="259">
        <f t="shared" ref="R4458:S4460" si="2950">R2867+R3770+R4329</f>
        <v>0</v>
      </c>
      <c r="S4458" s="259">
        <f t="shared" si="2950"/>
        <v>0</v>
      </c>
      <c r="T4458" s="142">
        <f t="shared" ref="T4458:T4463" si="2951">R4458-S4458</f>
        <v>0</v>
      </c>
      <c r="U4458" s="79">
        <v>2</v>
      </c>
    </row>
    <row r="4459" spans="1:21" s="57" customFormat="1" ht="15.75" hidden="1" customHeight="1" thickBot="1">
      <c r="A4459" s="408"/>
      <c r="B4459" s="69"/>
      <c r="C4459" s="320" t="s">
        <v>660</v>
      </c>
      <c r="D4459" s="336">
        <f t="shared" ref="D4459:P4459" si="2952">D2868+D3771+D4330</f>
        <v>177.57670615000001</v>
      </c>
      <c r="E4459" s="337">
        <f t="shared" si="2952"/>
        <v>176.20492263999998</v>
      </c>
      <c r="F4459" s="337">
        <f t="shared" si="2952"/>
        <v>178.52362568999999</v>
      </c>
      <c r="G4459" s="337">
        <f t="shared" si="2952"/>
        <v>173.78159849000002</v>
      </c>
      <c r="H4459" s="337">
        <f t="shared" si="2952"/>
        <v>179.82415750000001</v>
      </c>
      <c r="I4459" s="337">
        <f t="shared" si="2952"/>
        <v>179.92688265000001</v>
      </c>
      <c r="J4459" s="337">
        <f t="shared" si="2952"/>
        <v>174.35546923999999</v>
      </c>
      <c r="K4459" s="337">
        <f t="shared" si="2952"/>
        <v>179.22019890999999</v>
      </c>
      <c r="L4459" s="337">
        <f t="shared" si="2952"/>
        <v>175.18218228000001</v>
      </c>
      <c r="M4459" s="337">
        <f t="shared" si="2952"/>
        <v>174.29721302999999</v>
      </c>
      <c r="N4459" s="337">
        <f t="shared" si="2952"/>
        <v>176.63099842999998</v>
      </c>
      <c r="O4459" s="337">
        <f t="shared" si="2952"/>
        <v>173.00528342999999</v>
      </c>
      <c r="P4459" s="349">
        <f t="shared" si="2952"/>
        <v>2118.52923844</v>
      </c>
      <c r="Q4459" s="508"/>
      <c r="R4459" s="259">
        <f t="shared" si="2950"/>
        <v>0</v>
      </c>
      <c r="S4459" s="259">
        <f t="shared" si="2950"/>
        <v>0</v>
      </c>
      <c r="T4459" s="142">
        <f t="shared" si="2951"/>
        <v>0</v>
      </c>
      <c r="U4459" s="79">
        <v>2</v>
      </c>
    </row>
    <row r="4460" spans="1:21" s="57" customFormat="1" ht="15.75" hidden="1" customHeight="1" thickBot="1">
      <c r="A4460" s="408"/>
      <c r="B4460" s="69"/>
      <c r="C4460" s="320" t="s">
        <v>737</v>
      </c>
      <c r="D4460" s="336">
        <f t="shared" ref="D4460:P4460" si="2953">D2869+D3772+D4331</f>
        <v>171.70241472999999</v>
      </c>
      <c r="E4460" s="337">
        <f t="shared" si="2953"/>
        <v>171.06611974</v>
      </c>
      <c r="F4460" s="337">
        <f t="shared" si="2953"/>
        <v>171.16479743999997</v>
      </c>
      <c r="G4460" s="337">
        <f t="shared" si="2953"/>
        <v>169.57984938999999</v>
      </c>
      <c r="H4460" s="337">
        <f t="shared" si="2953"/>
        <v>177.70759788000001</v>
      </c>
      <c r="I4460" s="337">
        <f t="shared" si="2953"/>
        <v>176.59073805</v>
      </c>
      <c r="J4460" s="337">
        <f t="shared" si="2953"/>
        <v>171.11562627000001</v>
      </c>
      <c r="K4460" s="337">
        <f t="shared" si="2953"/>
        <v>172.90695477999998</v>
      </c>
      <c r="L4460" s="337">
        <f t="shared" si="2953"/>
        <v>170.80404945000001</v>
      </c>
      <c r="M4460" s="337">
        <f t="shared" si="2953"/>
        <v>174.86251704</v>
      </c>
      <c r="N4460" s="337">
        <f t="shared" si="2953"/>
        <v>174.71972357999999</v>
      </c>
      <c r="O4460" s="337">
        <f t="shared" si="2953"/>
        <v>169.77708652999999</v>
      </c>
      <c r="P4460" s="349">
        <f t="shared" si="2953"/>
        <v>2071.99747488</v>
      </c>
      <c r="Q4460" s="508"/>
      <c r="R4460" s="259">
        <f t="shared" si="2950"/>
        <v>0</v>
      </c>
      <c r="S4460" s="259">
        <f t="shared" si="2950"/>
        <v>0</v>
      </c>
      <c r="T4460" s="142">
        <f t="shared" si="2951"/>
        <v>0</v>
      </c>
      <c r="U4460" s="79">
        <v>2</v>
      </c>
    </row>
    <row r="4461" spans="1:21" s="57" customFormat="1" ht="15.75" hidden="1" customHeight="1" thickBot="1">
      <c r="A4461" s="408"/>
      <c r="B4461" s="69"/>
      <c r="C4461" s="320" t="s">
        <v>845</v>
      </c>
      <c r="D4461" s="336">
        <f t="shared" ref="D4461:P4461" si="2954">D2870+D3773+D4332</f>
        <v>167.75169955000001</v>
      </c>
      <c r="E4461" s="337">
        <f t="shared" si="2954"/>
        <v>163.16849286999999</v>
      </c>
      <c r="F4461" s="337">
        <f t="shared" si="2954"/>
        <v>154.59460574000002</v>
      </c>
      <c r="G4461" s="337">
        <f t="shared" si="2954"/>
        <v>146.13250956000002</v>
      </c>
      <c r="H4461" s="337">
        <f t="shared" si="2954"/>
        <v>149.89517747000002</v>
      </c>
      <c r="I4461" s="337">
        <f t="shared" si="2954"/>
        <v>146.32888514999996</v>
      </c>
      <c r="J4461" s="337">
        <f t="shared" si="2954"/>
        <v>145.60541768000002</v>
      </c>
      <c r="K4461" s="337">
        <f t="shared" si="2954"/>
        <v>148.85298606000001</v>
      </c>
      <c r="L4461" s="337">
        <f t="shared" si="2954"/>
        <v>147.89175637</v>
      </c>
      <c r="M4461" s="337">
        <f t="shared" si="2954"/>
        <v>149.67070456999994</v>
      </c>
      <c r="N4461" s="337">
        <f t="shared" si="2954"/>
        <v>144.90092058000005</v>
      </c>
      <c r="O4461" s="337">
        <f t="shared" si="2954"/>
        <v>142.53656673999996</v>
      </c>
      <c r="P4461" s="349">
        <f t="shared" si="2954"/>
        <v>1807.32972234</v>
      </c>
      <c r="Q4461" s="508"/>
      <c r="R4461" s="258">
        <f t="shared" ref="R4461:S4463" si="2955">R2956+R3859+R4418</f>
        <v>0</v>
      </c>
      <c r="S4461" s="258">
        <f t="shared" si="2955"/>
        <v>0</v>
      </c>
      <c r="T4461" s="142">
        <f t="shared" si="2951"/>
        <v>0</v>
      </c>
      <c r="U4461" s="79">
        <v>2</v>
      </c>
    </row>
    <row r="4462" spans="1:21" s="57" customFormat="1" ht="15.75" hidden="1" customHeight="1" thickBot="1">
      <c r="A4462" s="408"/>
      <c r="B4462" s="69"/>
      <c r="C4462" s="409" t="s">
        <v>927</v>
      </c>
      <c r="D4462" s="336">
        <f t="shared" ref="D4462:P4462" si="2956">D2871+D3774+D4333</f>
        <v>136.47992012999998</v>
      </c>
      <c r="E4462" s="337">
        <f t="shared" si="2956"/>
        <v>139.14322809999999</v>
      </c>
      <c r="F4462" s="337">
        <f t="shared" si="2956"/>
        <v>139.39942302</v>
      </c>
      <c r="G4462" s="337">
        <f t="shared" si="2956"/>
        <v>139.55917217000001</v>
      </c>
      <c r="H4462" s="337">
        <f t="shared" si="2956"/>
        <v>142.70807583000001</v>
      </c>
      <c r="I4462" s="337">
        <f t="shared" si="2956"/>
        <v>156.05985401000001</v>
      </c>
      <c r="J4462" s="337">
        <f t="shared" si="2956"/>
        <v>141.42691676999999</v>
      </c>
      <c r="K4462" s="337">
        <f t="shared" si="2956"/>
        <v>140.11300107</v>
      </c>
      <c r="L4462" s="337">
        <f t="shared" si="2956"/>
        <v>134.11054113</v>
      </c>
      <c r="M4462" s="337">
        <f t="shared" si="2956"/>
        <v>137.88550792999999</v>
      </c>
      <c r="N4462" s="337">
        <f t="shared" si="2956"/>
        <v>147.39474782000005</v>
      </c>
      <c r="O4462" s="337">
        <f t="shared" si="2956"/>
        <v>142.90325999999996</v>
      </c>
      <c r="P4462" s="349">
        <f t="shared" si="2956"/>
        <v>1697.1836479799999</v>
      </c>
      <c r="Q4462" s="508"/>
      <c r="R4462" s="258">
        <f t="shared" si="2955"/>
        <v>0</v>
      </c>
      <c r="S4462" s="258">
        <f t="shared" si="2955"/>
        <v>0</v>
      </c>
      <c r="T4462" s="111">
        <f>S4462-R4462</f>
        <v>0</v>
      </c>
      <c r="U4462" s="79">
        <v>2</v>
      </c>
    </row>
    <row r="4463" spans="1:21" s="57" customFormat="1" ht="15.75" hidden="1" customHeight="1" thickBot="1">
      <c r="A4463" s="408"/>
      <c r="B4463" s="69"/>
      <c r="C4463" s="409" t="s">
        <v>1028</v>
      </c>
      <c r="D4463" s="336">
        <f t="shared" ref="D4463:P4463" si="2957">D2872+D3775+D4334</f>
        <v>140.34326598999999</v>
      </c>
      <c r="E4463" s="337">
        <f t="shared" si="2957"/>
        <v>144.46302279999998</v>
      </c>
      <c r="F4463" s="337">
        <f t="shared" si="2957"/>
        <v>144.97690714999999</v>
      </c>
      <c r="G4463" s="337">
        <f t="shared" si="2957"/>
        <v>145.90409056999999</v>
      </c>
      <c r="H4463" s="337">
        <f t="shared" si="2957"/>
        <v>169.23068141000002</v>
      </c>
      <c r="I4463" s="337">
        <f t="shared" si="2957"/>
        <v>146.07990797000002</v>
      </c>
      <c r="J4463" s="337">
        <f t="shared" si="2957"/>
        <v>143.25217043000001</v>
      </c>
      <c r="K4463" s="337">
        <f t="shared" si="2957"/>
        <v>144.47711078</v>
      </c>
      <c r="L4463" s="337">
        <f t="shared" si="2957"/>
        <v>140.96822832999993</v>
      </c>
      <c r="M4463" s="337">
        <f t="shared" si="2957"/>
        <v>139.67920494000003</v>
      </c>
      <c r="N4463" s="337">
        <f t="shared" si="2957"/>
        <v>141.81267893000006</v>
      </c>
      <c r="O4463" s="337">
        <f t="shared" si="2957"/>
        <v>140.02708797999992</v>
      </c>
      <c r="P4463" s="349">
        <f t="shared" si="2957"/>
        <v>1741.2143572800001</v>
      </c>
      <c r="Q4463" s="508"/>
      <c r="R4463" s="259">
        <f t="shared" si="2955"/>
        <v>1765.9</v>
      </c>
      <c r="S4463" s="258">
        <f t="shared" si="2955"/>
        <v>1765.9</v>
      </c>
      <c r="T4463" s="142">
        <f t="shared" si="2951"/>
        <v>0</v>
      </c>
      <c r="U4463" s="79">
        <v>2</v>
      </c>
    </row>
    <row r="4464" spans="1:21" s="57" customFormat="1" ht="15.6" customHeight="1" thickBot="1">
      <c r="A4464" s="408"/>
      <c r="B4464" s="516">
        <f>+B4451+1</f>
        <v>853</v>
      </c>
      <c r="C4464" s="409" t="s">
        <v>2538</v>
      </c>
      <c r="D4464" s="259">
        <f t="shared" ref="D4464:P4464" si="2958">D2873+D3776+D4335</f>
        <v>143.6</v>
      </c>
      <c r="E4464" s="259">
        <f t="shared" si="2958"/>
        <v>143.5</v>
      </c>
      <c r="F4464" s="259">
        <f t="shared" si="2958"/>
        <v>143.80000000000001</v>
      </c>
      <c r="G4464" s="259">
        <f t="shared" si="2958"/>
        <v>141.5</v>
      </c>
      <c r="H4464" s="259">
        <f t="shared" si="2958"/>
        <v>146.9</v>
      </c>
      <c r="I4464" s="259">
        <f t="shared" si="2958"/>
        <v>151.69999999999999</v>
      </c>
      <c r="J4464" s="259">
        <f t="shared" si="2958"/>
        <v>140.69999999999999</v>
      </c>
      <c r="K4464" s="259">
        <f t="shared" si="2958"/>
        <v>143.69999999999999</v>
      </c>
      <c r="L4464" s="259">
        <f t="shared" si="2958"/>
        <v>141</v>
      </c>
      <c r="M4464" s="259">
        <f t="shared" si="2958"/>
        <v>145.69999999999999</v>
      </c>
      <c r="N4464" s="259">
        <f t="shared" si="2958"/>
        <v>146.9</v>
      </c>
      <c r="O4464" s="259">
        <f t="shared" si="2958"/>
        <v>143.00000000000006</v>
      </c>
      <c r="P4464" s="259">
        <f t="shared" si="2958"/>
        <v>1732</v>
      </c>
      <c r="Q4464" s="351"/>
      <c r="R4464" s="258">
        <f>R2873+R3776+R4335</f>
        <v>1732</v>
      </c>
      <c r="S4464" s="259">
        <f>S2873+S3776+S4335</f>
        <v>1732</v>
      </c>
      <c r="T4464" s="142">
        <f>R4464-S4464</f>
        <v>0</v>
      </c>
      <c r="U4464" s="79">
        <v>1</v>
      </c>
    </row>
    <row r="4465" spans="1:21" s="57" customFormat="1" ht="15.75" hidden="1" customHeight="1" thickBot="1">
      <c r="A4465" s="408"/>
      <c r="B4465" s="69"/>
      <c r="C4465" s="409" t="s">
        <v>1175</v>
      </c>
      <c r="D4465" s="258">
        <f>D2960+D3863+D4422</f>
        <v>143.99441267</v>
      </c>
      <c r="E4465" s="324">
        <f>E2960+E3863+E4422</f>
        <v>139.46650181999999</v>
      </c>
      <c r="F4465" s="259">
        <f t="shared" ref="F4465:P4465" si="2959">F2874+F3777+F4336</f>
        <v>141.95036786</v>
      </c>
      <c r="G4465" s="259">
        <f t="shared" si="2959"/>
        <v>137.68215169000001</v>
      </c>
      <c r="H4465" s="259">
        <f t="shared" si="2959"/>
        <v>143.65346499999998</v>
      </c>
      <c r="I4465" s="259">
        <f t="shared" si="2959"/>
        <v>144.15471977000001</v>
      </c>
      <c r="J4465" s="259">
        <f t="shared" si="2959"/>
        <v>137.53400308999997</v>
      </c>
      <c r="K4465" s="259">
        <f t="shared" si="2959"/>
        <v>138.59386277000004</v>
      </c>
      <c r="L4465" s="259">
        <f t="shared" si="2959"/>
        <v>135.09018643000002</v>
      </c>
      <c r="M4465" s="259">
        <f t="shared" si="2959"/>
        <v>136.68671369000003</v>
      </c>
      <c r="N4465" s="259">
        <f t="shared" si="2959"/>
        <v>131.57193172000004</v>
      </c>
      <c r="O4465" s="259">
        <f t="shared" si="2959"/>
        <v>127.50653721999998</v>
      </c>
      <c r="P4465" s="359">
        <f t="shared" si="2959"/>
        <v>1657.88485373</v>
      </c>
      <c r="Q4465" s="351"/>
      <c r="R4465" s="259">
        <v>1604.9</v>
      </c>
      <c r="S4465" s="259">
        <v>1604.9</v>
      </c>
      <c r="T4465" s="479">
        <f>R4465-S4465</f>
        <v>0</v>
      </c>
      <c r="U4465" s="79">
        <v>2</v>
      </c>
    </row>
    <row r="4466" spans="1:21" s="57" customFormat="1" ht="15.75" hidden="1" customHeight="1" thickBot="1">
      <c r="A4466" s="408"/>
      <c r="B4466" s="516"/>
      <c r="C4466" s="409" t="s">
        <v>2276</v>
      </c>
      <c r="D4466" s="364">
        <f>D2961+D3864+D4423</f>
        <v>135.01989806</v>
      </c>
      <c r="E4466" s="365">
        <f>E2961+E3864+E4423</f>
        <v>132.60314448</v>
      </c>
      <c r="F4466" s="448">
        <f t="shared" ref="F4466:P4466" si="2960">F2875+F3778+F4337</f>
        <v>132.75854698000001</v>
      </c>
      <c r="G4466" s="448">
        <f t="shared" si="2960"/>
        <v>133.99940447000003</v>
      </c>
      <c r="H4466" s="448">
        <f t="shared" si="2960"/>
        <v>141.66423318999998</v>
      </c>
      <c r="I4466" s="448">
        <f t="shared" si="2960"/>
        <v>140.48069835999999</v>
      </c>
      <c r="J4466" s="448">
        <f t="shared" si="2960"/>
        <v>128.95761103000001</v>
      </c>
      <c r="K4466" s="448">
        <f t="shared" si="2960"/>
        <v>135.17646655999999</v>
      </c>
      <c r="L4466" s="448">
        <f t="shared" si="2960"/>
        <v>135.52824407000008</v>
      </c>
      <c r="M4466" s="448">
        <f t="shared" si="2960"/>
        <v>135.02252491000002</v>
      </c>
      <c r="N4466" s="448">
        <f t="shared" si="2960"/>
        <v>136.11906961</v>
      </c>
      <c r="O4466" s="448">
        <f t="shared" si="2960"/>
        <v>132.82420267000001</v>
      </c>
      <c r="P4466" s="511">
        <f t="shared" si="2960"/>
        <v>1620.1540443899999</v>
      </c>
      <c r="Q4466" s="351"/>
      <c r="R4466" s="259">
        <v>1594.3</v>
      </c>
      <c r="S4466" s="259">
        <v>1594.3</v>
      </c>
      <c r="T4466" s="479">
        <f t="shared" ref="T4466:T4475" si="2961">R4466-S4466</f>
        <v>0</v>
      </c>
      <c r="U4466" s="79">
        <v>2</v>
      </c>
    </row>
    <row r="4467" spans="1:21" s="57" customFormat="1" ht="15.75" hidden="1" customHeight="1" thickBot="1">
      <c r="A4467" s="408"/>
      <c r="B4467" s="516"/>
      <c r="C4467" s="409" t="s">
        <v>2277</v>
      </c>
      <c r="D4467" s="259">
        <f>D2876+D3779+D4338</f>
        <v>130.69238131000003</v>
      </c>
      <c r="E4467" s="259">
        <f>E2876+E3779+E4338</f>
        <v>132.66362573000001</v>
      </c>
      <c r="F4467" s="259">
        <f t="shared" ref="F4467:P4467" si="2962">F2876+F3779+F4338</f>
        <v>134.57795249000003</v>
      </c>
      <c r="G4467" s="259">
        <f t="shared" si="2962"/>
        <v>127.08994101999996</v>
      </c>
      <c r="H4467" s="259">
        <f t="shared" si="2962"/>
        <v>132.66506530000001</v>
      </c>
      <c r="I4467" s="259">
        <f t="shared" si="2962"/>
        <v>138.38330445999998</v>
      </c>
      <c r="J4467" s="259">
        <f t="shared" si="2962"/>
        <v>128.49280356999998</v>
      </c>
      <c r="K4467" s="259">
        <f t="shared" si="2962"/>
        <v>129.98586561000002</v>
      </c>
      <c r="L4467" s="259">
        <f t="shared" si="2962"/>
        <v>128.58509183999999</v>
      </c>
      <c r="M4467" s="259">
        <f t="shared" si="2962"/>
        <v>131.29320267</v>
      </c>
      <c r="N4467" s="259">
        <f t="shared" si="2962"/>
        <v>134.8521913400001</v>
      </c>
      <c r="O4467" s="259">
        <f t="shared" si="2962"/>
        <v>129.89381808999994</v>
      </c>
      <c r="P4467" s="259">
        <f t="shared" si="2962"/>
        <v>1579.1752434299999</v>
      </c>
      <c r="Q4467" s="580"/>
      <c r="R4467" s="258">
        <f t="shared" ref="R4467:S4470" si="2963">R2876+R3779+R4338</f>
        <v>1563.9</v>
      </c>
      <c r="S4467" s="259">
        <f t="shared" si="2963"/>
        <v>1563.9</v>
      </c>
      <c r="T4467" s="142">
        <f t="shared" si="2961"/>
        <v>0</v>
      </c>
      <c r="U4467" s="79">
        <v>2</v>
      </c>
    </row>
    <row r="4468" spans="1:21" s="57" customFormat="1" ht="15.6" hidden="1" customHeight="1" thickBot="1">
      <c r="A4468" s="408"/>
      <c r="B4468" s="516"/>
      <c r="C4468" s="409" t="s">
        <v>2278</v>
      </c>
      <c r="D4468" s="259">
        <f>D2877+D3780+D4339</f>
        <v>131.91845612999998</v>
      </c>
      <c r="E4468" s="259">
        <f>E2877+E3780+E4339</f>
        <v>131.95739123000001</v>
      </c>
      <c r="F4468" s="259">
        <f t="shared" ref="F4468:P4468" si="2964">F2877+F3780+F4339</f>
        <v>130.86460156999999</v>
      </c>
      <c r="G4468" s="259">
        <f t="shared" si="2964"/>
        <v>130.47074415</v>
      </c>
      <c r="H4468" s="259">
        <f t="shared" si="2964"/>
        <v>137.16094745999999</v>
      </c>
      <c r="I4468" s="259">
        <f t="shared" si="2964"/>
        <v>141.06961049999998</v>
      </c>
      <c r="J4468" s="259">
        <f t="shared" si="2964"/>
        <v>131.95747351</v>
      </c>
      <c r="K4468" s="259">
        <f t="shared" si="2964"/>
        <v>132.43556457</v>
      </c>
      <c r="L4468" s="259">
        <f t="shared" si="2964"/>
        <v>126.33614909000002</v>
      </c>
      <c r="M4468" s="259">
        <f t="shared" si="2964"/>
        <v>137.30484369999996</v>
      </c>
      <c r="N4468" s="259">
        <f t="shared" si="2964"/>
        <v>136.01446217999998</v>
      </c>
      <c r="O4468" s="259">
        <f t="shared" si="2964"/>
        <v>133.17534167000005</v>
      </c>
      <c r="P4468" s="259">
        <f t="shared" si="2964"/>
        <v>1600.6655857599999</v>
      </c>
      <c r="Q4468" s="580"/>
      <c r="R4468" s="258">
        <f t="shared" si="2963"/>
        <v>1570.3</v>
      </c>
      <c r="S4468" s="259">
        <f t="shared" si="2963"/>
        <v>1570.3</v>
      </c>
      <c r="T4468" s="142">
        <f t="shared" si="2961"/>
        <v>0</v>
      </c>
      <c r="U4468" s="79">
        <v>2</v>
      </c>
    </row>
    <row r="4469" spans="1:21" s="57" customFormat="1" ht="15.6" hidden="1" customHeight="1" thickBot="1">
      <c r="A4469" s="408"/>
      <c r="B4469" s="516"/>
      <c r="C4469" s="409" t="s">
        <v>2279</v>
      </c>
      <c r="D4469" s="258">
        <f t="shared" ref="D4469:E4475" si="2965">D2964+D3867+D4426</f>
        <v>132.65389732</v>
      </c>
      <c r="E4469" s="324">
        <f t="shared" si="2965"/>
        <v>133.00028187000001</v>
      </c>
      <c r="F4469" s="259">
        <f t="shared" ref="F4469:P4469" si="2966">F2878+F3781+F4340</f>
        <v>133.89807888000001</v>
      </c>
      <c r="G4469" s="259">
        <f t="shared" si="2966"/>
        <v>141.69528638999998</v>
      </c>
      <c r="H4469" s="259">
        <f t="shared" si="2966"/>
        <v>144.99138875000003</v>
      </c>
      <c r="I4469" s="259">
        <f t="shared" si="2966"/>
        <v>147.23057947999996</v>
      </c>
      <c r="J4469" s="259">
        <f t="shared" si="2966"/>
        <v>134.10955599999997</v>
      </c>
      <c r="K4469" s="259">
        <f t="shared" si="2966"/>
        <v>138.32428101000002</v>
      </c>
      <c r="L4469" s="259">
        <f t="shared" si="2966"/>
        <v>140.11999557999999</v>
      </c>
      <c r="M4469" s="259">
        <f t="shared" si="2966"/>
        <v>142.31373532000003</v>
      </c>
      <c r="N4469" s="259">
        <f t="shared" si="2966"/>
        <v>143.60663009999999</v>
      </c>
      <c r="O4469" s="259">
        <f>O2878+O3781+O4340</f>
        <v>144.56061481</v>
      </c>
      <c r="P4469" s="359">
        <f t="shared" si="2966"/>
        <v>1676.5043255099999</v>
      </c>
      <c r="Q4469" s="542"/>
      <c r="R4469" s="258">
        <f t="shared" si="2963"/>
        <v>1665.5</v>
      </c>
      <c r="S4469" s="259">
        <f t="shared" si="2963"/>
        <v>1665.5</v>
      </c>
      <c r="T4469" s="142">
        <f t="shared" si="2961"/>
        <v>0</v>
      </c>
      <c r="U4469" s="79">
        <v>2</v>
      </c>
    </row>
    <row r="4470" spans="1:21" s="57" customFormat="1" ht="15.75" customHeight="1" thickBot="1">
      <c r="A4470" s="408"/>
      <c r="B4470" s="516">
        <f>+B4464+1</f>
        <v>854</v>
      </c>
      <c r="C4470" s="409" t="s">
        <v>2280</v>
      </c>
      <c r="D4470" s="258">
        <f t="shared" si="2965"/>
        <v>140.67102653000001</v>
      </c>
      <c r="E4470" s="324">
        <f t="shared" si="2965"/>
        <v>142.19999999999999</v>
      </c>
      <c r="F4470" s="259">
        <f t="shared" ref="F4470:P4470" si="2967">F2879+F3782+F4341</f>
        <v>142.69999999999999</v>
      </c>
      <c r="G4470" s="259">
        <f t="shared" si="2967"/>
        <v>142.80000000000001</v>
      </c>
      <c r="H4470" s="259">
        <f t="shared" si="2967"/>
        <v>148.4</v>
      </c>
      <c r="I4470" s="259">
        <f t="shared" si="2967"/>
        <v>152.4</v>
      </c>
      <c r="J4470" s="259">
        <f t="shared" si="2967"/>
        <v>141.1</v>
      </c>
      <c r="K4470" s="259">
        <f t="shared" si="2967"/>
        <v>143.30000000000001</v>
      </c>
      <c r="L4470" s="259">
        <f t="shared" si="2967"/>
        <v>141.19999999999999</v>
      </c>
      <c r="M4470" s="259">
        <f t="shared" si="2967"/>
        <v>146.9</v>
      </c>
      <c r="N4470" s="259">
        <f t="shared" si="2967"/>
        <v>148.19999999999999</v>
      </c>
      <c r="O4470" s="259">
        <f t="shared" si="2967"/>
        <v>145.52897346999993</v>
      </c>
      <c r="P4470" s="359">
        <f t="shared" si="2967"/>
        <v>1735.4</v>
      </c>
      <c r="Q4470" s="580"/>
      <c r="R4470" s="258">
        <f t="shared" si="2963"/>
        <v>1735.4</v>
      </c>
      <c r="S4470" s="259">
        <f t="shared" si="2963"/>
        <v>1735.4</v>
      </c>
      <c r="T4470" s="142">
        <f t="shared" si="2961"/>
        <v>0</v>
      </c>
      <c r="U4470" s="79">
        <v>1</v>
      </c>
    </row>
    <row r="4471" spans="1:21" s="57" customFormat="1" ht="15.75" customHeight="1" thickBot="1">
      <c r="A4471" s="408"/>
      <c r="B4471" s="516">
        <f>+B4470+1</f>
        <v>855</v>
      </c>
      <c r="C4471" s="617" t="s">
        <v>2281</v>
      </c>
      <c r="D4471" s="258">
        <f t="shared" si="2965"/>
        <v>146.4</v>
      </c>
      <c r="E4471" s="324">
        <f t="shared" si="2965"/>
        <v>147.30000000000001</v>
      </c>
      <c r="F4471" s="259">
        <f t="shared" ref="F4471:P4471" si="2968">F2880+F3783+F4342</f>
        <v>147.89999999999998</v>
      </c>
      <c r="G4471" s="259">
        <f t="shared" si="2968"/>
        <v>147.9</v>
      </c>
      <c r="H4471" s="259">
        <f t="shared" si="2968"/>
        <v>153.69999999999999</v>
      </c>
      <c r="I4471" s="259">
        <f t="shared" si="2968"/>
        <v>158</v>
      </c>
      <c r="J4471" s="259">
        <f t="shared" si="2968"/>
        <v>146.20000000000002</v>
      </c>
      <c r="K4471" s="259">
        <f t="shared" si="2968"/>
        <v>148.4</v>
      </c>
      <c r="L4471" s="259">
        <f t="shared" si="2968"/>
        <v>146.30000000000001</v>
      </c>
      <c r="M4471" s="259">
        <f t="shared" si="2968"/>
        <v>152.19999999999999</v>
      </c>
      <c r="N4471" s="259">
        <f t="shared" si="2968"/>
        <v>153.5</v>
      </c>
      <c r="O4471" s="259">
        <f t="shared" si="2968"/>
        <v>151.10000000000002</v>
      </c>
      <c r="P4471" s="359">
        <f t="shared" si="2968"/>
        <v>1798.9</v>
      </c>
      <c r="Q4471" s="542"/>
      <c r="R4471" s="259">
        <f t="shared" ref="R4471:S4475" si="2969">R2966+R3869+R4428</f>
        <v>1798.9</v>
      </c>
      <c r="S4471" s="258">
        <f t="shared" si="2969"/>
        <v>1798.9</v>
      </c>
      <c r="T4471" s="142">
        <f t="shared" si="2961"/>
        <v>0</v>
      </c>
      <c r="U4471" s="79">
        <v>1</v>
      </c>
    </row>
    <row r="4472" spans="1:21" s="57" customFormat="1" ht="15.75" hidden="1" customHeight="1" thickBot="1">
      <c r="A4472" s="408"/>
      <c r="B4472" s="69"/>
      <c r="C4472" s="409" t="s">
        <v>2282</v>
      </c>
      <c r="D4472" s="364">
        <f t="shared" si="2965"/>
        <v>0</v>
      </c>
      <c r="E4472" s="365">
        <f t="shared" si="2965"/>
        <v>0</v>
      </c>
      <c r="F4472" s="256">
        <f t="shared" ref="F4472:P4472" si="2970">F2881+F3784+F4343</f>
        <v>0</v>
      </c>
      <c r="G4472" s="256">
        <f t="shared" si="2970"/>
        <v>0</v>
      </c>
      <c r="H4472" s="256">
        <f t="shared" si="2970"/>
        <v>0</v>
      </c>
      <c r="I4472" s="256">
        <f t="shared" si="2970"/>
        <v>0</v>
      </c>
      <c r="J4472" s="256">
        <f t="shared" si="2970"/>
        <v>0</v>
      </c>
      <c r="K4472" s="256">
        <f t="shared" si="2970"/>
        <v>0</v>
      </c>
      <c r="L4472" s="256">
        <f t="shared" si="2970"/>
        <v>0</v>
      </c>
      <c r="M4472" s="256">
        <f t="shared" si="2970"/>
        <v>0</v>
      </c>
      <c r="N4472" s="256">
        <f t="shared" si="2970"/>
        <v>0</v>
      </c>
      <c r="O4472" s="256">
        <f t="shared" si="2970"/>
        <v>0</v>
      </c>
      <c r="P4472" s="257">
        <f t="shared" si="2970"/>
        <v>0</v>
      </c>
      <c r="Q4472" s="508"/>
      <c r="R4472" s="259">
        <f t="shared" si="2969"/>
        <v>0</v>
      </c>
      <c r="S4472" s="258">
        <f t="shared" si="2969"/>
        <v>0</v>
      </c>
      <c r="T4472" s="142">
        <f t="shared" si="2961"/>
        <v>0</v>
      </c>
      <c r="U4472" s="79">
        <v>2</v>
      </c>
    </row>
    <row r="4473" spans="1:21" s="57" customFormat="1" ht="15.75" hidden="1" customHeight="1" thickBot="1">
      <c r="A4473" s="408"/>
      <c r="B4473" s="69"/>
      <c r="C4473" s="409" t="s">
        <v>2283</v>
      </c>
      <c r="D4473" s="364">
        <f t="shared" si="2965"/>
        <v>0</v>
      </c>
      <c r="E4473" s="365">
        <f t="shared" si="2965"/>
        <v>0</v>
      </c>
      <c r="F4473" s="337">
        <f t="shared" ref="F4473:P4473" si="2971">F2882+F3785+F4344</f>
        <v>0</v>
      </c>
      <c r="G4473" s="337">
        <f t="shared" si="2971"/>
        <v>0</v>
      </c>
      <c r="H4473" s="337">
        <f t="shared" si="2971"/>
        <v>0</v>
      </c>
      <c r="I4473" s="337">
        <f t="shared" si="2971"/>
        <v>0</v>
      </c>
      <c r="J4473" s="337">
        <f t="shared" si="2971"/>
        <v>0</v>
      </c>
      <c r="K4473" s="337">
        <f t="shared" si="2971"/>
        <v>0</v>
      </c>
      <c r="L4473" s="337">
        <f t="shared" si="2971"/>
        <v>0</v>
      </c>
      <c r="M4473" s="337">
        <f t="shared" si="2971"/>
        <v>0</v>
      </c>
      <c r="N4473" s="337">
        <f t="shared" si="2971"/>
        <v>0</v>
      </c>
      <c r="O4473" s="337">
        <f t="shared" si="2971"/>
        <v>0</v>
      </c>
      <c r="P4473" s="349">
        <f t="shared" si="2971"/>
        <v>0</v>
      </c>
      <c r="Q4473" s="508"/>
      <c r="R4473" s="259">
        <f t="shared" si="2969"/>
        <v>0</v>
      </c>
      <c r="S4473" s="258">
        <f t="shared" si="2969"/>
        <v>0</v>
      </c>
      <c r="T4473" s="142">
        <f t="shared" si="2961"/>
        <v>0</v>
      </c>
      <c r="U4473" s="79">
        <v>2</v>
      </c>
    </row>
    <row r="4474" spans="1:21" s="57" customFormat="1" ht="15.75" hidden="1" customHeight="1" thickBot="1">
      <c r="A4474" s="408"/>
      <c r="B4474" s="69"/>
      <c r="C4474" s="409" t="s">
        <v>2284</v>
      </c>
      <c r="D4474" s="364">
        <f t="shared" si="2965"/>
        <v>0</v>
      </c>
      <c r="E4474" s="365">
        <f t="shared" si="2965"/>
        <v>0</v>
      </c>
      <c r="F4474" s="337">
        <f t="shared" ref="F4474:P4474" si="2972">F2883+F3786+F4345</f>
        <v>0</v>
      </c>
      <c r="G4474" s="337">
        <f t="shared" si="2972"/>
        <v>0</v>
      </c>
      <c r="H4474" s="337">
        <f t="shared" si="2972"/>
        <v>0</v>
      </c>
      <c r="I4474" s="337">
        <f t="shared" si="2972"/>
        <v>0</v>
      </c>
      <c r="J4474" s="337">
        <f t="shared" si="2972"/>
        <v>0</v>
      </c>
      <c r="K4474" s="337">
        <f t="shared" si="2972"/>
        <v>0</v>
      </c>
      <c r="L4474" s="337">
        <f t="shared" si="2972"/>
        <v>0</v>
      </c>
      <c r="M4474" s="337">
        <f t="shared" si="2972"/>
        <v>0</v>
      </c>
      <c r="N4474" s="337">
        <f t="shared" si="2972"/>
        <v>0</v>
      </c>
      <c r="O4474" s="337">
        <f t="shared" si="2972"/>
        <v>0</v>
      </c>
      <c r="P4474" s="349">
        <f t="shared" si="2972"/>
        <v>0</v>
      </c>
      <c r="Q4474" s="508"/>
      <c r="R4474" s="259">
        <f t="shared" si="2969"/>
        <v>0</v>
      </c>
      <c r="S4474" s="258">
        <f t="shared" si="2969"/>
        <v>0</v>
      </c>
      <c r="T4474" s="142">
        <f t="shared" si="2961"/>
        <v>0</v>
      </c>
      <c r="U4474" s="79">
        <v>2</v>
      </c>
    </row>
    <row r="4475" spans="1:21" s="57" customFormat="1" ht="15.75" hidden="1" customHeight="1" thickBot="1">
      <c r="A4475" s="408"/>
      <c r="B4475" s="69"/>
      <c r="C4475" s="409" t="s">
        <v>2285</v>
      </c>
      <c r="D4475" s="364">
        <f t="shared" si="2965"/>
        <v>0</v>
      </c>
      <c r="E4475" s="365">
        <f t="shared" si="2965"/>
        <v>0</v>
      </c>
      <c r="F4475" s="337">
        <f t="shared" ref="F4475:P4475" si="2973">F2884+F3787+F4346</f>
        <v>0</v>
      </c>
      <c r="G4475" s="337">
        <f t="shared" si="2973"/>
        <v>0</v>
      </c>
      <c r="H4475" s="337">
        <f t="shared" si="2973"/>
        <v>0</v>
      </c>
      <c r="I4475" s="337">
        <f t="shared" si="2973"/>
        <v>0</v>
      </c>
      <c r="J4475" s="337">
        <f t="shared" si="2973"/>
        <v>0</v>
      </c>
      <c r="K4475" s="337">
        <f t="shared" si="2973"/>
        <v>0</v>
      </c>
      <c r="L4475" s="337">
        <f t="shared" si="2973"/>
        <v>0</v>
      </c>
      <c r="M4475" s="337">
        <f t="shared" si="2973"/>
        <v>0</v>
      </c>
      <c r="N4475" s="337">
        <f t="shared" si="2973"/>
        <v>0</v>
      </c>
      <c r="O4475" s="337">
        <f t="shared" si="2973"/>
        <v>0</v>
      </c>
      <c r="P4475" s="349">
        <f t="shared" si="2973"/>
        <v>0</v>
      </c>
      <c r="Q4475" s="508"/>
      <c r="R4475" s="259">
        <f t="shared" si="2969"/>
        <v>0</v>
      </c>
      <c r="S4475" s="258">
        <f t="shared" si="2969"/>
        <v>0</v>
      </c>
      <c r="T4475" s="142">
        <f t="shared" si="2961"/>
        <v>0</v>
      </c>
      <c r="U4475" s="79">
        <v>2</v>
      </c>
    </row>
    <row r="4476" spans="1:21" s="196" customFormat="1" ht="15.6" customHeight="1" thickBot="1">
      <c r="A4476" s="407"/>
      <c r="B4476" s="549"/>
      <c r="C4476" s="468"/>
      <c r="D4476" s="161"/>
      <c r="E4476" s="161"/>
      <c r="F4476" s="161"/>
      <c r="G4476" s="161"/>
      <c r="H4476" s="161"/>
      <c r="I4476" s="161"/>
      <c r="J4476" s="161"/>
      <c r="K4476" s="161"/>
      <c r="L4476" s="161"/>
      <c r="M4476" s="161"/>
      <c r="N4476" s="161"/>
      <c r="O4476" s="197"/>
      <c r="P4476" s="117"/>
      <c r="Q4476" s="198"/>
      <c r="R4476" s="161"/>
      <c r="S4476" s="161"/>
      <c r="T4476" s="75"/>
      <c r="U4476" s="79">
        <v>1</v>
      </c>
    </row>
    <row r="4477" spans="1:21" s="57" customFormat="1" ht="15.75" hidden="1" customHeight="1" thickBot="1">
      <c r="A4477" s="408"/>
      <c r="B4477" s="69"/>
      <c r="C4477" s="157" t="s">
        <v>427</v>
      </c>
      <c r="D4477" s="218">
        <v>8.4918052426814439E-2</v>
      </c>
      <c r="E4477" s="218">
        <v>8.2729343856773607E-2</v>
      </c>
      <c r="F4477" s="218">
        <v>7.8671373587897941E-2</v>
      </c>
      <c r="G4477" s="218">
        <v>7.8126697830636749E-2</v>
      </c>
      <c r="H4477" s="218">
        <v>8.0485778992929274E-2</v>
      </c>
      <c r="I4477" s="218">
        <v>8.5957121276487441E-2</v>
      </c>
      <c r="J4477" s="218">
        <v>9.2218089295823452E-2</v>
      </c>
      <c r="K4477" s="218">
        <v>8.0140226249213589E-2</v>
      </c>
      <c r="L4477" s="218">
        <v>8.377199741202937E-2</v>
      </c>
      <c r="M4477" s="218">
        <v>9.0166793381863161E-2</v>
      </c>
      <c r="N4477" s="218">
        <v>8.255631127648036E-2</v>
      </c>
      <c r="O4477" s="218">
        <v>8.0258214413050602E-2</v>
      </c>
      <c r="P4477" s="160">
        <f>SUM(D4477:O4477)</f>
        <v>0.99999999999999989</v>
      </c>
      <c r="Q4477" s="484"/>
      <c r="R4477" s="234"/>
      <c r="S4477" s="234"/>
      <c r="T4477" s="75"/>
      <c r="U4477" s="79">
        <v>2</v>
      </c>
    </row>
    <row r="4478" spans="1:21" s="57" customFormat="1" ht="15.75" hidden="1" customHeight="1" thickBot="1">
      <c r="B4478" s="69"/>
      <c r="C4478" s="157" t="s">
        <v>428</v>
      </c>
      <c r="D4478" s="220">
        <v>8.8801727883873749E-2</v>
      </c>
      <c r="E4478" s="220">
        <v>8.5148680938439164E-2</v>
      </c>
      <c r="F4478" s="220">
        <v>8.1882846434633894E-2</v>
      </c>
      <c r="G4478" s="220">
        <v>7.9882321704758438E-2</v>
      </c>
      <c r="H4478" s="220">
        <v>8.0660507805021486E-2</v>
      </c>
      <c r="I4478" s="220">
        <v>8.3395581086948709E-2</v>
      </c>
      <c r="J4478" s="220">
        <v>9.1504272731709566E-2</v>
      </c>
      <c r="K4478" s="220">
        <v>8.0671053326598824E-2</v>
      </c>
      <c r="L4478" s="220">
        <v>8.171859776494983E-2</v>
      </c>
      <c r="M4478" s="220">
        <v>8.5918661285851863E-2</v>
      </c>
      <c r="N4478" s="220">
        <v>8.231885540645896E-2</v>
      </c>
      <c r="O4478" s="220">
        <v>7.8096893630755615E-2</v>
      </c>
      <c r="P4478" s="164">
        <f>SUM(D4478:O4478)</f>
        <v>1.0000000000000002</v>
      </c>
      <c r="Q4478" s="484"/>
      <c r="R4478" s="234"/>
      <c r="S4478" s="234"/>
      <c r="T4478" s="75"/>
      <c r="U4478" s="79">
        <v>2</v>
      </c>
    </row>
    <row r="4479" spans="1:21" s="57" customFormat="1" ht="15.75" hidden="1" customHeight="1" thickBot="1">
      <c r="B4479" s="69"/>
      <c r="C4479" s="157" t="s">
        <v>429</v>
      </c>
      <c r="D4479" s="235">
        <v>8.3002599497868437E-2</v>
      </c>
      <c r="E4479" s="235">
        <v>8.1510136803992814E-2</v>
      </c>
      <c r="F4479" s="235">
        <v>7.827470130154672E-2</v>
      </c>
      <c r="G4479" s="235">
        <v>7.8036567184507133E-2</v>
      </c>
      <c r="H4479" s="235">
        <v>7.9025403902132474E-2</v>
      </c>
      <c r="I4479" s="235">
        <v>8.365003702974301E-2</v>
      </c>
      <c r="J4479" s="235">
        <v>9.3884250190222659E-2</v>
      </c>
      <c r="K4479" s="235">
        <v>7.902146503329284E-2</v>
      </c>
      <c r="L4479" s="235">
        <v>8.3411451845224541E-2</v>
      </c>
      <c r="M4479" s="235">
        <v>9.3998962380160686E-2</v>
      </c>
      <c r="N4479" s="235">
        <v>8.5423769939437122E-2</v>
      </c>
      <c r="O4479" s="235">
        <v>8.0760654891871467E-2</v>
      </c>
      <c r="P4479" s="167">
        <f>SUM(D4479:O4479)</f>
        <v>1</v>
      </c>
      <c r="Q4479" s="484"/>
      <c r="R4479" s="234"/>
      <c r="S4479" s="234"/>
      <c r="T4479" s="75"/>
      <c r="U4479" s="79">
        <v>2</v>
      </c>
    </row>
    <row r="4480" spans="1:21" s="57" customFormat="1" ht="15.75" hidden="1" customHeight="1" thickBot="1">
      <c r="B4480" s="69"/>
      <c r="C4480" s="157" t="s">
        <v>430</v>
      </c>
      <c r="D4480" s="168">
        <f>D4499/$P4499</f>
        <v>8.3512802105766934E-2</v>
      </c>
      <c r="E4480" s="169">
        <f t="shared" ref="E4480:M4480" si="2974">E4499/$P4499</f>
        <v>8.1072026800670022E-2</v>
      </c>
      <c r="F4480" s="169">
        <f t="shared" si="2974"/>
        <v>7.7051926298157464E-2</v>
      </c>
      <c r="G4480" s="169">
        <f t="shared" si="2974"/>
        <v>8.0210576692988769E-2</v>
      </c>
      <c r="H4480" s="169">
        <f t="shared" si="2974"/>
        <v>7.9863603732950469E-2</v>
      </c>
      <c r="I4480" s="169">
        <f t="shared" si="2974"/>
        <v>8.4350323043790379E-2</v>
      </c>
      <c r="J4480" s="169">
        <f t="shared" si="2974"/>
        <v>0.10169897104570472</v>
      </c>
      <c r="K4480" s="169">
        <f t="shared" si="2974"/>
        <v>7.6633165829145727E-2</v>
      </c>
      <c r="L4480" s="169">
        <f t="shared" si="2974"/>
        <v>8.1658291457286439E-2</v>
      </c>
      <c r="M4480" s="169">
        <f t="shared" si="2974"/>
        <v>9.1409428092845191E-2</v>
      </c>
      <c r="N4480" s="169">
        <f t="shared" ref="N4480:O4482" si="2975">N4499/$P4499</f>
        <v>8.357262502991146E-2</v>
      </c>
      <c r="O4480" s="169">
        <f t="shared" si="2975"/>
        <v>7.8966259870782485E-2</v>
      </c>
      <c r="P4480" s="171">
        <f>SUM(D4480:O4480)</f>
        <v>1</v>
      </c>
      <c r="Q4480" s="484"/>
      <c r="R4480" s="234"/>
      <c r="S4480" s="234"/>
      <c r="T4480" s="75"/>
      <c r="U4480" s="79">
        <v>2</v>
      </c>
    </row>
    <row r="4481" spans="1:21" s="57" customFormat="1" ht="15.75" hidden="1" customHeight="1" thickBot="1">
      <c r="B4481" s="69"/>
      <c r="C4481" s="172" t="s">
        <v>431</v>
      </c>
      <c r="D4481" s="168">
        <f t="shared" ref="D4481:M4482" si="2976">D4500/$P4500</f>
        <v>8.3796587494074204E-2</v>
      </c>
      <c r="E4481" s="169">
        <f t="shared" si="2976"/>
        <v>8.0900809092551124E-2</v>
      </c>
      <c r="F4481" s="169">
        <f t="shared" si="2976"/>
        <v>7.7522400957440854E-2</v>
      </c>
      <c r="G4481" s="169">
        <f t="shared" si="2976"/>
        <v>7.8427331707916825E-2</v>
      </c>
      <c r="H4481" s="169">
        <f t="shared" si="2976"/>
        <v>7.9926741632738788E-2</v>
      </c>
      <c r="I4481" s="169">
        <f t="shared" si="2976"/>
        <v>8.4942833111343763E-2</v>
      </c>
      <c r="J4481" s="169">
        <f t="shared" si="2976"/>
        <v>9.7008576451023273E-2</v>
      </c>
      <c r="K4481" s="169">
        <f t="shared" si="2976"/>
        <v>7.8547989141313612E-2</v>
      </c>
      <c r="L4481" s="169">
        <f t="shared" si="2976"/>
        <v>8.1866068559725474E-2</v>
      </c>
      <c r="M4481" s="169">
        <f t="shared" si="2976"/>
        <v>9.3207867299024222E-2</v>
      </c>
      <c r="N4481" s="169">
        <f t="shared" si="2975"/>
        <v>8.3494943910582223E-2</v>
      </c>
      <c r="O4481" s="169">
        <f t="shared" si="2975"/>
        <v>8.0357850642265541E-2</v>
      </c>
      <c r="P4481" s="171">
        <f>SUM(D4481:O4481)</f>
        <v>0.99999999999999989</v>
      </c>
      <c r="Q4481" s="496">
        <f>(P4500/P4499-1)</f>
        <v>-8.383943527159432E-3</v>
      </c>
      <c r="R4481" s="234"/>
      <c r="S4481" s="234"/>
      <c r="T4481" s="75"/>
      <c r="U4481" s="79">
        <v>2</v>
      </c>
    </row>
    <row r="4482" spans="1:21" s="57" customFormat="1" ht="15.75" hidden="1" customHeight="1" thickBot="1">
      <c r="B4482" s="69"/>
      <c r="C4482" s="157" t="s">
        <v>445</v>
      </c>
      <c r="D4482" s="168">
        <f t="shared" si="2976"/>
        <v>8.14802806907092E-2</v>
      </c>
      <c r="E4482" s="169">
        <f t="shared" si="2976"/>
        <v>7.9076582120120434E-2</v>
      </c>
      <c r="F4482" s="169">
        <f t="shared" si="2976"/>
        <v>7.5958558779650395E-2</v>
      </c>
      <c r="G4482" s="169">
        <f t="shared" si="2976"/>
        <v>7.593009828229498E-2</v>
      </c>
      <c r="H4482" s="169">
        <f t="shared" si="2976"/>
        <v>7.7669150608416254E-2</v>
      </c>
      <c r="I4482" s="169">
        <f t="shared" si="2976"/>
        <v>8.3046991225420794E-2</v>
      </c>
      <c r="J4482" s="169">
        <f t="shared" si="2976"/>
        <v>9.3366665750057448E-2</v>
      </c>
      <c r="K4482" s="169">
        <f t="shared" si="2976"/>
        <v>8.4201266060804317E-2</v>
      </c>
      <c r="L4482" s="169">
        <f t="shared" si="2976"/>
        <v>8.357516484734985E-2</v>
      </c>
      <c r="M4482" s="169">
        <f t="shared" si="2976"/>
        <v>9.5583936530825406E-2</v>
      </c>
      <c r="N4482" s="169">
        <f t="shared" si="2975"/>
        <v>8.6225373213551559E-2</v>
      </c>
      <c r="O4482" s="169">
        <f t="shared" si="2975"/>
        <v>8.3885931890799348E-2</v>
      </c>
      <c r="P4482" s="171">
        <f t="shared" ref="P4482:P4487" si="2977">SUM(D4482:O4482)</f>
        <v>1.0000000000000002</v>
      </c>
      <c r="Q4482" s="496">
        <f t="shared" ref="Q4482:Q4487" si="2978">(P4501/P4500-1)</f>
        <v>3.3741628461495754E-2</v>
      </c>
      <c r="R4482" s="234"/>
      <c r="S4482" s="234"/>
      <c r="T4482" s="75"/>
      <c r="U4482" s="79">
        <v>2</v>
      </c>
    </row>
    <row r="4483" spans="1:21" s="57" customFormat="1" ht="15.75" hidden="1" customHeight="1" thickBot="1">
      <c r="A4483" s="57" t="s">
        <v>2468</v>
      </c>
      <c r="B4483" s="69"/>
      <c r="C4483" s="157" t="s">
        <v>640</v>
      </c>
      <c r="D4483" s="168">
        <f t="shared" ref="D4483:O4483" si="2979">D4502/$P4502</f>
        <v>8.1869791626256835E-2</v>
      </c>
      <c r="E4483" s="169">
        <f t="shared" si="2979"/>
        <v>7.9220509665128877E-2</v>
      </c>
      <c r="F4483" s="169">
        <f t="shared" si="2979"/>
        <v>7.7154497986332032E-2</v>
      </c>
      <c r="G4483" s="169">
        <f t="shared" si="2979"/>
        <v>7.5696400184249626E-2</v>
      </c>
      <c r="H4483" s="169">
        <f t="shared" si="2979"/>
        <v>7.9174068630742014E-2</v>
      </c>
      <c r="I4483" s="169">
        <f t="shared" si="2979"/>
        <v>8.1830361731652285E-2</v>
      </c>
      <c r="J4483" s="169">
        <f t="shared" si="2979"/>
        <v>9.4642171733371694E-2</v>
      </c>
      <c r="K4483" s="169">
        <f t="shared" si="2979"/>
        <v>8.0712606142544288E-2</v>
      </c>
      <c r="L4483" s="169">
        <f t="shared" si="2979"/>
        <v>8.428205144346651E-2</v>
      </c>
      <c r="M4483" s="169">
        <f t="shared" si="2979"/>
        <v>9.4020164998146291E-2</v>
      </c>
      <c r="N4483" s="169">
        <f t="shared" si="2979"/>
        <v>8.6976067495001128E-2</v>
      </c>
      <c r="O4483" s="169">
        <f t="shared" si="2979"/>
        <v>8.4421308363108238E-2</v>
      </c>
      <c r="P4483" s="171">
        <f t="shared" si="2977"/>
        <v>0.99999999999999978</v>
      </c>
      <c r="Q4483" s="497">
        <f t="shared" si="2978"/>
        <v>6.4842390652366966E-2</v>
      </c>
      <c r="R4483" s="234"/>
      <c r="S4483" s="234"/>
      <c r="T4483" s="75"/>
      <c r="U4483" s="79">
        <v>2</v>
      </c>
    </row>
    <row r="4484" spans="1:21" s="57" customFormat="1" ht="15.75" hidden="1" customHeight="1" thickBot="1">
      <c r="A4484" s="57" t="s">
        <v>2468</v>
      </c>
      <c r="B4484" s="69"/>
      <c r="C4484" s="157" t="s">
        <v>738</v>
      </c>
      <c r="D4484" s="168">
        <f t="shared" ref="D4484:O4484" si="2980">D4503/$P4503</f>
        <v>8.0702161658485691E-2</v>
      </c>
      <c r="E4484" s="169">
        <f t="shared" si="2980"/>
        <v>7.7523328757949969E-2</v>
      </c>
      <c r="F4484" s="169">
        <f t="shared" si="2980"/>
        <v>7.5860174520841414E-2</v>
      </c>
      <c r="G4484" s="169">
        <f t="shared" si="2980"/>
        <v>7.5752175718019024E-2</v>
      </c>
      <c r="H4484" s="169">
        <f t="shared" si="2980"/>
        <v>7.8894024697234361E-2</v>
      </c>
      <c r="I4484" s="169">
        <f t="shared" si="2980"/>
        <v>7.6878824002968707E-2</v>
      </c>
      <c r="J4484" s="169">
        <f t="shared" si="2980"/>
        <v>9.5213292963919532E-2</v>
      </c>
      <c r="K4484" s="169">
        <f t="shared" si="2980"/>
        <v>8.2441636200989196E-2</v>
      </c>
      <c r="L4484" s="169">
        <f t="shared" si="2980"/>
        <v>8.6585769977531604E-2</v>
      </c>
      <c r="M4484" s="169">
        <f t="shared" si="2980"/>
        <v>9.8489227788915709E-2</v>
      </c>
      <c r="N4484" s="169">
        <f t="shared" si="2980"/>
        <v>8.9200481817684238E-2</v>
      </c>
      <c r="O4484" s="169">
        <f t="shared" si="2980"/>
        <v>8.245890189546061E-2</v>
      </c>
      <c r="P4484" s="171">
        <f t="shared" si="2977"/>
        <v>1</v>
      </c>
      <c r="Q4484" s="497">
        <f t="shared" si="2978"/>
        <v>8.7357870180459818E-2</v>
      </c>
      <c r="R4484" s="234"/>
      <c r="S4484" s="234"/>
      <c r="T4484" s="477"/>
      <c r="U4484" s="79">
        <v>2</v>
      </c>
    </row>
    <row r="4485" spans="1:21" s="57" customFormat="1" ht="15.75" hidden="1" customHeight="1" thickBot="1">
      <c r="A4485" s="57" t="s">
        <v>2468</v>
      </c>
      <c r="B4485" s="516"/>
      <c r="C4485" s="216" t="s">
        <v>846</v>
      </c>
      <c r="D4485" s="173">
        <f t="shared" ref="D4485:O4485" si="2981">D4504/$P4504</f>
        <v>7.4981967004716057E-2</v>
      </c>
      <c r="E4485" s="218">
        <f t="shared" si="2981"/>
        <v>8.1095408401174615E-2</v>
      </c>
      <c r="F4485" s="218">
        <f t="shared" si="2981"/>
        <v>7.4935472645827492E-2</v>
      </c>
      <c r="G4485" s="218">
        <f t="shared" si="2981"/>
        <v>7.8189651759796752E-2</v>
      </c>
      <c r="H4485" s="218">
        <f t="shared" si="2981"/>
        <v>7.9760438516087731E-2</v>
      </c>
      <c r="I4485" s="218">
        <f t="shared" si="2981"/>
        <v>8.2918201843117337E-2</v>
      </c>
      <c r="J4485" s="218">
        <f t="shared" si="2981"/>
        <v>9.7365404112528683E-2</v>
      </c>
      <c r="K4485" s="218">
        <f t="shared" si="2981"/>
        <v>8.0480631967841929E-2</v>
      </c>
      <c r="L4485" s="218">
        <f t="shared" si="2981"/>
        <v>8.4771920848939517E-2</v>
      </c>
      <c r="M4485" s="218">
        <f t="shared" si="2981"/>
        <v>9.6210286978944293E-2</v>
      </c>
      <c r="N4485" s="218">
        <f t="shared" si="2981"/>
        <v>8.4985645421514988E-2</v>
      </c>
      <c r="O4485" s="218">
        <f t="shared" si="2981"/>
        <v>8.4304970499510593E-2</v>
      </c>
      <c r="P4485" s="514">
        <f t="shared" si="2977"/>
        <v>0.99999999999999989</v>
      </c>
      <c r="Q4485" s="550">
        <f t="shared" si="2978"/>
        <v>8.7447941087583914E-2</v>
      </c>
      <c r="R4485" s="234"/>
      <c r="S4485" s="234"/>
      <c r="T4485" s="75"/>
      <c r="U4485" s="79">
        <v>2</v>
      </c>
    </row>
    <row r="4486" spans="1:21" s="57" customFormat="1" ht="15.75" hidden="1" customHeight="1" thickBot="1">
      <c r="A4486" s="57" t="s">
        <v>2468</v>
      </c>
      <c r="B4486" s="516"/>
      <c r="C4486" s="216" t="s">
        <v>928</v>
      </c>
      <c r="D4486" s="219">
        <f t="shared" ref="D4486:O4487" si="2982">D4505/$P4505</f>
        <v>7.5816996704356862E-2</v>
      </c>
      <c r="E4486" s="220">
        <f t="shared" si="2982"/>
        <v>7.3717955138735275E-2</v>
      </c>
      <c r="F4486" s="220">
        <f t="shared" si="2982"/>
        <v>7.0616348402995133E-2</v>
      </c>
      <c r="G4486" s="220">
        <f t="shared" si="2982"/>
        <v>7.1751627413788793E-2</v>
      </c>
      <c r="H4486" s="220">
        <f t="shared" si="2982"/>
        <v>7.1037279548944954E-2</v>
      </c>
      <c r="I4486" s="220">
        <f t="shared" si="2982"/>
        <v>7.6212198429387271E-2</v>
      </c>
      <c r="J4486" s="220">
        <f t="shared" si="2982"/>
        <v>8.867976618884392E-2</v>
      </c>
      <c r="K4486" s="220">
        <f t="shared" si="2982"/>
        <v>8.8130422084304952E-2</v>
      </c>
      <c r="L4486" s="220">
        <f t="shared" si="2982"/>
        <v>9.0501801566094581E-2</v>
      </c>
      <c r="M4486" s="220">
        <f t="shared" si="2982"/>
        <v>0.10459254685429369</v>
      </c>
      <c r="N4486" s="220">
        <f t="shared" si="2982"/>
        <v>9.5230217188279759E-2</v>
      </c>
      <c r="O4486" s="220">
        <f t="shared" si="2982"/>
        <v>9.3712840479974802E-2</v>
      </c>
      <c r="P4486" s="460">
        <f t="shared" si="2977"/>
        <v>0.99999999999999978</v>
      </c>
      <c r="Q4486" s="551">
        <f t="shared" si="2978"/>
        <v>0.15178137923397195</v>
      </c>
      <c r="R4486" s="234"/>
      <c r="S4486" s="234"/>
      <c r="T4486" s="75"/>
      <c r="U4486" s="79">
        <v>2</v>
      </c>
    </row>
    <row r="4487" spans="1:21" s="57" customFormat="1" ht="15.6" hidden="1" customHeight="1" thickBot="1">
      <c r="A4487" s="57" t="s">
        <v>2468</v>
      </c>
      <c r="B4487" s="516"/>
      <c r="C4487" s="216" t="s">
        <v>1029</v>
      </c>
      <c r="D4487" s="219">
        <f t="shared" si="2982"/>
        <v>8.1649078917711615E-2</v>
      </c>
      <c r="E4487" s="220">
        <f t="shared" si="2982"/>
        <v>8.0383857475242751E-2</v>
      </c>
      <c r="F4487" s="220">
        <f t="shared" si="2982"/>
        <v>7.488819121671085E-2</v>
      </c>
      <c r="G4487" s="220">
        <f t="shared" si="2982"/>
        <v>7.1957869848801995E-2</v>
      </c>
      <c r="H4487" s="220">
        <f t="shared" si="2982"/>
        <v>8.0477689764190397E-2</v>
      </c>
      <c r="I4487" s="220">
        <f t="shared" si="2982"/>
        <v>8.4930174730740465E-2</v>
      </c>
      <c r="J4487" s="220">
        <f t="shared" si="2982"/>
        <v>9.6449264948303581E-2</v>
      </c>
      <c r="K4487" s="220">
        <f t="shared" si="2982"/>
        <v>8.2302018545520411E-2</v>
      </c>
      <c r="L4487" s="220">
        <f t="shared" si="2982"/>
        <v>8.3284019052420707E-2</v>
      </c>
      <c r="M4487" s="220">
        <f t="shared" si="2982"/>
        <v>9.5465551194696796E-2</v>
      </c>
      <c r="N4487" s="220">
        <f t="shared" si="2982"/>
        <v>8.5247556322407977E-2</v>
      </c>
      <c r="O4487" s="220">
        <f t="shared" si="2982"/>
        <v>8.2964727983252495E-2</v>
      </c>
      <c r="P4487" s="460">
        <f t="shared" si="2977"/>
        <v>1</v>
      </c>
      <c r="Q4487" s="551">
        <f t="shared" si="2978"/>
        <v>0.1698391249542639</v>
      </c>
      <c r="R4487" s="234"/>
      <c r="S4487" s="234"/>
      <c r="T4487" s="75"/>
      <c r="U4487" s="79">
        <v>2</v>
      </c>
    </row>
    <row r="4488" spans="1:21" s="57" customFormat="1" ht="15.6" hidden="1" customHeight="1" thickBot="1">
      <c r="A4488" s="57" t="s">
        <v>2468</v>
      </c>
      <c r="B4488" s="516"/>
      <c r="C4488" s="216" t="s">
        <v>1176</v>
      </c>
      <c r="D4488" s="219">
        <f t="shared" ref="D4488:O4488" si="2983">D4508/$P4508</f>
        <v>7.2670245603914135E-2</v>
      </c>
      <c r="E4488" s="220">
        <f t="shared" si="2983"/>
        <v>7.2670245603914135E-2</v>
      </c>
      <c r="F4488" s="220">
        <f t="shared" si="2983"/>
        <v>6.6857967990858469E-2</v>
      </c>
      <c r="G4488" s="220">
        <f t="shared" si="2983"/>
        <v>6.753375267654943E-2</v>
      </c>
      <c r="H4488" s="220">
        <f t="shared" si="2983"/>
        <v>6.9272263929822497E-2</v>
      </c>
      <c r="I4488" s="220">
        <f t="shared" si="2983"/>
        <v>7.2851350049267946E-2</v>
      </c>
      <c r="J4488" s="220">
        <f t="shared" si="2983"/>
        <v>8.4901339819618268E-2</v>
      </c>
      <c r="K4488" s="220">
        <f t="shared" si="2983"/>
        <v>9.3250067436959599E-2</v>
      </c>
      <c r="L4488" s="220">
        <f t="shared" si="2983"/>
        <v>9.508850859255441E-2</v>
      </c>
      <c r="M4488" s="220">
        <f t="shared" si="2983"/>
        <v>0.10888641770612142</v>
      </c>
      <c r="N4488" s="220">
        <f t="shared" si="2983"/>
        <v>9.8299924792329477E-2</v>
      </c>
      <c r="O4488" s="220">
        <f t="shared" si="2983"/>
        <v>9.7717915798090277E-2</v>
      </c>
      <c r="P4488" s="460">
        <f>SUM(D4488:O4488)</f>
        <v>1</v>
      </c>
      <c r="Q4488" s="551">
        <f>(P4508/P4506-1)</f>
        <v>0.20164468755963316</v>
      </c>
      <c r="R4488" s="234"/>
      <c r="S4488" s="234"/>
      <c r="T4488" s="75"/>
      <c r="U4488" s="79">
        <v>2</v>
      </c>
    </row>
    <row r="4489" spans="1:21" s="57" customFormat="1" ht="15.6" customHeight="1" thickBot="1">
      <c r="A4489" s="57" t="s">
        <v>2468</v>
      </c>
      <c r="B4489" s="516">
        <f>+B4471+1</f>
        <v>856</v>
      </c>
      <c r="C4489" s="216" t="s">
        <v>2286</v>
      </c>
      <c r="D4489" s="219">
        <f t="shared" ref="D4489:O4489" si="2984">D4509/$P4509</f>
        <v>8.7813960474284136E-2</v>
      </c>
      <c r="E4489" s="220">
        <f t="shared" si="2984"/>
        <v>8.5124071422970946E-2</v>
      </c>
      <c r="F4489" s="220">
        <f t="shared" si="2984"/>
        <v>8.1745675688049829E-2</v>
      </c>
      <c r="G4489" s="220">
        <f t="shared" si="2984"/>
        <v>8.1603536920918582E-2</v>
      </c>
      <c r="H4489" s="220">
        <f t="shared" si="2984"/>
        <v>8.5467375307261395E-2</v>
      </c>
      <c r="I4489" s="220">
        <f t="shared" si="2984"/>
        <v>8.798141552279401E-2</v>
      </c>
      <c r="J4489" s="220">
        <f t="shared" si="2984"/>
        <v>0.10368771508705493</v>
      </c>
      <c r="K4489" s="220">
        <f t="shared" si="2984"/>
        <v>8.8960361172731844E-2</v>
      </c>
      <c r="L4489" s="220">
        <f t="shared" si="2984"/>
        <v>8.7574132519286946E-2</v>
      </c>
      <c r="M4489" s="220">
        <f t="shared" si="2984"/>
        <v>7.6883752720334583E-2</v>
      </c>
      <c r="N4489" s="220">
        <f t="shared" si="2984"/>
        <v>6.0497932272627813E-2</v>
      </c>
      <c r="O4489" s="220">
        <f t="shared" si="2984"/>
        <v>7.2660070891684969E-2</v>
      </c>
      <c r="P4489" s="460">
        <f t="shared" ref="P4489:P4498" si="2985">SUM(D4489:O4489)</f>
        <v>0.99999999999999978</v>
      </c>
      <c r="Q4489" s="551">
        <f>(P4509/P4508-1)</f>
        <v>0.12670299030407306</v>
      </c>
      <c r="R4489" s="234"/>
      <c r="S4489" s="234"/>
      <c r="T4489" s="75"/>
      <c r="U4489" s="79">
        <v>1</v>
      </c>
    </row>
    <row r="4490" spans="1:21" s="57" customFormat="1" ht="15.6" customHeight="1" thickBot="1">
      <c r="A4490" s="57" t="s">
        <v>2468</v>
      </c>
      <c r="B4490" s="516">
        <f>+B4489+1</f>
        <v>857</v>
      </c>
      <c r="C4490" s="216" t="s">
        <v>2287</v>
      </c>
      <c r="D4490" s="347">
        <f t="shared" ref="D4490:O4490" si="2986">D4510/$P4510</f>
        <v>7.6652139119954124E-2</v>
      </c>
      <c r="E4490" s="264">
        <f t="shared" si="2986"/>
        <v>7.4312107779356137E-2</v>
      </c>
      <c r="F4490" s="264">
        <f t="shared" si="2986"/>
        <v>7.0015478546856344E-2</v>
      </c>
      <c r="G4490" s="264">
        <f t="shared" si="2986"/>
        <v>7.6668994059960804E-2</v>
      </c>
      <c r="H4490" s="264">
        <f t="shared" si="2986"/>
        <v>7.728390262063585E-2</v>
      </c>
      <c r="I4490" s="264">
        <f t="shared" si="2986"/>
        <v>7.9296144558055004E-2</v>
      </c>
      <c r="J4490" s="264">
        <f t="shared" si="2986"/>
        <v>9.4168567168115447E-2</v>
      </c>
      <c r="K4490" s="264">
        <f t="shared" si="2986"/>
        <v>8.0745824171185782E-2</v>
      </c>
      <c r="L4490" s="264">
        <f t="shared" si="2986"/>
        <v>8.2774125875438281E-2</v>
      </c>
      <c r="M4490" s="264">
        <f t="shared" si="2986"/>
        <v>0.10172617831493407</v>
      </c>
      <c r="N4490" s="264">
        <f t="shared" si="2986"/>
        <v>9.2986233379096575E-2</v>
      </c>
      <c r="O4490" s="264">
        <f t="shared" si="2986"/>
        <v>9.33703044064116E-2</v>
      </c>
      <c r="P4490" s="552">
        <f t="shared" si="2985"/>
        <v>1.0000000000000002</v>
      </c>
      <c r="Q4490" s="553">
        <f t="shared" ref="Q4490:Q4498" si="2987">(P4510/P4509-1)</f>
        <v>9.2114177057727176E-2</v>
      </c>
      <c r="R4490" s="234"/>
      <c r="S4490" s="234"/>
      <c r="T4490" s="75"/>
      <c r="U4490" s="79">
        <v>1</v>
      </c>
    </row>
    <row r="4491" spans="1:21" s="57" customFormat="1" ht="15.6" customHeight="1" thickBot="1">
      <c r="A4491" s="57" t="s">
        <v>2468</v>
      </c>
      <c r="B4491" s="516">
        <f>+B4490+1</f>
        <v>858</v>
      </c>
      <c r="C4491" s="157" t="s">
        <v>2288</v>
      </c>
      <c r="D4491" s="175">
        <f t="shared" ref="D4491:O4491" si="2988">D4511/$P4511</f>
        <v>7.8520207794956012E-2</v>
      </c>
      <c r="E4491" s="176">
        <f t="shared" si="2988"/>
        <v>7.9293596220145493E-2</v>
      </c>
      <c r="F4491" s="176">
        <f t="shared" si="2988"/>
        <v>7.2461845380748971E-2</v>
      </c>
      <c r="G4491" s="176">
        <f t="shared" si="2988"/>
        <v>7.6798070361493012E-2</v>
      </c>
      <c r="H4491" s="176">
        <f t="shared" si="2988"/>
        <v>7.8161488418114725E-2</v>
      </c>
      <c r="I4491" s="176">
        <f t="shared" si="2988"/>
        <v>7.9888462261469798E-2</v>
      </c>
      <c r="J4491" s="176">
        <f t="shared" si="2988"/>
        <v>0.10160329526911352</v>
      </c>
      <c r="K4491" s="176">
        <f t="shared" si="2988"/>
        <v>7.989165003619364E-2</v>
      </c>
      <c r="L4491" s="176">
        <f t="shared" si="2988"/>
        <v>8.2662705548995505E-2</v>
      </c>
      <c r="M4491" s="176">
        <f t="shared" si="2988"/>
        <v>9.7183347732287748E-2</v>
      </c>
      <c r="N4491" s="176">
        <f t="shared" si="2988"/>
        <v>8.8245783707369282E-2</v>
      </c>
      <c r="O4491" s="176">
        <f t="shared" si="2988"/>
        <v>8.5289547269112281E-2</v>
      </c>
      <c r="P4491" s="229">
        <f t="shared" si="2985"/>
        <v>0.99999999999999989</v>
      </c>
      <c r="Q4491" s="498">
        <f t="shared" si="2987"/>
        <v>0.22682776871741939</v>
      </c>
      <c r="R4491" s="234"/>
      <c r="S4491" s="234"/>
      <c r="T4491" s="75"/>
      <c r="U4491" s="79">
        <v>1</v>
      </c>
    </row>
    <row r="4492" spans="1:21" s="57" customFormat="1" ht="15.6" customHeight="1" thickBot="1">
      <c r="A4492" s="57" t="s">
        <v>2468</v>
      </c>
      <c r="B4492" s="516">
        <f>+B4491+1</f>
        <v>859</v>
      </c>
      <c r="C4492" s="157" t="s">
        <v>2289</v>
      </c>
      <c r="D4492" s="175">
        <f t="shared" ref="D4492:O4492" si="2989">D4512/$P4512</f>
        <v>8.3667940584448305E-2</v>
      </c>
      <c r="E4492" s="176">
        <f t="shared" si="2989"/>
        <v>7.8404807476239666E-2</v>
      </c>
      <c r="F4492" s="176">
        <f t="shared" si="2989"/>
        <v>7.6202177423489559E-2</v>
      </c>
      <c r="G4492" s="176">
        <f t="shared" si="2989"/>
        <v>7.6496087100618226E-2</v>
      </c>
      <c r="H4492" s="176">
        <f t="shared" si="2989"/>
        <v>7.9927823176054499E-2</v>
      </c>
      <c r="I4492" s="176">
        <f t="shared" si="2989"/>
        <v>8.0889020730569305E-2</v>
      </c>
      <c r="J4492" s="176">
        <f t="shared" si="2989"/>
        <v>9.9749586660053569E-2</v>
      </c>
      <c r="K4492" s="176">
        <f t="shared" si="2989"/>
        <v>8.0739218319521674E-2</v>
      </c>
      <c r="L4492" s="176">
        <f t="shared" si="2989"/>
        <v>8.2942547009921555E-2</v>
      </c>
      <c r="M4492" s="176">
        <f t="shared" si="2989"/>
        <v>9.4500716623914363E-2</v>
      </c>
      <c r="N4492" s="176">
        <f t="shared" si="2989"/>
        <v>8.4033868271992801E-2</v>
      </c>
      <c r="O4492" s="176">
        <f t="shared" si="2989"/>
        <v>8.2446206623176477E-2</v>
      </c>
      <c r="P4492" s="164">
        <f t="shared" si="2985"/>
        <v>1</v>
      </c>
      <c r="Q4492" s="492">
        <f t="shared" si="2987"/>
        <v>6.9996998375087216E-2</v>
      </c>
      <c r="R4492" s="234"/>
      <c r="S4492" s="234"/>
      <c r="T4492" s="75"/>
      <c r="U4492" s="79">
        <v>1</v>
      </c>
    </row>
    <row r="4493" spans="1:21" s="57" customFormat="1" ht="15.75" customHeight="1" thickBot="1">
      <c r="A4493" s="57" t="s">
        <v>2468</v>
      </c>
      <c r="B4493" s="516">
        <f>+B4492+1</f>
        <v>860</v>
      </c>
      <c r="C4493" s="157" t="s">
        <v>2290</v>
      </c>
      <c r="D4493" s="175">
        <f t="shared" ref="D4493:O4493" si="2990">D4513/$P4513</f>
        <v>8.3654284932006939E-2</v>
      </c>
      <c r="E4493" s="176">
        <f t="shared" si="2990"/>
        <v>7.8397371543305644E-2</v>
      </c>
      <c r="F4493" s="176">
        <f t="shared" si="2990"/>
        <v>7.6206990964680116E-2</v>
      </c>
      <c r="G4493" s="176">
        <f t="shared" si="2990"/>
        <v>7.6499041708496862E-2</v>
      </c>
      <c r="H4493" s="176">
        <f t="shared" si="2990"/>
        <v>7.9930637948343514E-2</v>
      </c>
      <c r="I4493" s="176">
        <f t="shared" si="2990"/>
        <v>8.0898056037236474E-2</v>
      </c>
      <c r="J4493" s="176">
        <f t="shared" si="2990"/>
        <v>9.9753582184904627E-2</v>
      </c>
      <c r="K4493" s="176">
        <f t="shared" si="2990"/>
        <v>8.0733777493839559E-2</v>
      </c>
      <c r="L4493" s="176">
        <f t="shared" si="2990"/>
        <v>8.2942411243953629E-2</v>
      </c>
      <c r="M4493" s="176">
        <f t="shared" si="2990"/>
        <v>9.4496668796203345E-2</v>
      </c>
      <c r="N4493" s="176">
        <f t="shared" si="2990"/>
        <v>8.4037601533266407E-2</v>
      </c>
      <c r="O4493" s="176">
        <f t="shared" si="2990"/>
        <v>8.2449575613762857E-2</v>
      </c>
      <c r="P4493" s="164">
        <f t="shared" si="2985"/>
        <v>1</v>
      </c>
      <c r="Q4493" s="492">
        <f t="shared" si="2987"/>
        <v>-2.9061943864657214E-2</v>
      </c>
      <c r="R4493" s="234"/>
      <c r="S4493" s="234"/>
      <c r="T4493" s="75"/>
      <c r="U4493" s="79">
        <v>1</v>
      </c>
    </row>
    <row r="4494" spans="1:21" s="57" customFormat="1" ht="15.75" customHeight="1" thickBot="1">
      <c r="A4494" s="57" t="s">
        <v>2468</v>
      </c>
      <c r="B4494" s="516">
        <f>+B4493+1</f>
        <v>861</v>
      </c>
      <c r="C4494" s="157" t="s">
        <v>2291</v>
      </c>
      <c r="D4494" s="175">
        <f t="shared" ref="D4494:O4494" si="2991">D4514/$P4514</f>
        <v>8.3655828420557715E-2</v>
      </c>
      <c r="E4494" s="176">
        <f t="shared" si="2991"/>
        <v>7.8393431950522632E-2</v>
      </c>
      <c r="F4494" s="176">
        <f t="shared" si="2991"/>
        <v>7.6205287713841371E-2</v>
      </c>
      <c r="G4494" s="176">
        <f t="shared" si="2991"/>
        <v>7.649462910050997E-2</v>
      </c>
      <c r="H4494" s="176">
        <f t="shared" si="2991"/>
        <v>7.993055806719955E-2</v>
      </c>
      <c r="I4494" s="176">
        <f t="shared" si="2991"/>
        <v>8.0889001410539271E-2</v>
      </c>
      <c r="J4494" s="176">
        <f t="shared" si="2991"/>
        <v>9.9750443053998356E-2</v>
      </c>
      <c r="K4494" s="176">
        <f t="shared" si="2991"/>
        <v>8.0744330717204979E-2</v>
      </c>
      <c r="L4494" s="176">
        <f t="shared" si="2991"/>
        <v>8.295055879055302E-2</v>
      </c>
      <c r="M4494" s="176">
        <f t="shared" si="2991"/>
        <v>9.4506130420630052E-2</v>
      </c>
      <c r="N4494" s="176">
        <f t="shared" si="2991"/>
        <v>8.4035588990560239E-2</v>
      </c>
      <c r="O4494" s="176">
        <f t="shared" si="2991"/>
        <v>8.2444211363882913E-2</v>
      </c>
      <c r="P4494" s="164">
        <f t="shared" si="2985"/>
        <v>1</v>
      </c>
      <c r="Q4494" s="492">
        <f t="shared" si="2987"/>
        <v>9.3638769736239524E-3</v>
      </c>
      <c r="R4494" s="234"/>
      <c r="S4494" s="234"/>
      <c r="T4494" s="75"/>
      <c r="U4494" s="79">
        <v>1</v>
      </c>
    </row>
    <row r="4495" spans="1:21" s="57" customFormat="1" ht="15.75" hidden="1" customHeight="1" thickBot="1">
      <c r="A4495" s="57" t="s">
        <v>2468</v>
      </c>
      <c r="B4495" s="69"/>
      <c r="C4495" s="157" t="s">
        <v>2292</v>
      </c>
      <c r="D4495" s="175" t="e">
        <f t="shared" ref="D4495:O4495" si="2992">D4515/$P4515</f>
        <v>#DIV/0!</v>
      </c>
      <c r="E4495" s="176" t="e">
        <f t="shared" si="2992"/>
        <v>#DIV/0!</v>
      </c>
      <c r="F4495" s="176" t="e">
        <f t="shared" si="2992"/>
        <v>#DIV/0!</v>
      </c>
      <c r="G4495" s="176" t="e">
        <f t="shared" si="2992"/>
        <v>#DIV/0!</v>
      </c>
      <c r="H4495" s="176" t="e">
        <f t="shared" si="2992"/>
        <v>#DIV/0!</v>
      </c>
      <c r="I4495" s="176" t="e">
        <f t="shared" si="2992"/>
        <v>#DIV/0!</v>
      </c>
      <c r="J4495" s="176" t="e">
        <f t="shared" si="2992"/>
        <v>#DIV/0!</v>
      </c>
      <c r="K4495" s="176" t="e">
        <f t="shared" si="2992"/>
        <v>#DIV/0!</v>
      </c>
      <c r="L4495" s="176" t="e">
        <f t="shared" si="2992"/>
        <v>#DIV/0!</v>
      </c>
      <c r="M4495" s="176" t="e">
        <f t="shared" si="2992"/>
        <v>#DIV/0!</v>
      </c>
      <c r="N4495" s="176" t="e">
        <f t="shared" si="2992"/>
        <v>#DIV/0!</v>
      </c>
      <c r="O4495" s="176" t="e">
        <f t="shared" si="2992"/>
        <v>#DIV/0!</v>
      </c>
      <c r="P4495" s="164" t="e">
        <f t="shared" si="2985"/>
        <v>#DIV/0!</v>
      </c>
      <c r="Q4495" s="492">
        <f t="shared" si="2987"/>
        <v>-1</v>
      </c>
      <c r="R4495" s="234"/>
      <c r="S4495" s="234"/>
      <c r="T4495" s="75"/>
      <c r="U4495" s="79">
        <v>2</v>
      </c>
    </row>
    <row r="4496" spans="1:21" s="57" customFormat="1" ht="15.75" hidden="1" customHeight="1" thickBot="1">
      <c r="A4496" s="57" t="s">
        <v>2468</v>
      </c>
      <c r="B4496" s="69"/>
      <c r="C4496" s="157" t="s">
        <v>2293</v>
      </c>
      <c r="D4496" s="175" t="e">
        <f t="shared" ref="D4496:O4496" si="2993">D4516/$P4516</f>
        <v>#DIV/0!</v>
      </c>
      <c r="E4496" s="176" t="e">
        <f t="shared" si="2993"/>
        <v>#DIV/0!</v>
      </c>
      <c r="F4496" s="176" t="e">
        <f t="shared" si="2993"/>
        <v>#DIV/0!</v>
      </c>
      <c r="G4496" s="176" t="e">
        <f t="shared" si="2993"/>
        <v>#DIV/0!</v>
      </c>
      <c r="H4496" s="176" t="e">
        <f t="shared" si="2993"/>
        <v>#DIV/0!</v>
      </c>
      <c r="I4496" s="176" t="e">
        <f t="shared" si="2993"/>
        <v>#DIV/0!</v>
      </c>
      <c r="J4496" s="176" t="e">
        <f t="shared" si="2993"/>
        <v>#DIV/0!</v>
      </c>
      <c r="K4496" s="176" t="e">
        <f t="shared" si="2993"/>
        <v>#DIV/0!</v>
      </c>
      <c r="L4496" s="176" t="e">
        <f t="shared" si="2993"/>
        <v>#DIV/0!</v>
      </c>
      <c r="M4496" s="176" t="e">
        <f t="shared" si="2993"/>
        <v>#DIV/0!</v>
      </c>
      <c r="N4496" s="176" t="e">
        <f t="shared" si="2993"/>
        <v>#DIV/0!</v>
      </c>
      <c r="O4496" s="176" t="e">
        <f t="shared" si="2993"/>
        <v>#DIV/0!</v>
      </c>
      <c r="P4496" s="164" t="e">
        <f t="shared" si="2985"/>
        <v>#DIV/0!</v>
      </c>
      <c r="Q4496" s="492" t="e">
        <f t="shared" si="2987"/>
        <v>#DIV/0!</v>
      </c>
      <c r="R4496" s="234"/>
      <c r="S4496" s="234"/>
      <c r="T4496" s="75"/>
      <c r="U4496" s="79">
        <v>2</v>
      </c>
    </row>
    <row r="4497" spans="1:21" s="57" customFormat="1" ht="15.75" hidden="1" customHeight="1" thickBot="1">
      <c r="A4497" s="57" t="s">
        <v>2468</v>
      </c>
      <c r="B4497" s="69"/>
      <c r="C4497" s="157" t="s">
        <v>2294</v>
      </c>
      <c r="D4497" s="175" t="e">
        <f t="shared" ref="D4497:O4497" si="2994">D4517/$P4517</f>
        <v>#DIV/0!</v>
      </c>
      <c r="E4497" s="176" t="e">
        <f t="shared" si="2994"/>
        <v>#DIV/0!</v>
      </c>
      <c r="F4497" s="176" t="e">
        <f t="shared" si="2994"/>
        <v>#DIV/0!</v>
      </c>
      <c r="G4497" s="176" t="e">
        <f t="shared" si="2994"/>
        <v>#DIV/0!</v>
      </c>
      <c r="H4497" s="176" t="e">
        <f t="shared" si="2994"/>
        <v>#DIV/0!</v>
      </c>
      <c r="I4497" s="176" t="e">
        <f t="shared" si="2994"/>
        <v>#DIV/0!</v>
      </c>
      <c r="J4497" s="176" t="e">
        <f t="shared" si="2994"/>
        <v>#DIV/0!</v>
      </c>
      <c r="K4497" s="176" t="e">
        <f t="shared" si="2994"/>
        <v>#DIV/0!</v>
      </c>
      <c r="L4497" s="176" t="e">
        <f t="shared" si="2994"/>
        <v>#DIV/0!</v>
      </c>
      <c r="M4497" s="176" t="e">
        <f t="shared" si="2994"/>
        <v>#DIV/0!</v>
      </c>
      <c r="N4497" s="176" t="e">
        <f t="shared" si="2994"/>
        <v>#DIV/0!</v>
      </c>
      <c r="O4497" s="176" t="e">
        <f t="shared" si="2994"/>
        <v>#DIV/0!</v>
      </c>
      <c r="P4497" s="164" t="e">
        <f t="shared" si="2985"/>
        <v>#DIV/0!</v>
      </c>
      <c r="Q4497" s="492" t="e">
        <f t="shared" si="2987"/>
        <v>#DIV/0!</v>
      </c>
      <c r="R4497" s="234"/>
      <c r="S4497" s="234"/>
      <c r="T4497" s="75"/>
      <c r="U4497" s="79">
        <v>2</v>
      </c>
    </row>
    <row r="4498" spans="1:21" s="57" customFormat="1" ht="15.75" hidden="1" customHeight="1" thickBot="1">
      <c r="A4498" s="57" t="s">
        <v>2468</v>
      </c>
      <c r="B4498" s="69"/>
      <c r="C4498" s="157" t="s">
        <v>2295</v>
      </c>
      <c r="D4498" s="175" t="e">
        <f t="shared" ref="D4498:O4498" si="2995">D4518/$P4518</f>
        <v>#DIV/0!</v>
      </c>
      <c r="E4498" s="176" t="e">
        <f t="shared" si="2995"/>
        <v>#DIV/0!</v>
      </c>
      <c r="F4498" s="176" t="e">
        <f t="shared" si="2995"/>
        <v>#DIV/0!</v>
      </c>
      <c r="G4498" s="176" t="e">
        <f t="shared" si="2995"/>
        <v>#DIV/0!</v>
      </c>
      <c r="H4498" s="176" t="e">
        <f t="shared" si="2995"/>
        <v>#DIV/0!</v>
      </c>
      <c r="I4498" s="176" t="e">
        <f t="shared" si="2995"/>
        <v>#DIV/0!</v>
      </c>
      <c r="J4498" s="176" t="e">
        <f t="shared" si="2995"/>
        <v>#DIV/0!</v>
      </c>
      <c r="K4498" s="176" t="e">
        <f t="shared" si="2995"/>
        <v>#DIV/0!</v>
      </c>
      <c r="L4498" s="176" t="e">
        <f t="shared" si="2995"/>
        <v>#DIV/0!</v>
      </c>
      <c r="M4498" s="176" t="e">
        <f t="shared" si="2995"/>
        <v>#DIV/0!</v>
      </c>
      <c r="N4498" s="176" t="e">
        <f t="shared" si="2995"/>
        <v>#DIV/0!</v>
      </c>
      <c r="O4498" s="176" t="e">
        <f t="shared" si="2995"/>
        <v>#DIV/0!</v>
      </c>
      <c r="P4498" s="164" t="e">
        <f t="shared" si="2985"/>
        <v>#DIV/0!</v>
      </c>
      <c r="Q4498" s="492" t="e">
        <f t="shared" si="2987"/>
        <v>#DIV/0!</v>
      </c>
      <c r="R4498" s="234"/>
      <c r="S4498" s="234"/>
      <c r="T4498" s="75"/>
      <c r="U4498" s="79">
        <v>2</v>
      </c>
    </row>
    <row r="4499" spans="1:21" ht="15.75" hidden="1" customHeight="1" thickBot="1">
      <c r="A4499" s="57" t="s">
        <v>2468</v>
      </c>
      <c r="B4499" s="69"/>
      <c r="C4499" s="172" t="s">
        <v>430</v>
      </c>
      <c r="D4499" s="245">
        <v>139.6</v>
      </c>
      <c r="E4499" s="246">
        <v>135.52000000000001</v>
      </c>
      <c r="F4499" s="246">
        <v>128.80000000000001</v>
      </c>
      <c r="G4499" s="246">
        <v>134.08000000000001</v>
      </c>
      <c r="H4499" s="246">
        <v>133.5</v>
      </c>
      <c r="I4499" s="246">
        <v>141</v>
      </c>
      <c r="J4499" s="246">
        <v>170</v>
      </c>
      <c r="K4499" s="246">
        <v>128.1</v>
      </c>
      <c r="L4499" s="246">
        <v>136.5</v>
      </c>
      <c r="M4499" s="246">
        <v>152.80000000000001</v>
      </c>
      <c r="N4499" s="246">
        <v>139.69999999999999</v>
      </c>
      <c r="O4499" s="197">
        <v>132</v>
      </c>
      <c r="P4499" s="181">
        <f>SUM(D4499:O4499)</f>
        <v>1671.6</v>
      </c>
      <c r="Q4499" s="198"/>
      <c r="R4499" s="234"/>
      <c r="S4499" s="234"/>
      <c r="T4499" s="75"/>
      <c r="U4499" s="79">
        <v>2</v>
      </c>
    </row>
    <row r="4500" spans="1:21" ht="15.75" hidden="1" customHeight="1" thickBot="1">
      <c r="A4500" s="57" t="s">
        <v>2468</v>
      </c>
      <c r="B4500" s="69"/>
      <c r="C4500" s="157" t="s">
        <v>431</v>
      </c>
      <c r="D4500" s="182">
        <v>138.9</v>
      </c>
      <c r="E4500" s="183">
        <v>134.1</v>
      </c>
      <c r="F4500" s="183">
        <v>128.5</v>
      </c>
      <c r="G4500" s="183">
        <v>130</v>
      </c>
      <c r="H4500" s="183">
        <v>132.4854</v>
      </c>
      <c r="I4500" s="183">
        <v>140.80000000000001</v>
      </c>
      <c r="J4500" s="183">
        <v>160.80000000000001</v>
      </c>
      <c r="K4500" s="183">
        <v>130.19999999999999</v>
      </c>
      <c r="L4500" s="183">
        <v>135.69999999999999</v>
      </c>
      <c r="M4500" s="183">
        <v>154.5</v>
      </c>
      <c r="N4500" s="183">
        <v>138.4</v>
      </c>
      <c r="O4500" s="184">
        <v>133.19999999999999</v>
      </c>
      <c r="P4500" s="185">
        <f>SUM(D4500:O4500)</f>
        <v>1657.5854000000002</v>
      </c>
      <c r="Q4500" s="502"/>
      <c r="R4500" s="186"/>
      <c r="S4500" s="186"/>
      <c r="T4500" s="103"/>
      <c r="U4500" s="79">
        <v>2</v>
      </c>
    </row>
    <row r="4501" spans="1:21" ht="15.75" hidden="1" customHeight="1" thickBot="1">
      <c r="A4501" s="57" t="s">
        <v>2468</v>
      </c>
      <c r="B4501" s="69"/>
      <c r="C4501" s="157" t="s">
        <v>445</v>
      </c>
      <c r="D4501" s="189">
        <v>139.61768566999999</v>
      </c>
      <c r="E4501" s="190">
        <v>135.49891203999999</v>
      </c>
      <c r="F4501" s="190">
        <v>130.15613217999999</v>
      </c>
      <c r="G4501" s="190">
        <v>130.10736469</v>
      </c>
      <c r="H4501" s="190">
        <v>133.08725698999999</v>
      </c>
      <c r="I4501" s="190">
        <v>142.30226772</v>
      </c>
      <c r="J4501" s="190">
        <v>159.98518512999999</v>
      </c>
      <c r="K4501" s="190">
        <v>144.280135</v>
      </c>
      <c r="L4501" s="190">
        <v>143.20730115999999</v>
      </c>
      <c r="M4501" s="190">
        <v>163.78451193999999</v>
      </c>
      <c r="N4501" s="190">
        <v>147.74847303000001</v>
      </c>
      <c r="O4501" s="184">
        <v>143.73980516</v>
      </c>
      <c r="P4501" s="185">
        <f>SUM(D4501:O4501)</f>
        <v>1713.51503071</v>
      </c>
      <c r="Q4501" s="503"/>
      <c r="R4501" s="187"/>
      <c r="S4501" s="187"/>
      <c r="T4501" s="105">
        <f t="shared" ref="T4501:T4506" si="2996">R4501-S4501</f>
        <v>0</v>
      </c>
      <c r="U4501" s="79">
        <v>2</v>
      </c>
    </row>
    <row r="4502" spans="1:21" ht="15.75" hidden="1" customHeight="1" thickBot="1">
      <c r="A4502" s="57" t="s">
        <v>2468</v>
      </c>
      <c r="B4502" s="69"/>
      <c r="C4502" s="157" t="s">
        <v>640</v>
      </c>
      <c r="D4502" s="182">
        <v>149.38154097</v>
      </c>
      <c r="E4502" s="183">
        <v>144.54759899999999</v>
      </c>
      <c r="F4502" s="183">
        <v>140.77790565999999</v>
      </c>
      <c r="G4502" s="183">
        <v>138.11742623000001</v>
      </c>
      <c r="H4502" s="183">
        <v>144.4628616</v>
      </c>
      <c r="I4502" s="183">
        <v>149.30959626000001</v>
      </c>
      <c r="J4502" s="183">
        <v>172.68632511999999</v>
      </c>
      <c r="K4502" s="183">
        <v>147.27011321000001</v>
      </c>
      <c r="L4502" s="183">
        <v>153.78300677999999</v>
      </c>
      <c r="M4502" s="183">
        <v>171.55139704999999</v>
      </c>
      <c r="N4502" s="183">
        <v>158.69857162</v>
      </c>
      <c r="O4502" s="184">
        <v>154.03709821999999</v>
      </c>
      <c r="P4502" s="185">
        <f t="shared" ref="P4502:P4508" si="2997">SUM(D4502:O4502)</f>
        <v>1824.6234417200003</v>
      </c>
      <c r="Q4502" s="503"/>
      <c r="R4502" s="187"/>
      <c r="S4502" s="187"/>
      <c r="T4502" s="105">
        <f t="shared" si="2996"/>
        <v>0</v>
      </c>
      <c r="U4502" s="79">
        <v>2</v>
      </c>
    </row>
    <row r="4503" spans="1:21" ht="15.75" hidden="1" customHeight="1" thickBot="1">
      <c r="A4503" s="57" t="s">
        <v>2468</v>
      </c>
      <c r="B4503" s="69"/>
      <c r="C4503" s="157" t="s">
        <v>738</v>
      </c>
      <c r="D4503" s="182">
        <v>160.11459459</v>
      </c>
      <c r="E4503" s="183">
        <v>153.8077308</v>
      </c>
      <c r="F4503" s="183">
        <v>150.50800176000001</v>
      </c>
      <c r="G4503" s="183">
        <v>150.29373011999999</v>
      </c>
      <c r="H4503" s="183">
        <v>156.52721711999999</v>
      </c>
      <c r="I4503" s="183">
        <v>152.52902134000001</v>
      </c>
      <c r="J4503" s="183">
        <v>188.90494987</v>
      </c>
      <c r="K4503" s="183">
        <v>163.56574454</v>
      </c>
      <c r="L4503" s="183">
        <v>171.78778328000001</v>
      </c>
      <c r="M4503" s="183">
        <v>195.40446568999999</v>
      </c>
      <c r="N4503" s="183">
        <v>176.97542035999999</v>
      </c>
      <c r="O4503" s="184">
        <v>163.6</v>
      </c>
      <c r="P4503" s="185">
        <f t="shared" si="2997"/>
        <v>1984.0186594699999</v>
      </c>
      <c r="Q4503" s="503"/>
      <c r="R4503" s="187"/>
      <c r="S4503" s="187"/>
      <c r="T4503" s="105">
        <f t="shared" si="2996"/>
        <v>0</v>
      </c>
      <c r="U4503" s="79">
        <v>2</v>
      </c>
    </row>
    <row r="4504" spans="1:21" ht="15.75" hidden="1" customHeight="1" thickBot="1">
      <c r="A4504" s="57" t="s">
        <v>2468</v>
      </c>
      <c r="B4504" s="69"/>
      <c r="C4504" s="157" t="s">
        <v>846</v>
      </c>
      <c r="D4504" s="189">
        <v>161.77486898000001</v>
      </c>
      <c r="E4504" s="190">
        <v>174.96472276000003</v>
      </c>
      <c r="F4504" s="190">
        <v>161.67455660999997</v>
      </c>
      <c r="G4504" s="190">
        <v>168.69550339</v>
      </c>
      <c r="H4504" s="190">
        <v>172.08450253000001</v>
      </c>
      <c r="I4504" s="190">
        <v>178.89743061000001</v>
      </c>
      <c r="J4504" s="190">
        <v>210.06751519999989</v>
      </c>
      <c r="K4504" s="190">
        <v>173.63833215</v>
      </c>
      <c r="L4504" s="190">
        <v>182.89686088999997</v>
      </c>
      <c r="M4504" s="190">
        <v>207.57533033999994</v>
      </c>
      <c r="N4504" s="190">
        <v>183.35797529000001</v>
      </c>
      <c r="O4504" s="184">
        <v>181.88940757</v>
      </c>
      <c r="P4504" s="185">
        <f t="shared" si="2997"/>
        <v>2157.5170063199998</v>
      </c>
      <c r="Q4504" s="503"/>
      <c r="R4504" s="187"/>
      <c r="S4504" s="187"/>
      <c r="T4504" s="105">
        <f t="shared" si="2996"/>
        <v>0</v>
      </c>
      <c r="U4504" s="79">
        <v>2</v>
      </c>
    </row>
    <row r="4505" spans="1:21" ht="15.75" hidden="1" customHeight="1" thickBot="1">
      <c r="A4505" s="57" t="s">
        <v>2468</v>
      </c>
      <c r="B4505" s="69"/>
      <c r="C4505" s="157" t="s">
        <v>928</v>
      </c>
      <c r="D4505" s="422">
        <v>188.40432043000001</v>
      </c>
      <c r="E4505" s="423">
        <v>183.18822751000002</v>
      </c>
      <c r="F4505" s="423">
        <v>175.48077225999998</v>
      </c>
      <c r="G4505" s="423">
        <v>178.30192688</v>
      </c>
      <c r="H4505" s="423">
        <v>176.52678106999997</v>
      </c>
      <c r="I4505" s="423">
        <v>189.38639194000007</v>
      </c>
      <c r="J4505" s="423">
        <v>220.3681471299999</v>
      </c>
      <c r="K4505" s="423">
        <v>219.00303366999992</v>
      </c>
      <c r="L4505" s="423">
        <v>224.89588301999993</v>
      </c>
      <c r="M4505" s="423">
        <v>259.91121475</v>
      </c>
      <c r="N4505" s="423">
        <v>236.64593868999987</v>
      </c>
      <c r="O4505" s="424">
        <v>232.8752759099998</v>
      </c>
      <c r="P4505" s="425">
        <f t="shared" si="2997"/>
        <v>2484.9879132599995</v>
      </c>
      <c r="Q4505" s="503"/>
      <c r="R4505" s="187"/>
      <c r="S4505" s="191"/>
      <c r="T4505" s="192">
        <f>S4505-R4505</f>
        <v>0</v>
      </c>
      <c r="U4505" s="79">
        <v>2</v>
      </c>
    </row>
    <row r="4506" spans="1:21" ht="15.75" hidden="1" customHeight="1" thickBot="1">
      <c r="A4506" s="57" t="s">
        <v>2468</v>
      </c>
      <c r="B4506" s="69"/>
      <c r="C4506" s="157" t="s">
        <v>1029</v>
      </c>
      <c r="D4506" s="182">
        <v>237.35681880000001</v>
      </c>
      <c r="E4506" s="183">
        <v>233.67877440999999</v>
      </c>
      <c r="F4506" s="183">
        <v>217.70267428000002</v>
      </c>
      <c r="G4506" s="183">
        <v>209.18412432000002</v>
      </c>
      <c r="H4506" s="183">
        <v>233.95154825999998</v>
      </c>
      <c r="I4506" s="183">
        <v>246.89508272999996</v>
      </c>
      <c r="J4506" s="183">
        <v>280.38149366999994</v>
      </c>
      <c r="K4506" s="183">
        <v>239.25493785999998</v>
      </c>
      <c r="L4506" s="183">
        <v>242.10964876999998</v>
      </c>
      <c r="M4506" s="183">
        <v>277.52180229000004</v>
      </c>
      <c r="N4506" s="183">
        <v>247.81772247000001</v>
      </c>
      <c r="O4506" s="184">
        <v>241.18145811000005</v>
      </c>
      <c r="P4506" s="185">
        <f t="shared" si="2997"/>
        <v>2907.0360859699999</v>
      </c>
      <c r="Q4506" s="503"/>
      <c r="R4506" s="187">
        <v>2932.8</v>
      </c>
      <c r="S4506" s="187">
        <v>2932.8</v>
      </c>
      <c r="T4506" s="105">
        <f t="shared" si="2996"/>
        <v>0</v>
      </c>
      <c r="U4506" s="79">
        <v>2</v>
      </c>
    </row>
    <row r="4507" spans="1:21" ht="15.6" customHeight="1" thickBot="1">
      <c r="A4507" s="57" t="s">
        <v>2468</v>
      </c>
      <c r="B4507" s="516">
        <f>+B4494+1</f>
        <v>862</v>
      </c>
      <c r="C4507" s="157" t="s">
        <v>2538</v>
      </c>
      <c r="D4507" s="183">
        <v>425.6</v>
      </c>
      <c r="E4507" s="183">
        <v>429.8</v>
      </c>
      <c r="F4507" s="183">
        <v>392.8</v>
      </c>
      <c r="G4507" s="183">
        <v>416.3</v>
      </c>
      <c r="H4507" s="183">
        <v>423.7</v>
      </c>
      <c r="I4507" s="183">
        <v>433</v>
      </c>
      <c r="J4507" s="183">
        <v>550.79999999999995</v>
      </c>
      <c r="K4507" s="183">
        <v>433.1</v>
      </c>
      <c r="L4507" s="183">
        <v>448.1</v>
      </c>
      <c r="M4507" s="183">
        <v>526.79999999999995</v>
      </c>
      <c r="N4507" s="183">
        <v>478.3</v>
      </c>
      <c r="O4507" s="184">
        <f>(R4507)-SUM(D4507:N4507)</f>
        <v>462.30000000000018</v>
      </c>
      <c r="P4507" s="185">
        <f>SUM(D4507:O4507)</f>
        <v>5420.6</v>
      </c>
      <c r="Q4507" s="584"/>
      <c r="R4507" s="182">
        <v>5420.6</v>
      </c>
      <c r="S4507" s="187">
        <v>5420.6</v>
      </c>
      <c r="T4507" s="105">
        <f>R4507-S4507</f>
        <v>0</v>
      </c>
      <c r="U4507" s="79">
        <v>1</v>
      </c>
    </row>
    <row r="4508" spans="1:21" ht="15.75" hidden="1" customHeight="1" thickBot="1">
      <c r="A4508" s="57" t="s">
        <v>2468</v>
      </c>
      <c r="B4508" s="69"/>
      <c r="C4508" s="157" t="s">
        <v>1176</v>
      </c>
      <c r="D4508" s="182">
        <v>253.85348013000004</v>
      </c>
      <c r="E4508" s="183">
        <v>253.85348013000004</v>
      </c>
      <c r="F4508" s="183">
        <v>233.54988975000003</v>
      </c>
      <c r="G4508" s="183">
        <v>235.91055735000009</v>
      </c>
      <c r="H4508" s="183">
        <v>241.98356740000008</v>
      </c>
      <c r="I4508" s="183">
        <v>254.48611860999995</v>
      </c>
      <c r="J4508" s="183">
        <v>296.57943772999988</v>
      </c>
      <c r="K4508" s="183">
        <v>325.74341732999983</v>
      </c>
      <c r="L4508" s="183">
        <v>332.16550495999991</v>
      </c>
      <c r="M4508" s="183">
        <v>380.36469869999974</v>
      </c>
      <c r="N4508" s="183">
        <v>343.38370261</v>
      </c>
      <c r="O4508" s="184">
        <v>341.35061455000005</v>
      </c>
      <c r="P4508" s="185">
        <f t="shared" si="2997"/>
        <v>3493.2244692499994</v>
      </c>
      <c r="Q4508" s="351"/>
      <c r="R4508" s="188">
        <v>3482.3</v>
      </c>
      <c r="S4508" s="187">
        <v>3482.3</v>
      </c>
      <c r="T4508" s="481">
        <f>R4508-S4508</f>
        <v>0</v>
      </c>
      <c r="U4508" s="79">
        <v>2</v>
      </c>
    </row>
    <row r="4509" spans="1:21" ht="15.75" hidden="1" customHeight="1" thickBot="1">
      <c r="A4509" s="57" t="s">
        <v>2468</v>
      </c>
      <c r="B4509" s="516"/>
      <c r="C4509" s="157" t="s">
        <v>2286</v>
      </c>
      <c r="D4509" s="182">
        <v>345.62050877999997</v>
      </c>
      <c r="E4509" s="183">
        <v>335.03357229</v>
      </c>
      <c r="F4509" s="183">
        <v>321.73679298000002</v>
      </c>
      <c r="G4509" s="183">
        <v>321.17735946000005</v>
      </c>
      <c r="H4509" s="183">
        <v>336.3847568000001</v>
      </c>
      <c r="I4509" s="183">
        <v>346.27958278999995</v>
      </c>
      <c r="J4509" s="183">
        <v>408.09685213000012</v>
      </c>
      <c r="K4509" s="183">
        <v>350.13254297733329</v>
      </c>
      <c r="L4509" s="183">
        <v>344.67658756999981</v>
      </c>
      <c r="M4509" s="183">
        <v>302.60110794000002</v>
      </c>
      <c r="N4509" s="183">
        <v>238.10936232999984</v>
      </c>
      <c r="O4509" s="184">
        <v>285.97742926000001</v>
      </c>
      <c r="P4509" s="185">
        <f t="shared" ref="P4509:P4518" si="2998">SUM(D4509:O4509)</f>
        <v>3935.8264553073332</v>
      </c>
      <c r="Q4509" s="351"/>
      <c r="R4509" s="182">
        <v>4187.8</v>
      </c>
      <c r="S4509" s="187">
        <v>4187.8</v>
      </c>
      <c r="T4509" s="481">
        <f t="shared" ref="T4509:T4518" si="2999">R4509-S4509</f>
        <v>0</v>
      </c>
      <c r="U4509" s="79">
        <v>2</v>
      </c>
    </row>
    <row r="4510" spans="1:21" ht="15.75" hidden="1" customHeight="1" thickBot="1">
      <c r="A4510" s="57" t="s">
        <v>2468</v>
      </c>
      <c r="B4510" s="516"/>
      <c r="C4510" s="157" t="s">
        <v>2287</v>
      </c>
      <c r="D4510" s="301">
        <v>329.47939858999996</v>
      </c>
      <c r="E4510" s="301">
        <v>319.42107369999997</v>
      </c>
      <c r="F4510" s="301">
        <v>300.95256347000009</v>
      </c>
      <c r="G4510" s="301">
        <v>329.55184738999992</v>
      </c>
      <c r="H4510" s="301">
        <v>332.19495304999987</v>
      </c>
      <c r="I4510" s="301">
        <v>340.84431719000008</v>
      </c>
      <c r="J4510" s="301">
        <v>404.77152018000015</v>
      </c>
      <c r="K4510" s="301">
        <v>347.07557925999981</v>
      </c>
      <c r="L4510" s="301">
        <v>355.79397424999979</v>
      </c>
      <c r="M4510" s="301">
        <v>437.25694333999991</v>
      </c>
      <c r="N4510" s="301">
        <v>399.68940987999986</v>
      </c>
      <c r="O4510" s="332">
        <v>401.34028998000031</v>
      </c>
      <c r="P4510" s="333">
        <f t="shared" si="2998"/>
        <v>4298.3718702799997</v>
      </c>
      <c r="Q4510" s="557"/>
      <c r="R4510" s="182">
        <v>4123.6000000000004</v>
      </c>
      <c r="S4510" s="187">
        <v>4123.6000000000004</v>
      </c>
      <c r="T4510" s="105">
        <f t="shared" si="2999"/>
        <v>0</v>
      </c>
      <c r="U4510" s="79">
        <v>2</v>
      </c>
    </row>
    <row r="4511" spans="1:21" ht="15.6" hidden="1" customHeight="1" thickBot="1">
      <c r="A4511" s="57" t="s">
        <v>2468</v>
      </c>
      <c r="B4511" s="516"/>
      <c r="C4511" s="157" t="s">
        <v>2288</v>
      </c>
      <c r="D4511" s="182">
        <v>414.06547772000005</v>
      </c>
      <c r="E4511" s="183">
        <v>418.14383482999955</v>
      </c>
      <c r="F4511" s="183">
        <v>382.11753976000045</v>
      </c>
      <c r="G4511" s="183">
        <v>404.98402366999994</v>
      </c>
      <c r="H4511" s="183">
        <v>412.1738206</v>
      </c>
      <c r="I4511" s="183">
        <v>421.28077878999989</v>
      </c>
      <c r="J4511" s="183">
        <v>535.7909533733332</v>
      </c>
      <c r="K4511" s="183">
        <v>421.29758907999985</v>
      </c>
      <c r="L4511" s="183">
        <v>435.91036784000016</v>
      </c>
      <c r="M4511" s="183">
        <v>512.48297011999966</v>
      </c>
      <c r="N4511" s="183">
        <v>465.35195988000032</v>
      </c>
      <c r="O4511" s="184">
        <v>449.76265506999971</v>
      </c>
      <c r="P4511" s="185">
        <f t="shared" si="2998"/>
        <v>5273.3619707333328</v>
      </c>
      <c r="Q4511" s="584"/>
      <c r="R4511" s="182">
        <v>4872.8</v>
      </c>
      <c r="S4511" s="187">
        <v>4872.8</v>
      </c>
      <c r="T4511" s="105">
        <f t="shared" si="2999"/>
        <v>0</v>
      </c>
      <c r="U4511" s="79">
        <v>2</v>
      </c>
    </row>
    <row r="4512" spans="1:21" ht="15.6" hidden="1" customHeight="1" thickBot="1">
      <c r="A4512" s="57" t="s">
        <v>2468</v>
      </c>
      <c r="B4512" s="516"/>
      <c r="C4512" s="157" t="s">
        <v>2289</v>
      </c>
      <c r="D4512" s="183">
        <v>472.09480522000001</v>
      </c>
      <c r="E4512" s="183">
        <v>442.39767412999998</v>
      </c>
      <c r="F4512" s="183">
        <v>429.96937485000001</v>
      </c>
      <c r="G4512" s="183">
        <v>431.62775476000013</v>
      </c>
      <c r="H4512" s="183">
        <v>450.99126201000013</v>
      </c>
      <c r="I4512" s="183">
        <v>456.41480141000005</v>
      </c>
      <c r="J4512" s="183">
        <v>562.83519536999984</v>
      </c>
      <c r="K4512" s="183">
        <v>455.56954407999996</v>
      </c>
      <c r="L4512" s="183">
        <v>468.00178541000002</v>
      </c>
      <c r="M4512" s="183">
        <v>533.21854339999993</v>
      </c>
      <c r="N4512" s="183">
        <v>474.15954542000003</v>
      </c>
      <c r="O4512" s="184">
        <v>465.20119397000002</v>
      </c>
      <c r="P4512" s="185">
        <f t="shared" si="2998"/>
        <v>5642.4814800300001</v>
      </c>
      <c r="Q4512" s="542"/>
      <c r="R4512" s="612">
        <v>5562.9</v>
      </c>
      <c r="S4512" s="187">
        <v>5562.9</v>
      </c>
      <c r="T4512" s="105">
        <f t="shared" si="2999"/>
        <v>0</v>
      </c>
      <c r="U4512" s="79">
        <v>2</v>
      </c>
    </row>
    <row r="4513" spans="1:22" ht="15.75" customHeight="1" thickBot="1">
      <c r="A4513" s="57" t="s">
        <v>2468</v>
      </c>
      <c r="B4513" s="516">
        <f>+B4507+1</f>
        <v>863</v>
      </c>
      <c r="C4513" s="157" t="s">
        <v>2290</v>
      </c>
      <c r="D4513" s="611">
        <v>458.3</v>
      </c>
      <c r="E4513" s="611">
        <v>429.5</v>
      </c>
      <c r="F4513" s="611">
        <v>417.5</v>
      </c>
      <c r="G4513" s="611">
        <v>419.1</v>
      </c>
      <c r="H4513" s="611">
        <v>437.9</v>
      </c>
      <c r="I4513" s="611">
        <v>443.2</v>
      </c>
      <c r="J4513" s="611">
        <v>546.5</v>
      </c>
      <c r="K4513" s="611">
        <v>442.3</v>
      </c>
      <c r="L4513" s="611">
        <v>454.4</v>
      </c>
      <c r="M4513" s="611">
        <v>517.70000000000005</v>
      </c>
      <c r="N4513" s="611">
        <v>460.4</v>
      </c>
      <c r="O4513" s="184">
        <f t="shared" ref="O4513:O4518" si="3000">(R4513)-SUM(D4513:N4513)</f>
        <v>451.69999999999982</v>
      </c>
      <c r="P4513" s="185">
        <f t="shared" si="2998"/>
        <v>5478.5</v>
      </c>
      <c r="Q4513" s="557"/>
      <c r="R4513" s="611">
        <v>5478.5</v>
      </c>
      <c r="S4513" s="187">
        <v>5478.5</v>
      </c>
      <c r="T4513" s="105">
        <f t="shared" si="2999"/>
        <v>0</v>
      </c>
      <c r="U4513" s="79">
        <v>1</v>
      </c>
    </row>
    <row r="4514" spans="1:22" ht="15.75" customHeight="1" thickBot="1">
      <c r="A4514" s="57" t="s">
        <v>2468</v>
      </c>
      <c r="B4514" s="516">
        <f>+B4513+1</f>
        <v>864</v>
      </c>
      <c r="C4514" s="157" t="s">
        <v>2291</v>
      </c>
      <c r="D4514" s="193">
        <v>462.6</v>
      </c>
      <c r="E4514" s="193">
        <v>433.5</v>
      </c>
      <c r="F4514" s="193">
        <v>421.4</v>
      </c>
      <c r="G4514" s="193">
        <v>423</v>
      </c>
      <c r="H4514" s="193">
        <v>442</v>
      </c>
      <c r="I4514" s="193">
        <v>447.3</v>
      </c>
      <c r="J4514" s="193">
        <v>551.6</v>
      </c>
      <c r="K4514" s="193">
        <v>446.5</v>
      </c>
      <c r="L4514" s="193">
        <v>458.7</v>
      </c>
      <c r="M4514" s="193">
        <v>522.6</v>
      </c>
      <c r="N4514" s="193">
        <v>464.7</v>
      </c>
      <c r="O4514" s="184">
        <f t="shared" si="3000"/>
        <v>455.89999999999964</v>
      </c>
      <c r="P4514" s="185">
        <f t="shared" si="2998"/>
        <v>5529.7999999999993</v>
      </c>
      <c r="Q4514" s="542"/>
      <c r="R4514" s="188">
        <v>5529.7999999999993</v>
      </c>
      <c r="S4514" s="187">
        <v>5529.7999999999993</v>
      </c>
      <c r="T4514" s="105">
        <f t="shared" si="2999"/>
        <v>0</v>
      </c>
      <c r="U4514" s="79">
        <v>1</v>
      </c>
    </row>
    <row r="4515" spans="1:22" ht="15.75" hidden="1" customHeight="1" thickBot="1">
      <c r="A4515" s="57" t="s">
        <v>2468</v>
      </c>
      <c r="B4515" s="69"/>
      <c r="C4515" s="157" t="s">
        <v>2292</v>
      </c>
      <c r="D4515" s="193"/>
      <c r="E4515" s="193"/>
      <c r="F4515" s="193"/>
      <c r="G4515" s="193"/>
      <c r="H4515" s="193"/>
      <c r="I4515" s="193"/>
      <c r="J4515" s="193"/>
      <c r="K4515" s="193"/>
      <c r="L4515" s="193"/>
      <c r="M4515" s="193"/>
      <c r="N4515" s="193"/>
      <c r="O4515" s="184">
        <f t="shared" si="3000"/>
        <v>0</v>
      </c>
      <c r="P4515" s="185">
        <f t="shared" si="2998"/>
        <v>0</v>
      </c>
      <c r="Q4515" s="503"/>
      <c r="R4515" s="188"/>
      <c r="S4515" s="187"/>
      <c r="T4515" s="105">
        <f t="shared" si="2999"/>
        <v>0</v>
      </c>
      <c r="U4515" s="79">
        <v>2</v>
      </c>
    </row>
    <row r="4516" spans="1:22" ht="15.75" hidden="1" customHeight="1" thickBot="1">
      <c r="A4516" s="57" t="s">
        <v>2468</v>
      </c>
      <c r="B4516" s="69"/>
      <c r="C4516" s="157" t="s">
        <v>2293</v>
      </c>
      <c r="D4516" s="193"/>
      <c r="E4516" s="193"/>
      <c r="F4516" s="193"/>
      <c r="G4516" s="193"/>
      <c r="H4516" s="193"/>
      <c r="I4516" s="193"/>
      <c r="J4516" s="193"/>
      <c r="K4516" s="193"/>
      <c r="L4516" s="193"/>
      <c r="M4516" s="193"/>
      <c r="N4516" s="193"/>
      <c r="O4516" s="184">
        <f t="shared" si="3000"/>
        <v>0</v>
      </c>
      <c r="P4516" s="185">
        <f t="shared" si="2998"/>
        <v>0</v>
      </c>
      <c r="Q4516" s="503"/>
      <c r="R4516" s="188"/>
      <c r="S4516" s="187"/>
      <c r="T4516" s="105">
        <f t="shared" si="2999"/>
        <v>0</v>
      </c>
      <c r="U4516" s="79">
        <v>2</v>
      </c>
    </row>
    <row r="4517" spans="1:22" ht="15.75" hidden="1" customHeight="1" thickBot="1">
      <c r="A4517" s="57" t="s">
        <v>2468</v>
      </c>
      <c r="B4517" s="69"/>
      <c r="C4517" s="157" t="s">
        <v>2294</v>
      </c>
      <c r="D4517" s="193"/>
      <c r="E4517" s="193"/>
      <c r="F4517" s="193"/>
      <c r="G4517" s="193"/>
      <c r="H4517" s="193"/>
      <c r="I4517" s="193"/>
      <c r="J4517" s="193"/>
      <c r="K4517" s="193"/>
      <c r="L4517" s="193"/>
      <c r="M4517" s="193"/>
      <c r="N4517" s="193"/>
      <c r="O4517" s="184">
        <f t="shared" si="3000"/>
        <v>0</v>
      </c>
      <c r="P4517" s="185">
        <f t="shared" si="2998"/>
        <v>0</v>
      </c>
      <c r="Q4517" s="503"/>
      <c r="R4517" s="188"/>
      <c r="S4517" s="187"/>
      <c r="T4517" s="105">
        <f t="shared" si="2999"/>
        <v>0</v>
      </c>
      <c r="U4517" s="79">
        <v>2</v>
      </c>
    </row>
    <row r="4518" spans="1:22" ht="15.75" hidden="1" customHeight="1" thickBot="1">
      <c r="A4518" s="57" t="s">
        <v>2468</v>
      </c>
      <c r="B4518" s="69"/>
      <c r="C4518" s="157" t="s">
        <v>2295</v>
      </c>
      <c r="D4518" s="193"/>
      <c r="E4518" s="193"/>
      <c r="F4518" s="193"/>
      <c r="G4518" s="193"/>
      <c r="H4518" s="193"/>
      <c r="I4518" s="193"/>
      <c r="J4518" s="193"/>
      <c r="K4518" s="193"/>
      <c r="L4518" s="193"/>
      <c r="M4518" s="193"/>
      <c r="N4518" s="193"/>
      <c r="O4518" s="184">
        <f t="shared" si="3000"/>
        <v>0</v>
      </c>
      <c r="P4518" s="185">
        <f t="shared" si="2998"/>
        <v>0</v>
      </c>
      <c r="Q4518" s="503"/>
      <c r="R4518" s="188"/>
      <c r="S4518" s="187"/>
      <c r="T4518" s="105">
        <f t="shared" si="2999"/>
        <v>0</v>
      </c>
      <c r="U4518" s="79">
        <v>2</v>
      </c>
    </row>
    <row r="4519" spans="1:22" ht="15.6" customHeight="1" thickBot="1">
      <c r="B4519" s="549"/>
      <c r="D4519" s="161"/>
      <c r="E4519" s="161"/>
      <c r="F4519" s="161"/>
      <c r="G4519" s="161"/>
      <c r="H4519" s="161"/>
      <c r="I4519" s="161"/>
      <c r="J4519" s="161"/>
      <c r="K4519" s="161"/>
      <c r="L4519" s="161"/>
      <c r="M4519" s="161"/>
      <c r="N4519" s="161"/>
      <c r="O4519" s="197"/>
      <c r="P4519" s="198"/>
      <c r="Q4519" s="198"/>
      <c r="R4519" s="161"/>
      <c r="S4519" s="161"/>
      <c r="U4519" s="79">
        <v>1</v>
      </c>
      <c r="V4519" s="414"/>
    </row>
    <row r="4520" spans="1:22" ht="15.75" hidden="1" customHeight="1" thickBot="1">
      <c r="B4520" s="69"/>
      <c r="D4520" s="411"/>
      <c r="E4520" s="411"/>
      <c r="F4520" s="411"/>
      <c r="G4520" s="411"/>
      <c r="H4520" s="411"/>
      <c r="I4520" s="411"/>
      <c r="J4520" s="411"/>
      <c r="K4520" s="411"/>
      <c r="L4520" s="411"/>
      <c r="M4520" s="411"/>
      <c r="N4520" s="411"/>
      <c r="O4520" s="411"/>
      <c r="P4520" s="412"/>
      <c r="Q4520" s="412"/>
      <c r="R4520" s="411"/>
      <c r="S4520" s="411"/>
      <c r="U4520" s="79">
        <v>2</v>
      </c>
      <c r="V4520" s="414"/>
    </row>
    <row r="4521" spans="1:22" ht="15.75" hidden="1" customHeight="1" thickBot="1">
      <c r="B4521" s="69"/>
      <c r="D4521" s="411"/>
      <c r="E4521" s="411"/>
      <c r="F4521" s="411"/>
      <c r="G4521" s="411"/>
      <c r="H4521" s="411"/>
      <c r="I4521" s="411"/>
      <c r="J4521" s="411"/>
      <c r="K4521" s="411"/>
      <c r="L4521" s="411"/>
      <c r="M4521" s="411"/>
      <c r="N4521" s="411"/>
      <c r="O4521" s="411"/>
      <c r="P4521" s="412"/>
      <c r="Q4521" s="412"/>
      <c r="R4521" s="411"/>
      <c r="S4521" s="411"/>
      <c r="U4521" s="79">
        <v>2</v>
      </c>
      <c r="V4521" s="414"/>
    </row>
    <row r="4522" spans="1:22" ht="15.75" hidden="1" customHeight="1" thickBot="1">
      <c r="B4522" s="69"/>
      <c r="D4522" s="411"/>
      <c r="E4522" s="411"/>
      <c r="F4522" s="411"/>
      <c r="G4522" s="411"/>
      <c r="H4522" s="411"/>
      <c r="I4522" s="411"/>
      <c r="J4522" s="411"/>
      <c r="K4522" s="411"/>
      <c r="L4522" s="411"/>
      <c r="M4522" s="411"/>
      <c r="N4522" s="411"/>
      <c r="O4522" s="411"/>
      <c r="P4522" s="412"/>
      <c r="Q4522" s="412"/>
      <c r="R4522" s="411"/>
      <c r="S4522" s="411"/>
      <c r="U4522" s="79">
        <v>2</v>
      </c>
      <c r="V4522" s="414"/>
    </row>
    <row r="4523" spans="1:22" ht="15.75" hidden="1" customHeight="1" thickBot="1">
      <c r="B4523" s="69"/>
      <c r="D4523" s="411"/>
      <c r="E4523" s="411"/>
      <c r="F4523" s="411"/>
      <c r="G4523" s="411"/>
      <c r="H4523" s="411"/>
      <c r="I4523" s="411"/>
      <c r="J4523" s="411"/>
      <c r="K4523" s="411"/>
      <c r="L4523" s="411"/>
      <c r="M4523" s="411"/>
      <c r="N4523" s="411"/>
      <c r="O4523" s="411"/>
      <c r="P4523" s="412"/>
      <c r="Q4523" s="412"/>
      <c r="R4523" s="411"/>
      <c r="S4523" s="411"/>
      <c r="U4523" s="79">
        <v>2</v>
      </c>
      <c r="V4523" s="414"/>
    </row>
    <row r="4524" spans="1:22" ht="15.75" hidden="1" customHeight="1" thickBot="1">
      <c r="B4524" s="69"/>
      <c r="D4524" s="411"/>
      <c r="E4524" s="411"/>
      <c r="F4524" s="411"/>
      <c r="G4524" s="411"/>
      <c r="H4524" s="411"/>
      <c r="I4524" s="411"/>
      <c r="J4524" s="411"/>
      <c r="K4524" s="411"/>
      <c r="L4524" s="411"/>
      <c r="M4524" s="411"/>
      <c r="N4524" s="411"/>
      <c r="O4524" s="411"/>
      <c r="P4524" s="412"/>
      <c r="Q4524" s="496" t="e">
        <f>(P4543/P4542-1)</f>
        <v>#DIV/0!</v>
      </c>
      <c r="R4524" s="411"/>
      <c r="S4524" s="411"/>
      <c r="U4524" s="79">
        <v>2</v>
      </c>
      <c r="V4524" s="414"/>
    </row>
    <row r="4525" spans="1:22" s="57" customFormat="1" ht="15.75" hidden="1" customHeight="1" thickBot="1">
      <c r="A4525" s="57" t="s">
        <v>1086</v>
      </c>
      <c r="B4525" s="69"/>
      <c r="C4525" s="157" t="s">
        <v>1077</v>
      </c>
      <c r="D4525" s="168">
        <f t="shared" ref="D4525:O4525" si="3001">D4544/$P4544</f>
        <v>2.3160791255558845E-2</v>
      </c>
      <c r="E4525" s="169">
        <f t="shared" si="3001"/>
        <v>2.671998949220197E-2</v>
      </c>
      <c r="F4525" s="169">
        <f t="shared" si="3001"/>
        <v>1.1424839819947505E-2</v>
      </c>
      <c r="G4525" s="169">
        <f t="shared" si="3001"/>
        <v>1.465181286750494E-2</v>
      </c>
      <c r="H4525" s="169">
        <f t="shared" si="3001"/>
        <v>9.3305446570912977E-3</v>
      </c>
      <c r="I4525" s="169">
        <f t="shared" si="3001"/>
        <v>7.2075484775323495E-2</v>
      </c>
      <c r="J4525" s="169">
        <f t="shared" si="3001"/>
        <v>1.8373092232278204E-2</v>
      </c>
      <c r="K4525" s="169">
        <f t="shared" si="3001"/>
        <v>1.1798730989013267E-2</v>
      </c>
      <c r="L4525" s="169">
        <f t="shared" si="3001"/>
        <v>5.2621248680591766E-2</v>
      </c>
      <c r="M4525" s="169">
        <f t="shared" si="3001"/>
        <v>0.3541322203428996</v>
      </c>
      <c r="N4525" s="169">
        <f t="shared" si="3001"/>
        <v>0.35929742677605597</v>
      </c>
      <c r="O4525" s="169">
        <f t="shared" si="3001"/>
        <v>4.6413818111533146E-2</v>
      </c>
      <c r="P4525" s="171">
        <f t="shared" ref="P4525:P4530" si="3002">SUM(D4525:O4525)</f>
        <v>0.99999999999999989</v>
      </c>
      <c r="Q4525" s="496" t="e">
        <f t="shared" ref="Q4525:Q4530" si="3003">(P4544/P4543-1)</f>
        <v>#DIV/0!</v>
      </c>
      <c r="R4525" s="234"/>
      <c r="S4525" s="411"/>
      <c r="T4525" s="75"/>
      <c r="U4525" s="79">
        <v>2</v>
      </c>
    </row>
    <row r="4526" spans="1:22" s="57" customFormat="1" ht="15.75" hidden="1" customHeight="1" thickBot="1">
      <c r="A4526" s="57" t="s">
        <v>1086</v>
      </c>
      <c r="B4526" s="69"/>
      <c r="C4526" s="157" t="s">
        <v>1078</v>
      </c>
      <c r="D4526" s="168">
        <f t="shared" ref="D4526:O4526" si="3004">D4545/$P4545</f>
        <v>1.9274139504035979E-2</v>
      </c>
      <c r="E4526" s="169">
        <f t="shared" si="3004"/>
        <v>1.6914114198162165E-2</v>
      </c>
      <c r="F4526" s="169">
        <f t="shared" si="3004"/>
        <v>1.9949370420300056E-2</v>
      </c>
      <c r="G4526" s="169">
        <f t="shared" si="3004"/>
        <v>1.3393443937984978E-2</v>
      </c>
      <c r="H4526" s="169">
        <f t="shared" si="3004"/>
        <v>1.8530931713759215E-2</v>
      </c>
      <c r="I4526" s="169">
        <f t="shared" si="3004"/>
        <v>3.0375667107297968E-2</v>
      </c>
      <c r="J4526" s="169">
        <f t="shared" si="3004"/>
        <v>2.1920543939036016E-2</v>
      </c>
      <c r="K4526" s="169">
        <f t="shared" si="3004"/>
        <v>2.391268276164546E-2</v>
      </c>
      <c r="L4526" s="169">
        <f t="shared" si="3004"/>
        <v>6.8382160589557331E-2</v>
      </c>
      <c r="M4526" s="169">
        <f t="shared" si="3004"/>
        <v>0.34980978800122181</v>
      </c>
      <c r="N4526" s="169">
        <f t="shared" si="3004"/>
        <v>0.38675166389109439</v>
      </c>
      <c r="O4526" s="169">
        <f t="shared" si="3004"/>
        <v>3.078549393590467E-2</v>
      </c>
      <c r="P4526" s="171">
        <f t="shared" si="3002"/>
        <v>1</v>
      </c>
      <c r="Q4526" s="497">
        <f t="shared" si="3003"/>
        <v>-0.18490907206573326</v>
      </c>
      <c r="R4526" s="411"/>
      <c r="S4526" s="411"/>
      <c r="T4526" s="75"/>
      <c r="U4526" s="79">
        <v>2</v>
      </c>
    </row>
    <row r="4527" spans="1:22" s="57" customFormat="1" ht="15.75" hidden="1" customHeight="1" thickBot="1">
      <c r="A4527" s="57" t="s">
        <v>1086</v>
      </c>
      <c r="B4527" s="69"/>
      <c r="C4527" s="157" t="s">
        <v>1079</v>
      </c>
      <c r="D4527" s="168">
        <f t="shared" ref="D4527:O4527" si="3005">D4546/$P4546</f>
        <v>2.2421602196338659E-2</v>
      </c>
      <c r="E4527" s="169">
        <f t="shared" si="3005"/>
        <v>1.1322978606718907E-2</v>
      </c>
      <c r="F4527" s="169">
        <f t="shared" si="3005"/>
        <v>1.1158618317297E-2</v>
      </c>
      <c r="G4527" s="169">
        <f t="shared" si="3005"/>
        <v>9.0385742683419534E-3</v>
      </c>
      <c r="H4527" s="169">
        <f t="shared" si="3005"/>
        <v>1.3395692885193372E-2</v>
      </c>
      <c r="I4527" s="169">
        <f t="shared" si="3005"/>
        <v>3.8193801179575215E-2</v>
      </c>
      <c r="J4527" s="169">
        <f t="shared" si="3005"/>
        <v>1.6499029211707355E-2</v>
      </c>
      <c r="K4527" s="169">
        <f t="shared" si="3005"/>
        <v>1.1486849300640792E-2</v>
      </c>
      <c r="L4527" s="169">
        <f t="shared" si="3005"/>
        <v>4.3810947193151269E-2</v>
      </c>
      <c r="M4527" s="169">
        <f t="shared" si="3005"/>
        <v>0.33291136402152294</v>
      </c>
      <c r="N4527" s="169">
        <f t="shared" si="3005"/>
        <v>0.43127810172027137</v>
      </c>
      <c r="O4527" s="169">
        <f t="shared" si="3005"/>
        <v>5.8482441099241063E-2</v>
      </c>
      <c r="P4527" s="171">
        <f t="shared" si="3002"/>
        <v>0.99999999999999989</v>
      </c>
      <c r="Q4527" s="497">
        <f t="shared" si="3003"/>
        <v>0.25866303920142242</v>
      </c>
      <c r="R4527" s="234"/>
      <c r="S4527" s="234"/>
      <c r="T4527" s="477"/>
      <c r="U4527" s="79">
        <v>2</v>
      </c>
    </row>
    <row r="4528" spans="1:22" s="57" customFormat="1" ht="15.75" hidden="1" customHeight="1" thickBot="1">
      <c r="A4528" s="57" t="s">
        <v>1086</v>
      </c>
      <c r="B4528" s="516"/>
      <c r="C4528" s="216" t="s">
        <v>1080</v>
      </c>
      <c r="D4528" s="173">
        <f t="shared" ref="D4528:O4528" si="3006">D4547/$P4547</f>
        <v>2.8099161533605182E-2</v>
      </c>
      <c r="E4528" s="218">
        <f t="shared" si="3006"/>
        <v>1.6594558110639472E-2</v>
      </c>
      <c r="F4528" s="218">
        <f t="shared" si="3006"/>
        <v>8.904564917562155E-3</v>
      </c>
      <c r="G4528" s="218">
        <f t="shared" si="3006"/>
        <v>2.18183148098345E-2</v>
      </c>
      <c r="H4528" s="218">
        <f t="shared" si="3006"/>
        <v>1.9684342886466071E-2</v>
      </c>
      <c r="I4528" s="218">
        <f t="shared" si="3006"/>
        <v>1.7856318642204935E-2</v>
      </c>
      <c r="J4528" s="218">
        <f t="shared" si="3006"/>
        <v>1.1188301847371105E-2</v>
      </c>
      <c r="K4528" s="218">
        <f t="shared" si="3006"/>
        <v>1.4704691886097427E-2</v>
      </c>
      <c r="L4528" s="218">
        <f t="shared" si="3006"/>
        <v>5.3872030769247792E-2</v>
      </c>
      <c r="M4528" s="218">
        <f t="shared" si="3006"/>
        <v>0.29095712999278983</v>
      </c>
      <c r="N4528" s="218">
        <f t="shared" si="3006"/>
        <v>0.38029458754654077</v>
      </c>
      <c r="O4528" s="218">
        <f t="shared" si="3006"/>
        <v>0.13602599705764074</v>
      </c>
      <c r="P4528" s="514">
        <f t="shared" si="3002"/>
        <v>1</v>
      </c>
      <c r="Q4528" s="550">
        <f t="shared" si="3003"/>
        <v>-2.197578433270253E-2</v>
      </c>
      <c r="R4528" s="234"/>
      <c r="S4528" s="234"/>
      <c r="T4528" s="75"/>
      <c r="U4528" s="79">
        <v>2</v>
      </c>
    </row>
    <row r="4529" spans="1:21" s="57" customFormat="1" ht="15.75" hidden="1" customHeight="1" thickBot="1">
      <c r="A4529" s="57" t="s">
        <v>1086</v>
      </c>
      <c r="B4529" s="516"/>
      <c r="C4529" s="216" t="s">
        <v>1081</v>
      </c>
      <c r="D4529" s="219">
        <f t="shared" ref="D4529:O4529" si="3007">D4548/$P4548</f>
        <v>2.3031276368516269E-2</v>
      </c>
      <c r="E4529" s="220">
        <f t="shared" si="3007"/>
        <v>1.1849342866421347E-2</v>
      </c>
      <c r="F4529" s="220">
        <f t="shared" si="3007"/>
        <v>1.7813308808343715E-2</v>
      </c>
      <c r="G4529" s="220">
        <f t="shared" si="3007"/>
        <v>8.9116348206172251E-3</v>
      </c>
      <c r="H4529" s="220">
        <f t="shared" si="3007"/>
        <v>1.5863747600719024E-2</v>
      </c>
      <c r="I4529" s="220">
        <f t="shared" si="3007"/>
        <v>1.6615262890504533E-2</v>
      </c>
      <c r="J4529" s="220">
        <f t="shared" si="3007"/>
        <v>1.8384414668392524E-2</v>
      </c>
      <c r="K4529" s="220">
        <f t="shared" si="3007"/>
        <v>3.2253955334380469E-2</v>
      </c>
      <c r="L4529" s="220">
        <f t="shared" si="3007"/>
        <v>3.9260905138272094E-2</v>
      </c>
      <c r="M4529" s="220">
        <f t="shared" si="3007"/>
        <v>0.29081754837937968</v>
      </c>
      <c r="N4529" s="220">
        <f t="shared" si="3007"/>
        <v>0.49173075671578359</v>
      </c>
      <c r="O4529" s="220">
        <f t="shared" si="3007"/>
        <v>3.3467846408669552E-2</v>
      </c>
      <c r="P4529" s="460">
        <f t="shared" si="3002"/>
        <v>1</v>
      </c>
      <c r="Q4529" s="551">
        <f t="shared" si="3003"/>
        <v>-9.1949000277836035E-2</v>
      </c>
      <c r="R4529" s="234"/>
      <c r="S4529" s="234"/>
      <c r="T4529" s="75"/>
      <c r="U4529" s="79">
        <v>2</v>
      </c>
    </row>
    <row r="4530" spans="1:21" s="57" customFormat="1" ht="15.6" hidden="1" customHeight="1" thickBot="1">
      <c r="A4530" s="57" t="s">
        <v>1086</v>
      </c>
      <c r="B4530" s="516"/>
      <c r="C4530" s="216" t="s">
        <v>1082</v>
      </c>
      <c r="D4530" s="219">
        <f t="shared" ref="D4530:O4530" si="3008">D4549/$P4549</f>
        <v>4.7757267705753434E-2</v>
      </c>
      <c r="E4530" s="220">
        <f t="shared" si="3008"/>
        <v>2.9839342167264936E-2</v>
      </c>
      <c r="F4530" s="220">
        <f t="shared" si="3008"/>
        <v>3.7576727287446189E-2</v>
      </c>
      <c r="G4530" s="220">
        <f t="shared" si="3008"/>
        <v>1.1736756243911416E-2</v>
      </c>
      <c r="H4530" s="220">
        <f t="shared" si="3008"/>
        <v>1.8036844688130247E-2</v>
      </c>
      <c r="I4530" s="220">
        <f t="shared" si="3008"/>
        <v>9.0310165427053019E-3</v>
      </c>
      <c r="J4530" s="220">
        <f t="shared" si="3008"/>
        <v>5.3399536931057912E-3</v>
      </c>
      <c r="K4530" s="220">
        <f t="shared" si="3008"/>
        <v>1.3493157861514065E-2</v>
      </c>
      <c r="L4530" s="220">
        <f t="shared" si="3008"/>
        <v>5.861828125680766E-2</v>
      </c>
      <c r="M4530" s="220">
        <f t="shared" si="3008"/>
        <v>0.37678065420773066</v>
      </c>
      <c r="N4530" s="220">
        <f t="shared" si="3008"/>
        <v>0.34609294199727664</v>
      </c>
      <c r="O4530" s="220">
        <f t="shared" si="3008"/>
        <v>4.5697056348353603E-2</v>
      </c>
      <c r="P4530" s="460">
        <f t="shared" si="3002"/>
        <v>1</v>
      </c>
      <c r="Q4530" s="551">
        <f t="shared" si="3003"/>
        <v>0.18596746423235833</v>
      </c>
      <c r="R4530" s="234"/>
      <c r="S4530" s="234"/>
      <c r="T4530" s="75"/>
      <c r="U4530" s="79">
        <v>2</v>
      </c>
    </row>
    <row r="4531" spans="1:21" s="57" customFormat="1" ht="15.6" hidden="1" customHeight="1" thickBot="1">
      <c r="A4531" s="57" t="s">
        <v>1086</v>
      </c>
      <c r="B4531" s="516"/>
      <c r="C4531" s="216" t="s">
        <v>1177</v>
      </c>
      <c r="D4531" s="219">
        <f t="shared" ref="D4531:O4531" si="3009">D4551/$P4551</f>
        <v>2.9135721862941982E-2</v>
      </c>
      <c r="E4531" s="220">
        <f t="shared" si="3009"/>
        <v>1.1836827727216235E-2</v>
      </c>
      <c r="F4531" s="220">
        <f t="shared" si="3009"/>
        <v>8.6329769036196345E-3</v>
      </c>
      <c r="G4531" s="220">
        <f t="shared" si="3009"/>
        <v>1.7898300347315769E-2</v>
      </c>
      <c r="H4531" s="220">
        <f t="shared" si="3009"/>
        <v>5.5300183242901054E-3</v>
      </c>
      <c r="I4531" s="220">
        <f t="shared" si="3009"/>
        <v>7.1296259566573763E-3</v>
      </c>
      <c r="J4531" s="220">
        <f t="shared" si="3009"/>
        <v>1.1805720746459978E-2</v>
      </c>
      <c r="K4531" s="220">
        <f t="shared" si="3009"/>
        <v>9.3358926427894364E-3</v>
      </c>
      <c r="L4531" s="220">
        <f t="shared" si="3009"/>
        <v>5.0611800987464567E-2</v>
      </c>
      <c r="M4531" s="220">
        <f t="shared" si="3009"/>
        <v>0.35184030845760328</v>
      </c>
      <c r="N4531" s="220">
        <f t="shared" si="3009"/>
        <v>0.47029817802892959</v>
      </c>
      <c r="O4531" s="220">
        <f t="shared" si="3009"/>
        <v>2.5944628014712028E-2</v>
      </c>
      <c r="P4531" s="460">
        <f>SUM(D4531:O4531)</f>
        <v>0.99999999999999989</v>
      </c>
      <c r="Q4531" s="551">
        <f>(P4551/P4549-1)</f>
        <v>5.4439005722559664E-2</v>
      </c>
      <c r="R4531" s="234"/>
      <c r="S4531" s="234"/>
      <c r="T4531" s="75"/>
      <c r="U4531" s="79">
        <v>2</v>
      </c>
    </row>
    <row r="4532" spans="1:21" s="57" customFormat="1" ht="15.6" customHeight="1" thickBot="1">
      <c r="A4532" s="57" t="s">
        <v>1086</v>
      </c>
      <c r="B4532" s="516">
        <f>+B4514+1</f>
        <v>865</v>
      </c>
      <c r="C4532" s="532" t="s">
        <v>2296</v>
      </c>
      <c r="D4532" s="219">
        <f t="shared" ref="D4532:O4532" si="3010">D4552/$P4552</f>
        <v>3.5244888820931998E-2</v>
      </c>
      <c r="E4532" s="220">
        <f t="shared" si="3010"/>
        <v>1.1733533307059877E-2</v>
      </c>
      <c r="F4532" s="220">
        <f t="shared" si="3010"/>
        <v>1.6047951065161051E-2</v>
      </c>
      <c r="G4532" s="220">
        <f t="shared" si="3010"/>
        <v>9.9388117562390962E-3</v>
      </c>
      <c r="H4532" s="220">
        <f t="shared" si="3010"/>
        <v>1.8107200831140702E-2</v>
      </c>
      <c r="I4532" s="220">
        <f t="shared" si="3010"/>
        <v>2.0111972688755923E-2</v>
      </c>
      <c r="J4532" s="220">
        <f t="shared" si="3010"/>
        <v>1.0751846543251179E-2</v>
      </c>
      <c r="K4532" s="220">
        <f t="shared" si="3010"/>
        <v>2.5468605093915242E-2</v>
      </c>
      <c r="L4532" s="220">
        <f t="shared" si="3010"/>
        <v>4.3334661831745946E-2</v>
      </c>
      <c r="M4532" s="220">
        <f t="shared" si="3010"/>
        <v>0.32332325671052364</v>
      </c>
      <c r="N4532" s="220">
        <f t="shared" si="3010"/>
        <v>0.39521962437966113</v>
      </c>
      <c r="O4532" s="220">
        <f t="shared" si="3010"/>
        <v>9.0717646971614233E-2</v>
      </c>
      <c r="P4532" s="460">
        <f t="shared" ref="P4532:P4541" si="3011">SUM(D4532:O4532)</f>
        <v>1</v>
      </c>
      <c r="Q4532" s="551">
        <f>(P4552/P4551-1)</f>
        <v>-6.5360066560901542E-2</v>
      </c>
      <c r="R4532" s="234"/>
      <c r="S4532" s="234"/>
      <c r="T4532" s="75"/>
      <c r="U4532" s="79">
        <v>1</v>
      </c>
    </row>
    <row r="4533" spans="1:21" s="57" customFormat="1" ht="15.6" customHeight="1" thickBot="1">
      <c r="A4533" s="57" t="s">
        <v>1086</v>
      </c>
      <c r="B4533" s="516">
        <f>+B4532+1</f>
        <v>866</v>
      </c>
      <c r="C4533" s="532" t="s">
        <v>2297</v>
      </c>
      <c r="D4533" s="347">
        <f t="shared" ref="D4533:O4533" si="3012">D4553/$P4553</f>
        <v>3.8294378701798276E-2</v>
      </c>
      <c r="E4533" s="264">
        <f t="shared" si="3012"/>
        <v>2.7617346364504032E-2</v>
      </c>
      <c r="F4533" s="264">
        <f t="shared" si="3012"/>
        <v>1.3694611822363869E-2</v>
      </c>
      <c r="G4533" s="264">
        <f t="shared" si="3012"/>
        <v>1.7476401342712285E-2</v>
      </c>
      <c r="H4533" s="264">
        <f t="shared" si="3012"/>
        <v>9.86345749053112E-3</v>
      </c>
      <c r="I4533" s="264">
        <f t="shared" si="3012"/>
        <v>4.0448318351846216E-2</v>
      </c>
      <c r="J4533" s="264">
        <f t="shared" si="3012"/>
        <v>6.6650380516770844E-3</v>
      </c>
      <c r="K4533" s="264">
        <f t="shared" si="3012"/>
        <v>1.9786598660887309E-2</v>
      </c>
      <c r="L4533" s="264">
        <f t="shared" si="3012"/>
        <v>5.1251472160658125E-2</v>
      </c>
      <c r="M4533" s="264">
        <f t="shared" si="3012"/>
        <v>0.36717237045162543</v>
      </c>
      <c r="N4533" s="264">
        <f t="shared" si="3012"/>
        <v>0.36234125864216782</v>
      </c>
      <c r="O4533" s="264">
        <f t="shared" si="3012"/>
        <v>4.5388747959228426E-2</v>
      </c>
      <c r="P4533" s="552">
        <f t="shared" si="3011"/>
        <v>1</v>
      </c>
      <c r="Q4533" s="553">
        <f t="shared" ref="Q4533:Q4541" si="3013">(P4553/P4552-1)</f>
        <v>0.36960755107323129</v>
      </c>
      <c r="R4533" s="234"/>
      <c r="S4533" s="234"/>
      <c r="T4533" s="75"/>
      <c r="U4533" s="79">
        <v>1</v>
      </c>
    </row>
    <row r="4534" spans="1:21" s="57" customFormat="1" ht="15.6" customHeight="1" thickBot="1">
      <c r="A4534" s="57" t="s">
        <v>1086</v>
      </c>
      <c r="B4534" s="516">
        <f>+B4533+1</f>
        <v>867</v>
      </c>
      <c r="C4534" s="53" t="s">
        <v>2298</v>
      </c>
      <c r="D4534" s="175">
        <f t="shared" ref="D4534:O4534" si="3014">D4554/$P4554</f>
        <v>2.4314363016663208E-2</v>
      </c>
      <c r="E4534" s="176">
        <f t="shared" si="3014"/>
        <v>1.0702459933598174E-2</v>
      </c>
      <c r="F4534" s="176">
        <f t="shared" si="3014"/>
        <v>8.5213949026693263E-3</v>
      </c>
      <c r="G4534" s="176">
        <f t="shared" si="3014"/>
        <v>1.038141176548185E-2</v>
      </c>
      <c r="H4534" s="176">
        <f t="shared" si="3014"/>
        <v>8.8763733235187117E-3</v>
      </c>
      <c r="I4534" s="176">
        <f t="shared" si="3014"/>
        <v>1.1320839055048623E-2</v>
      </c>
      <c r="J4534" s="176">
        <f t="shared" si="3014"/>
        <v>5.2883448766670475E-3</v>
      </c>
      <c r="K4534" s="176">
        <f t="shared" si="3014"/>
        <v>1.8677125759981792E-2</v>
      </c>
      <c r="L4534" s="176">
        <f t="shared" si="3014"/>
        <v>4.9375530164177853E-2</v>
      </c>
      <c r="M4534" s="176">
        <f t="shared" si="3014"/>
        <v>0.37806805869826371</v>
      </c>
      <c r="N4534" s="176">
        <f t="shared" si="3014"/>
        <v>0.40560351924727422</v>
      </c>
      <c r="O4534" s="176">
        <f t="shared" si="3014"/>
        <v>6.8870579256655462E-2</v>
      </c>
      <c r="P4534" s="229">
        <f t="shared" si="3011"/>
        <v>1</v>
      </c>
      <c r="Q4534" s="498">
        <f t="shared" si="3013"/>
        <v>-6.9572965335842007E-2</v>
      </c>
      <c r="R4534" s="234"/>
      <c r="S4534" s="234"/>
      <c r="T4534" s="75"/>
      <c r="U4534" s="79">
        <v>1</v>
      </c>
    </row>
    <row r="4535" spans="1:21" s="57" customFormat="1" ht="15.6" customHeight="1" thickBot="1">
      <c r="A4535" s="57" t="s">
        <v>1086</v>
      </c>
      <c r="B4535" s="516">
        <f>+B4534+1</f>
        <v>868</v>
      </c>
      <c r="C4535" s="53" t="s">
        <v>2299</v>
      </c>
      <c r="D4535" s="175">
        <f t="shared" ref="D4535:O4535" si="3015">D4555/$P4555</f>
        <v>1.9981693597484446E-2</v>
      </c>
      <c r="E4535" s="176">
        <f t="shared" si="3015"/>
        <v>3.1180909553670883E-2</v>
      </c>
      <c r="F4535" s="176">
        <f t="shared" si="3015"/>
        <v>2.2319167624607492E-2</v>
      </c>
      <c r="G4535" s="176">
        <f t="shared" si="3015"/>
        <v>1.3852570308013672E-2</v>
      </c>
      <c r="H4535" s="176">
        <f t="shared" si="3015"/>
        <v>4.2792082187311023E-3</v>
      </c>
      <c r="I4535" s="176">
        <f t="shared" si="3015"/>
        <v>1.0506996364307863E-2</v>
      </c>
      <c r="J4535" s="176">
        <f t="shared" si="3015"/>
        <v>5.095607250710215E-3</v>
      </c>
      <c r="K4535" s="176">
        <f t="shared" si="3015"/>
        <v>1.4865528591779869E-2</v>
      </c>
      <c r="L4535" s="176">
        <f t="shared" si="3015"/>
        <v>5.6878345340113351E-2</v>
      </c>
      <c r="M4535" s="176">
        <f t="shared" si="3015"/>
        <v>0.35421378787423774</v>
      </c>
      <c r="N4535" s="176">
        <f t="shared" si="3015"/>
        <v>0.42428048267966795</v>
      </c>
      <c r="O4535" s="176">
        <f t="shared" si="3015"/>
        <v>4.2545702596675436E-2</v>
      </c>
      <c r="P4535" s="164">
        <f t="shared" si="3011"/>
        <v>1</v>
      </c>
      <c r="Q4535" s="492">
        <f t="shared" si="3013"/>
        <v>0.31017763975914603</v>
      </c>
      <c r="R4535" s="234"/>
      <c r="S4535" s="234"/>
      <c r="T4535" s="75"/>
      <c r="U4535" s="79">
        <v>1</v>
      </c>
    </row>
    <row r="4536" spans="1:21" s="57" customFormat="1" ht="15.75" customHeight="1" thickBot="1">
      <c r="A4536" s="57" t="s">
        <v>1086</v>
      </c>
      <c r="B4536" s="516">
        <f>+B4535+1</f>
        <v>869</v>
      </c>
      <c r="C4536" s="53" t="s">
        <v>2300</v>
      </c>
      <c r="D4536" s="175">
        <f t="shared" ref="D4536:O4536" si="3016">D4556/$P4556</f>
        <v>1.3143778762615179E-2</v>
      </c>
      <c r="E4536" s="176">
        <f t="shared" si="3016"/>
        <v>2.3109550972648822E-2</v>
      </c>
      <c r="F4536" s="176">
        <f t="shared" si="3016"/>
        <v>1.47725610647945E-2</v>
      </c>
      <c r="G4536" s="176">
        <f t="shared" si="3016"/>
        <v>1.3894983179757202E-2</v>
      </c>
      <c r="H4536" s="176">
        <f t="shared" si="3016"/>
        <v>7.6056750036565743E-3</v>
      </c>
      <c r="I4536" s="176">
        <f t="shared" si="3016"/>
        <v>2.0769343279216028E-2</v>
      </c>
      <c r="J4536" s="176">
        <f t="shared" si="3016"/>
        <v>5.7042562527424307E-3</v>
      </c>
      <c r="K4536" s="176">
        <f t="shared" si="3016"/>
        <v>1.7844083662425039E-2</v>
      </c>
      <c r="L4536" s="176">
        <f t="shared" si="3016"/>
        <v>5.2508410121398272E-2</v>
      </c>
      <c r="M4536" s="176">
        <f t="shared" si="3016"/>
        <v>0.36653502998391102</v>
      </c>
      <c r="N4536" s="176">
        <f t="shared" si="3016"/>
        <v>0.39739651894105599</v>
      </c>
      <c r="O4536" s="176">
        <f t="shared" si="3016"/>
        <v>6.6715808775778915E-2</v>
      </c>
      <c r="P4536" s="164">
        <f t="shared" si="3011"/>
        <v>1</v>
      </c>
      <c r="Q4536" s="492">
        <f t="shared" si="3013"/>
        <v>-0.18173885842960769</v>
      </c>
      <c r="R4536" s="234"/>
      <c r="S4536" s="234"/>
      <c r="T4536" s="75"/>
      <c r="U4536" s="79">
        <v>1</v>
      </c>
    </row>
    <row r="4537" spans="1:21" s="57" customFormat="1" ht="15.75" customHeight="1" thickBot="1">
      <c r="A4537" s="57" t="s">
        <v>1086</v>
      </c>
      <c r="B4537" s="516">
        <f>+B4536+1</f>
        <v>870</v>
      </c>
      <c r="C4537" s="53" t="s">
        <v>2301</v>
      </c>
      <c r="D4537" s="175">
        <f t="shared" ref="D4537:O4537" si="3017">D4557/$P4557</f>
        <v>1.9117435676297253E-2</v>
      </c>
      <c r="E4537" s="176">
        <f t="shared" si="3017"/>
        <v>2.1704757797901392E-2</v>
      </c>
      <c r="F4537" s="176">
        <f t="shared" si="3017"/>
        <v>1.5236452493891044E-2</v>
      </c>
      <c r="G4537" s="176">
        <f t="shared" si="3017"/>
        <v>1.2649130372286906E-2</v>
      </c>
      <c r="H4537" s="176">
        <f t="shared" si="3017"/>
        <v>6.8995256576110386E-3</v>
      </c>
      <c r="I4537" s="176">
        <f t="shared" si="3017"/>
        <v>1.4230271668822767E-2</v>
      </c>
      <c r="J4537" s="176">
        <f t="shared" si="3017"/>
        <v>5.3183843610751756E-3</v>
      </c>
      <c r="K4537" s="176">
        <f t="shared" si="3017"/>
        <v>1.71050740261607E-2</v>
      </c>
      <c r="L4537" s="176">
        <f t="shared" si="3017"/>
        <v>5.2896363375017963E-2</v>
      </c>
      <c r="M4537" s="176">
        <f t="shared" si="3017"/>
        <v>0.36624982032485265</v>
      </c>
      <c r="N4537" s="176">
        <f t="shared" si="3017"/>
        <v>0.40908437544918785</v>
      </c>
      <c r="O4537" s="176">
        <f t="shared" si="3017"/>
        <v>5.950840879689534E-2</v>
      </c>
      <c r="P4537" s="164">
        <f t="shared" si="3011"/>
        <v>1</v>
      </c>
      <c r="Q4537" s="492">
        <f t="shared" si="3013"/>
        <v>1.7551557700745901E-2</v>
      </c>
      <c r="R4537" s="234"/>
      <c r="S4537" s="234"/>
      <c r="T4537" s="75"/>
      <c r="U4537" s="79">
        <v>1</v>
      </c>
    </row>
    <row r="4538" spans="1:21" s="57" customFormat="1" ht="15.75" hidden="1" customHeight="1" thickBot="1">
      <c r="A4538" s="57" t="s">
        <v>1086</v>
      </c>
      <c r="B4538" s="69"/>
      <c r="C4538" s="157" t="s">
        <v>2302</v>
      </c>
      <c r="D4538" s="175" t="e">
        <f t="shared" ref="D4538:O4538" si="3018">D4558/$P4558</f>
        <v>#DIV/0!</v>
      </c>
      <c r="E4538" s="176" t="e">
        <f t="shared" si="3018"/>
        <v>#DIV/0!</v>
      </c>
      <c r="F4538" s="176" t="e">
        <f t="shared" si="3018"/>
        <v>#DIV/0!</v>
      </c>
      <c r="G4538" s="176" t="e">
        <f t="shared" si="3018"/>
        <v>#DIV/0!</v>
      </c>
      <c r="H4538" s="176" t="e">
        <f t="shared" si="3018"/>
        <v>#DIV/0!</v>
      </c>
      <c r="I4538" s="176" t="e">
        <f t="shared" si="3018"/>
        <v>#DIV/0!</v>
      </c>
      <c r="J4538" s="176" t="e">
        <f t="shared" si="3018"/>
        <v>#DIV/0!</v>
      </c>
      <c r="K4538" s="176" t="e">
        <f t="shared" si="3018"/>
        <v>#DIV/0!</v>
      </c>
      <c r="L4538" s="176" t="e">
        <f t="shared" si="3018"/>
        <v>#DIV/0!</v>
      </c>
      <c r="M4538" s="176" t="e">
        <f t="shared" si="3018"/>
        <v>#DIV/0!</v>
      </c>
      <c r="N4538" s="176" t="e">
        <f t="shared" si="3018"/>
        <v>#DIV/0!</v>
      </c>
      <c r="O4538" s="176" t="e">
        <f t="shared" si="3018"/>
        <v>#DIV/0!</v>
      </c>
      <c r="P4538" s="164" t="e">
        <f t="shared" si="3011"/>
        <v>#DIV/0!</v>
      </c>
      <c r="Q4538" s="492">
        <f t="shared" si="3013"/>
        <v>-1</v>
      </c>
      <c r="R4538" s="234"/>
      <c r="S4538" s="234"/>
      <c r="T4538" s="75"/>
      <c r="U4538" s="79">
        <v>2</v>
      </c>
    </row>
    <row r="4539" spans="1:21" s="57" customFormat="1" ht="15.75" hidden="1" customHeight="1" thickBot="1">
      <c r="A4539" s="57" t="s">
        <v>1086</v>
      </c>
      <c r="B4539" s="69"/>
      <c r="C4539" s="157" t="s">
        <v>2303</v>
      </c>
      <c r="D4539" s="175" t="e">
        <f t="shared" ref="D4539:O4539" si="3019">D4559/$P4559</f>
        <v>#DIV/0!</v>
      </c>
      <c r="E4539" s="176" t="e">
        <f t="shared" si="3019"/>
        <v>#DIV/0!</v>
      </c>
      <c r="F4539" s="176" t="e">
        <f t="shared" si="3019"/>
        <v>#DIV/0!</v>
      </c>
      <c r="G4539" s="176" t="e">
        <f t="shared" si="3019"/>
        <v>#DIV/0!</v>
      </c>
      <c r="H4539" s="176" t="e">
        <f t="shared" si="3019"/>
        <v>#DIV/0!</v>
      </c>
      <c r="I4539" s="176" t="e">
        <f t="shared" si="3019"/>
        <v>#DIV/0!</v>
      </c>
      <c r="J4539" s="176" t="e">
        <f t="shared" si="3019"/>
        <v>#DIV/0!</v>
      </c>
      <c r="K4539" s="176" t="e">
        <f t="shared" si="3019"/>
        <v>#DIV/0!</v>
      </c>
      <c r="L4539" s="176" t="e">
        <f t="shared" si="3019"/>
        <v>#DIV/0!</v>
      </c>
      <c r="M4539" s="176" t="e">
        <f t="shared" si="3019"/>
        <v>#DIV/0!</v>
      </c>
      <c r="N4539" s="176" t="e">
        <f t="shared" si="3019"/>
        <v>#DIV/0!</v>
      </c>
      <c r="O4539" s="176" t="e">
        <f t="shared" si="3019"/>
        <v>#DIV/0!</v>
      </c>
      <c r="P4539" s="164" t="e">
        <f t="shared" si="3011"/>
        <v>#DIV/0!</v>
      </c>
      <c r="Q4539" s="492" t="e">
        <f t="shared" si="3013"/>
        <v>#DIV/0!</v>
      </c>
      <c r="R4539" s="234"/>
      <c r="S4539" s="234"/>
      <c r="T4539" s="75"/>
      <c r="U4539" s="79">
        <v>2</v>
      </c>
    </row>
    <row r="4540" spans="1:21" s="57" customFormat="1" ht="15.75" hidden="1" customHeight="1" thickBot="1">
      <c r="A4540" s="57" t="s">
        <v>1086</v>
      </c>
      <c r="B4540" s="69"/>
      <c r="C4540" s="157" t="s">
        <v>2304</v>
      </c>
      <c r="D4540" s="175" t="e">
        <f t="shared" ref="D4540:O4540" si="3020">D4560/$P4560</f>
        <v>#DIV/0!</v>
      </c>
      <c r="E4540" s="176" t="e">
        <f t="shared" si="3020"/>
        <v>#DIV/0!</v>
      </c>
      <c r="F4540" s="176" t="e">
        <f t="shared" si="3020"/>
        <v>#DIV/0!</v>
      </c>
      <c r="G4540" s="176" t="e">
        <f t="shared" si="3020"/>
        <v>#DIV/0!</v>
      </c>
      <c r="H4540" s="176" t="e">
        <f t="shared" si="3020"/>
        <v>#DIV/0!</v>
      </c>
      <c r="I4540" s="176" t="e">
        <f t="shared" si="3020"/>
        <v>#DIV/0!</v>
      </c>
      <c r="J4540" s="176" t="e">
        <f t="shared" si="3020"/>
        <v>#DIV/0!</v>
      </c>
      <c r="K4540" s="176" t="e">
        <f t="shared" si="3020"/>
        <v>#DIV/0!</v>
      </c>
      <c r="L4540" s="176" t="e">
        <f t="shared" si="3020"/>
        <v>#DIV/0!</v>
      </c>
      <c r="M4540" s="176" t="e">
        <f t="shared" si="3020"/>
        <v>#DIV/0!</v>
      </c>
      <c r="N4540" s="176" t="e">
        <f t="shared" si="3020"/>
        <v>#DIV/0!</v>
      </c>
      <c r="O4540" s="176" t="e">
        <f t="shared" si="3020"/>
        <v>#DIV/0!</v>
      </c>
      <c r="P4540" s="164" t="e">
        <f t="shared" si="3011"/>
        <v>#DIV/0!</v>
      </c>
      <c r="Q4540" s="492" t="e">
        <f t="shared" si="3013"/>
        <v>#DIV/0!</v>
      </c>
      <c r="R4540" s="234"/>
      <c r="S4540" s="234"/>
      <c r="T4540" s="75"/>
      <c r="U4540" s="79">
        <v>2</v>
      </c>
    </row>
    <row r="4541" spans="1:21" s="57" customFormat="1" ht="15.75" hidden="1" customHeight="1" thickBot="1">
      <c r="A4541" s="57" t="s">
        <v>1086</v>
      </c>
      <c r="B4541" s="69"/>
      <c r="C4541" s="157" t="s">
        <v>2305</v>
      </c>
      <c r="D4541" s="175" t="e">
        <f t="shared" ref="D4541:O4541" si="3021">D4561/$P4561</f>
        <v>#DIV/0!</v>
      </c>
      <c r="E4541" s="176" t="e">
        <f t="shared" si="3021"/>
        <v>#DIV/0!</v>
      </c>
      <c r="F4541" s="176" t="e">
        <f t="shared" si="3021"/>
        <v>#DIV/0!</v>
      </c>
      <c r="G4541" s="176" t="e">
        <f t="shared" si="3021"/>
        <v>#DIV/0!</v>
      </c>
      <c r="H4541" s="176" t="e">
        <f t="shared" si="3021"/>
        <v>#DIV/0!</v>
      </c>
      <c r="I4541" s="176" t="e">
        <f t="shared" si="3021"/>
        <v>#DIV/0!</v>
      </c>
      <c r="J4541" s="176" t="e">
        <f t="shared" si="3021"/>
        <v>#DIV/0!</v>
      </c>
      <c r="K4541" s="176" t="e">
        <f t="shared" si="3021"/>
        <v>#DIV/0!</v>
      </c>
      <c r="L4541" s="176" t="e">
        <f t="shared" si="3021"/>
        <v>#DIV/0!</v>
      </c>
      <c r="M4541" s="176" t="e">
        <f t="shared" si="3021"/>
        <v>#DIV/0!</v>
      </c>
      <c r="N4541" s="176" t="e">
        <f t="shared" si="3021"/>
        <v>#DIV/0!</v>
      </c>
      <c r="O4541" s="176" t="e">
        <f t="shared" si="3021"/>
        <v>#DIV/0!</v>
      </c>
      <c r="P4541" s="164" t="e">
        <f t="shared" si="3011"/>
        <v>#DIV/0!</v>
      </c>
      <c r="Q4541" s="492" t="e">
        <f t="shared" si="3013"/>
        <v>#DIV/0!</v>
      </c>
      <c r="R4541" s="234"/>
      <c r="S4541" s="234"/>
      <c r="T4541" s="75"/>
      <c r="U4541" s="79">
        <v>2</v>
      </c>
    </row>
    <row r="4542" spans="1:21" s="57" customFormat="1" ht="15.75" hidden="1" customHeight="1" thickBot="1">
      <c r="B4542" s="69"/>
      <c r="C4542" s="157"/>
      <c r="D4542" s="418"/>
      <c r="E4542" s="379"/>
      <c r="F4542" s="379"/>
      <c r="G4542" s="379"/>
      <c r="H4542" s="379"/>
      <c r="I4542" s="379"/>
      <c r="J4542" s="379"/>
      <c r="K4542" s="379"/>
      <c r="L4542" s="379"/>
      <c r="M4542" s="379"/>
      <c r="N4542" s="379"/>
      <c r="O4542" s="446"/>
      <c r="P4542" s="447"/>
      <c r="Q4542" s="198"/>
      <c r="R4542" s="234"/>
      <c r="S4542" s="234"/>
      <c r="T4542" s="75"/>
      <c r="U4542" s="79">
        <v>2</v>
      </c>
    </row>
    <row r="4543" spans="1:21" s="57" customFormat="1" ht="15.75" hidden="1" customHeight="1" thickBot="1">
      <c r="B4543" s="69"/>
      <c r="C4543" s="157"/>
      <c r="D4543" s="418"/>
      <c r="E4543" s="379"/>
      <c r="F4543" s="379"/>
      <c r="G4543" s="379"/>
      <c r="H4543" s="379"/>
      <c r="I4543" s="379"/>
      <c r="J4543" s="379"/>
      <c r="K4543" s="379"/>
      <c r="L4543" s="379"/>
      <c r="M4543" s="379"/>
      <c r="N4543" s="379"/>
      <c r="O4543" s="446"/>
      <c r="P4543" s="447"/>
      <c r="Q4543" s="502"/>
      <c r="R4543" s="234"/>
      <c r="S4543" s="234"/>
      <c r="T4543" s="75"/>
      <c r="U4543" s="79">
        <v>2</v>
      </c>
    </row>
    <row r="4544" spans="1:21" ht="15.75" hidden="1" customHeight="1" thickBot="1">
      <c r="A4544" s="57" t="s">
        <v>1086</v>
      </c>
      <c r="B4544" s="69"/>
      <c r="C4544" s="157" t="s">
        <v>1077</v>
      </c>
      <c r="D4544" s="189">
        <v>10.88439868</v>
      </c>
      <c r="E4544" s="190">
        <v>12.55704156</v>
      </c>
      <c r="F4544" s="190">
        <v>5.3690959899999999</v>
      </c>
      <c r="G4544" s="190">
        <v>6.8856098600000006</v>
      </c>
      <c r="H4544" s="190">
        <v>4.38488335</v>
      </c>
      <c r="I4544" s="190">
        <v>33.871826859999999</v>
      </c>
      <c r="J4544" s="190">
        <v>8.6344226600000002</v>
      </c>
      <c r="K4544" s="190">
        <v>5.5448059000000001</v>
      </c>
      <c r="L4544" s="190">
        <v>24.729321350000003</v>
      </c>
      <c r="M4544" s="190">
        <v>166.42420499000002</v>
      </c>
      <c r="N4544" s="190">
        <v>168.85159037</v>
      </c>
      <c r="O4544" s="184">
        <v>21.812143420000002</v>
      </c>
      <c r="P4544" s="185">
        <f t="shared" ref="P4544:P4549" si="3022">SUM(D4544:O4544)</f>
        <v>469.94934499000004</v>
      </c>
      <c r="Q4544" s="503"/>
      <c r="R4544" s="187"/>
      <c r="S4544" s="187"/>
      <c r="T4544" s="105"/>
      <c r="U4544" s="79">
        <v>2</v>
      </c>
    </row>
    <row r="4545" spans="1:21" ht="15.75" hidden="1" customHeight="1" thickBot="1">
      <c r="A4545" s="57" t="s">
        <v>1086</v>
      </c>
      <c r="B4545" s="69"/>
      <c r="C4545" s="157" t="s">
        <v>1078</v>
      </c>
      <c r="D4545" s="182">
        <v>7.3829870399999997</v>
      </c>
      <c r="E4545" s="183">
        <v>6.4789759299999998</v>
      </c>
      <c r="F4545" s="183">
        <v>7.6416352199999995</v>
      </c>
      <c r="G4545" s="183">
        <v>5.1303780899999998</v>
      </c>
      <c r="H4545" s="183">
        <v>7.0983002199999996</v>
      </c>
      <c r="I4545" s="183">
        <v>11.635443260000001</v>
      </c>
      <c r="J4545" s="183">
        <v>8.3966960900000007</v>
      </c>
      <c r="K4545" s="183">
        <v>9.1597877499999996</v>
      </c>
      <c r="L4545" s="183">
        <v>26.193885609999999</v>
      </c>
      <c r="M4545" s="183">
        <v>133.99514571</v>
      </c>
      <c r="N4545" s="183">
        <v>148.14578474999999</v>
      </c>
      <c r="O4545" s="184">
        <v>11.792428019999999</v>
      </c>
      <c r="P4545" s="185">
        <f t="shared" si="3022"/>
        <v>383.05144768999997</v>
      </c>
      <c r="Q4545" s="503"/>
      <c r="R4545" s="187"/>
      <c r="S4545" s="187"/>
      <c r="T4545" s="105"/>
      <c r="U4545" s="79">
        <v>2</v>
      </c>
    </row>
    <row r="4546" spans="1:21" ht="15.75" hidden="1" customHeight="1" thickBot="1">
      <c r="A4546" s="57" t="s">
        <v>1086</v>
      </c>
      <c r="B4546" s="69"/>
      <c r="C4546" s="157" t="s">
        <v>1079</v>
      </c>
      <c r="D4546" s="182">
        <v>10.81018759</v>
      </c>
      <c r="E4546" s="183">
        <v>5.45917824</v>
      </c>
      <c r="F4546" s="183">
        <v>5.3799347699999993</v>
      </c>
      <c r="G4546" s="183">
        <v>4.3577922100000004</v>
      </c>
      <c r="H4546" s="183">
        <v>6.4585015700000001</v>
      </c>
      <c r="I4546" s="183">
        <v>18.41448046</v>
      </c>
      <c r="J4546" s="183">
        <v>7.9547214899999998</v>
      </c>
      <c r="K4546" s="183">
        <v>5.5381856599999999</v>
      </c>
      <c r="L4546" s="183">
        <v>21.12269023</v>
      </c>
      <c r="M4546" s="183">
        <v>160.50745456999999</v>
      </c>
      <c r="N4546" s="183">
        <v>207.93327533999999</v>
      </c>
      <c r="O4546" s="184">
        <v>28.196297190000003</v>
      </c>
      <c r="P4546" s="185">
        <f t="shared" si="3022"/>
        <v>482.13269932000003</v>
      </c>
      <c r="Q4546" s="503"/>
      <c r="R4546" s="187"/>
      <c r="S4546" s="187"/>
      <c r="T4546" s="105"/>
      <c r="U4546" s="79">
        <v>2</v>
      </c>
    </row>
    <row r="4547" spans="1:21" ht="15.75" hidden="1" customHeight="1" thickBot="1">
      <c r="A4547" s="57" t="s">
        <v>1086</v>
      </c>
      <c r="B4547" s="69"/>
      <c r="C4547" s="157" t="s">
        <v>1080</v>
      </c>
      <c r="D4547" s="189">
        <v>13.24980712</v>
      </c>
      <c r="E4547" s="190">
        <v>7.8249557000000003</v>
      </c>
      <c r="F4547" s="190">
        <v>4.1988358799999999</v>
      </c>
      <c r="G4547" s="190">
        <v>10.28815264</v>
      </c>
      <c r="H4547" s="190">
        <v>9.2819049499999995</v>
      </c>
      <c r="I4547" s="190">
        <v>8.4199230500000013</v>
      </c>
      <c r="J4547" s="190">
        <v>5.2757033799999995</v>
      </c>
      <c r="K4547" s="190">
        <v>6.9338129899999998</v>
      </c>
      <c r="L4547" s="190">
        <v>25.402680289999999</v>
      </c>
      <c r="M4547" s="190">
        <v>137.19718462</v>
      </c>
      <c r="N4547" s="190">
        <v>179.32314199999999</v>
      </c>
      <c r="O4547" s="184">
        <v>64.141352479999995</v>
      </c>
      <c r="P4547" s="185">
        <f t="shared" si="3022"/>
        <v>471.53745509999999</v>
      </c>
      <c r="Q4547" s="503"/>
      <c r="R4547" s="187"/>
      <c r="S4547" s="187"/>
      <c r="T4547" s="105"/>
      <c r="U4547" s="79">
        <v>2</v>
      </c>
    </row>
    <row r="4548" spans="1:21" ht="15.75" hidden="1" customHeight="1" thickBot="1">
      <c r="A4548" s="57" t="s">
        <v>1086</v>
      </c>
      <c r="B4548" s="69"/>
      <c r="C4548" s="157" t="s">
        <v>1081</v>
      </c>
      <c r="D4548" s="422">
        <v>9.86153324</v>
      </c>
      <c r="E4548" s="423">
        <v>5.0736523099999999</v>
      </c>
      <c r="F4548" s="423">
        <v>7.6273035900000004</v>
      </c>
      <c r="G4548" s="423">
        <v>3.8157843100000015</v>
      </c>
      <c r="H4548" s="423">
        <v>6.7925403599999967</v>
      </c>
      <c r="I4548" s="423">
        <v>7.1143242200000003</v>
      </c>
      <c r="J4548" s="423">
        <v>7.8718397299999978</v>
      </c>
      <c r="K4548" s="423">
        <v>13.810500449999999</v>
      </c>
      <c r="L4548" s="423">
        <v>16.81073662</v>
      </c>
      <c r="M4548" s="423">
        <v>124.52227458999999</v>
      </c>
      <c r="N4548" s="423">
        <v>210.54930369000002</v>
      </c>
      <c r="O4548" s="424">
        <v>14.330264399999976</v>
      </c>
      <c r="P4548" s="425">
        <f t="shared" si="3022"/>
        <v>428.18005750999998</v>
      </c>
      <c r="Q4548" s="503"/>
      <c r="R4548" s="182"/>
      <c r="S4548" s="191"/>
      <c r="T4548" s="192">
        <f>S4548-R4548</f>
        <v>0</v>
      </c>
      <c r="U4548" s="79">
        <v>2</v>
      </c>
    </row>
    <row r="4549" spans="1:21" ht="15.75" hidden="1" customHeight="1" thickBot="1">
      <c r="A4549" s="57" t="s">
        <v>1086</v>
      </c>
      <c r="B4549" s="69"/>
      <c r="C4549" s="157" t="s">
        <v>1082</v>
      </c>
      <c r="D4549" s="182">
        <v>24.251504310000001</v>
      </c>
      <c r="E4549" s="183">
        <v>15.152645239999998</v>
      </c>
      <c r="F4549" s="183">
        <v>19.081748339999997</v>
      </c>
      <c r="G4549" s="183">
        <v>5.9600142199999979</v>
      </c>
      <c r="H4549" s="183">
        <v>9.1592471200000034</v>
      </c>
      <c r="I4549" s="183">
        <v>4.5860189899999995</v>
      </c>
      <c r="J4549" s="183">
        <v>2.7116691599999996</v>
      </c>
      <c r="K4549" s="183">
        <v>6.8519283400000006</v>
      </c>
      <c r="L4549" s="183">
        <v>29.766809719999998</v>
      </c>
      <c r="M4549" s="183">
        <v>191.33208615999999</v>
      </c>
      <c r="N4549" s="183">
        <v>175.74863215000002</v>
      </c>
      <c r="O4549" s="184">
        <v>23.205313290000049</v>
      </c>
      <c r="P4549" s="185">
        <f t="shared" si="3022"/>
        <v>507.80761704000008</v>
      </c>
      <c r="Q4549" s="503"/>
      <c r="R4549" s="187">
        <v>448</v>
      </c>
      <c r="S4549" s="187">
        <v>448</v>
      </c>
      <c r="T4549" s="105">
        <f>R4549-S4549</f>
        <v>0</v>
      </c>
      <c r="U4549" s="79">
        <v>2</v>
      </c>
    </row>
    <row r="4550" spans="1:21" ht="15.6" customHeight="1" thickBot="1">
      <c r="A4550" s="57" t="s">
        <v>1086</v>
      </c>
      <c r="B4550" s="516">
        <f>+B4537+1</f>
        <v>871</v>
      </c>
      <c r="C4550" s="53" t="s">
        <v>2538</v>
      </c>
      <c r="D4550" s="183">
        <v>19.399999999999999</v>
      </c>
      <c r="E4550" s="183">
        <v>14.4</v>
      </c>
      <c r="F4550" s="183">
        <v>10.7</v>
      </c>
      <c r="G4550" s="183">
        <v>8.8000000000000007</v>
      </c>
      <c r="H4550" s="183">
        <v>6.6</v>
      </c>
      <c r="I4550" s="183">
        <v>13.4</v>
      </c>
      <c r="J4550" s="183">
        <v>4.5999999999999996</v>
      </c>
      <c r="K4550" s="183">
        <v>13.1</v>
      </c>
      <c r="L4550" s="183">
        <v>29.7</v>
      </c>
      <c r="M4550" s="183">
        <v>220.4</v>
      </c>
      <c r="N4550" s="183">
        <v>239.9</v>
      </c>
      <c r="O4550" s="184">
        <f>(R4550)-SUM(D4550:N4550)</f>
        <v>37.799999999999955</v>
      </c>
      <c r="P4550" s="185">
        <f>SUM(D4550:O4550)</f>
        <v>618.79999999999995</v>
      </c>
      <c r="Q4550" s="584"/>
      <c r="R4550" s="182">
        <v>618.79999999999995</v>
      </c>
      <c r="S4550" s="187">
        <v>618.79999999999995</v>
      </c>
      <c r="T4550" s="105">
        <f>R4550-S4550</f>
        <v>0</v>
      </c>
      <c r="U4550" s="79">
        <v>1</v>
      </c>
    </row>
    <row r="4551" spans="1:21" ht="15.75" hidden="1" customHeight="1" thickBot="1">
      <c r="A4551" s="57" t="s">
        <v>1086</v>
      </c>
      <c r="B4551" s="69"/>
      <c r="C4551" s="157" t="s">
        <v>1177</v>
      </c>
      <c r="D4551" s="183">
        <v>15.60078517</v>
      </c>
      <c r="E4551" s="183">
        <v>6.3380549599999991</v>
      </c>
      <c r="F4551" s="183">
        <v>4.6225461200000026</v>
      </c>
      <c r="G4551" s="183">
        <v>9.5836835600000008</v>
      </c>
      <c r="H4551" s="183">
        <v>2.9610602499999956</v>
      </c>
      <c r="I4551" s="183">
        <v>3.8175736100000037</v>
      </c>
      <c r="J4551" s="183">
        <v>6.3213986599999998</v>
      </c>
      <c r="K4551" s="183">
        <v>4.9989238699999996</v>
      </c>
      <c r="L4551" s="183">
        <v>27.100198099999993</v>
      </c>
      <c r="M4551" s="183">
        <v>188.39365271999998</v>
      </c>
      <c r="N4551" s="183">
        <v>251.82217471000007</v>
      </c>
      <c r="O4551" s="184">
        <v>13.89210707999996</v>
      </c>
      <c r="P4551" s="185">
        <f>SUM(D4551:O4551)</f>
        <v>535.45215881000001</v>
      </c>
      <c r="Q4551" s="351"/>
      <c r="R4551" s="199">
        <v>472.1</v>
      </c>
      <c r="S4551" s="187">
        <v>472.1</v>
      </c>
      <c r="T4551" s="481">
        <f>R4551-S4551</f>
        <v>0</v>
      </c>
      <c r="U4551" s="79">
        <v>2</v>
      </c>
    </row>
    <row r="4552" spans="1:21" ht="15.75" hidden="1" customHeight="1" thickBot="1">
      <c r="A4552" s="57" t="s">
        <v>1086</v>
      </c>
      <c r="B4552" s="516"/>
      <c r="C4552" s="157" t="s">
        <v>2296</v>
      </c>
      <c r="D4552" s="182">
        <v>17.638479780000001</v>
      </c>
      <c r="E4552" s="183">
        <v>5.8721050599999991</v>
      </c>
      <c r="F4552" s="183">
        <v>8.0312768699999992</v>
      </c>
      <c r="G4552" s="183">
        <v>4.9739277400000006</v>
      </c>
      <c r="H4552" s="183">
        <v>9.0618386499999986</v>
      </c>
      <c r="I4552" s="183">
        <v>10.065136690000003</v>
      </c>
      <c r="J4552" s="183">
        <v>5.3808150400000017</v>
      </c>
      <c r="K4552" s="183">
        <v>12.745890000000003</v>
      </c>
      <c r="L4552" s="183">
        <v>21.687046889999991</v>
      </c>
      <c r="M4552" s="183">
        <v>161.80873076000003</v>
      </c>
      <c r="N4552" s="183">
        <v>197.78962528999995</v>
      </c>
      <c r="O4552" s="184">
        <v>45.400097300000027</v>
      </c>
      <c r="P4552" s="185">
        <f t="shared" ref="P4552:P4561" si="3023">SUM(D4552:O4552)</f>
        <v>500.45497007</v>
      </c>
      <c r="Q4552" s="351"/>
      <c r="R4552" s="182">
        <v>483.3</v>
      </c>
      <c r="S4552" s="187">
        <v>483.3</v>
      </c>
      <c r="T4552" s="481">
        <f t="shared" ref="T4552:T4561" si="3024">R4552-S4552</f>
        <v>0</v>
      </c>
      <c r="U4552" s="79">
        <v>2</v>
      </c>
    </row>
    <row r="4553" spans="1:21" ht="15.75" hidden="1" customHeight="1" thickBot="1">
      <c r="A4553" s="57" t="s">
        <v>1086</v>
      </c>
      <c r="B4553" s="516"/>
      <c r="C4553" s="157" t="s">
        <v>2297</v>
      </c>
      <c r="D4553" s="583">
        <v>26.247997510000001</v>
      </c>
      <c r="E4553" s="301">
        <v>18.929672270000001</v>
      </c>
      <c r="F4553" s="301">
        <v>9.3866554099999959</v>
      </c>
      <c r="G4553" s="301">
        <v>11.978795699999999</v>
      </c>
      <c r="H4553" s="301">
        <v>6.7606791500000014</v>
      </c>
      <c r="I4553" s="301">
        <v>27.724365700000007</v>
      </c>
      <c r="J4553" s="301">
        <v>4.5683964099999912</v>
      </c>
      <c r="K4553" s="301">
        <v>13.5622671</v>
      </c>
      <c r="L4553" s="301">
        <v>35.129137990000004</v>
      </c>
      <c r="M4553" s="301">
        <v>251.66982184</v>
      </c>
      <c r="N4553" s="301">
        <v>248.35844782000004</v>
      </c>
      <c r="O4553" s="332">
        <v>31.11066907999998</v>
      </c>
      <c r="P4553" s="333">
        <f t="shared" si="3023"/>
        <v>685.42690598000002</v>
      </c>
      <c r="Q4553" s="557"/>
      <c r="R4553" s="182">
        <v>526</v>
      </c>
      <c r="S4553" s="187">
        <v>526</v>
      </c>
      <c r="T4553" s="105">
        <f t="shared" si="3024"/>
        <v>0</v>
      </c>
      <c r="U4553" s="79">
        <v>2</v>
      </c>
    </row>
    <row r="4554" spans="1:21" ht="15.6" hidden="1" customHeight="1" thickBot="1">
      <c r="A4554" s="57" t="s">
        <v>1086</v>
      </c>
      <c r="B4554" s="516"/>
      <c r="C4554" s="157" t="s">
        <v>2298</v>
      </c>
      <c r="D4554" s="182">
        <v>15.50623515</v>
      </c>
      <c r="E4554" s="183">
        <v>6.8253838399999989</v>
      </c>
      <c r="F4554" s="183">
        <v>5.43443203</v>
      </c>
      <c r="G4554" s="183">
        <v>6.6206386699999982</v>
      </c>
      <c r="H4554" s="183">
        <v>5.6608158700000004</v>
      </c>
      <c r="I4554" s="183">
        <v>7.2197487700000025</v>
      </c>
      <c r="J4554" s="183">
        <v>3.3725876000000028</v>
      </c>
      <c r="K4554" s="183">
        <v>11.911145019999999</v>
      </c>
      <c r="L4554" s="183">
        <v>31.488736960000004</v>
      </c>
      <c r="M4554" s="183">
        <v>241.10901925999997</v>
      </c>
      <c r="N4554" s="183">
        <v>258.66947626000001</v>
      </c>
      <c r="O4554" s="184">
        <v>43.921504180000056</v>
      </c>
      <c r="P4554" s="185">
        <f t="shared" si="3023"/>
        <v>637.73972361000006</v>
      </c>
      <c r="Q4554" s="584"/>
      <c r="R4554" s="182">
        <v>546.5</v>
      </c>
      <c r="S4554" s="187">
        <v>546.5</v>
      </c>
      <c r="T4554" s="105">
        <f t="shared" si="3024"/>
        <v>0</v>
      </c>
      <c r="U4554" s="79">
        <v>2</v>
      </c>
    </row>
    <row r="4555" spans="1:21" ht="15.6" hidden="1" customHeight="1" thickBot="1">
      <c r="A4555" s="57" t="s">
        <v>1086</v>
      </c>
      <c r="B4555" s="516"/>
      <c r="C4555" s="157" t="s">
        <v>2299</v>
      </c>
      <c r="D4555" s="182">
        <v>16.69575056</v>
      </c>
      <c r="E4555" s="183">
        <v>26.053281500000001</v>
      </c>
      <c r="F4555" s="183">
        <v>18.648832420000002</v>
      </c>
      <c r="G4555" s="183">
        <v>11.574547340000001</v>
      </c>
      <c r="H4555" s="183">
        <v>3.5755023800000001</v>
      </c>
      <c r="I4555" s="183">
        <v>8.7791452499999991</v>
      </c>
      <c r="J4555" s="183">
        <v>4.25764649</v>
      </c>
      <c r="K4555" s="183">
        <v>12.42092699</v>
      </c>
      <c r="L4555" s="183">
        <v>47.524833740000005</v>
      </c>
      <c r="M4555" s="183">
        <v>295.96415431000003</v>
      </c>
      <c r="N4555" s="183">
        <v>354.50854412000001</v>
      </c>
      <c r="O4555" s="184">
        <v>35.549160759999999</v>
      </c>
      <c r="P4555" s="185">
        <f t="shared" si="3023"/>
        <v>835.55232586</v>
      </c>
      <c r="Q4555" s="638"/>
      <c r="R4555" s="182">
        <v>607.9</v>
      </c>
      <c r="S4555" s="187">
        <v>607.9</v>
      </c>
      <c r="T4555" s="105">
        <f t="shared" si="3024"/>
        <v>0</v>
      </c>
      <c r="U4555" s="79">
        <v>2</v>
      </c>
    </row>
    <row r="4556" spans="1:21" ht="15.75" customHeight="1" thickBot="1">
      <c r="A4556" s="57" t="s">
        <v>1086</v>
      </c>
      <c r="B4556" s="516">
        <f>+B4550+1</f>
        <v>872</v>
      </c>
      <c r="C4556" s="53" t="s">
        <v>2300</v>
      </c>
      <c r="D4556" s="183">
        <v>8.9864015399999992</v>
      </c>
      <c r="E4556" s="611">
        <v>15.8</v>
      </c>
      <c r="F4556" s="611">
        <v>10.1</v>
      </c>
      <c r="G4556" s="611">
        <v>9.5</v>
      </c>
      <c r="H4556" s="611">
        <v>5.2</v>
      </c>
      <c r="I4556" s="611">
        <v>14.2</v>
      </c>
      <c r="J4556" s="611">
        <v>3.9</v>
      </c>
      <c r="K4556" s="611">
        <v>12.2</v>
      </c>
      <c r="L4556" s="611">
        <v>35.9</v>
      </c>
      <c r="M4556" s="611">
        <v>250.6</v>
      </c>
      <c r="N4556" s="611">
        <v>271.7</v>
      </c>
      <c r="O4556" s="184">
        <f t="shared" ref="O4556:O4561" si="3025">(R4556)-SUM(D4556:N4556)</f>
        <v>45.613598460000048</v>
      </c>
      <c r="P4556" s="185">
        <f t="shared" si="3023"/>
        <v>683.7</v>
      </c>
      <c r="Q4556" s="557"/>
      <c r="R4556" s="194">
        <v>683.7</v>
      </c>
      <c r="S4556" s="187">
        <v>683.7</v>
      </c>
      <c r="T4556" s="105">
        <f t="shared" si="3024"/>
        <v>0</v>
      </c>
      <c r="U4556" s="79">
        <v>1</v>
      </c>
    </row>
    <row r="4557" spans="1:21" ht="15.75" customHeight="1" thickBot="1">
      <c r="A4557" s="57" t="s">
        <v>1086</v>
      </c>
      <c r="B4557" s="516">
        <f>+B4556+1</f>
        <v>873</v>
      </c>
      <c r="C4557" s="53" t="s">
        <v>2301</v>
      </c>
      <c r="D4557" s="195">
        <v>13.3</v>
      </c>
      <c r="E4557" s="193">
        <v>15.1</v>
      </c>
      <c r="F4557" s="193">
        <v>10.6</v>
      </c>
      <c r="G4557" s="193">
        <v>8.8000000000000007</v>
      </c>
      <c r="H4557" s="193">
        <v>4.8</v>
      </c>
      <c r="I4557" s="193">
        <v>9.9</v>
      </c>
      <c r="J4557" s="193">
        <v>3.7</v>
      </c>
      <c r="K4557" s="193">
        <v>11.9</v>
      </c>
      <c r="L4557" s="193">
        <v>36.799999999999997</v>
      </c>
      <c r="M4557" s="193">
        <v>254.8</v>
      </c>
      <c r="N4557" s="193">
        <v>284.60000000000002</v>
      </c>
      <c r="O4557" s="184">
        <f t="shared" si="3025"/>
        <v>41.400000000000091</v>
      </c>
      <c r="P4557" s="185">
        <f t="shared" si="3023"/>
        <v>695.7</v>
      </c>
      <c r="Q4557" s="542"/>
      <c r="R4557" s="199">
        <v>695.7</v>
      </c>
      <c r="S4557" s="187">
        <v>695.7</v>
      </c>
      <c r="T4557" s="105">
        <f t="shared" si="3024"/>
        <v>0</v>
      </c>
      <c r="U4557" s="79">
        <v>1</v>
      </c>
    </row>
    <row r="4558" spans="1:21" ht="15.75" hidden="1" customHeight="1" thickBot="1">
      <c r="A4558" s="57" t="s">
        <v>1086</v>
      </c>
      <c r="B4558" s="69"/>
      <c r="C4558" s="157" t="s">
        <v>2302</v>
      </c>
      <c r="D4558" s="195"/>
      <c r="E4558" s="193"/>
      <c r="F4558" s="193"/>
      <c r="G4558" s="193"/>
      <c r="H4558" s="193"/>
      <c r="I4558" s="193"/>
      <c r="J4558" s="193"/>
      <c r="K4558" s="193"/>
      <c r="L4558" s="193"/>
      <c r="M4558" s="193"/>
      <c r="N4558" s="193"/>
      <c r="O4558" s="184">
        <f t="shared" si="3025"/>
        <v>0</v>
      </c>
      <c r="P4558" s="185">
        <f t="shared" si="3023"/>
        <v>0</v>
      </c>
      <c r="Q4558" s="503"/>
      <c r="R4558" s="199"/>
      <c r="S4558" s="187"/>
      <c r="T4558" s="105">
        <f t="shared" si="3024"/>
        <v>0</v>
      </c>
      <c r="U4558" s="79">
        <v>2</v>
      </c>
    </row>
    <row r="4559" spans="1:21" ht="15.75" hidden="1" customHeight="1" thickBot="1">
      <c r="A4559" s="57" t="s">
        <v>1086</v>
      </c>
      <c r="B4559" s="69"/>
      <c r="C4559" s="157" t="s">
        <v>2303</v>
      </c>
      <c r="D4559" s="195"/>
      <c r="E4559" s="193"/>
      <c r="F4559" s="193"/>
      <c r="G4559" s="193"/>
      <c r="H4559" s="193"/>
      <c r="I4559" s="193"/>
      <c r="J4559" s="193"/>
      <c r="K4559" s="193"/>
      <c r="L4559" s="193"/>
      <c r="M4559" s="193"/>
      <c r="N4559" s="193"/>
      <c r="O4559" s="184">
        <f t="shared" si="3025"/>
        <v>0</v>
      </c>
      <c r="P4559" s="185">
        <f t="shared" si="3023"/>
        <v>0</v>
      </c>
      <c r="Q4559" s="503"/>
      <c r="R4559" s="199"/>
      <c r="S4559" s="187"/>
      <c r="T4559" s="105">
        <f t="shared" si="3024"/>
        <v>0</v>
      </c>
      <c r="U4559" s="79">
        <v>2</v>
      </c>
    </row>
    <row r="4560" spans="1:21" ht="15.75" hidden="1" customHeight="1" thickBot="1">
      <c r="A4560" s="57" t="s">
        <v>1086</v>
      </c>
      <c r="B4560" s="69"/>
      <c r="C4560" s="157" t="s">
        <v>2304</v>
      </c>
      <c r="D4560" s="195"/>
      <c r="E4560" s="193"/>
      <c r="F4560" s="193"/>
      <c r="G4560" s="193"/>
      <c r="H4560" s="193"/>
      <c r="I4560" s="193"/>
      <c r="J4560" s="193"/>
      <c r="K4560" s="193"/>
      <c r="L4560" s="193"/>
      <c r="M4560" s="193"/>
      <c r="N4560" s="193"/>
      <c r="O4560" s="184">
        <f t="shared" si="3025"/>
        <v>0</v>
      </c>
      <c r="P4560" s="185">
        <f t="shared" si="3023"/>
        <v>0</v>
      </c>
      <c r="Q4560" s="503"/>
      <c r="R4560" s="199"/>
      <c r="S4560" s="187"/>
      <c r="T4560" s="105">
        <f t="shared" si="3024"/>
        <v>0</v>
      </c>
      <c r="U4560" s="79">
        <v>2</v>
      </c>
    </row>
    <row r="4561" spans="1:21" ht="15.75" hidden="1" customHeight="1" thickBot="1">
      <c r="A4561" s="57" t="s">
        <v>1086</v>
      </c>
      <c r="B4561" s="69"/>
      <c r="C4561" s="157" t="s">
        <v>2305</v>
      </c>
      <c r="D4561" s="195"/>
      <c r="E4561" s="193"/>
      <c r="F4561" s="193"/>
      <c r="G4561" s="193"/>
      <c r="H4561" s="193"/>
      <c r="I4561" s="193"/>
      <c r="J4561" s="193"/>
      <c r="K4561" s="193"/>
      <c r="L4561" s="193"/>
      <c r="M4561" s="193"/>
      <c r="N4561" s="193"/>
      <c r="O4561" s="184">
        <f t="shared" si="3025"/>
        <v>0</v>
      </c>
      <c r="P4561" s="185">
        <f t="shared" si="3023"/>
        <v>0</v>
      </c>
      <c r="Q4561" s="503"/>
      <c r="R4561" s="199"/>
      <c r="S4561" s="187"/>
      <c r="T4561" s="105">
        <f t="shared" si="3024"/>
        <v>0</v>
      </c>
      <c r="U4561" s="79">
        <v>2</v>
      </c>
    </row>
    <row r="4562" spans="1:21" ht="15.6" customHeight="1" thickBot="1">
      <c r="A4562" s="57"/>
      <c r="B4562" s="549"/>
      <c r="C4562" s="196"/>
      <c r="D4562" s="161"/>
      <c r="E4562" s="161"/>
      <c r="F4562" s="161"/>
      <c r="G4562" s="161"/>
      <c r="H4562" s="161"/>
      <c r="I4562" s="161"/>
      <c r="J4562" s="161"/>
      <c r="K4562" s="161"/>
      <c r="L4562" s="161"/>
      <c r="M4562" s="161"/>
      <c r="N4562" s="161"/>
      <c r="O4562" s="197"/>
      <c r="P4562" s="117"/>
      <c r="Q4562" s="198"/>
      <c r="R4562" s="161"/>
      <c r="S4562" s="161"/>
      <c r="T4562" s="75"/>
      <c r="U4562" s="79">
        <v>1</v>
      </c>
    </row>
    <row r="4563" spans="1:21" ht="15.75" hidden="1" customHeight="1" thickBot="1">
      <c r="A4563" s="57"/>
      <c r="B4563" s="69"/>
      <c r="C4563" s="196"/>
      <c r="D4563" s="161"/>
      <c r="E4563" s="161"/>
      <c r="F4563" s="161"/>
      <c r="G4563" s="161"/>
      <c r="H4563" s="161"/>
      <c r="I4563" s="161"/>
      <c r="J4563" s="161"/>
      <c r="K4563" s="161"/>
      <c r="L4563" s="161"/>
      <c r="M4563" s="161"/>
      <c r="N4563" s="161"/>
      <c r="O4563" s="197"/>
      <c r="P4563" s="198"/>
      <c r="Q4563" s="198"/>
      <c r="R4563" s="161"/>
      <c r="S4563" s="161"/>
      <c r="T4563" s="75"/>
      <c r="U4563" s="79">
        <v>2</v>
      </c>
    </row>
    <row r="4564" spans="1:21" ht="15.75" hidden="1" customHeight="1" thickBot="1">
      <c r="A4564" s="57"/>
      <c r="B4564" s="69"/>
      <c r="C4564" s="196"/>
      <c r="D4564" s="161"/>
      <c r="E4564" s="161"/>
      <c r="F4564" s="161"/>
      <c r="G4564" s="161"/>
      <c r="H4564" s="161"/>
      <c r="I4564" s="161"/>
      <c r="J4564" s="161"/>
      <c r="K4564" s="161"/>
      <c r="L4564" s="161"/>
      <c r="M4564" s="161"/>
      <c r="N4564" s="161"/>
      <c r="O4564" s="197"/>
      <c r="P4564" s="198"/>
      <c r="Q4564" s="198"/>
      <c r="R4564" s="161"/>
      <c r="S4564" s="161"/>
      <c r="T4564" s="75"/>
      <c r="U4564" s="79">
        <v>2</v>
      </c>
    </row>
    <row r="4565" spans="1:21" ht="15.75" hidden="1" customHeight="1" thickBot="1">
      <c r="A4565" s="57"/>
      <c r="B4565" s="69"/>
      <c r="C4565" s="196"/>
      <c r="D4565" s="161"/>
      <c r="E4565" s="161"/>
      <c r="F4565" s="161"/>
      <c r="G4565" s="161"/>
      <c r="H4565" s="161"/>
      <c r="I4565" s="161"/>
      <c r="J4565" s="161"/>
      <c r="K4565" s="161"/>
      <c r="L4565" s="161"/>
      <c r="M4565" s="161"/>
      <c r="N4565" s="161"/>
      <c r="O4565" s="197"/>
      <c r="P4565" s="198"/>
      <c r="Q4565" s="198"/>
      <c r="R4565" s="161"/>
      <c r="S4565" s="161"/>
      <c r="T4565" s="75"/>
      <c r="U4565" s="79">
        <v>2</v>
      </c>
    </row>
    <row r="4566" spans="1:21" ht="15.75" hidden="1" customHeight="1" thickBot="1">
      <c r="A4566" s="57"/>
      <c r="B4566" s="69"/>
      <c r="C4566" s="196"/>
      <c r="D4566" s="161"/>
      <c r="E4566" s="161"/>
      <c r="F4566" s="161"/>
      <c r="G4566" s="161"/>
      <c r="H4566" s="161"/>
      <c r="I4566" s="161"/>
      <c r="J4566" s="161"/>
      <c r="K4566" s="161"/>
      <c r="L4566" s="161"/>
      <c r="M4566" s="161"/>
      <c r="N4566" s="161"/>
      <c r="O4566" s="197"/>
      <c r="P4566" s="198"/>
      <c r="Q4566" s="198"/>
      <c r="R4566" s="161"/>
      <c r="S4566" s="161"/>
      <c r="T4566" s="75"/>
      <c r="U4566" s="79">
        <v>2</v>
      </c>
    </row>
    <row r="4567" spans="1:21" ht="15.75" hidden="1" customHeight="1" thickBot="1">
      <c r="B4567" s="69"/>
      <c r="D4567" s="410"/>
      <c r="E4567" s="410"/>
      <c r="F4567" s="410"/>
      <c r="G4567" s="410"/>
      <c r="H4567" s="410"/>
      <c r="I4567" s="410"/>
      <c r="J4567" s="410"/>
      <c r="K4567" s="410"/>
      <c r="L4567" s="410"/>
      <c r="M4567" s="410"/>
      <c r="N4567" s="410"/>
      <c r="O4567" s="410"/>
      <c r="P4567" s="410"/>
      <c r="Q4567" s="496" t="e">
        <f>(P4586/P4585-1)</f>
        <v>#DIV/0!</v>
      </c>
      <c r="R4567" s="410"/>
      <c r="U4567" s="79">
        <v>2</v>
      </c>
    </row>
    <row r="4568" spans="1:21" s="57" customFormat="1" ht="15.75" hidden="1" customHeight="1" thickBot="1">
      <c r="A4568" s="57" t="s">
        <v>1085</v>
      </c>
      <c r="B4568" s="69"/>
      <c r="C4568" s="157" t="s">
        <v>1083</v>
      </c>
      <c r="D4568" s="168">
        <f t="shared" ref="D4568:O4568" si="3026">D4587/$P4587</f>
        <v>0.10284870676779488</v>
      </c>
      <c r="E4568" s="169">
        <f t="shared" si="3026"/>
        <v>5.7181366647945105E-2</v>
      </c>
      <c r="F4568" s="169">
        <f t="shared" si="3026"/>
        <v>6.0720634019793815E-2</v>
      </c>
      <c r="G4568" s="169">
        <f t="shared" si="3026"/>
        <v>8.2719644411206258E-2</v>
      </c>
      <c r="H4568" s="169">
        <f t="shared" si="3026"/>
        <v>6.882484551989472E-2</v>
      </c>
      <c r="I4568" s="169">
        <f t="shared" si="3026"/>
        <v>4.9673135603078983E-2</v>
      </c>
      <c r="J4568" s="169">
        <f t="shared" si="3026"/>
        <v>8.543856784223916E-2</v>
      </c>
      <c r="K4568" s="169">
        <f t="shared" si="3026"/>
        <v>7.8849616937610542E-2</v>
      </c>
      <c r="L4568" s="169">
        <f t="shared" si="3026"/>
        <v>7.1750861381131584E-2</v>
      </c>
      <c r="M4568" s="169">
        <f t="shared" si="3026"/>
        <v>5.691206217603513E-2</v>
      </c>
      <c r="N4568" s="169">
        <f t="shared" si="3026"/>
        <v>6.2550417007082193E-2</v>
      </c>
      <c r="O4568" s="169">
        <f t="shared" si="3026"/>
        <v>0.22253014168618765</v>
      </c>
      <c r="P4568" s="171">
        <f t="shared" ref="P4568:P4573" si="3027">SUM(D4568:O4568)</f>
        <v>1</v>
      </c>
      <c r="Q4568" s="496" t="e">
        <f t="shared" ref="Q4568:Q4573" si="3028">(P4587/P4586-1)</f>
        <v>#DIV/0!</v>
      </c>
      <c r="R4568" s="234"/>
      <c r="S4568" s="234"/>
      <c r="T4568" s="75"/>
      <c r="U4568" s="79">
        <v>2</v>
      </c>
    </row>
    <row r="4569" spans="1:21" s="57" customFormat="1" ht="15.75" hidden="1" customHeight="1" thickBot="1">
      <c r="A4569" s="57" t="s">
        <v>1085</v>
      </c>
      <c r="B4569" s="69"/>
      <c r="C4569" s="157" t="s">
        <v>1084</v>
      </c>
      <c r="D4569" s="168">
        <f t="shared" ref="D4569:O4569" si="3029">D4588/$P4588</f>
        <v>8.8744438183211843E-2</v>
      </c>
      <c r="E4569" s="169">
        <f t="shared" si="3029"/>
        <v>0.10275203235511345</v>
      </c>
      <c r="F4569" s="169">
        <f t="shared" si="3029"/>
        <v>6.1620295464309742E-2</v>
      </c>
      <c r="G4569" s="169">
        <f t="shared" si="3029"/>
        <v>8.0285847044892764E-2</v>
      </c>
      <c r="H4569" s="169">
        <f t="shared" si="3029"/>
        <v>7.7128157160519253E-2</v>
      </c>
      <c r="I4569" s="169">
        <f t="shared" si="3029"/>
        <v>6.5065394985132655E-2</v>
      </c>
      <c r="J4569" s="169">
        <f t="shared" si="3029"/>
        <v>6.1231269701455732E-2</v>
      </c>
      <c r="K4569" s="169">
        <f t="shared" si="3029"/>
        <v>8.3052411423616024E-2</v>
      </c>
      <c r="L4569" s="169">
        <f t="shared" si="3029"/>
        <v>0.10844035210294618</v>
      </c>
      <c r="M4569" s="169">
        <f t="shared" si="3029"/>
        <v>9.7125091284161497E-2</v>
      </c>
      <c r="N4569" s="169">
        <f t="shared" si="3029"/>
        <v>9.2305601224771619E-2</v>
      </c>
      <c r="O4569" s="169">
        <f t="shared" si="3029"/>
        <v>8.2249109069869403E-2</v>
      </c>
      <c r="P4569" s="171">
        <f t="shared" si="3027"/>
        <v>1.0000000000000002</v>
      </c>
      <c r="Q4569" s="497">
        <f t="shared" si="3028"/>
        <v>-4.0105640858508318E-2</v>
      </c>
      <c r="R4569" s="234"/>
      <c r="S4569" s="234"/>
      <c r="T4569" s="75"/>
      <c r="U4569" s="79">
        <v>2</v>
      </c>
    </row>
    <row r="4570" spans="1:21" s="57" customFormat="1" ht="15.75" hidden="1" customHeight="1" thickBot="1">
      <c r="A4570" s="57" t="s">
        <v>1085</v>
      </c>
      <c r="B4570" s="69"/>
      <c r="C4570" s="157" t="s">
        <v>2394</v>
      </c>
      <c r="D4570" s="168">
        <f t="shared" ref="D4570:O4570" si="3030">D4589/$P4589</f>
        <v>8.6222983591675864E-2</v>
      </c>
      <c r="E4570" s="169">
        <f t="shared" si="3030"/>
        <v>0.11023390078007721</v>
      </c>
      <c r="F4570" s="169">
        <f t="shared" si="3030"/>
        <v>9.1094544345501599E-2</v>
      </c>
      <c r="G4570" s="169">
        <f t="shared" si="3030"/>
        <v>0.1035337643578892</v>
      </c>
      <c r="H4570" s="169">
        <f t="shared" si="3030"/>
        <v>6.7848135215399952E-2</v>
      </c>
      <c r="I4570" s="169">
        <f t="shared" si="3030"/>
        <v>7.4782382783888643E-2</v>
      </c>
      <c r="J4570" s="169">
        <f t="shared" si="3030"/>
        <v>7.7868025089715895E-2</v>
      </c>
      <c r="K4570" s="169">
        <f t="shared" si="3030"/>
        <v>7.7451397365177144E-2</v>
      </c>
      <c r="L4570" s="169">
        <f t="shared" si="3030"/>
        <v>9.647297629401666E-2</v>
      </c>
      <c r="M4570" s="169">
        <f t="shared" si="3030"/>
        <v>8.2662109368289133E-2</v>
      </c>
      <c r="N4570" s="169">
        <f t="shared" si="3030"/>
        <v>6.0980484555166019E-2</v>
      </c>
      <c r="O4570" s="169">
        <f t="shared" si="3030"/>
        <v>7.084929625320259E-2</v>
      </c>
      <c r="P4570" s="171">
        <f t="shared" si="3027"/>
        <v>0.99999999999999989</v>
      </c>
      <c r="Q4570" s="497">
        <f t="shared" si="3028"/>
        <v>3.0566173188586454E-2</v>
      </c>
      <c r="R4570" s="234"/>
      <c r="S4570" s="234"/>
      <c r="T4570" s="477"/>
      <c r="U4570" s="79">
        <v>2</v>
      </c>
    </row>
    <row r="4571" spans="1:21" s="57" customFormat="1" ht="15.75" hidden="1" customHeight="1" thickBot="1">
      <c r="A4571" s="57" t="s">
        <v>1085</v>
      </c>
      <c r="B4571" s="516"/>
      <c r="C4571" s="532" t="s">
        <v>2378</v>
      </c>
      <c r="D4571" s="173">
        <f t="shared" ref="D4571:O4571" si="3031">D4590/$P4590</f>
        <v>7.9725349608783108E-2</v>
      </c>
      <c r="E4571" s="218">
        <f t="shared" si="3031"/>
        <v>5.9899748630723157E-2</v>
      </c>
      <c r="F4571" s="218">
        <f t="shared" si="3031"/>
        <v>6.6396829396864934E-2</v>
      </c>
      <c r="G4571" s="218">
        <f t="shared" si="3031"/>
        <v>9.4851641012933141E-2</v>
      </c>
      <c r="H4571" s="218">
        <f t="shared" si="3031"/>
        <v>0.10042428504118406</v>
      </c>
      <c r="I4571" s="218">
        <f t="shared" si="3031"/>
        <v>7.8249743135060473E-2</v>
      </c>
      <c r="J4571" s="218">
        <f t="shared" si="3031"/>
        <v>8.1850025361047823E-2</v>
      </c>
      <c r="K4571" s="218">
        <f t="shared" si="3031"/>
        <v>0.11976444270580028</v>
      </c>
      <c r="L4571" s="218">
        <f t="shared" si="3031"/>
        <v>8.2421603159102519E-2</v>
      </c>
      <c r="M4571" s="218">
        <f t="shared" si="3031"/>
        <v>8.9490409427220294E-2</v>
      </c>
      <c r="N4571" s="218">
        <f t="shared" si="3031"/>
        <v>7.8995060953050644E-2</v>
      </c>
      <c r="O4571" s="218">
        <f t="shared" si="3031"/>
        <v>6.7930861568229403E-2</v>
      </c>
      <c r="P4571" s="514">
        <f t="shared" si="3027"/>
        <v>0.99999999999999967</v>
      </c>
      <c r="Q4571" s="550">
        <f t="shared" si="3028"/>
        <v>7.3658425419645512E-2</v>
      </c>
      <c r="R4571" s="234"/>
      <c r="S4571" s="234"/>
      <c r="T4571" s="75"/>
      <c r="U4571" s="79">
        <v>2</v>
      </c>
    </row>
    <row r="4572" spans="1:21" s="57" customFormat="1" ht="15.75" hidden="1" customHeight="1" thickBot="1">
      <c r="A4572" s="57" t="s">
        <v>1085</v>
      </c>
      <c r="B4572" s="516"/>
      <c r="C4572" s="532" t="s">
        <v>2379</v>
      </c>
      <c r="D4572" s="219">
        <f t="shared" ref="D4572:O4572" si="3032">D4591/$P4591</f>
        <v>8.6893881363268768E-2</v>
      </c>
      <c r="E4572" s="220">
        <f t="shared" si="3032"/>
        <v>8.0196146547132099E-2</v>
      </c>
      <c r="F4572" s="220">
        <f t="shared" si="3032"/>
        <v>7.040320370745469E-2</v>
      </c>
      <c r="G4572" s="220">
        <f t="shared" si="3032"/>
        <v>0.11499405081991064</v>
      </c>
      <c r="H4572" s="220">
        <f t="shared" si="3032"/>
        <v>9.8539445333552494E-2</v>
      </c>
      <c r="I4572" s="220">
        <f t="shared" si="3032"/>
        <v>7.7636900774205125E-2</v>
      </c>
      <c r="J4572" s="220">
        <f t="shared" si="3032"/>
        <v>7.6976664724206709E-2</v>
      </c>
      <c r="K4572" s="220">
        <f t="shared" si="3032"/>
        <v>9.3635915680793907E-2</v>
      </c>
      <c r="L4572" s="220">
        <f t="shared" si="3032"/>
        <v>9.141368003532617E-2</v>
      </c>
      <c r="M4572" s="220">
        <f t="shared" si="3032"/>
        <v>6.9437597030141768E-2</v>
      </c>
      <c r="N4572" s="220">
        <f t="shared" si="3032"/>
        <v>7.5266468510934423E-2</v>
      </c>
      <c r="O4572" s="220">
        <f t="shared" si="3032"/>
        <v>6.460604547307322E-2</v>
      </c>
      <c r="P4572" s="460">
        <f t="shared" si="3027"/>
        <v>1</v>
      </c>
      <c r="Q4572" s="551">
        <f t="shared" si="3028"/>
        <v>0.15451051679665673</v>
      </c>
      <c r="R4572" s="234"/>
      <c r="S4572" s="234"/>
      <c r="T4572" s="75"/>
      <c r="U4572" s="79">
        <v>2</v>
      </c>
    </row>
    <row r="4573" spans="1:21" s="57" customFormat="1" ht="15.6" hidden="1" customHeight="1" thickBot="1">
      <c r="A4573" s="57" t="s">
        <v>1085</v>
      </c>
      <c r="B4573" s="516"/>
      <c r="C4573" s="620" t="s">
        <v>2380</v>
      </c>
      <c r="D4573" s="219">
        <f t="shared" ref="D4573:O4573" si="3033">D4592/$P4592</f>
        <v>6.0679045889855621E-2</v>
      </c>
      <c r="E4573" s="220">
        <f t="shared" si="3033"/>
        <v>6.6280093184758485E-2</v>
      </c>
      <c r="F4573" s="220">
        <f t="shared" si="3033"/>
        <v>6.2920650446972815E-2</v>
      </c>
      <c r="G4573" s="220">
        <f t="shared" si="3033"/>
        <v>8.8568514150946923E-2</v>
      </c>
      <c r="H4573" s="220">
        <f t="shared" si="3033"/>
        <v>7.6901682785475697E-2</v>
      </c>
      <c r="I4573" s="220">
        <f t="shared" si="3033"/>
        <v>8.3652019100676114E-2</v>
      </c>
      <c r="J4573" s="220">
        <f t="shared" si="3033"/>
        <v>8.306309423173204E-2</v>
      </c>
      <c r="K4573" s="220">
        <f t="shared" si="3033"/>
        <v>0.11634745418622763</v>
      </c>
      <c r="L4573" s="220">
        <f t="shared" si="3033"/>
        <v>8.9298324676951493E-2</v>
      </c>
      <c r="M4573" s="220">
        <f t="shared" si="3033"/>
        <v>0.12094070064994729</v>
      </c>
      <c r="N4573" s="220">
        <f t="shared" si="3033"/>
        <v>8.492791876613294E-2</v>
      </c>
      <c r="O4573" s="220">
        <f t="shared" si="3033"/>
        <v>6.642050193032295E-2</v>
      </c>
      <c r="P4573" s="460">
        <f t="shared" si="3027"/>
        <v>1</v>
      </c>
      <c r="Q4573" s="551">
        <f t="shared" si="3028"/>
        <v>2.4334000440071835E-2</v>
      </c>
      <c r="R4573" s="234"/>
      <c r="S4573" s="234"/>
      <c r="T4573" s="75"/>
      <c r="U4573" s="79">
        <v>2</v>
      </c>
    </row>
    <row r="4574" spans="1:21" s="57" customFormat="1" ht="15.6" hidden="1" customHeight="1" thickBot="1">
      <c r="A4574" s="57" t="s">
        <v>1085</v>
      </c>
      <c r="B4574" s="516"/>
      <c r="C4574" s="620" t="s">
        <v>2381</v>
      </c>
      <c r="D4574" s="219">
        <f t="shared" ref="D4574:O4574" si="3034">D4594/$P4594</f>
        <v>7.9663589689365363E-2</v>
      </c>
      <c r="E4574" s="220">
        <f t="shared" si="3034"/>
        <v>8.9202362224589063E-2</v>
      </c>
      <c r="F4574" s="220">
        <f t="shared" si="3034"/>
        <v>9.4633297981255665E-2</v>
      </c>
      <c r="G4574" s="220">
        <f t="shared" si="3034"/>
        <v>8.017574208887851E-2</v>
      </c>
      <c r="H4574" s="220">
        <f t="shared" si="3034"/>
        <v>7.0928944168962088E-2</v>
      </c>
      <c r="I4574" s="220">
        <f t="shared" si="3034"/>
        <v>8.1365693542427148E-2</v>
      </c>
      <c r="J4574" s="220">
        <f t="shared" si="3034"/>
        <v>8.9024826909493385E-2</v>
      </c>
      <c r="K4574" s="220">
        <f t="shared" si="3034"/>
        <v>8.1219358246951215E-2</v>
      </c>
      <c r="L4574" s="220">
        <f t="shared" si="3034"/>
        <v>7.4091617989671704E-2</v>
      </c>
      <c r="M4574" s="220">
        <f t="shared" si="3034"/>
        <v>9.6364816188843364E-2</v>
      </c>
      <c r="N4574" s="220">
        <f t="shared" si="3034"/>
        <v>8.671457229635586E-2</v>
      </c>
      <c r="O4574" s="220">
        <f t="shared" si="3034"/>
        <v>7.6615178673206621E-2</v>
      </c>
      <c r="P4574" s="460">
        <f>SUM(D4574:O4574)</f>
        <v>1</v>
      </c>
      <c r="Q4574" s="551">
        <f>(P4594/P4592-1)</f>
        <v>-3.6587376793657533E-3</v>
      </c>
      <c r="R4574" s="234"/>
      <c r="S4574" s="234"/>
      <c r="T4574" s="75"/>
      <c r="U4574" s="79">
        <v>2</v>
      </c>
    </row>
    <row r="4575" spans="1:21" s="57" customFormat="1" ht="15.6" customHeight="1" thickBot="1">
      <c r="A4575" s="57" t="s">
        <v>1085</v>
      </c>
      <c r="B4575" s="516">
        <f>+B4557+1</f>
        <v>874</v>
      </c>
      <c r="C4575" s="620" t="s">
        <v>2382</v>
      </c>
      <c r="D4575" s="219">
        <f t="shared" ref="D4575:O4575" si="3035">D4595/$P4595</f>
        <v>0.10208265937573864</v>
      </c>
      <c r="E4575" s="220">
        <f t="shared" si="3035"/>
        <v>7.4752637375051861E-2</v>
      </c>
      <c r="F4575" s="220">
        <f t="shared" si="3035"/>
        <v>8.3411558077099837E-2</v>
      </c>
      <c r="G4575" s="220">
        <f t="shared" si="3035"/>
        <v>9.0602876565094664E-2</v>
      </c>
      <c r="H4575" s="220">
        <f t="shared" si="3035"/>
        <v>7.2121704365181186E-2</v>
      </c>
      <c r="I4575" s="220">
        <f t="shared" si="3035"/>
        <v>7.6376117568303814E-2</v>
      </c>
      <c r="J4575" s="220">
        <f t="shared" si="3035"/>
        <v>0.10546636488124803</v>
      </c>
      <c r="K4575" s="220">
        <f t="shared" si="3035"/>
        <v>8.279178724994718E-2</v>
      </c>
      <c r="L4575" s="220">
        <f t="shared" si="3035"/>
        <v>0.10583436218651888</v>
      </c>
      <c r="M4575" s="220">
        <f t="shared" si="3035"/>
        <v>7.7073225019641117E-2</v>
      </c>
      <c r="N4575" s="220">
        <f t="shared" si="3035"/>
        <v>7.508957482338563E-2</v>
      </c>
      <c r="O4575" s="220">
        <f t="shared" si="3035"/>
        <v>5.4397132512789166E-2</v>
      </c>
      <c r="P4575" s="460">
        <f t="shared" ref="P4575:P4584" si="3036">SUM(D4575:O4575)</f>
        <v>1</v>
      </c>
      <c r="Q4575" s="551">
        <f>(P4595/P4594-1)</f>
        <v>1.6212933118619821E-2</v>
      </c>
      <c r="R4575" s="234"/>
      <c r="S4575" s="234"/>
      <c r="T4575" s="75"/>
      <c r="U4575" s="79">
        <v>1</v>
      </c>
    </row>
    <row r="4576" spans="1:21" s="57" customFormat="1" ht="15.6" customHeight="1" thickBot="1">
      <c r="A4576" s="57" t="s">
        <v>1085</v>
      </c>
      <c r="B4576" s="516">
        <f>+B4575+1</f>
        <v>875</v>
      </c>
      <c r="C4576" s="620" t="s">
        <v>2383</v>
      </c>
      <c r="D4576" s="347">
        <f t="shared" ref="D4576:O4576" si="3037">D4596/$P4596</f>
        <v>0.12509818953446764</v>
      </c>
      <c r="E4576" s="264">
        <f t="shared" si="3037"/>
        <v>0.11450480307421838</v>
      </c>
      <c r="F4576" s="264">
        <f t="shared" si="3037"/>
        <v>8.3786920844106036E-2</v>
      </c>
      <c r="G4576" s="264">
        <f t="shared" si="3037"/>
        <v>8.0555741963879948E-2</v>
      </c>
      <c r="H4576" s="264">
        <f t="shared" si="3037"/>
        <v>7.7152176985986545E-2</v>
      </c>
      <c r="I4576" s="264">
        <f t="shared" si="3037"/>
        <v>7.4978578263200354E-2</v>
      </c>
      <c r="J4576" s="264">
        <f t="shared" si="3037"/>
        <v>6.9613274992633659E-2</v>
      </c>
      <c r="K4576" s="264">
        <f t="shared" si="3037"/>
        <v>7.4127580141865407E-2</v>
      </c>
      <c r="L4576" s="264">
        <f t="shared" si="3037"/>
        <v>8.5617689362044808E-2</v>
      </c>
      <c r="M4576" s="264">
        <f t="shared" si="3037"/>
        <v>6.8952144871133492E-2</v>
      </c>
      <c r="N4576" s="264">
        <f t="shared" si="3037"/>
        <v>7.8615783060904498E-2</v>
      </c>
      <c r="O4576" s="264">
        <f t="shared" si="3037"/>
        <v>6.699711690555922E-2</v>
      </c>
      <c r="P4576" s="552">
        <f t="shared" si="3036"/>
        <v>1</v>
      </c>
      <c r="Q4576" s="553">
        <f t="shared" ref="Q4576:Q4584" si="3038">(P4596/P4595-1)</f>
        <v>6.7208396373496848E-2</v>
      </c>
      <c r="R4576" s="234"/>
      <c r="S4576" s="234"/>
      <c r="T4576" s="75"/>
      <c r="U4576" s="79">
        <v>1</v>
      </c>
    </row>
    <row r="4577" spans="1:21" s="57" customFormat="1" ht="15.6" customHeight="1" thickBot="1">
      <c r="A4577" s="57" t="s">
        <v>1085</v>
      </c>
      <c r="B4577" s="516">
        <f>+B4576+1</f>
        <v>876</v>
      </c>
      <c r="C4577" s="621" t="s">
        <v>2384</v>
      </c>
      <c r="D4577" s="175">
        <f t="shared" ref="D4577:O4577" si="3039">D4597/$P4597</f>
        <v>0.11463540087890713</v>
      </c>
      <c r="E4577" s="176">
        <f t="shared" si="3039"/>
        <v>9.4279805895709667E-2</v>
      </c>
      <c r="F4577" s="176">
        <f t="shared" si="3039"/>
        <v>7.428911394570141E-2</v>
      </c>
      <c r="G4577" s="176">
        <f t="shared" si="3039"/>
        <v>9.7975137325292588E-2</v>
      </c>
      <c r="H4577" s="176">
        <f t="shared" si="3039"/>
        <v>7.2082962992403285E-2</v>
      </c>
      <c r="I4577" s="176">
        <f t="shared" si="3039"/>
        <v>6.5718174608664331E-2</v>
      </c>
      <c r="J4577" s="176">
        <f t="shared" si="3039"/>
        <v>7.8510599615179921E-2</v>
      </c>
      <c r="K4577" s="176">
        <f t="shared" si="3039"/>
        <v>9.6854257731559992E-2</v>
      </c>
      <c r="L4577" s="176">
        <f t="shared" si="3039"/>
        <v>8.1047335970071133E-2</v>
      </c>
      <c r="M4577" s="176">
        <f t="shared" si="3039"/>
        <v>7.9404164526555937E-2</v>
      </c>
      <c r="N4577" s="176">
        <f t="shared" si="3039"/>
        <v>9.3838536897231886E-2</v>
      </c>
      <c r="O4577" s="176">
        <f t="shared" si="3039"/>
        <v>5.1364509612722709E-2</v>
      </c>
      <c r="P4577" s="229">
        <f t="shared" si="3036"/>
        <v>1</v>
      </c>
      <c r="Q4577" s="498">
        <f t="shared" si="3038"/>
        <v>0.11577732310091915</v>
      </c>
      <c r="R4577" s="234"/>
      <c r="S4577" s="234"/>
      <c r="T4577" s="75"/>
      <c r="U4577" s="79">
        <v>1</v>
      </c>
    </row>
    <row r="4578" spans="1:21" s="57" customFormat="1" ht="15.6" customHeight="1" thickBot="1">
      <c r="A4578" s="57" t="s">
        <v>1085</v>
      </c>
      <c r="B4578" s="516">
        <f>+B4577+1</f>
        <v>877</v>
      </c>
      <c r="C4578" s="621" t="s">
        <v>2385</v>
      </c>
      <c r="D4578" s="175">
        <f t="shared" ref="D4578:O4578" si="3040">D4598/$P4598</f>
        <v>7.6386709343205336E-2</v>
      </c>
      <c r="E4578" s="176">
        <f t="shared" si="3040"/>
        <v>9.4704541383104801E-2</v>
      </c>
      <c r="F4578" s="176">
        <f t="shared" si="3040"/>
        <v>6.5658023331128926E-2</v>
      </c>
      <c r="G4578" s="176">
        <f t="shared" si="3040"/>
        <v>0.1035852910429558</v>
      </c>
      <c r="H4578" s="176">
        <f t="shared" si="3040"/>
        <v>5.8515025042098143E-2</v>
      </c>
      <c r="I4578" s="176">
        <f t="shared" si="3040"/>
        <v>7.6041773891722883E-2</v>
      </c>
      <c r="J4578" s="176">
        <f t="shared" si="3040"/>
        <v>7.6340715470967463E-2</v>
      </c>
      <c r="K4578" s="176">
        <f t="shared" si="3040"/>
        <v>8.1207423197278694E-2</v>
      </c>
      <c r="L4578" s="176">
        <f t="shared" si="3040"/>
        <v>9.3604347102850399E-2</v>
      </c>
      <c r="M4578" s="176">
        <f t="shared" si="3040"/>
        <v>9.0732286195807033E-2</v>
      </c>
      <c r="N4578" s="176">
        <f t="shared" si="3040"/>
        <v>9.0793613636151682E-2</v>
      </c>
      <c r="O4578" s="176">
        <f t="shared" si="3040"/>
        <v>9.2430250362728797E-2</v>
      </c>
      <c r="P4578" s="164">
        <f t="shared" si="3036"/>
        <v>0.99999999999999989</v>
      </c>
      <c r="Q4578" s="492">
        <f t="shared" si="3038"/>
        <v>-0.11031579445672213</v>
      </c>
      <c r="R4578" s="234"/>
      <c r="S4578" s="234"/>
      <c r="T4578" s="75"/>
      <c r="U4578" s="79">
        <v>1</v>
      </c>
    </row>
    <row r="4579" spans="1:21" s="57" customFormat="1" ht="15.75" customHeight="1" thickBot="1">
      <c r="A4579" s="57" t="s">
        <v>1085</v>
      </c>
      <c r="B4579" s="516">
        <f>+B4578+1</f>
        <v>878</v>
      </c>
      <c r="C4579" s="621" t="s">
        <v>2386</v>
      </c>
      <c r="D4579" s="175">
        <f t="shared" ref="D4579:O4579" si="3041">D4599/$P4599</f>
        <v>9.1553327849810906E-2</v>
      </c>
      <c r="E4579" s="176">
        <f t="shared" si="3041"/>
        <v>0.10129659643435981</v>
      </c>
      <c r="F4579" s="176">
        <f t="shared" si="3041"/>
        <v>7.4554294975688828E-2</v>
      </c>
      <c r="G4579" s="176">
        <f t="shared" si="3041"/>
        <v>9.4003241491085895E-2</v>
      </c>
      <c r="H4579" s="176">
        <f t="shared" si="3041"/>
        <v>6.9151809832522962E-2</v>
      </c>
      <c r="I4579" s="176">
        <f t="shared" si="3041"/>
        <v>7.2123176661264179E-2</v>
      </c>
      <c r="J4579" s="176">
        <f t="shared" si="3041"/>
        <v>7.4824419232847106E-2</v>
      </c>
      <c r="K4579" s="176">
        <f t="shared" si="3041"/>
        <v>8.4008643976229078E-2</v>
      </c>
      <c r="L4579" s="176">
        <f t="shared" si="3041"/>
        <v>8.6709886547812004E-2</v>
      </c>
      <c r="M4579" s="176">
        <f t="shared" si="3041"/>
        <v>7.9686655861696376E-2</v>
      </c>
      <c r="N4579" s="176">
        <f t="shared" si="3041"/>
        <v>8.7790383576445169E-2</v>
      </c>
      <c r="O4579" s="176">
        <f t="shared" si="3041"/>
        <v>8.4297563560237737E-2</v>
      </c>
      <c r="P4579" s="164">
        <f t="shared" si="3036"/>
        <v>1.0000000000000002</v>
      </c>
      <c r="Q4579" s="492">
        <f t="shared" si="3038"/>
        <v>8.5509408112928176E-2</v>
      </c>
      <c r="R4579" s="234"/>
      <c r="S4579" s="234"/>
      <c r="T4579" s="75"/>
      <c r="U4579" s="79">
        <v>1</v>
      </c>
    </row>
    <row r="4580" spans="1:21" s="57" customFormat="1" ht="15.75" customHeight="1" thickBot="1">
      <c r="A4580" s="57" t="s">
        <v>1085</v>
      </c>
      <c r="B4580" s="516">
        <f>+B4579+1</f>
        <v>879</v>
      </c>
      <c r="C4580" s="621" t="s">
        <v>2387</v>
      </c>
      <c r="D4580" s="175">
        <f t="shared" ref="D4580:O4580" si="3042">D4600/$P4600</f>
        <v>9.4302554027504912E-2</v>
      </c>
      <c r="E4580" s="176">
        <f t="shared" si="3042"/>
        <v>9.6758349705304517E-2</v>
      </c>
      <c r="F4580" s="176">
        <f t="shared" si="3042"/>
        <v>7.1463654223968567E-2</v>
      </c>
      <c r="G4580" s="176">
        <f t="shared" si="3042"/>
        <v>9.8477406679764248E-2</v>
      </c>
      <c r="H4580" s="176">
        <f t="shared" si="3042"/>
        <v>6.6552062868369358E-2</v>
      </c>
      <c r="I4580" s="176">
        <f t="shared" si="3042"/>
        <v>7.121807465618861E-2</v>
      </c>
      <c r="J4580" s="176">
        <f t="shared" si="3042"/>
        <v>7.6620825147347735E-2</v>
      </c>
      <c r="K4580" s="176">
        <f t="shared" si="3042"/>
        <v>8.7426326129666013E-2</v>
      </c>
      <c r="L4580" s="176">
        <f t="shared" si="3042"/>
        <v>8.7180746561886055E-2</v>
      </c>
      <c r="M4580" s="176">
        <f t="shared" si="3042"/>
        <v>8.3251473477406676E-2</v>
      </c>
      <c r="N4580" s="176">
        <f t="shared" si="3042"/>
        <v>9.0864440078585462E-2</v>
      </c>
      <c r="O4580" s="176">
        <f t="shared" si="3042"/>
        <v>7.5884086444007945E-2</v>
      </c>
      <c r="P4580" s="164">
        <f t="shared" si="3036"/>
        <v>1.0000000000000002</v>
      </c>
      <c r="Q4580" s="492">
        <f t="shared" si="3038"/>
        <v>9.9945975148568289E-2</v>
      </c>
      <c r="R4580" s="234"/>
      <c r="S4580" s="234"/>
      <c r="T4580" s="75"/>
      <c r="U4580" s="79">
        <v>1</v>
      </c>
    </row>
    <row r="4581" spans="1:21" s="57" customFormat="1" ht="15.75" hidden="1" customHeight="1" thickBot="1">
      <c r="A4581" s="57" t="s">
        <v>1085</v>
      </c>
      <c r="B4581" s="69"/>
      <c r="C4581" s="157" t="s">
        <v>2388</v>
      </c>
      <c r="D4581" s="175" t="e">
        <f t="shared" ref="D4581:O4581" si="3043">D4601/$P4601</f>
        <v>#DIV/0!</v>
      </c>
      <c r="E4581" s="176" t="e">
        <f t="shared" si="3043"/>
        <v>#DIV/0!</v>
      </c>
      <c r="F4581" s="176" t="e">
        <f t="shared" si="3043"/>
        <v>#DIV/0!</v>
      </c>
      <c r="G4581" s="176" t="e">
        <f t="shared" si="3043"/>
        <v>#DIV/0!</v>
      </c>
      <c r="H4581" s="176" t="e">
        <f t="shared" si="3043"/>
        <v>#DIV/0!</v>
      </c>
      <c r="I4581" s="176" t="e">
        <f t="shared" si="3043"/>
        <v>#DIV/0!</v>
      </c>
      <c r="J4581" s="176" t="e">
        <f t="shared" si="3043"/>
        <v>#DIV/0!</v>
      </c>
      <c r="K4581" s="176" t="e">
        <f t="shared" si="3043"/>
        <v>#DIV/0!</v>
      </c>
      <c r="L4581" s="176" t="e">
        <f t="shared" si="3043"/>
        <v>#DIV/0!</v>
      </c>
      <c r="M4581" s="176" t="e">
        <f t="shared" si="3043"/>
        <v>#DIV/0!</v>
      </c>
      <c r="N4581" s="176" t="e">
        <f t="shared" si="3043"/>
        <v>#DIV/0!</v>
      </c>
      <c r="O4581" s="176" t="e">
        <f t="shared" si="3043"/>
        <v>#DIV/0!</v>
      </c>
      <c r="P4581" s="164" t="e">
        <f t="shared" si="3036"/>
        <v>#DIV/0!</v>
      </c>
      <c r="Q4581" s="492">
        <f t="shared" si="3038"/>
        <v>-1</v>
      </c>
      <c r="R4581" s="234"/>
      <c r="S4581" s="234"/>
      <c r="T4581" s="75"/>
      <c r="U4581" s="79">
        <v>2</v>
      </c>
    </row>
    <row r="4582" spans="1:21" s="57" customFormat="1" ht="15.75" hidden="1" customHeight="1" thickBot="1">
      <c r="A4582" s="57" t="s">
        <v>1085</v>
      </c>
      <c r="B4582" s="69"/>
      <c r="C4582" s="157" t="s">
        <v>2389</v>
      </c>
      <c r="D4582" s="175" t="e">
        <f t="shared" ref="D4582:O4582" si="3044">D4602/$P4602</f>
        <v>#DIV/0!</v>
      </c>
      <c r="E4582" s="176" t="e">
        <f t="shared" si="3044"/>
        <v>#DIV/0!</v>
      </c>
      <c r="F4582" s="176" t="e">
        <f t="shared" si="3044"/>
        <v>#DIV/0!</v>
      </c>
      <c r="G4582" s="176" t="e">
        <f t="shared" si="3044"/>
        <v>#DIV/0!</v>
      </c>
      <c r="H4582" s="176" t="e">
        <f t="shared" si="3044"/>
        <v>#DIV/0!</v>
      </c>
      <c r="I4582" s="176" t="e">
        <f t="shared" si="3044"/>
        <v>#DIV/0!</v>
      </c>
      <c r="J4582" s="176" t="e">
        <f t="shared" si="3044"/>
        <v>#DIV/0!</v>
      </c>
      <c r="K4582" s="176" t="e">
        <f t="shared" si="3044"/>
        <v>#DIV/0!</v>
      </c>
      <c r="L4582" s="176" t="e">
        <f t="shared" si="3044"/>
        <v>#DIV/0!</v>
      </c>
      <c r="M4582" s="176" t="e">
        <f t="shared" si="3044"/>
        <v>#DIV/0!</v>
      </c>
      <c r="N4582" s="176" t="e">
        <f t="shared" si="3044"/>
        <v>#DIV/0!</v>
      </c>
      <c r="O4582" s="176" t="e">
        <f t="shared" si="3044"/>
        <v>#DIV/0!</v>
      </c>
      <c r="P4582" s="164" t="e">
        <f t="shared" si="3036"/>
        <v>#DIV/0!</v>
      </c>
      <c r="Q4582" s="492" t="e">
        <f t="shared" si="3038"/>
        <v>#DIV/0!</v>
      </c>
      <c r="R4582" s="234"/>
      <c r="S4582" s="234"/>
      <c r="T4582" s="75"/>
      <c r="U4582" s="79">
        <v>2</v>
      </c>
    </row>
    <row r="4583" spans="1:21" s="57" customFormat="1" ht="15.75" hidden="1" customHeight="1" thickBot="1">
      <c r="A4583" s="57" t="s">
        <v>1085</v>
      </c>
      <c r="B4583" s="69"/>
      <c r="C4583" s="157" t="s">
        <v>2390</v>
      </c>
      <c r="D4583" s="175" t="e">
        <f t="shared" ref="D4583:O4583" si="3045">D4603/$P4603</f>
        <v>#DIV/0!</v>
      </c>
      <c r="E4583" s="176" t="e">
        <f t="shared" si="3045"/>
        <v>#DIV/0!</v>
      </c>
      <c r="F4583" s="176" t="e">
        <f t="shared" si="3045"/>
        <v>#DIV/0!</v>
      </c>
      <c r="G4583" s="176" t="e">
        <f t="shared" si="3045"/>
        <v>#DIV/0!</v>
      </c>
      <c r="H4583" s="176" t="e">
        <f t="shared" si="3045"/>
        <v>#DIV/0!</v>
      </c>
      <c r="I4583" s="176" t="e">
        <f t="shared" si="3045"/>
        <v>#DIV/0!</v>
      </c>
      <c r="J4583" s="176" t="e">
        <f t="shared" si="3045"/>
        <v>#DIV/0!</v>
      </c>
      <c r="K4583" s="176" t="e">
        <f t="shared" si="3045"/>
        <v>#DIV/0!</v>
      </c>
      <c r="L4583" s="176" t="e">
        <f t="shared" si="3045"/>
        <v>#DIV/0!</v>
      </c>
      <c r="M4583" s="176" t="e">
        <f t="shared" si="3045"/>
        <v>#DIV/0!</v>
      </c>
      <c r="N4583" s="176" t="e">
        <f t="shared" si="3045"/>
        <v>#DIV/0!</v>
      </c>
      <c r="O4583" s="176" t="e">
        <f t="shared" si="3045"/>
        <v>#DIV/0!</v>
      </c>
      <c r="P4583" s="164" t="e">
        <f t="shared" si="3036"/>
        <v>#DIV/0!</v>
      </c>
      <c r="Q4583" s="492" t="e">
        <f t="shared" si="3038"/>
        <v>#DIV/0!</v>
      </c>
      <c r="R4583" s="234"/>
      <c r="S4583" s="234"/>
      <c r="T4583" s="75"/>
      <c r="U4583" s="79">
        <v>2</v>
      </c>
    </row>
    <row r="4584" spans="1:21" s="57" customFormat="1" ht="15.75" hidden="1" customHeight="1" thickBot="1">
      <c r="A4584" s="57" t="s">
        <v>1085</v>
      </c>
      <c r="B4584" s="69"/>
      <c r="C4584" s="157" t="s">
        <v>2391</v>
      </c>
      <c r="D4584" s="175" t="e">
        <f t="shared" ref="D4584:O4584" si="3046">D4604/$P4604</f>
        <v>#DIV/0!</v>
      </c>
      <c r="E4584" s="176" t="e">
        <f t="shared" si="3046"/>
        <v>#DIV/0!</v>
      </c>
      <c r="F4584" s="176" t="e">
        <f t="shared" si="3046"/>
        <v>#DIV/0!</v>
      </c>
      <c r="G4584" s="176" t="e">
        <f t="shared" si="3046"/>
        <v>#DIV/0!</v>
      </c>
      <c r="H4584" s="176" t="e">
        <f t="shared" si="3046"/>
        <v>#DIV/0!</v>
      </c>
      <c r="I4584" s="176" t="e">
        <f t="shared" si="3046"/>
        <v>#DIV/0!</v>
      </c>
      <c r="J4584" s="176" t="e">
        <f t="shared" si="3046"/>
        <v>#DIV/0!</v>
      </c>
      <c r="K4584" s="176" t="e">
        <f t="shared" si="3046"/>
        <v>#DIV/0!</v>
      </c>
      <c r="L4584" s="176" t="e">
        <f t="shared" si="3046"/>
        <v>#DIV/0!</v>
      </c>
      <c r="M4584" s="176" t="e">
        <f t="shared" si="3046"/>
        <v>#DIV/0!</v>
      </c>
      <c r="N4584" s="176" t="e">
        <f t="shared" si="3046"/>
        <v>#DIV/0!</v>
      </c>
      <c r="O4584" s="176" t="e">
        <f t="shared" si="3046"/>
        <v>#DIV/0!</v>
      </c>
      <c r="P4584" s="164" t="e">
        <f t="shared" si="3036"/>
        <v>#DIV/0!</v>
      </c>
      <c r="Q4584" s="492" t="e">
        <f t="shared" si="3038"/>
        <v>#DIV/0!</v>
      </c>
      <c r="R4584" s="234"/>
      <c r="S4584" s="234"/>
      <c r="T4584" s="75"/>
      <c r="U4584" s="79">
        <v>2</v>
      </c>
    </row>
    <row r="4585" spans="1:21" s="57" customFormat="1" ht="15.75" hidden="1" customHeight="1" thickBot="1">
      <c r="B4585" s="69"/>
      <c r="C4585" s="157"/>
      <c r="D4585" s="418"/>
      <c r="E4585" s="379"/>
      <c r="F4585" s="379"/>
      <c r="G4585" s="379"/>
      <c r="H4585" s="379"/>
      <c r="I4585" s="379"/>
      <c r="J4585" s="379"/>
      <c r="K4585" s="379"/>
      <c r="L4585" s="379"/>
      <c r="M4585" s="379"/>
      <c r="N4585" s="379"/>
      <c r="O4585" s="446"/>
      <c r="P4585" s="447"/>
      <c r="Q4585" s="198"/>
      <c r="R4585" s="234"/>
      <c r="S4585" s="234"/>
      <c r="T4585" s="75"/>
      <c r="U4585" s="79">
        <v>2</v>
      </c>
    </row>
    <row r="4586" spans="1:21" s="57" customFormat="1" ht="15.75" hidden="1" customHeight="1" thickBot="1">
      <c r="B4586" s="69"/>
      <c r="C4586" s="157"/>
      <c r="D4586" s="418"/>
      <c r="E4586" s="379"/>
      <c r="F4586" s="379"/>
      <c r="G4586" s="379"/>
      <c r="H4586" s="379"/>
      <c r="I4586" s="379"/>
      <c r="J4586" s="379"/>
      <c r="K4586" s="379"/>
      <c r="L4586" s="379"/>
      <c r="M4586" s="379"/>
      <c r="N4586" s="379"/>
      <c r="O4586" s="446"/>
      <c r="P4586" s="447"/>
      <c r="Q4586" s="502"/>
      <c r="R4586" s="234"/>
      <c r="S4586" s="234"/>
      <c r="T4586" s="75"/>
      <c r="U4586" s="79">
        <v>2</v>
      </c>
    </row>
    <row r="4587" spans="1:21" ht="15.75" hidden="1" customHeight="1" thickBot="1">
      <c r="A4587" s="57" t="s">
        <v>1085</v>
      </c>
      <c r="B4587" s="69"/>
      <c r="C4587" s="157" t="s">
        <v>2392</v>
      </c>
      <c r="D4587" s="189">
        <v>26.034020210000001</v>
      </c>
      <c r="E4587" s="190">
        <v>14.47427879</v>
      </c>
      <c r="F4587" s="190">
        <v>15.37017103</v>
      </c>
      <c r="G4587" s="190">
        <v>20.938764930000001</v>
      </c>
      <c r="H4587" s="190">
        <v>17.421584339999999</v>
      </c>
      <c r="I4587" s="190">
        <v>12.57372559</v>
      </c>
      <c r="J4587" s="190">
        <v>21.62700409</v>
      </c>
      <c r="K4587" s="190">
        <v>19.95914762</v>
      </c>
      <c r="L4587" s="190">
        <v>18.162244659999999</v>
      </c>
      <c r="M4587" s="190">
        <v>14.40610994</v>
      </c>
      <c r="N4587" s="190">
        <v>15.833342699999999</v>
      </c>
      <c r="O4587" s="184">
        <v>56.328896960000002</v>
      </c>
      <c r="P4587" s="185">
        <f t="shared" ref="P4587:P4592" si="3047">SUM(D4587:O4587)</f>
        <v>253.12929086</v>
      </c>
      <c r="Q4587" s="503"/>
      <c r="R4587" s="187"/>
      <c r="S4587" s="187"/>
      <c r="T4587" s="105"/>
      <c r="U4587" s="79">
        <v>2</v>
      </c>
    </row>
    <row r="4588" spans="1:21" ht="15.75" hidden="1" customHeight="1" thickBot="1">
      <c r="A4588" s="57" t="s">
        <v>1085</v>
      </c>
      <c r="B4588" s="69"/>
      <c r="C4588" s="157" t="s">
        <v>2393</v>
      </c>
      <c r="D4588" s="182">
        <v>21.562890940000003</v>
      </c>
      <c r="E4588" s="183">
        <v>24.96641945</v>
      </c>
      <c r="F4588" s="183">
        <v>14.972337849999999</v>
      </c>
      <c r="G4588" s="183">
        <v>19.507644640000002</v>
      </c>
      <c r="H4588" s="183">
        <v>18.740397429999998</v>
      </c>
      <c r="I4588" s="183">
        <v>15.8094191</v>
      </c>
      <c r="J4588" s="183">
        <v>14.87781339</v>
      </c>
      <c r="K4588" s="183">
        <v>20.179857200000001</v>
      </c>
      <c r="L4588" s="183">
        <v>26.348552469999998</v>
      </c>
      <c r="M4588" s="183">
        <v>23.599200059999998</v>
      </c>
      <c r="N4588" s="183">
        <v>22.428173000000001</v>
      </c>
      <c r="O4588" s="184">
        <v>19.9846729</v>
      </c>
      <c r="P4588" s="185">
        <f t="shared" si="3047"/>
        <v>242.97737842999996</v>
      </c>
      <c r="Q4588" s="503"/>
      <c r="R4588" s="187"/>
      <c r="S4588" s="187"/>
      <c r="T4588" s="105"/>
      <c r="U4588" s="79">
        <v>2</v>
      </c>
    </row>
    <row r="4589" spans="1:21" ht="15.75" hidden="1" customHeight="1" thickBot="1">
      <c r="A4589" s="57" t="s">
        <v>1085</v>
      </c>
      <c r="B4589" s="69"/>
      <c r="C4589" s="157" t="s">
        <v>2394</v>
      </c>
      <c r="D4589" s="182">
        <v>21.590603010000002</v>
      </c>
      <c r="E4589" s="183">
        <v>27.603039129999999</v>
      </c>
      <c r="F4589" s="183">
        <v>22.810462609999998</v>
      </c>
      <c r="G4589" s="183">
        <v>25.925296379999999</v>
      </c>
      <c r="H4589" s="183">
        <v>16.989462570000001</v>
      </c>
      <c r="I4589" s="183">
        <v>18.725827750000001</v>
      </c>
      <c r="J4589" s="183">
        <v>19.49848575</v>
      </c>
      <c r="K4589" s="183">
        <v>19.39416039</v>
      </c>
      <c r="L4589" s="183">
        <v>24.15724492</v>
      </c>
      <c r="M4589" s="183">
        <v>20.698944910000002</v>
      </c>
      <c r="N4589" s="183">
        <v>15.269773539999999</v>
      </c>
      <c r="O4589" s="184">
        <v>17.740966100000001</v>
      </c>
      <c r="P4589" s="185">
        <f t="shared" si="3047"/>
        <v>250.40426706000002</v>
      </c>
      <c r="Q4589" s="503"/>
      <c r="R4589" s="187"/>
      <c r="S4589" s="187"/>
      <c r="T4589" s="105"/>
      <c r="U4589" s="79">
        <v>2</v>
      </c>
    </row>
    <row r="4590" spans="1:21" ht="15.75" hidden="1" customHeight="1" thickBot="1">
      <c r="A4590" s="57" t="s">
        <v>1085</v>
      </c>
      <c r="B4590" s="69"/>
      <c r="C4590" s="157" t="s">
        <v>2378</v>
      </c>
      <c r="D4590" s="189">
        <v>21.434052699999999</v>
      </c>
      <c r="E4590" s="190">
        <v>16.103966619999998</v>
      </c>
      <c r="F4590" s="190">
        <v>17.850698019999999</v>
      </c>
      <c r="G4590" s="190">
        <v>25.50073574</v>
      </c>
      <c r="H4590" s="190">
        <v>26.998933570000002</v>
      </c>
      <c r="I4590" s="190">
        <v>21.03733789</v>
      </c>
      <c r="J4590" s="190">
        <v>22.005268910000002</v>
      </c>
      <c r="K4590" s="190">
        <v>32.198508869999998</v>
      </c>
      <c r="L4590" s="190">
        <v>22.158936829999998</v>
      </c>
      <c r="M4590" s="190">
        <v>24.059375859999999</v>
      </c>
      <c r="N4590" s="190">
        <v>21.23771558</v>
      </c>
      <c r="O4590" s="184">
        <v>18.263120499999999</v>
      </c>
      <c r="P4590" s="185">
        <f t="shared" si="3047"/>
        <v>268.84865109000003</v>
      </c>
      <c r="Q4590" s="503"/>
      <c r="R4590" s="187"/>
      <c r="S4590" s="187"/>
      <c r="T4590" s="105"/>
      <c r="U4590" s="79">
        <v>2</v>
      </c>
    </row>
    <row r="4591" spans="1:21" ht="15.75" hidden="1" customHeight="1" thickBot="1">
      <c r="A4591" s="57" t="s">
        <v>1085</v>
      </c>
      <c r="B4591" s="69"/>
      <c r="C4591" s="157" t="s">
        <v>2379</v>
      </c>
      <c r="D4591" s="422">
        <v>26.970869760000003</v>
      </c>
      <c r="E4591" s="423">
        <v>24.891969260000007</v>
      </c>
      <c r="F4591" s="423">
        <v>21.852351490000004</v>
      </c>
      <c r="G4591" s="423">
        <v>35.692841880000003</v>
      </c>
      <c r="H4591" s="423">
        <v>30.585520000000002</v>
      </c>
      <c r="I4591" s="423">
        <v>24.097608559999998</v>
      </c>
      <c r="J4591" s="423">
        <v>23.892678820000015</v>
      </c>
      <c r="K4591" s="423">
        <v>29.063520320000038</v>
      </c>
      <c r="L4591" s="423">
        <v>28.373763719999943</v>
      </c>
      <c r="M4591" s="423">
        <v>21.55263819000001</v>
      </c>
      <c r="N4591" s="423">
        <v>23.361853419999989</v>
      </c>
      <c r="O4591" s="424">
        <v>20.052979689999972</v>
      </c>
      <c r="P4591" s="425">
        <f t="shared" si="3047"/>
        <v>310.38859510999998</v>
      </c>
      <c r="Q4591" s="503"/>
      <c r="R4591" s="187"/>
      <c r="S4591" s="191"/>
      <c r="T4591" s="192">
        <f>S4591-R4591</f>
        <v>0</v>
      </c>
      <c r="U4591" s="79">
        <v>2</v>
      </c>
    </row>
    <row r="4592" spans="1:21" ht="15.75" hidden="1" customHeight="1" thickBot="1">
      <c r="A4592" s="57" t="s">
        <v>1085</v>
      </c>
      <c r="B4592" s="69"/>
      <c r="C4592" s="157" t="s">
        <v>2380</v>
      </c>
      <c r="D4592" s="182">
        <v>19.292392410000001</v>
      </c>
      <c r="E4592" s="183">
        <v>21.073198299999998</v>
      </c>
      <c r="F4592" s="183">
        <v>20.005091730000004</v>
      </c>
      <c r="G4592" s="183">
        <v>28.159614330000004</v>
      </c>
      <c r="H4592" s="183">
        <v>24.450243399999991</v>
      </c>
      <c r="I4592" s="183">
        <v>26.596456069999999</v>
      </c>
      <c r="J4592" s="183">
        <v>26.409212359999998</v>
      </c>
      <c r="K4592" s="183">
        <v>36.991694730000006</v>
      </c>
      <c r="L4592" s="183">
        <v>28.391651449999983</v>
      </c>
      <c r="M4592" s="183">
        <v>38.452078819999997</v>
      </c>
      <c r="N4592" s="183">
        <v>27.002117639999994</v>
      </c>
      <c r="O4592" s="184">
        <v>21.117840080000008</v>
      </c>
      <c r="P4592" s="185">
        <f t="shared" si="3047"/>
        <v>317.94159131999999</v>
      </c>
      <c r="Q4592" s="503"/>
      <c r="R4592" s="187">
        <v>306.2</v>
      </c>
      <c r="S4592" s="187">
        <v>306.2</v>
      </c>
      <c r="T4592" s="105">
        <f>R4592-S4592</f>
        <v>0</v>
      </c>
      <c r="U4592" s="79">
        <v>2</v>
      </c>
    </row>
    <row r="4593" spans="1:21" ht="15.6" customHeight="1" thickBot="1">
      <c r="A4593" s="57" t="s">
        <v>1085</v>
      </c>
      <c r="B4593" s="516">
        <f>+B4580+1</f>
        <v>880</v>
      </c>
      <c r="C4593" s="621" t="s">
        <v>2538</v>
      </c>
      <c r="D4593" s="183">
        <v>38.700000000000003</v>
      </c>
      <c r="E4593" s="183">
        <v>35.1</v>
      </c>
      <c r="F4593" s="183">
        <v>28.4</v>
      </c>
      <c r="G4593" s="183">
        <v>34.6</v>
      </c>
      <c r="H4593" s="183">
        <v>25.9</v>
      </c>
      <c r="I4593" s="183">
        <v>27.2</v>
      </c>
      <c r="J4593" s="183">
        <v>30.6</v>
      </c>
      <c r="K4593" s="183">
        <v>31.1</v>
      </c>
      <c r="L4593" s="183">
        <v>34.1</v>
      </c>
      <c r="M4593" s="183">
        <v>28.1</v>
      </c>
      <c r="N4593" s="183">
        <v>30.6</v>
      </c>
      <c r="O4593" s="184">
        <f>(R4593)-SUM(D4593:N4593)</f>
        <v>23.399999999999977</v>
      </c>
      <c r="P4593" s="185">
        <f>SUM(D4593:O4593)</f>
        <v>367.8</v>
      </c>
      <c r="Q4593" s="584"/>
      <c r="R4593" s="182">
        <v>367.8</v>
      </c>
      <c r="S4593" s="187">
        <v>367.8</v>
      </c>
      <c r="T4593" s="105">
        <f>R4593-S4593</f>
        <v>0</v>
      </c>
      <c r="U4593" s="79">
        <v>1</v>
      </c>
    </row>
    <row r="4594" spans="1:21" ht="15.75" hidden="1" customHeight="1" thickBot="1">
      <c r="A4594" s="57" t="s">
        <v>1085</v>
      </c>
      <c r="B4594" s="69"/>
      <c r="C4594" s="157" t="s">
        <v>2381</v>
      </c>
      <c r="D4594" s="183">
        <v>25.235698620000001</v>
      </c>
      <c r="E4594" s="183">
        <v>28.257375019999998</v>
      </c>
      <c r="F4594" s="183">
        <v>29.977777760000002</v>
      </c>
      <c r="G4594" s="183">
        <v>25.397937400000004</v>
      </c>
      <c r="H4594" s="183">
        <v>22.468752230000007</v>
      </c>
      <c r="I4594" s="183">
        <v>25.774888229999988</v>
      </c>
      <c r="J4594" s="183">
        <v>28.201135679999993</v>
      </c>
      <c r="K4594" s="183">
        <v>25.728532380000019</v>
      </c>
      <c r="L4594" s="183">
        <v>23.47061875</v>
      </c>
      <c r="M4594" s="183">
        <v>30.526285200000018</v>
      </c>
      <c r="N4594" s="183">
        <v>27.469297089999998</v>
      </c>
      <c r="O4594" s="184">
        <v>24.270028079999975</v>
      </c>
      <c r="P4594" s="185">
        <f>SUM(D4594:O4594)</f>
        <v>316.77832644</v>
      </c>
      <c r="Q4594" s="351"/>
      <c r="R4594" s="199">
        <v>335.2</v>
      </c>
      <c r="S4594" s="187">
        <v>335.2</v>
      </c>
      <c r="T4594" s="481">
        <f>R4594-S4594</f>
        <v>0</v>
      </c>
      <c r="U4594" s="79">
        <v>2</v>
      </c>
    </row>
    <row r="4595" spans="1:21" ht="15.75" hidden="1" customHeight="1" thickBot="1">
      <c r="A4595" s="57" t="s">
        <v>1085</v>
      </c>
      <c r="B4595" s="516"/>
      <c r="C4595" s="53" t="s">
        <v>2382</v>
      </c>
      <c r="D4595" s="182">
        <v>32.861860919999998</v>
      </c>
      <c r="E4595" s="183">
        <v>24.063937870000004</v>
      </c>
      <c r="F4595" s="183">
        <v>26.851367679999996</v>
      </c>
      <c r="G4595" s="183">
        <v>29.166355449999998</v>
      </c>
      <c r="H4595" s="183">
        <v>23.217003089999992</v>
      </c>
      <c r="I4595" s="183">
        <v>24.586559250000022</v>
      </c>
      <c r="J4595" s="183">
        <v>33.951123879999983</v>
      </c>
      <c r="K4595" s="183">
        <v>26.651854630000003</v>
      </c>
      <c r="L4595" s="183">
        <v>34.06958745</v>
      </c>
      <c r="M4595" s="183">
        <v>24.810968059999993</v>
      </c>
      <c r="N4595" s="183">
        <v>24.17240283000001</v>
      </c>
      <c r="O4595" s="184">
        <v>17.511211150000008</v>
      </c>
      <c r="P4595" s="185">
        <f t="shared" ref="P4595:P4603" si="3048">SUM(D4595:O4595)</f>
        <v>321.91423226000001</v>
      </c>
      <c r="Q4595" s="351"/>
      <c r="R4595" s="182">
        <v>341</v>
      </c>
      <c r="S4595" s="187">
        <f>332.1+8.9</f>
        <v>341</v>
      </c>
      <c r="T4595" s="481">
        <f t="shared" ref="T4595:T4603" si="3049">R4595-S4595</f>
        <v>0</v>
      </c>
      <c r="U4595" s="79">
        <v>2</v>
      </c>
    </row>
    <row r="4596" spans="1:21" ht="15.75" hidden="1" customHeight="1" thickBot="1">
      <c r="A4596" s="57" t="s">
        <v>1085</v>
      </c>
      <c r="B4596" s="516"/>
      <c r="C4596" s="53" t="s">
        <v>2383</v>
      </c>
      <c r="D4596" s="583">
        <v>42.97742942</v>
      </c>
      <c r="E4596" s="301">
        <v>39.338076039999997</v>
      </c>
      <c r="F4596" s="301">
        <v>28.784960760000004</v>
      </c>
      <c r="G4596" s="301">
        <v>27.674890639999987</v>
      </c>
      <c r="H4596" s="301">
        <v>26.505597350000016</v>
      </c>
      <c r="I4596" s="301">
        <v>25.758858439999983</v>
      </c>
      <c r="J4596" s="301">
        <v>23.915610800000024</v>
      </c>
      <c r="K4596" s="301">
        <v>25.466498399999978</v>
      </c>
      <c r="L4596" s="301">
        <v>29.413920500000017</v>
      </c>
      <c r="M4596" s="301">
        <v>23.688479830000006</v>
      </c>
      <c r="N4596" s="301">
        <v>27.008418589999962</v>
      </c>
      <c r="O4596" s="332">
        <v>23.016830810000044</v>
      </c>
      <c r="P4596" s="333">
        <f t="shared" si="3048"/>
        <v>343.54957158000002</v>
      </c>
      <c r="Q4596" s="557"/>
      <c r="R4596" s="182">
        <v>340.4</v>
      </c>
      <c r="S4596" s="187">
        <f>328.3+12.1</f>
        <v>340.40000000000003</v>
      </c>
      <c r="T4596" s="105">
        <f t="shared" si="3049"/>
        <v>0</v>
      </c>
      <c r="U4596" s="79">
        <v>2</v>
      </c>
    </row>
    <row r="4597" spans="1:21" ht="15.6" hidden="1" customHeight="1" thickBot="1">
      <c r="A4597" s="57" t="s">
        <v>1085</v>
      </c>
      <c r="B4597" s="516"/>
      <c r="C4597" s="621" t="s">
        <v>2384</v>
      </c>
      <c r="D4597" s="182">
        <v>43.942594560000003</v>
      </c>
      <c r="E4597" s="183">
        <v>36.139789749999991</v>
      </c>
      <c r="F4597" s="183">
        <v>28.476861330000006</v>
      </c>
      <c r="G4597" s="183">
        <v>37.556302009999996</v>
      </c>
      <c r="H4597" s="183">
        <v>27.631188909999992</v>
      </c>
      <c r="I4597" s="183">
        <v>25.19140754</v>
      </c>
      <c r="J4597" s="183">
        <v>30.095061570000013</v>
      </c>
      <c r="K4597" s="183">
        <v>37.12664104000001</v>
      </c>
      <c r="L4597" s="183">
        <v>31.067455580000001</v>
      </c>
      <c r="M4597" s="183">
        <v>30.43758717999998</v>
      </c>
      <c r="N4597" s="183">
        <v>35.970640390000028</v>
      </c>
      <c r="O4597" s="184">
        <v>19.689291470000001</v>
      </c>
      <c r="P4597" s="185">
        <f t="shared" si="3048"/>
        <v>383.32482133000002</v>
      </c>
      <c r="Q4597" s="584"/>
      <c r="R4597" s="182">
        <v>377.3</v>
      </c>
      <c r="S4597" s="187">
        <f>370.3+7</f>
        <v>377.3</v>
      </c>
      <c r="T4597" s="105">
        <f t="shared" si="3049"/>
        <v>0</v>
      </c>
      <c r="U4597" s="79">
        <v>2</v>
      </c>
    </row>
    <row r="4598" spans="1:21" ht="15.6" hidden="1" customHeight="1" thickBot="1">
      <c r="A4598" s="57" t="s">
        <v>1085</v>
      </c>
      <c r="B4598" s="516"/>
      <c r="C4598" s="621" t="s">
        <v>2385</v>
      </c>
      <c r="D4598" s="182">
        <v>26.05077357</v>
      </c>
      <c r="E4598" s="183">
        <v>32.297851090000002</v>
      </c>
      <c r="F4598" s="183">
        <v>22.391883530000001</v>
      </c>
      <c r="G4598" s="183">
        <v>35.326524540000001</v>
      </c>
      <c r="H4598" s="183">
        <v>19.955849399999998</v>
      </c>
      <c r="I4598" s="183">
        <v>25.933137460000001</v>
      </c>
      <c r="J4598" s="183">
        <v>26.035087910000001</v>
      </c>
      <c r="K4598" s="183">
        <v>27.694820370000002</v>
      </c>
      <c r="L4598" s="183">
        <v>31.92264299</v>
      </c>
      <c r="M4598" s="183">
        <v>30.943160969999997</v>
      </c>
      <c r="N4598" s="183">
        <v>30.964075960000002</v>
      </c>
      <c r="O4598" s="184">
        <v>31.522231340000001</v>
      </c>
      <c r="P4598" s="185">
        <f t="shared" si="3048"/>
        <v>341.03803913000002</v>
      </c>
      <c r="Q4598" s="638"/>
      <c r="R4598" s="182">
        <v>330</v>
      </c>
      <c r="S4598" s="187">
        <v>330</v>
      </c>
      <c r="T4598" s="105">
        <f t="shared" si="3049"/>
        <v>0</v>
      </c>
      <c r="U4598" s="79">
        <v>2</v>
      </c>
    </row>
    <row r="4599" spans="1:21" ht="15.75" customHeight="1" thickBot="1">
      <c r="A4599" s="57" t="s">
        <v>1085</v>
      </c>
      <c r="B4599" s="516">
        <f>+B4593+1</f>
        <v>881</v>
      </c>
      <c r="C4599" s="621" t="s">
        <v>2386</v>
      </c>
      <c r="D4599" s="183">
        <v>33.893041969999999</v>
      </c>
      <c r="E4599" s="611">
        <v>37.5</v>
      </c>
      <c r="F4599" s="611">
        <v>27.6</v>
      </c>
      <c r="G4599" s="611">
        <v>34.799999999999997</v>
      </c>
      <c r="H4599" s="611">
        <v>25.6</v>
      </c>
      <c r="I4599" s="611">
        <v>26.7</v>
      </c>
      <c r="J4599" s="611">
        <v>27.7</v>
      </c>
      <c r="K4599" s="611">
        <v>31.1</v>
      </c>
      <c r="L4599" s="611">
        <v>32.1</v>
      </c>
      <c r="M4599" s="611">
        <v>29.5</v>
      </c>
      <c r="N4599" s="611">
        <v>32.5</v>
      </c>
      <c r="O4599" s="184">
        <f t="shared" ref="O4599:O4604" si="3050">(R4599)-SUM(D4599:N4599)</f>
        <v>31.20695803000001</v>
      </c>
      <c r="P4599" s="185">
        <f t="shared" si="3048"/>
        <v>370.2</v>
      </c>
      <c r="Q4599" s="557"/>
      <c r="R4599" s="194">
        <v>370.2</v>
      </c>
      <c r="S4599" s="187">
        <v>370.2</v>
      </c>
      <c r="T4599" s="105">
        <f t="shared" si="3049"/>
        <v>0</v>
      </c>
      <c r="U4599" s="79">
        <v>1</v>
      </c>
    </row>
    <row r="4600" spans="1:21" ht="15.75" customHeight="1" thickBot="1">
      <c r="A4600" s="57" t="s">
        <v>1085</v>
      </c>
      <c r="B4600" s="516">
        <f>+B4599+1</f>
        <v>882</v>
      </c>
      <c r="C4600" s="621" t="s">
        <v>2387</v>
      </c>
      <c r="D4600" s="195">
        <v>38.4</v>
      </c>
      <c r="E4600" s="193">
        <v>39.4</v>
      </c>
      <c r="F4600" s="193">
        <v>29.1</v>
      </c>
      <c r="G4600" s="193">
        <v>40.1</v>
      </c>
      <c r="H4600" s="193">
        <v>27.1</v>
      </c>
      <c r="I4600" s="193">
        <v>29</v>
      </c>
      <c r="J4600" s="193">
        <v>31.2</v>
      </c>
      <c r="K4600" s="193">
        <v>35.6</v>
      </c>
      <c r="L4600" s="193">
        <v>35.5</v>
      </c>
      <c r="M4600" s="193">
        <v>33.9</v>
      </c>
      <c r="N4600" s="193">
        <v>37</v>
      </c>
      <c r="O4600" s="184">
        <f t="shared" si="3050"/>
        <v>30.900000000000034</v>
      </c>
      <c r="P4600" s="185">
        <f t="shared" si="3048"/>
        <v>407.2</v>
      </c>
      <c r="Q4600" s="542"/>
      <c r="R4600" s="199">
        <v>407.2</v>
      </c>
      <c r="S4600" s="187">
        <v>407.2</v>
      </c>
      <c r="T4600" s="105">
        <f t="shared" si="3049"/>
        <v>0</v>
      </c>
      <c r="U4600" s="79">
        <v>1</v>
      </c>
    </row>
    <row r="4601" spans="1:21" ht="15.75" hidden="1" customHeight="1" thickBot="1">
      <c r="A4601" s="57" t="s">
        <v>1085</v>
      </c>
      <c r="B4601" s="69"/>
      <c r="C4601" s="157" t="s">
        <v>2388</v>
      </c>
      <c r="D4601" s="195"/>
      <c r="E4601" s="193"/>
      <c r="F4601" s="193"/>
      <c r="G4601" s="193"/>
      <c r="H4601" s="193"/>
      <c r="I4601" s="193"/>
      <c r="J4601" s="193"/>
      <c r="K4601" s="193"/>
      <c r="L4601" s="193"/>
      <c r="M4601" s="193"/>
      <c r="N4601" s="193"/>
      <c r="O4601" s="184">
        <f t="shared" si="3050"/>
        <v>0</v>
      </c>
      <c r="P4601" s="185">
        <f t="shared" si="3048"/>
        <v>0</v>
      </c>
      <c r="Q4601" s="503"/>
      <c r="R4601" s="199"/>
      <c r="S4601" s="187"/>
      <c r="T4601" s="105">
        <f t="shared" si="3049"/>
        <v>0</v>
      </c>
      <c r="U4601" s="79">
        <v>2</v>
      </c>
    </row>
    <row r="4602" spans="1:21" ht="15.75" hidden="1" customHeight="1" thickBot="1">
      <c r="A4602" s="57" t="s">
        <v>1085</v>
      </c>
      <c r="B4602" s="69"/>
      <c r="C4602" s="157" t="s">
        <v>2389</v>
      </c>
      <c r="D4602" s="195"/>
      <c r="E4602" s="193"/>
      <c r="F4602" s="193"/>
      <c r="G4602" s="193"/>
      <c r="H4602" s="193"/>
      <c r="I4602" s="193"/>
      <c r="J4602" s="193"/>
      <c r="K4602" s="193"/>
      <c r="L4602" s="193"/>
      <c r="M4602" s="193"/>
      <c r="N4602" s="193"/>
      <c r="O4602" s="184">
        <f t="shared" si="3050"/>
        <v>0</v>
      </c>
      <c r="P4602" s="185">
        <f t="shared" si="3048"/>
        <v>0</v>
      </c>
      <c r="Q4602" s="503"/>
      <c r="R4602" s="199"/>
      <c r="S4602" s="187"/>
      <c r="T4602" s="105">
        <f t="shared" si="3049"/>
        <v>0</v>
      </c>
      <c r="U4602" s="79">
        <v>2</v>
      </c>
    </row>
    <row r="4603" spans="1:21" ht="15.75" hidden="1" customHeight="1" thickBot="1">
      <c r="A4603" s="57" t="s">
        <v>1085</v>
      </c>
      <c r="B4603" s="69"/>
      <c r="C4603" s="157" t="s">
        <v>2390</v>
      </c>
      <c r="D4603" s="195"/>
      <c r="E4603" s="193"/>
      <c r="F4603" s="193"/>
      <c r="G4603" s="193"/>
      <c r="H4603" s="193"/>
      <c r="I4603" s="193"/>
      <c r="J4603" s="193"/>
      <c r="K4603" s="193"/>
      <c r="L4603" s="193"/>
      <c r="M4603" s="193"/>
      <c r="N4603" s="193"/>
      <c r="O4603" s="184">
        <f t="shared" si="3050"/>
        <v>0</v>
      </c>
      <c r="P4603" s="185">
        <f t="shared" si="3048"/>
        <v>0</v>
      </c>
      <c r="Q4603" s="503"/>
      <c r="R4603" s="199"/>
      <c r="S4603" s="187"/>
      <c r="T4603" s="105">
        <f t="shared" si="3049"/>
        <v>0</v>
      </c>
      <c r="U4603" s="79">
        <v>2</v>
      </c>
    </row>
    <row r="4604" spans="1:21" ht="15.75" hidden="1" customHeight="1" thickBot="1">
      <c r="A4604" s="57" t="s">
        <v>1085</v>
      </c>
      <c r="B4604" s="69"/>
      <c r="C4604" s="157" t="s">
        <v>2391</v>
      </c>
      <c r="D4604" s="195"/>
      <c r="E4604" s="193"/>
      <c r="F4604" s="193"/>
      <c r="G4604" s="193"/>
      <c r="H4604" s="193"/>
      <c r="I4604" s="193"/>
      <c r="J4604" s="193"/>
      <c r="K4604" s="193"/>
      <c r="L4604" s="193"/>
      <c r="M4604" s="193"/>
      <c r="N4604" s="193"/>
      <c r="O4604" s="184">
        <f t="shared" si="3050"/>
        <v>0</v>
      </c>
      <c r="P4604" s="185">
        <f>SUM(D4604:O4604)</f>
        <v>0</v>
      </c>
      <c r="Q4604" s="503"/>
      <c r="R4604" s="199"/>
      <c r="S4604" s="187"/>
      <c r="T4604" s="105">
        <f>R4604-S4604</f>
        <v>0</v>
      </c>
      <c r="U4604" s="79">
        <v>2</v>
      </c>
    </row>
    <row r="4605" spans="1:21" ht="15" hidden="1" customHeight="1">
      <c r="B4605" s="410"/>
      <c r="U4605" s="79"/>
    </row>
    <row r="4606" spans="1:21" ht="15" hidden="1" customHeight="1">
      <c r="B4606" s="410"/>
      <c r="U4606" s="79"/>
    </row>
    <row r="4607" spans="1:21" ht="15" hidden="1" customHeight="1">
      <c r="B4607" s="410"/>
      <c r="U4607" s="79"/>
    </row>
    <row r="4608" spans="1:21" ht="15" hidden="1" customHeight="1">
      <c r="B4608" s="410"/>
      <c r="U4608" s="79"/>
    </row>
    <row r="4609" spans="4:21" s="410" customFormat="1" ht="15" hidden="1" customHeight="1">
      <c r="D4609" s="414"/>
      <c r="E4609" s="414"/>
      <c r="F4609" s="414"/>
      <c r="G4609" s="414"/>
      <c r="H4609" s="414"/>
      <c r="I4609" s="414"/>
      <c r="J4609" s="414"/>
      <c r="K4609" s="414"/>
      <c r="L4609" s="414"/>
      <c r="M4609" s="414"/>
      <c r="N4609" s="414"/>
      <c r="O4609" s="414"/>
      <c r="P4609" s="414"/>
      <c r="Q4609" s="414"/>
      <c r="R4609" s="414"/>
      <c r="S4609" s="414"/>
      <c r="T4609" s="413"/>
      <c r="U4609" s="79"/>
    </row>
    <row r="4610" spans="4:21" s="410" customFormat="1" ht="15" hidden="1" customHeight="1">
      <c r="D4610" s="414"/>
      <c r="E4610" s="414"/>
      <c r="F4610" s="414"/>
      <c r="G4610" s="414"/>
      <c r="H4610" s="414"/>
      <c r="I4610" s="414"/>
      <c r="J4610" s="414"/>
      <c r="K4610" s="414"/>
      <c r="L4610" s="414"/>
      <c r="M4610" s="414"/>
      <c r="N4610" s="414"/>
      <c r="O4610" s="414"/>
      <c r="P4610" s="414"/>
      <c r="Q4610" s="414"/>
      <c r="R4610" s="414"/>
      <c r="S4610" s="414"/>
      <c r="T4610" s="413"/>
      <c r="U4610" s="79"/>
    </row>
    <row r="4611" spans="4:21" s="410" customFormat="1" ht="15" hidden="1" customHeight="1">
      <c r="D4611" s="414"/>
      <c r="E4611" s="414"/>
      <c r="F4611" s="414"/>
      <c r="G4611" s="414"/>
      <c r="H4611" s="414"/>
      <c r="I4611" s="414"/>
      <c r="J4611" s="414"/>
      <c r="K4611" s="414"/>
      <c r="L4611" s="414"/>
      <c r="M4611" s="414"/>
      <c r="N4611" s="414"/>
      <c r="O4611" s="414"/>
      <c r="P4611" s="414"/>
      <c r="Q4611" s="414"/>
      <c r="R4611" s="414"/>
      <c r="S4611" s="414"/>
      <c r="T4611" s="413"/>
      <c r="U4611" s="79"/>
    </row>
    <row r="4612" spans="4:21" s="410" customFormat="1" ht="15" hidden="1" customHeight="1">
      <c r="D4612" s="414"/>
      <c r="E4612" s="414"/>
      <c r="F4612" s="414"/>
      <c r="G4612" s="414"/>
      <c r="H4612" s="414"/>
      <c r="I4612" s="414"/>
      <c r="J4612" s="414"/>
      <c r="K4612" s="414"/>
      <c r="L4612" s="414"/>
      <c r="M4612" s="414"/>
      <c r="N4612" s="414"/>
      <c r="O4612" s="414"/>
      <c r="P4612" s="414"/>
      <c r="Q4612" s="414"/>
      <c r="R4612" s="414"/>
      <c r="S4612" s="414"/>
      <c r="T4612" s="413"/>
      <c r="U4612" s="79"/>
    </row>
    <row r="4613" spans="4:21" s="410" customFormat="1" ht="15" hidden="1" customHeight="1">
      <c r="D4613" s="414"/>
      <c r="E4613" s="414"/>
      <c r="F4613" s="414"/>
      <c r="G4613" s="414"/>
      <c r="H4613" s="414"/>
      <c r="I4613" s="414"/>
      <c r="J4613" s="414"/>
      <c r="K4613" s="414"/>
      <c r="L4613" s="414"/>
      <c r="M4613" s="414"/>
      <c r="N4613" s="414"/>
      <c r="O4613" s="414"/>
      <c r="P4613" s="414"/>
      <c r="Q4613" s="414"/>
      <c r="R4613" s="414"/>
      <c r="S4613" s="414"/>
      <c r="T4613" s="413"/>
      <c r="U4613" s="79"/>
    </row>
    <row r="4614" spans="4:21" s="410" customFormat="1" ht="15" hidden="1" customHeight="1">
      <c r="D4614" s="414"/>
      <c r="E4614" s="414"/>
      <c r="F4614" s="414"/>
      <c r="G4614" s="414"/>
      <c r="H4614" s="414"/>
      <c r="I4614" s="414"/>
      <c r="J4614" s="414"/>
      <c r="K4614" s="414"/>
      <c r="L4614" s="414"/>
      <c r="M4614" s="414"/>
      <c r="N4614" s="414"/>
      <c r="O4614" s="414"/>
      <c r="P4614" s="414"/>
      <c r="Q4614" s="414"/>
      <c r="R4614" s="414"/>
      <c r="S4614" s="414"/>
      <c r="T4614" s="413"/>
      <c r="U4614" s="79"/>
    </row>
    <row r="4615" spans="4:21" s="410" customFormat="1" ht="15" hidden="1" customHeight="1">
      <c r="D4615" s="414"/>
      <c r="E4615" s="414"/>
      <c r="F4615" s="414"/>
      <c r="G4615" s="414"/>
      <c r="H4615" s="414"/>
      <c r="I4615" s="414"/>
      <c r="J4615" s="414"/>
      <c r="K4615" s="414"/>
      <c r="L4615" s="414"/>
      <c r="M4615" s="414"/>
      <c r="N4615" s="414"/>
      <c r="O4615" s="414"/>
      <c r="P4615" s="414"/>
      <c r="Q4615" s="414"/>
      <c r="R4615" s="414"/>
      <c r="S4615" s="414"/>
      <c r="T4615" s="413"/>
      <c r="U4615" s="79"/>
    </row>
    <row r="4616" spans="4:21" s="410" customFormat="1" ht="15" hidden="1" customHeight="1">
      <c r="D4616" s="414"/>
      <c r="E4616" s="414"/>
      <c r="F4616" s="414"/>
      <c r="G4616" s="414"/>
      <c r="H4616" s="414"/>
      <c r="I4616" s="414"/>
      <c r="J4616" s="414"/>
      <c r="K4616" s="414"/>
      <c r="L4616" s="414"/>
      <c r="M4616" s="414"/>
      <c r="N4616" s="414"/>
      <c r="O4616" s="414"/>
      <c r="P4616" s="414"/>
      <c r="Q4616" s="414"/>
      <c r="R4616" s="414"/>
      <c r="S4616" s="414"/>
      <c r="T4616" s="413"/>
      <c r="U4616" s="79"/>
    </row>
    <row r="4617" spans="4:21" s="410" customFormat="1" ht="15" hidden="1" customHeight="1">
      <c r="D4617" s="414"/>
      <c r="E4617" s="414"/>
      <c r="F4617" s="414"/>
      <c r="G4617" s="414"/>
      <c r="H4617" s="414"/>
      <c r="I4617" s="414"/>
      <c r="J4617" s="414"/>
      <c r="K4617" s="414"/>
      <c r="L4617" s="414"/>
      <c r="M4617" s="414"/>
      <c r="N4617" s="414"/>
      <c r="O4617" s="414"/>
      <c r="P4617" s="414"/>
      <c r="Q4617" s="414"/>
      <c r="R4617" s="414"/>
      <c r="S4617" s="414"/>
      <c r="T4617" s="413"/>
      <c r="U4617" s="79"/>
    </row>
    <row r="4618" spans="4:21" s="410" customFormat="1" ht="15" hidden="1" customHeight="1">
      <c r="D4618" s="414"/>
      <c r="E4618" s="414"/>
      <c r="F4618" s="414"/>
      <c r="G4618" s="414"/>
      <c r="H4618" s="414"/>
      <c r="I4618" s="414"/>
      <c r="J4618" s="414"/>
      <c r="K4618" s="414"/>
      <c r="L4618" s="414"/>
      <c r="M4618" s="414"/>
      <c r="N4618" s="414"/>
      <c r="O4618" s="414"/>
      <c r="P4618" s="414"/>
      <c r="Q4618" s="414"/>
      <c r="R4618" s="414"/>
      <c r="S4618" s="414"/>
      <c r="T4618" s="413"/>
      <c r="U4618" s="79"/>
    </row>
    <row r="4619" spans="4:21" s="410" customFormat="1" ht="15" hidden="1" customHeight="1">
      <c r="D4619" s="414"/>
      <c r="E4619" s="414"/>
      <c r="F4619" s="414"/>
      <c r="G4619" s="414"/>
      <c r="H4619" s="414"/>
      <c r="I4619" s="414"/>
      <c r="J4619" s="414"/>
      <c r="K4619" s="414"/>
      <c r="L4619" s="414"/>
      <c r="M4619" s="414"/>
      <c r="N4619" s="414"/>
      <c r="O4619" s="414"/>
      <c r="P4619" s="414"/>
      <c r="Q4619" s="414"/>
      <c r="R4619" s="414"/>
      <c r="S4619" s="414"/>
      <c r="T4619" s="413"/>
      <c r="U4619" s="79"/>
    </row>
    <row r="4620" spans="4:21" s="410" customFormat="1" ht="15" hidden="1" customHeight="1">
      <c r="D4620" s="414"/>
      <c r="E4620" s="414"/>
      <c r="F4620" s="414"/>
      <c r="G4620" s="414"/>
      <c r="H4620" s="414"/>
      <c r="I4620" s="414"/>
      <c r="J4620" s="414"/>
      <c r="K4620" s="414"/>
      <c r="L4620" s="414"/>
      <c r="M4620" s="414"/>
      <c r="N4620" s="414"/>
      <c r="O4620" s="414"/>
      <c r="P4620" s="414"/>
      <c r="Q4620" s="414"/>
      <c r="R4620" s="414"/>
      <c r="S4620" s="414"/>
      <c r="T4620" s="413"/>
      <c r="U4620" s="79"/>
    </row>
    <row r="4621" spans="4:21" s="410" customFormat="1" ht="15" hidden="1" customHeight="1">
      <c r="D4621" s="414"/>
      <c r="E4621" s="414"/>
      <c r="F4621" s="414"/>
      <c r="G4621" s="414"/>
      <c r="H4621" s="414"/>
      <c r="I4621" s="414"/>
      <c r="J4621" s="414"/>
      <c r="K4621" s="414"/>
      <c r="L4621" s="414"/>
      <c r="M4621" s="414"/>
      <c r="N4621" s="414"/>
      <c r="O4621" s="414"/>
      <c r="P4621" s="414"/>
      <c r="Q4621" s="414"/>
      <c r="R4621" s="414"/>
      <c r="S4621" s="414"/>
      <c r="T4621" s="413"/>
      <c r="U4621" s="79"/>
    </row>
    <row r="4622" spans="4:21" s="410" customFormat="1" ht="15" hidden="1" customHeight="1">
      <c r="D4622" s="414"/>
      <c r="E4622" s="414"/>
      <c r="F4622" s="414"/>
      <c r="G4622" s="414"/>
      <c r="H4622" s="414"/>
      <c r="I4622" s="414"/>
      <c r="J4622" s="414"/>
      <c r="K4622" s="414"/>
      <c r="L4622" s="414"/>
      <c r="M4622" s="414"/>
      <c r="N4622" s="414"/>
      <c r="O4622" s="414"/>
      <c r="P4622" s="414"/>
      <c r="Q4622" s="414"/>
      <c r="R4622" s="414"/>
      <c r="S4622" s="414"/>
      <c r="T4622" s="413"/>
      <c r="U4622" s="79"/>
    </row>
    <row r="4623" spans="4:21" s="410" customFormat="1" ht="15" hidden="1" customHeight="1">
      <c r="D4623" s="414"/>
      <c r="E4623" s="414"/>
      <c r="F4623" s="414"/>
      <c r="G4623" s="414"/>
      <c r="H4623" s="414"/>
      <c r="I4623" s="414"/>
      <c r="J4623" s="414"/>
      <c r="K4623" s="414"/>
      <c r="L4623" s="414"/>
      <c r="M4623" s="414"/>
      <c r="N4623" s="414"/>
      <c r="O4623" s="414"/>
      <c r="P4623" s="414"/>
      <c r="Q4623" s="414"/>
      <c r="R4623" s="414"/>
      <c r="S4623" s="414"/>
      <c r="T4623" s="413"/>
      <c r="U4623" s="79"/>
    </row>
    <row r="4624" spans="4:21" s="410" customFormat="1" ht="15" hidden="1" customHeight="1">
      <c r="D4624" s="414"/>
      <c r="E4624" s="414"/>
      <c r="F4624" s="414"/>
      <c r="G4624" s="414"/>
      <c r="H4624" s="414"/>
      <c r="I4624" s="414"/>
      <c r="J4624" s="414"/>
      <c r="K4624" s="414"/>
      <c r="L4624" s="414"/>
      <c r="M4624" s="414"/>
      <c r="N4624" s="414"/>
      <c r="O4624" s="414"/>
      <c r="P4624" s="414"/>
      <c r="Q4624" s="414"/>
      <c r="R4624" s="414"/>
      <c r="S4624" s="414"/>
      <c r="T4624" s="413"/>
      <c r="U4624" s="79"/>
    </row>
    <row r="4625" spans="4:21" s="410" customFormat="1" ht="15" hidden="1" customHeight="1">
      <c r="D4625" s="414"/>
      <c r="E4625" s="414"/>
      <c r="F4625" s="414"/>
      <c r="G4625" s="414"/>
      <c r="H4625" s="414"/>
      <c r="I4625" s="414"/>
      <c r="J4625" s="414"/>
      <c r="K4625" s="414"/>
      <c r="L4625" s="414"/>
      <c r="M4625" s="414"/>
      <c r="N4625" s="414"/>
      <c r="O4625" s="414"/>
      <c r="P4625" s="414"/>
      <c r="Q4625" s="414"/>
      <c r="R4625" s="414"/>
      <c r="S4625" s="414"/>
      <c r="T4625" s="413"/>
      <c r="U4625" s="79"/>
    </row>
    <row r="4626" spans="4:21" s="410" customFormat="1" ht="15" hidden="1" customHeight="1">
      <c r="D4626" s="414"/>
      <c r="E4626" s="414"/>
      <c r="F4626" s="414"/>
      <c r="G4626" s="414"/>
      <c r="H4626" s="414"/>
      <c r="I4626" s="414"/>
      <c r="J4626" s="414"/>
      <c r="K4626" s="414"/>
      <c r="L4626" s="414"/>
      <c r="M4626" s="414"/>
      <c r="N4626" s="414"/>
      <c r="O4626" s="414"/>
      <c r="P4626" s="414"/>
      <c r="Q4626" s="414"/>
      <c r="R4626" s="414"/>
      <c r="S4626" s="414"/>
      <c r="T4626" s="413"/>
      <c r="U4626" s="79"/>
    </row>
    <row r="4627" spans="4:21" s="410" customFormat="1" ht="15" hidden="1" customHeight="1">
      <c r="D4627" s="414"/>
      <c r="E4627" s="414"/>
      <c r="F4627" s="414"/>
      <c r="G4627" s="414"/>
      <c r="H4627" s="414"/>
      <c r="I4627" s="414"/>
      <c r="J4627" s="414"/>
      <c r="K4627" s="414"/>
      <c r="L4627" s="414"/>
      <c r="M4627" s="414"/>
      <c r="N4627" s="414"/>
      <c r="O4627" s="414"/>
      <c r="P4627" s="414"/>
      <c r="Q4627" s="414"/>
      <c r="R4627" s="414"/>
      <c r="S4627" s="414"/>
      <c r="T4627" s="413"/>
      <c r="U4627" s="79"/>
    </row>
    <row r="4628" spans="4:21" s="410" customFormat="1" ht="15" hidden="1" customHeight="1">
      <c r="D4628" s="414"/>
      <c r="E4628" s="414"/>
      <c r="F4628" s="414"/>
      <c r="G4628" s="414"/>
      <c r="H4628" s="414"/>
      <c r="I4628" s="414"/>
      <c r="J4628" s="414"/>
      <c r="K4628" s="414"/>
      <c r="L4628" s="414"/>
      <c r="M4628" s="414"/>
      <c r="N4628" s="414"/>
      <c r="O4628" s="414"/>
      <c r="P4628" s="414"/>
      <c r="Q4628" s="414"/>
      <c r="R4628" s="414"/>
      <c r="S4628" s="414"/>
      <c r="T4628" s="413"/>
      <c r="U4628" s="79"/>
    </row>
    <row r="4629" spans="4:21" s="410" customFormat="1" ht="15" hidden="1" customHeight="1">
      <c r="D4629" s="414"/>
      <c r="E4629" s="414"/>
      <c r="F4629" s="414"/>
      <c r="G4629" s="414"/>
      <c r="H4629" s="414"/>
      <c r="I4629" s="414"/>
      <c r="J4629" s="414"/>
      <c r="K4629" s="414"/>
      <c r="L4629" s="414"/>
      <c r="M4629" s="414"/>
      <c r="N4629" s="414"/>
      <c r="O4629" s="414"/>
      <c r="P4629" s="414"/>
      <c r="Q4629" s="414"/>
      <c r="R4629" s="414"/>
      <c r="S4629" s="414"/>
      <c r="T4629" s="413"/>
      <c r="U4629" s="79"/>
    </row>
    <row r="4630" spans="4:21" s="410" customFormat="1" ht="15" hidden="1" customHeight="1">
      <c r="D4630" s="414"/>
      <c r="E4630" s="414"/>
      <c r="F4630" s="414"/>
      <c r="G4630" s="414"/>
      <c r="H4630" s="414"/>
      <c r="I4630" s="414"/>
      <c r="J4630" s="414"/>
      <c r="K4630" s="414"/>
      <c r="L4630" s="414"/>
      <c r="M4630" s="414"/>
      <c r="N4630" s="414"/>
      <c r="O4630" s="414"/>
      <c r="P4630" s="414"/>
      <c r="Q4630" s="414"/>
      <c r="R4630" s="414"/>
      <c r="S4630" s="414"/>
      <c r="T4630" s="413"/>
      <c r="U4630" s="79"/>
    </row>
    <row r="4631" spans="4:21" s="410" customFormat="1" ht="15" hidden="1" customHeight="1">
      <c r="D4631" s="414"/>
      <c r="E4631" s="414"/>
      <c r="F4631" s="414"/>
      <c r="G4631" s="414"/>
      <c r="H4631" s="414"/>
      <c r="I4631" s="414"/>
      <c r="J4631" s="414"/>
      <c r="K4631" s="414"/>
      <c r="L4631" s="414"/>
      <c r="M4631" s="414"/>
      <c r="N4631" s="414"/>
      <c r="O4631" s="414"/>
      <c r="P4631" s="414"/>
      <c r="Q4631" s="414"/>
      <c r="R4631" s="414"/>
      <c r="S4631" s="414"/>
      <c r="T4631" s="413"/>
      <c r="U4631" s="79"/>
    </row>
    <row r="4632" spans="4:21" s="410" customFormat="1" ht="15" hidden="1" customHeight="1">
      <c r="D4632" s="414"/>
      <c r="E4632" s="414"/>
      <c r="F4632" s="414"/>
      <c r="G4632" s="414"/>
      <c r="H4632" s="414"/>
      <c r="I4632" s="414"/>
      <c r="J4632" s="414"/>
      <c r="K4632" s="414"/>
      <c r="L4632" s="414"/>
      <c r="M4632" s="414"/>
      <c r="N4632" s="414"/>
      <c r="O4632" s="414"/>
      <c r="P4632" s="414"/>
      <c r="Q4632" s="414"/>
      <c r="R4632" s="414"/>
      <c r="S4632" s="414"/>
      <c r="T4632" s="413"/>
      <c r="U4632" s="79"/>
    </row>
    <row r="4633" spans="4:21" s="410" customFormat="1" ht="15" hidden="1" customHeight="1">
      <c r="D4633" s="414"/>
      <c r="E4633" s="414"/>
      <c r="F4633" s="414"/>
      <c r="G4633" s="414"/>
      <c r="H4633" s="414"/>
      <c r="I4633" s="414"/>
      <c r="J4633" s="414"/>
      <c r="K4633" s="414"/>
      <c r="L4633" s="414"/>
      <c r="M4633" s="414"/>
      <c r="N4633" s="414"/>
      <c r="O4633" s="414"/>
      <c r="P4633" s="414"/>
      <c r="Q4633" s="414"/>
      <c r="R4633" s="414"/>
      <c r="S4633" s="414"/>
      <c r="T4633" s="413"/>
      <c r="U4633" s="79"/>
    </row>
    <row r="4634" spans="4:21" s="410" customFormat="1" ht="15" hidden="1" customHeight="1">
      <c r="D4634" s="414"/>
      <c r="E4634" s="414"/>
      <c r="F4634" s="414"/>
      <c r="G4634" s="414"/>
      <c r="H4634" s="414"/>
      <c r="I4634" s="414"/>
      <c r="J4634" s="414"/>
      <c r="K4634" s="414"/>
      <c r="L4634" s="414"/>
      <c r="M4634" s="414"/>
      <c r="N4634" s="414"/>
      <c r="O4634" s="414"/>
      <c r="P4634" s="414"/>
      <c r="Q4634" s="414"/>
      <c r="R4634" s="414"/>
      <c r="S4634" s="414"/>
      <c r="T4634" s="413"/>
      <c r="U4634" s="79"/>
    </row>
    <row r="4635" spans="4:21" s="410" customFormat="1" ht="15" hidden="1" customHeight="1">
      <c r="D4635" s="414"/>
      <c r="E4635" s="414"/>
      <c r="F4635" s="414"/>
      <c r="G4635" s="414"/>
      <c r="H4635" s="414"/>
      <c r="I4635" s="414"/>
      <c r="J4635" s="414"/>
      <c r="K4635" s="414"/>
      <c r="L4635" s="414"/>
      <c r="M4635" s="414"/>
      <c r="N4635" s="414"/>
      <c r="O4635" s="414"/>
      <c r="P4635" s="414"/>
      <c r="Q4635" s="414"/>
      <c r="R4635" s="414"/>
      <c r="S4635" s="414"/>
      <c r="T4635" s="413"/>
      <c r="U4635" s="79"/>
    </row>
    <row r="4636" spans="4:21" s="410" customFormat="1" ht="15" hidden="1" customHeight="1">
      <c r="D4636" s="414"/>
      <c r="E4636" s="414"/>
      <c r="F4636" s="414"/>
      <c r="G4636" s="414"/>
      <c r="H4636" s="414"/>
      <c r="I4636" s="414"/>
      <c r="J4636" s="414"/>
      <c r="K4636" s="414"/>
      <c r="L4636" s="414"/>
      <c r="M4636" s="414"/>
      <c r="N4636" s="414"/>
      <c r="O4636" s="414"/>
      <c r="P4636" s="414"/>
      <c r="Q4636" s="414"/>
      <c r="R4636" s="414"/>
      <c r="S4636" s="414"/>
      <c r="T4636" s="413"/>
      <c r="U4636" s="79"/>
    </row>
    <row r="4637" spans="4:21" s="410" customFormat="1" ht="15" hidden="1" customHeight="1">
      <c r="D4637" s="414"/>
      <c r="E4637" s="414"/>
      <c r="F4637" s="414"/>
      <c r="G4637" s="414"/>
      <c r="H4637" s="414"/>
      <c r="I4637" s="414"/>
      <c r="J4637" s="414"/>
      <c r="K4637" s="414"/>
      <c r="L4637" s="414"/>
      <c r="M4637" s="414"/>
      <c r="N4637" s="414"/>
      <c r="O4637" s="414"/>
      <c r="P4637" s="414"/>
      <c r="Q4637" s="414"/>
      <c r="R4637" s="414"/>
      <c r="S4637" s="414"/>
      <c r="T4637" s="413"/>
      <c r="U4637" s="79"/>
    </row>
    <row r="4638" spans="4:21" s="410" customFormat="1" ht="15" hidden="1" customHeight="1">
      <c r="D4638" s="414"/>
      <c r="E4638" s="414"/>
      <c r="F4638" s="414"/>
      <c r="G4638" s="414"/>
      <c r="H4638" s="414"/>
      <c r="I4638" s="414"/>
      <c r="J4638" s="414"/>
      <c r="K4638" s="414"/>
      <c r="L4638" s="414"/>
      <c r="M4638" s="414"/>
      <c r="N4638" s="414"/>
      <c r="O4638" s="414"/>
      <c r="P4638" s="414"/>
      <c r="Q4638" s="414"/>
      <c r="R4638" s="414"/>
      <c r="S4638" s="414"/>
      <c r="T4638" s="413"/>
      <c r="U4638" s="79"/>
    </row>
    <row r="4639" spans="4:21" s="410" customFormat="1" ht="15" hidden="1" customHeight="1">
      <c r="D4639" s="414"/>
      <c r="E4639" s="414"/>
      <c r="F4639" s="414"/>
      <c r="G4639" s="414"/>
      <c r="H4639" s="414"/>
      <c r="I4639" s="414"/>
      <c r="J4639" s="414"/>
      <c r="K4639" s="414"/>
      <c r="L4639" s="414"/>
      <c r="M4639" s="414"/>
      <c r="N4639" s="414"/>
      <c r="O4639" s="414"/>
      <c r="P4639" s="414"/>
      <c r="Q4639" s="414"/>
      <c r="R4639" s="414"/>
      <c r="S4639" s="414"/>
      <c r="T4639" s="413"/>
      <c r="U4639" s="79"/>
    </row>
    <row r="4640" spans="4:21" s="410" customFormat="1" ht="15" hidden="1" customHeight="1">
      <c r="D4640" s="414"/>
      <c r="E4640" s="414"/>
      <c r="F4640" s="414"/>
      <c r="G4640" s="414"/>
      <c r="H4640" s="414"/>
      <c r="I4640" s="414"/>
      <c r="J4640" s="414"/>
      <c r="K4640" s="414"/>
      <c r="L4640" s="414"/>
      <c r="M4640" s="414"/>
      <c r="N4640" s="414"/>
      <c r="O4640" s="414"/>
      <c r="P4640" s="414"/>
      <c r="Q4640" s="414"/>
      <c r="R4640" s="414"/>
      <c r="S4640" s="414"/>
      <c r="T4640" s="413"/>
      <c r="U4640" s="79"/>
    </row>
    <row r="4641" spans="4:21" s="410" customFormat="1" ht="15" hidden="1" customHeight="1">
      <c r="D4641" s="414"/>
      <c r="E4641" s="414"/>
      <c r="F4641" s="414"/>
      <c r="G4641" s="414"/>
      <c r="H4641" s="414"/>
      <c r="I4641" s="414"/>
      <c r="J4641" s="414"/>
      <c r="K4641" s="414"/>
      <c r="L4641" s="414"/>
      <c r="M4641" s="414"/>
      <c r="N4641" s="414"/>
      <c r="O4641" s="414"/>
      <c r="P4641" s="414"/>
      <c r="Q4641" s="414"/>
      <c r="R4641" s="414"/>
      <c r="S4641" s="414"/>
      <c r="T4641" s="413"/>
      <c r="U4641" s="79"/>
    </row>
    <row r="4642" spans="4:21" s="410" customFormat="1" ht="15" hidden="1" customHeight="1">
      <c r="D4642" s="414"/>
      <c r="E4642" s="414"/>
      <c r="F4642" s="414"/>
      <c r="G4642" s="414"/>
      <c r="H4642" s="414"/>
      <c r="I4642" s="414"/>
      <c r="J4642" s="414"/>
      <c r="K4642" s="414"/>
      <c r="L4642" s="414"/>
      <c r="M4642" s="414"/>
      <c r="N4642" s="414"/>
      <c r="O4642" s="414"/>
      <c r="P4642" s="414"/>
      <c r="Q4642" s="414"/>
      <c r="R4642" s="414"/>
      <c r="S4642" s="414"/>
      <c r="T4642" s="413"/>
      <c r="U4642" s="79"/>
    </row>
    <row r="4643" spans="4:21" s="410" customFormat="1" ht="15" hidden="1" customHeight="1">
      <c r="D4643" s="414"/>
      <c r="E4643" s="414"/>
      <c r="F4643" s="414"/>
      <c r="G4643" s="414"/>
      <c r="H4643" s="414"/>
      <c r="I4643" s="414"/>
      <c r="J4643" s="414"/>
      <c r="K4643" s="414"/>
      <c r="L4643" s="414"/>
      <c r="M4643" s="414"/>
      <c r="N4643" s="414"/>
      <c r="O4643" s="414"/>
      <c r="P4643" s="414"/>
      <c r="Q4643" s="414"/>
      <c r="R4643" s="414"/>
      <c r="S4643" s="414"/>
      <c r="T4643" s="413"/>
      <c r="U4643" s="79"/>
    </row>
    <row r="4644" spans="4:21" s="410" customFormat="1" ht="15" hidden="1" customHeight="1">
      <c r="D4644" s="414"/>
      <c r="E4644" s="414"/>
      <c r="F4644" s="414"/>
      <c r="G4644" s="414"/>
      <c r="H4644" s="414"/>
      <c r="I4644" s="414"/>
      <c r="J4644" s="414"/>
      <c r="K4644" s="414"/>
      <c r="L4644" s="414"/>
      <c r="M4644" s="414"/>
      <c r="N4644" s="414"/>
      <c r="O4644" s="414"/>
      <c r="P4644" s="414"/>
      <c r="Q4644" s="414"/>
      <c r="R4644" s="414"/>
      <c r="S4644" s="414"/>
      <c r="T4644" s="413"/>
      <c r="U4644" s="79"/>
    </row>
    <row r="4645" spans="4:21" s="410" customFormat="1" ht="15" hidden="1" customHeight="1">
      <c r="D4645" s="414"/>
      <c r="E4645" s="414"/>
      <c r="F4645" s="414"/>
      <c r="G4645" s="414"/>
      <c r="H4645" s="414"/>
      <c r="I4645" s="414"/>
      <c r="J4645" s="414"/>
      <c r="K4645" s="414"/>
      <c r="L4645" s="414"/>
      <c r="M4645" s="414"/>
      <c r="N4645" s="414"/>
      <c r="O4645" s="414"/>
      <c r="P4645" s="414"/>
      <c r="Q4645" s="414"/>
      <c r="R4645" s="414"/>
      <c r="S4645" s="414"/>
      <c r="T4645" s="413"/>
      <c r="U4645" s="79"/>
    </row>
    <row r="4646" spans="4:21" s="410" customFormat="1" ht="15" hidden="1" customHeight="1">
      <c r="D4646" s="414"/>
      <c r="E4646" s="414"/>
      <c r="F4646" s="414"/>
      <c r="G4646" s="414"/>
      <c r="H4646" s="414"/>
      <c r="I4646" s="414"/>
      <c r="J4646" s="414"/>
      <c r="K4646" s="414"/>
      <c r="L4646" s="414"/>
      <c r="M4646" s="414"/>
      <c r="N4646" s="414"/>
      <c r="O4646" s="414"/>
      <c r="P4646" s="414"/>
      <c r="Q4646" s="414"/>
      <c r="R4646" s="414"/>
      <c r="S4646" s="414"/>
      <c r="T4646" s="413"/>
      <c r="U4646" s="79"/>
    </row>
    <row r="4647" spans="4:21" s="410" customFormat="1" ht="15" hidden="1" customHeight="1">
      <c r="D4647" s="414"/>
      <c r="E4647" s="414"/>
      <c r="F4647" s="414"/>
      <c r="G4647" s="414"/>
      <c r="H4647" s="414"/>
      <c r="I4647" s="414"/>
      <c r="J4647" s="414"/>
      <c r="K4647" s="414"/>
      <c r="L4647" s="414"/>
      <c r="M4647" s="414"/>
      <c r="N4647" s="414"/>
      <c r="O4647" s="414"/>
      <c r="P4647" s="414"/>
      <c r="Q4647" s="414"/>
      <c r="R4647" s="414"/>
      <c r="S4647" s="414"/>
      <c r="T4647" s="413"/>
      <c r="U4647" s="79"/>
    </row>
    <row r="4648" spans="4:21" s="410" customFormat="1" ht="15" hidden="1" customHeight="1">
      <c r="D4648" s="414"/>
      <c r="E4648" s="414"/>
      <c r="F4648" s="414"/>
      <c r="G4648" s="414"/>
      <c r="H4648" s="414"/>
      <c r="I4648" s="414"/>
      <c r="J4648" s="414"/>
      <c r="K4648" s="414"/>
      <c r="L4648" s="414"/>
      <c r="M4648" s="414"/>
      <c r="N4648" s="414"/>
      <c r="O4648" s="414"/>
      <c r="P4648" s="414"/>
      <c r="Q4648" s="414"/>
      <c r="R4648" s="414"/>
      <c r="S4648" s="414"/>
      <c r="T4648" s="413"/>
      <c r="U4648" s="79"/>
    </row>
    <row r="4649" spans="4:21" s="410" customFormat="1" ht="15" hidden="1" customHeight="1">
      <c r="D4649" s="414"/>
      <c r="E4649" s="414"/>
      <c r="F4649" s="414"/>
      <c r="G4649" s="414"/>
      <c r="H4649" s="414"/>
      <c r="I4649" s="414"/>
      <c r="J4649" s="414"/>
      <c r="K4649" s="414"/>
      <c r="L4649" s="414"/>
      <c r="M4649" s="414"/>
      <c r="N4649" s="414"/>
      <c r="O4649" s="414"/>
      <c r="P4649" s="414"/>
      <c r="Q4649" s="414"/>
      <c r="R4649" s="414"/>
      <c r="S4649" s="414"/>
      <c r="T4649" s="413"/>
      <c r="U4649" s="79"/>
    </row>
    <row r="4650" spans="4:21" s="410" customFormat="1" ht="15" hidden="1" customHeight="1">
      <c r="D4650" s="414"/>
      <c r="E4650" s="414"/>
      <c r="F4650" s="414"/>
      <c r="G4650" s="414"/>
      <c r="H4650" s="414"/>
      <c r="I4650" s="414"/>
      <c r="J4650" s="414"/>
      <c r="K4650" s="414"/>
      <c r="L4650" s="414"/>
      <c r="M4650" s="414"/>
      <c r="N4650" s="414"/>
      <c r="O4650" s="414"/>
      <c r="P4650" s="414"/>
      <c r="Q4650" s="414"/>
      <c r="R4650" s="414"/>
      <c r="S4650" s="414"/>
      <c r="T4650" s="413"/>
      <c r="U4650" s="79"/>
    </row>
    <row r="4651" spans="4:21" s="410" customFormat="1" ht="15" hidden="1" customHeight="1">
      <c r="D4651" s="414"/>
      <c r="E4651" s="414"/>
      <c r="F4651" s="414"/>
      <c r="G4651" s="414"/>
      <c r="H4651" s="414"/>
      <c r="I4651" s="414"/>
      <c r="J4651" s="414"/>
      <c r="K4651" s="414"/>
      <c r="L4651" s="414"/>
      <c r="M4651" s="414"/>
      <c r="N4651" s="414"/>
      <c r="O4651" s="414"/>
      <c r="P4651" s="414"/>
      <c r="Q4651" s="414"/>
      <c r="R4651" s="414"/>
      <c r="S4651" s="414"/>
      <c r="T4651" s="413"/>
      <c r="U4651" s="79"/>
    </row>
    <row r="4652" spans="4:21" s="410" customFormat="1" ht="15" hidden="1" customHeight="1">
      <c r="D4652" s="414"/>
      <c r="E4652" s="414"/>
      <c r="F4652" s="414"/>
      <c r="G4652" s="414"/>
      <c r="H4652" s="414"/>
      <c r="I4652" s="414"/>
      <c r="J4652" s="414"/>
      <c r="K4652" s="414"/>
      <c r="L4652" s="414"/>
      <c r="M4652" s="414"/>
      <c r="N4652" s="414"/>
      <c r="O4652" s="414"/>
      <c r="P4652" s="414"/>
      <c r="Q4652" s="414"/>
      <c r="R4652" s="414"/>
      <c r="S4652" s="414"/>
      <c r="T4652" s="413"/>
      <c r="U4652" s="79"/>
    </row>
    <row r="4653" spans="4:21" s="410" customFormat="1" ht="15" hidden="1" customHeight="1">
      <c r="D4653" s="414"/>
      <c r="E4653" s="414"/>
      <c r="F4653" s="414"/>
      <c r="G4653" s="414"/>
      <c r="H4653" s="414"/>
      <c r="I4653" s="414"/>
      <c r="J4653" s="414"/>
      <c r="K4653" s="414"/>
      <c r="L4653" s="414"/>
      <c r="M4653" s="414"/>
      <c r="N4653" s="414"/>
      <c r="O4653" s="414"/>
      <c r="P4653" s="414"/>
      <c r="Q4653" s="414"/>
      <c r="R4653" s="414"/>
      <c r="S4653" s="414"/>
      <c r="T4653" s="413"/>
      <c r="U4653" s="79"/>
    </row>
    <row r="4654" spans="4:21" s="410" customFormat="1" ht="15" hidden="1" customHeight="1">
      <c r="D4654" s="414"/>
      <c r="E4654" s="414"/>
      <c r="F4654" s="414"/>
      <c r="G4654" s="414"/>
      <c r="H4654" s="414"/>
      <c r="I4654" s="414"/>
      <c r="J4654" s="414"/>
      <c r="K4654" s="414"/>
      <c r="L4654" s="414"/>
      <c r="M4654" s="414"/>
      <c r="N4654" s="414"/>
      <c r="O4654" s="414"/>
      <c r="P4654" s="414"/>
      <c r="Q4654" s="414"/>
      <c r="R4654" s="414"/>
      <c r="S4654" s="414"/>
      <c r="T4654" s="413"/>
      <c r="U4654" s="79"/>
    </row>
    <row r="4655" spans="4:21" s="410" customFormat="1" ht="15" hidden="1" customHeight="1">
      <c r="D4655" s="414"/>
      <c r="E4655" s="414"/>
      <c r="F4655" s="414"/>
      <c r="G4655" s="414"/>
      <c r="H4655" s="414"/>
      <c r="I4655" s="414"/>
      <c r="J4655" s="414"/>
      <c r="K4655" s="414"/>
      <c r="L4655" s="414"/>
      <c r="M4655" s="414"/>
      <c r="N4655" s="414"/>
      <c r="O4655" s="414"/>
      <c r="P4655" s="414"/>
      <c r="Q4655" s="414"/>
      <c r="R4655" s="414"/>
      <c r="S4655" s="414"/>
      <c r="T4655" s="413"/>
      <c r="U4655" s="79"/>
    </row>
    <row r="4656" spans="4:21" s="410" customFormat="1" ht="15" hidden="1" customHeight="1">
      <c r="D4656" s="414"/>
      <c r="E4656" s="414"/>
      <c r="F4656" s="414"/>
      <c r="G4656" s="414"/>
      <c r="H4656" s="414"/>
      <c r="I4656" s="414"/>
      <c r="J4656" s="414"/>
      <c r="K4656" s="414"/>
      <c r="L4656" s="414"/>
      <c r="M4656" s="414"/>
      <c r="N4656" s="414"/>
      <c r="O4656" s="414"/>
      <c r="P4656" s="414"/>
      <c r="Q4656" s="414"/>
      <c r="R4656" s="414"/>
      <c r="S4656" s="414"/>
      <c r="T4656" s="413"/>
      <c r="U4656" s="79"/>
    </row>
    <row r="4657" spans="4:21" s="410" customFormat="1" ht="15" hidden="1" customHeight="1">
      <c r="D4657" s="414"/>
      <c r="E4657" s="414"/>
      <c r="F4657" s="414"/>
      <c r="G4657" s="414"/>
      <c r="H4657" s="414"/>
      <c r="I4657" s="414"/>
      <c r="J4657" s="414"/>
      <c r="K4657" s="414"/>
      <c r="L4657" s="414"/>
      <c r="M4657" s="414"/>
      <c r="N4657" s="414"/>
      <c r="O4657" s="414"/>
      <c r="P4657" s="414"/>
      <c r="Q4657" s="414"/>
      <c r="R4657" s="414"/>
      <c r="S4657" s="414"/>
      <c r="T4657" s="413"/>
      <c r="U4657" s="79"/>
    </row>
    <row r="4658" spans="4:21" s="410" customFormat="1" ht="15" hidden="1" customHeight="1">
      <c r="D4658" s="414"/>
      <c r="E4658" s="414"/>
      <c r="F4658" s="414"/>
      <c r="G4658" s="414"/>
      <c r="H4658" s="414"/>
      <c r="I4658" s="414"/>
      <c r="J4658" s="414"/>
      <c r="K4658" s="414"/>
      <c r="L4658" s="414"/>
      <c r="M4658" s="414"/>
      <c r="N4658" s="414"/>
      <c r="O4658" s="414"/>
      <c r="P4658" s="414"/>
      <c r="Q4658" s="414"/>
      <c r="R4658" s="414"/>
      <c r="S4658" s="414"/>
      <c r="T4658" s="413"/>
      <c r="U4658" s="79"/>
    </row>
    <row r="4659" spans="4:21" s="410" customFormat="1" ht="15" hidden="1" customHeight="1">
      <c r="D4659" s="414"/>
      <c r="E4659" s="414"/>
      <c r="F4659" s="414"/>
      <c r="G4659" s="414"/>
      <c r="H4659" s="414"/>
      <c r="I4659" s="414"/>
      <c r="J4659" s="414"/>
      <c r="K4659" s="414"/>
      <c r="L4659" s="414"/>
      <c r="M4659" s="414"/>
      <c r="N4659" s="414"/>
      <c r="O4659" s="414"/>
      <c r="P4659" s="414"/>
      <c r="Q4659" s="414"/>
      <c r="R4659" s="414"/>
      <c r="S4659" s="414"/>
      <c r="T4659" s="413"/>
      <c r="U4659" s="79"/>
    </row>
    <row r="4660" spans="4:21" s="410" customFormat="1" ht="15" hidden="1" customHeight="1">
      <c r="D4660" s="414"/>
      <c r="E4660" s="414"/>
      <c r="F4660" s="414"/>
      <c r="G4660" s="414"/>
      <c r="H4660" s="414"/>
      <c r="I4660" s="414"/>
      <c r="J4660" s="414"/>
      <c r="K4660" s="414"/>
      <c r="L4660" s="414"/>
      <c r="M4660" s="414"/>
      <c r="N4660" s="414"/>
      <c r="O4660" s="414"/>
      <c r="P4660" s="414"/>
      <c r="Q4660" s="414"/>
      <c r="R4660" s="414"/>
      <c r="S4660" s="414"/>
      <c r="T4660" s="413"/>
      <c r="U4660" s="79"/>
    </row>
    <row r="4661" spans="4:21" s="410" customFormat="1" ht="15" hidden="1" customHeight="1">
      <c r="D4661" s="414"/>
      <c r="E4661" s="414"/>
      <c r="F4661" s="414"/>
      <c r="G4661" s="414"/>
      <c r="H4661" s="414"/>
      <c r="I4661" s="414"/>
      <c r="J4661" s="414"/>
      <c r="K4661" s="414"/>
      <c r="L4661" s="414"/>
      <c r="M4661" s="414"/>
      <c r="N4661" s="414"/>
      <c r="O4661" s="414"/>
      <c r="P4661" s="414"/>
      <c r="Q4661" s="414"/>
      <c r="R4661" s="414"/>
      <c r="S4661" s="414"/>
      <c r="T4661" s="413"/>
      <c r="U4661" s="79"/>
    </row>
    <row r="4662" spans="4:21" s="410" customFormat="1" ht="15" hidden="1" customHeight="1">
      <c r="D4662" s="414"/>
      <c r="E4662" s="414"/>
      <c r="F4662" s="414"/>
      <c r="G4662" s="414"/>
      <c r="H4662" s="414"/>
      <c r="I4662" s="414"/>
      <c r="J4662" s="414"/>
      <c r="K4662" s="414"/>
      <c r="L4662" s="414"/>
      <c r="M4662" s="414"/>
      <c r="N4662" s="414"/>
      <c r="O4662" s="414"/>
      <c r="P4662" s="414"/>
      <c r="Q4662" s="414"/>
      <c r="R4662" s="414"/>
      <c r="S4662" s="414"/>
      <c r="T4662" s="413"/>
      <c r="U4662" s="79"/>
    </row>
    <row r="4663" spans="4:21" s="410" customFormat="1" ht="15" hidden="1" customHeight="1">
      <c r="D4663" s="414"/>
      <c r="E4663" s="414"/>
      <c r="F4663" s="414"/>
      <c r="G4663" s="414"/>
      <c r="H4663" s="414"/>
      <c r="I4663" s="414"/>
      <c r="J4663" s="414"/>
      <c r="K4663" s="414"/>
      <c r="L4663" s="414"/>
      <c r="M4663" s="414"/>
      <c r="N4663" s="414"/>
      <c r="O4663" s="414"/>
      <c r="P4663" s="414"/>
      <c r="Q4663" s="414"/>
      <c r="R4663" s="414"/>
      <c r="S4663" s="414"/>
      <c r="T4663" s="413"/>
      <c r="U4663" s="79"/>
    </row>
    <row r="4664" spans="4:21" s="410" customFormat="1" ht="15" hidden="1" customHeight="1">
      <c r="D4664" s="414"/>
      <c r="E4664" s="414"/>
      <c r="F4664" s="414"/>
      <c r="G4664" s="414"/>
      <c r="H4664" s="414"/>
      <c r="I4664" s="414"/>
      <c r="J4664" s="414"/>
      <c r="K4664" s="414"/>
      <c r="L4664" s="414"/>
      <c r="M4664" s="414"/>
      <c r="N4664" s="414"/>
      <c r="O4664" s="414"/>
      <c r="P4664" s="414"/>
      <c r="Q4664" s="414"/>
      <c r="R4664" s="414"/>
      <c r="S4664" s="414"/>
      <c r="T4664" s="413"/>
      <c r="U4664" s="79"/>
    </row>
    <row r="4665" spans="4:21" s="410" customFormat="1" ht="15" hidden="1" customHeight="1">
      <c r="D4665" s="414"/>
      <c r="E4665" s="414"/>
      <c r="F4665" s="414"/>
      <c r="G4665" s="414"/>
      <c r="H4665" s="414"/>
      <c r="I4665" s="414"/>
      <c r="J4665" s="414"/>
      <c r="K4665" s="414"/>
      <c r="L4665" s="414"/>
      <c r="M4665" s="414"/>
      <c r="N4665" s="414"/>
      <c r="O4665" s="414"/>
      <c r="P4665" s="414"/>
      <c r="Q4665" s="414"/>
      <c r="R4665" s="414"/>
      <c r="S4665" s="414"/>
      <c r="T4665" s="413"/>
      <c r="U4665" s="79"/>
    </row>
    <row r="4666" spans="4:21" s="410" customFormat="1" ht="15" hidden="1" customHeight="1">
      <c r="D4666" s="414"/>
      <c r="E4666" s="414"/>
      <c r="F4666" s="414"/>
      <c r="G4666" s="414"/>
      <c r="H4666" s="414"/>
      <c r="I4666" s="414"/>
      <c r="J4666" s="414"/>
      <c r="K4666" s="414"/>
      <c r="L4666" s="414"/>
      <c r="M4666" s="414"/>
      <c r="N4666" s="414"/>
      <c r="O4666" s="414"/>
      <c r="P4666" s="414"/>
      <c r="Q4666" s="414"/>
      <c r="R4666" s="414"/>
      <c r="S4666" s="414"/>
      <c r="T4666" s="413"/>
      <c r="U4666" s="79"/>
    </row>
    <row r="4667" spans="4:21" s="410" customFormat="1" ht="15" hidden="1" customHeight="1">
      <c r="D4667" s="414"/>
      <c r="E4667" s="414"/>
      <c r="F4667" s="414"/>
      <c r="G4667" s="414"/>
      <c r="H4667" s="414"/>
      <c r="I4667" s="414"/>
      <c r="J4667" s="414"/>
      <c r="K4667" s="414"/>
      <c r="L4667" s="414"/>
      <c r="M4667" s="414"/>
      <c r="N4667" s="414"/>
      <c r="O4667" s="414"/>
      <c r="P4667" s="414"/>
      <c r="Q4667" s="414"/>
      <c r="R4667" s="414"/>
      <c r="S4667" s="414"/>
      <c r="T4667" s="413"/>
      <c r="U4667" s="79"/>
    </row>
    <row r="4668" spans="4:21" s="410" customFormat="1" ht="15" hidden="1" customHeight="1">
      <c r="D4668" s="414"/>
      <c r="E4668" s="414"/>
      <c r="F4668" s="414"/>
      <c r="G4668" s="414"/>
      <c r="H4668" s="414"/>
      <c r="I4668" s="414"/>
      <c r="J4668" s="414"/>
      <c r="K4668" s="414"/>
      <c r="L4668" s="414"/>
      <c r="M4668" s="414"/>
      <c r="N4668" s="414"/>
      <c r="O4668" s="414"/>
      <c r="P4668" s="414"/>
      <c r="Q4668" s="414"/>
      <c r="R4668" s="414"/>
      <c r="S4668" s="414"/>
      <c r="T4668" s="413"/>
      <c r="U4668" s="79"/>
    </row>
    <row r="4669" spans="4:21" s="410" customFormat="1" ht="15" hidden="1" customHeight="1">
      <c r="D4669" s="414"/>
      <c r="E4669" s="414"/>
      <c r="F4669" s="414"/>
      <c r="G4669" s="414"/>
      <c r="H4669" s="414"/>
      <c r="I4669" s="414"/>
      <c r="J4669" s="414"/>
      <c r="K4669" s="414"/>
      <c r="L4669" s="414"/>
      <c r="M4669" s="414"/>
      <c r="N4669" s="414"/>
      <c r="O4669" s="414"/>
      <c r="P4669" s="414"/>
      <c r="Q4669" s="414"/>
      <c r="R4669" s="414"/>
      <c r="S4669" s="414"/>
      <c r="T4669" s="413"/>
      <c r="U4669" s="79"/>
    </row>
    <row r="4670" spans="4:21" s="410" customFormat="1" ht="15" hidden="1" customHeight="1">
      <c r="D4670" s="414"/>
      <c r="E4670" s="414"/>
      <c r="F4670" s="414"/>
      <c r="G4670" s="414"/>
      <c r="H4670" s="414"/>
      <c r="I4670" s="414"/>
      <c r="J4670" s="414"/>
      <c r="K4670" s="414"/>
      <c r="L4670" s="414"/>
      <c r="M4670" s="414"/>
      <c r="N4670" s="414"/>
      <c r="O4670" s="414"/>
      <c r="P4670" s="414"/>
      <c r="Q4670" s="414"/>
      <c r="R4670" s="414"/>
      <c r="S4670" s="414"/>
      <c r="T4670" s="413"/>
      <c r="U4670" s="79"/>
    </row>
    <row r="4671" spans="4:21" s="410" customFormat="1" ht="15" hidden="1" customHeight="1">
      <c r="D4671" s="414"/>
      <c r="E4671" s="414"/>
      <c r="F4671" s="414"/>
      <c r="G4671" s="414"/>
      <c r="H4671" s="414"/>
      <c r="I4671" s="414"/>
      <c r="J4671" s="414"/>
      <c r="K4671" s="414"/>
      <c r="L4671" s="414"/>
      <c r="M4671" s="414"/>
      <c r="N4671" s="414"/>
      <c r="O4671" s="414"/>
      <c r="P4671" s="414"/>
      <c r="Q4671" s="414"/>
      <c r="R4671" s="414"/>
      <c r="S4671" s="414"/>
      <c r="T4671" s="413"/>
      <c r="U4671" s="79"/>
    </row>
    <row r="4672" spans="4:21" s="410" customFormat="1" ht="15" hidden="1" customHeight="1">
      <c r="D4672" s="414"/>
      <c r="E4672" s="414"/>
      <c r="F4672" s="414"/>
      <c r="G4672" s="414"/>
      <c r="H4672" s="414"/>
      <c r="I4672" s="414"/>
      <c r="J4672" s="414"/>
      <c r="K4672" s="414"/>
      <c r="L4672" s="414"/>
      <c r="M4672" s="414"/>
      <c r="N4672" s="414"/>
      <c r="O4672" s="414"/>
      <c r="P4672" s="414"/>
      <c r="Q4672" s="414"/>
      <c r="R4672" s="414"/>
      <c r="S4672" s="414"/>
      <c r="T4672" s="413"/>
      <c r="U4672" s="79"/>
    </row>
    <row r="4673" spans="4:21" s="410" customFormat="1" ht="15" hidden="1" customHeight="1">
      <c r="D4673" s="414"/>
      <c r="E4673" s="414"/>
      <c r="F4673" s="414"/>
      <c r="G4673" s="414"/>
      <c r="H4673" s="414"/>
      <c r="I4673" s="414"/>
      <c r="J4673" s="414"/>
      <c r="K4673" s="414"/>
      <c r="L4673" s="414"/>
      <c r="M4673" s="414"/>
      <c r="N4673" s="414"/>
      <c r="O4673" s="414"/>
      <c r="P4673" s="414"/>
      <c r="Q4673" s="414"/>
      <c r="R4673" s="414"/>
      <c r="S4673" s="414"/>
      <c r="T4673" s="413"/>
      <c r="U4673" s="79"/>
    </row>
    <row r="4674" spans="4:21" s="410" customFormat="1" ht="15" hidden="1" customHeight="1">
      <c r="D4674" s="414"/>
      <c r="E4674" s="414"/>
      <c r="F4674" s="414"/>
      <c r="G4674" s="414"/>
      <c r="H4674" s="414"/>
      <c r="I4674" s="414"/>
      <c r="J4674" s="414"/>
      <c r="K4674" s="414"/>
      <c r="L4674" s="414"/>
      <c r="M4674" s="414"/>
      <c r="N4674" s="414"/>
      <c r="O4674" s="414"/>
      <c r="P4674" s="414"/>
      <c r="Q4674" s="414"/>
      <c r="R4674" s="414"/>
      <c r="S4674" s="414"/>
      <c r="T4674" s="413"/>
      <c r="U4674" s="79"/>
    </row>
    <row r="4675" spans="4:21" s="410" customFormat="1" ht="15" hidden="1" customHeight="1">
      <c r="D4675" s="414"/>
      <c r="E4675" s="414"/>
      <c r="F4675" s="414"/>
      <c r="G4675" s="414"/>
      <c r="H4675" s="414"/>
      <c r="I4675" s="414"/>
      <c r="J4675" s="414"/>
      <c r="K4675" s="414"/>
      <c r="L4675" s="414"/>
      <c r="M4675" s="414"/>
      <c r="N4675" s="414"/>
      <c r="O4675" s="414"/>
      <c r="P4675" s="414"/>
      <c r="Q4675" s="414"/>
      <c r="R4675" s="414"/>
      <c r="S4675" s="414"/>
      <c r="T4675" s="413"/>
      <c r="U4675" s="79"/>
    </row>
    <row r="4676" spans="4:21" s="410" customFormat="1" ht="15" hidden="1" customHeight="1">
      <c r="D4676" s="414"/>
      <c r="E4676" s="414"/>
      <c r="F4676" s="414"/>
      <c r="G4676" s="414"/>
      <c r="H4676" s="414"/>
      <c r="I4676" s="414"/>
      <c r="J4676" s="414"/>
      <c r="K4676" s="414"/>
      <c r="L4676" s="414"/>
      <c r="M4676" s="414"/>
      <c r="N4676" s="414"/>
      <c r="O4676" s="414"/>
      <c r="P4676" s="414"/>
      <c r="Q4676" s="414"/>
      <c r="R4676" s="414"/>
      <c r="S4676" s="414"/>
      <c r="T4676" s="413"/>
      <c r="U4676" s="79"/>
    </row>
    <row r="4677" spans="4:21" s="410" customFormat="1" ht="15" hidden="1" customHeight="1">
      <c r="D4677" s="414"/>
      <c r="E4677" s="414"/>
      <c r="F4677" s="414"/>
      <c r="G4677" s="414"/>
      <c r="H4677" s="414"/>
      <c r="I4677" s="414"/>
      <c r="J4677" s="414"/>
      <c r="K4677" s="414"/>
      <c r="L4677" s="414"/>
      <c r="M4677" s="414"/>
      <c r="N4677" s="414"/>
      <c r="O4677" s="414"/>
      <c r="P4677" s="414"/>
      <c r="Q4677" s="414"/>
      <c r="R4677" s="414"/>
      <c r="S4677" s="414"/>
      <c r="T4677" s="413"/>
      <c r="U4677" s="79"/>
    </row>
    <row r="4678" spans="4:21" s="410" customFormat="1" ht="15" hidden="1" customHeight="1">
      <c r="D4678" s="414"/>
      <c r="E4678" s="414"/>
      <c r="F4678" s="414"/>
      <c r="G4678" s="414"/>
      <c r="H4678" s="414"/>
      <c r="I4678" s="414"/>
      <c r="J4678" s="414"/>
      <c r="K4678" s="414"/>
      <c r="L4678" s="414"/>
      <c r="M4678" s="414"/>
      <c r="N4678" s="414"/>
      <c r="O4678" s="414"/>
      <c r="P4678" s="414"/>
      <c r="Q4678" s="414"/>
      <c r="R4678" s="414"/>
      <c r="S4678" s="414"/>
      <c r="T4678" s="413"/>
      <c r="U4678" s="79"/>
    </row>
    <row r="4679" spans="4:21" s="410" customFormat="1" ht="15" hidden="1" customHeight="1">
      <c r="D4679" s="414"/>
      <c r="E4679" s="414"/>
      <c r="F4679" s="414"/>
      <c r="G4679" s="414"/>
      <c r="H4679" s="414"/>
      <c r="I4679" s="414"/>
      <c r="J4679" s="414"/>
      <c r="K4679" s="414"/>
      <c r="L4679" s="414"/>
      <c r="M4679" s="414"/>
      <c r="N4679" s="414"/>
      <c r="O4679" s="414"/>
      <c r="P4679" s="414"/>
      <c r="Q4679" s="414"/>
      <c r="R4679" s="414"/>
      <c r="S4679" s="414"/>
      <c r="T4679" s="413"/>
      <c r="U4679" s="79"/>
    </row>
    <row r="4680" spans="4:21" s="410" customFormat="1" ht="15" hidden="1" customHeight="1">
      <c r="D4680" s="414"/>
      <c r="E4680" s="414"/>
      <c r="F4680" s="414"/>
      <c r="G4680" s="414"/>
      <c r="H4680" s="414"/>
      <c r="I4680" s="414"/>
      <c r="J4680" s="414"/>
      <c r="K4680" s="414"/>
      <c r="L4680" s="414"/>
      <c r="M4680" s="414"/>
      <c r="N4680" s="414"/>
      <c r="O4680" s="414"/>
      <c r="P4680" s="414"/>
      <c r="Q4680" s="414"/>
      <c r="R4680" s="414"/>
      <c r="S4680" s="414"/>
      <c r="T4680" s="413"/>
      <c r="U4680" s="79"/>
    </row>
    <row r="4681" spans="4:21" s="410" customFormat="1" ht="15" hidden="1" customHeight="1">
      <c r="D4681" s="414"/>
      <c r="E4681" s="414"/>
      <c r="F4681" s="414"/>
      <c r="G4681" s="414"/>
      <c r="H4681" s="414"/>
      <c r="I4681" s="414"/>
      <c r="J4681" s="414"/>
      <c r="K4681" s="414"/>
      <c r="L4681" s="414"/>
      <c r="M4681" s="414"/>
      <c r="N4681" s="414"/>
      <c r="O4681" s="414"/>
      <c r="P4681" s="414"/>
      <c r="Q4681" s="414"/>
      <c r="R4681" s="414"/>
      <c r="S4681" s="414"/>
      <c r="T4681" s="413"/>
      <c r="U4681" s="79"/>
    </row>
    <row r="4682" spans="4:21" s="410" customFormat="1" ht="15" hidden="1" customHeight="1">
      <c r="D4682" s="414"/>
      <c r="E4682" s="414"/>
      <c r="F4682" s="414"/>
      <c r="G4682" s="414"/>
      <c r="H4682" s="414"/>
      <c r="I4682" s="414"/>
      <c r="J4682" s="414"/>
      <c r="K4682" s="414"/>
      <c r="L4682" s="414"/>
      <c r="M4682" s="414"/>
      <c r="N4682" s="414"/>
      <c r="O4682" s="414"/>
      <c r="P4682" s="414"/>
      <c r="Q4682" s="414"/>
      <c r="R4682" s="414"/>
      <c r="S4682" s="414"/>
      <c r="T4682" s="413"/>
      <c r="U4682" s="79"/>
    </row>
    <row r="4683" spans="4:21" s="410" customFormat="1" ht="15" hidden="1" customHeight="1">
      <c r="D4683" s="414"/>
      <c r="E4683" s="414"/>
      <c r="F4683" s="414"/>
      <c r="G4683" s="414"/>
      <c r="H4683" s="414"/>
      <c r="I4683" s="414"/>
      <c r="J4683" s="414"/>
      <c r="K4683" s="414"/>
      <c r="L4683" s="414"/>
      <c r="M4683" s="414"/>
      <c r="N4683" s="414"/>
      <c r="O4683" s="414"/>
      <c r="P4683" s="414"/>
      <c r="Q4683" s="414"/>
      <c r="R4683" s="414"/>
      <c r="S4683" s="414"/>
      <c r="T4683" s="413"/>
      <c r="U4683" s="79"/>
    </row>
    <row r="4684" spans="4:21" s="410" customFormat="1" ht="15" hidden="1" customHeight="1">
      <c r="D4684" s="414"/>
      <c r="E4684" s="414"/>
      <c r="F4684" s="414"/>
      <c r="G4684" s="414"/>
      <c r="H4684" s="414"/>
      <c r="I4684" s="414"/>
      <c r="J4684" s="414"/>
      <c r="K4684" s="414"/>
      <c r="L4684" s="414"/>
      <c r="M4684" s="414"/>
      <c r="N4684" s="414"/>
      <c r="O4684" s="414"/>
      <c r="P4684" s="414"/>
      <c r="Q4684" s="414"/>
      <c r="R4684" s="414"/>
      <c r="S4684" s="414"/>
      <c r="T4684" s="413"/>
      <c r="U4684" s="79"/>
    </row>
    <row r="4685" spans="4:21" s="410" customFormat="1" ht="15" hidden="1" customHeight="1">
      <c r="D4685" s="414"/>
      <c r="E4685" s="414"/>
      <c r="F4685" s="414"/>
      <c r="G4685" s="414"/>
      <c r="H4685" s="414"/>
      <c r="I4685" s="414"/>
      <c r="J4685" s="414"/>
      <c r="K4685" s="414"/>
      <c r="L4685" s="414"/>
      <c r="M4685" s="414"/>
      <c r="N4685" s="414"/>
      <c r="O4685" s="414"/>
      <c r="P4685" s="414"/>
      <c r="Q4685" s="414"/>
      <c r="R4685" s="414"/>
      <c r="S4685" s="414"/>
      <c r="T4685" s="413"/>
      <c r="U4685" s="79"/>
    </row>
    <row r="4686" spans="4:21" s="410" customFormat="1" ht="15" hidden="1" customHeight="1">
      <c r="D4686" s="414"/>
      <c r="E4686" s="414"/>
      <c r="F4686" s="414"/>
      <c r="G4686" s="414"/>
      <c r="H4686" s="414"/>
      <c r="I4686" s="414"/>
      <c r="J4686" s="414"/>
      <c r="K4686" s="414"/>
      <c r="L4686" s="414"/>
      <c r="M4686" s="414"/>
      <c r="N4686" s="414"/>
      <c r="O4686" s="414"/>
      <c r="P4686" s="414"/>
      <c r="Q4686" s="414"/>
      <c r="R4686" s="414"/>
      <c r="S4686" s="414"/>
      <c r="T4686" s="413"/>
      <c r="U4686" s="79"/>
    </row>
    <row r="4687" spans="4:21" s="410" customFormat="1" ht="15" hidden="1" customHeight="1">
      <c r="D4687" s="414"/>
      <c r="E4687" s="414"/>
      <c r="F4687" s="414"/>
      <c r="G4687" s="414"/>
      <c r="H4687" s="414"/>
      <c r="I4687" s="414"/>
      <c r="J4687" s="414"/>
      <c r="K4687" s="414"/>
      <c r="L4687" s="414"/>
      <c r="M4687" s="414"/>
      <c r="N4687" s="414"/>
      <c r="O4687" s="414"/>
      <c r="P4687" s="414"/>
      <c r="Q4687" s="414"/>
      <c r="R4687" s="414"/>
      <c r="S4687" s="414"/>
      <c r="T4687" s="413"/>
      <c r="U4687" s="79"/>
    </row>
    <row r="4688" spans="4:21" s="410" customFormat="1" ht="15" hidden="1" customHeight="1">
      <c r="D4688" s="414"/>
      <c r="E4688" s="414"/>
      <c r="F4688" s="414"/>
      <c r="G4688" s="414"/>
      <c r="H4688" s="414"/>
      <c r="I4688" s="414"/>
      <c r="J4688" s="414"/>
      <c r="K4688" s="414"/>
      <c r="L4688" s="414"/>
      <c r="M4688" s="414"/>
      <c r="N4688" s="414"/>
      <c r="O4688" s="414"/>
      <c r="P4688" s="414"/>
      <c r="Q4688" s="414"/>
      <c r="R4688" s="414"/>
      <c r="S4688" s="414"/>
      <c r="T4688" s="413"/>
      <c r="U4688" s="79"/>
    </row>
    <row r="4689" spans="4:21" s="410" customFormat="1" ht="15" hidden="1" customHeight="1">
      <c r="D4689" s="414"/>
      <c r="E4689" s="414"/>
      <c r="F4689" s="414"/>
      <c r="G4689" s="414"/>
      <c r="H4689" s="414"/>
      <c r="I4689" s="414"/>
      <c r="J4689" s="414"/>
      <c r="K4689" s="414"/>
      <c r="L4689" s="414"/>
      <c r="M4689" s="414"/>
      <c r="N4689" s="414"/>
      <c r="O4689" s="414"/>
      <c r="P4689" s="414"/>
      <c r="Q4689" s="414"/>
      <c r="R4689" s="414"/>
      <c r="S4689" s="414"/>
      <c r="T4689" s="413"/>
      <c r="U4689" s="79"/>
    </row>
    <row r="4690" spans="4:21" s="410" customFormat="1" ht="15" hidden="1" customHeight="1">
      <c r="D4690" s="414"/>
      <c r="E4690" s="414"/>
      <c r="F4690" s="414"/>
      <c r="G4690" s="414"/>
      <c r="H4690" s="414"/>
      <c r="I4690" s="414"/>
      <c r="J4690" s="414"/>
      <c r="K4690" s="414"/>
      <c r="L4690" s="414"/>
      <c r="M4690" s="414"/>
      <c r="N4690" s="414"/>
      <c r="O4690" s="414"/>
      <c r="P4690" s="414"/>
      <c r="Q4690" s="414"/>
      <c r="R4690" s="414"/>
      <c r="S4690" s="414"/>
      <c r="T4690" s="413"/>
      <c r="U4690" s="79"/>
    </row>
    <row r="4691" spans="4:21" s="410" customFormat="1" ht="15" hidden="1" customHeight="1">
      <c r="D4691" s="414"/>
      <c r="E4691" s="414"/>
      <c r="F4691" s="414"/>
      <c r="G4691" s="414"/>
      <c r="H4691" s="414"/>
      <c r="I4691" s="414"/>
      <c r="J4691" s="414"/>
      <c r="K4691" s="414"/>
      <c r="L4691" s="414"/>
      <c r="M4691" s="414"/>
      <c r="N4691" s="414"/>
      <c r="O4691" s="414"/>
      <c r="P4691" s="414"/>
      <c r="Q4691" s="414"/>
      <c r="R4691" s="414"/>
      <c r="S4691" s="414"/>
      <c r="T4691" s="413"/>
      <c r="U4691" s="79"/>
    </row>
    <row r="4692" spans="4:21" s="410" customFormat="1" ht="15" hidden="1" customHeight="1">
      <c r="D4692" s="414"/>
      <c r="E4692" s="414"/>
      <c r="F4692" s="414"/>
      <c r="G4692" s="414"/>
      <c r="H4692" s="414"/>
      <c r="I4692" s="414"/>
      <c r="J4692" s="414"/>
      <c r="K4692" s="414"/>
      <c r="L4692" s="414"/>
      <c r="M4692" s="414"/>
      <c r="N4692" s="414"/>
      <c r="O4692" s="414"/>
      <c r="P4692" s="414"/>
      <c r="Q4692" s="414"/>
      <c r="R4692" s="414"/>
      <c r="S4692" s="414"/>
      <c r="T4692" s="413"/>
      <c r="U4692" s="79"/>
    </row>
    <row r="4693" spans="4:21" s="410" customFormat="1" ht="15" hidden="1" customHeight="1">
      <c r="D4693" s="414"/>
      <c r="E4693" s="414"/>
      <c r="F4693" s="414"/>
      <c r="G4693" s="414"/>
      <c r="H4693" s="414"/>
      <c r="I4693" s="414"/>
      <c r="J4693" s="414"/>
      <c r="K4693" s="414"/>
      <c r="L4693" s="414"/>
      <c r="M4693" s="414"/>
      <c r="N4693" s="414"/>
      <c r="O4693" s="414"/>
      <c r="P4693" s="414"/>
      <c r="Q4693" s="414"/>
      <c r="R4693" s="414"/>
      <c r="S4693" s="414"/>
      <c r="T4693" s="413"/>
      <c r="U4693" s="79"/>
    </row>
    <row r="4694" spans="4:21" s="410" customFormat="1" ht="15" hidden="1" customHeight="1">
      <c r="D4694" s="414"/>
      <c r="E4694" s="414"/>
      <c r="F4694" s="414"/>
      <c r="G4694" s="414"/>
      <c r="H4694" s="414"/>
      <c r="I4694" s="414"/>
      <c r="J4694" s="414"/>
      <c r="K4694" s="414"/>
      <c r="L4694" s="414"/>
      <c r="M4694" s="414"/>
      <c r="N4694" s="414"/>
      <c r="O4694" s="414"/>
      <c r="P4694" s="414"/>
      <c r="Q4694" s="414"/>
      <c r="R4694" s="414"/>
      <c r="S4694" s="414"/>
      <c r="T4694" s="413"/>
      <c r="U4694" s="79"/>
    </row>
    <row r="4695" spans="4:21" s="410" customFormat="1" ht="15" hidden="1" customHeight="1">
      <c r="D4695" s="414"/>
      <c r="E4695" s="414"/>
      <c r="F4695" s="414"/>
      <c r="G4695" s="414"/>
      <c r="H4695" s="414"/>
      <c r="I4695" s="414"/>
      <c r="J4695" s="414"/>
      <c r="K4695" s="414"/>
      <c r="L4695" s="414"/>
      <c r="M4695" s="414"/>
      <c r="N4695" s="414"/>
      <c r="O4695" s="414"/>
      <c r="P4695" s="414"/>
      <c r="Q4695" s="414"/>
      <c r="R4695" s="414"/>
      <c r="S4695" s="414"/>
      <c r="T4695" s="413"/>
      <c r="U4695" s="79"/>
    </row>
    <row r="4696" spans="4:21" s="410" customFormat="1" ht="15" hidden="1" customHeight="1">
      <c r="D4696" s="414"/>
      <c r="E4696" s="414"/>
      <c r="F4696" s="414"/>
      <c r="G4696" s="414"/>
      <c r="H4696" s="414"/>
      <c r="I4696" s="414"/>
      <c r="J4696" s="414"/>
      <c r="K4696" s="414"/>
      <c r="L4696" s="414"/>
      <c r="M4696" s="414"/>
      <c r="N4696" s="414"/>
      <c r="O4696" s="414"/>
      <c r="P4696" s="414"/>
      <c r="Q4696" s="414"/>
      <c r="R4696" s="414"/>
      <c r="S4696" s="414"/>
      <c r="T4696" s="413"/>
      <c r="U4696" s="79"/>
    </row>
    <row r="4697" spans="4:21" s="410" customFormat="1" ht="15" hidden="1" customHeight="1">
      <c r="D4697" s="414"/>
      <c r="E4697" s="414"/>
      <c r="F4697" s="414"/>
      <c r="G4697" s="414"/>
      <c r="H4697" s="414"/>
      <c r="I4697" s="414"/>
      <c r="J4697" s="414"/>
      <c r="K4697" s="414"/>
      <c r="L4697" s="414"/>
      <c r="M4697" s="414"/>
      <c r="N4697" s="414"/>
      <c r="O4697" s="414"/>
      <c r="P4697" s="414"/>
      <c r="Q4697" s="414"/>
      <c r="R4697" s="414"/>
      <c r="S4697" s="414"/>
      <c r="T4697" s="413"/>
      <c r="U4697" s="79"/>
    </row>
    <row r="4698" spans="4:21" s="410" customFormat="1" ht="15" hidden="1" customHeight="1">
      <c r="D4698" s="414"/>
      <c r="E4698" s="414"/>
      <c r="F4698" s="414"/>
      <c r="G4698" s="414"/>
      <c r="H4698" s="414"/>
      <c r="I4698" s="414"/>
      <c r="J4698" s="414"/>
      <c r="K4698" s="414"/>
      <c r="L4698" s="414"/>
      <c r="M4698" s="414"/>
      <c r="N4698" s="414"/>
      <c r="O4698" s="414"/>
      <c r="P4698" s="414"/>
      <c r="Q4698" s="414"/>
      <c r="R4698" s="414"/>
      <c r="S4698" s="414"/>
      <c r="T4698" s="413"/>
      <c r="U4698" s="79"/>
    </row>
    <row r="4699" spans="4:21" s="410" customFormat="1" ht="15" hidden="1" customHeight="1">
      <c r="D4699" s="414"/>
      <c r="E4699" s="414"/>
      <c r="F4699" s="414"/>
      <c r="G4699" s="414"/>
      <c r="H4699" s="414"/>
      <c r="I4699" s="414"/>
      <c r="J4699" s="414"/>
      <c r="K4699" s="414"/>
      <c r="L4699" s="414"/>
      <c r="M4699" s="414"/>
      <c r="N4699" s="414"/>
      <c r="O4699" s="414"/>
      <c r="P4699" s="414"/>
      <c r="Q4699" s="414"/>
      <c r="R4699" s="414"/>
      <c r="S4699" s="414"/>
      <c r="T4699" s="413"/>
      <c r="U4699" s="79"/>
    </row>
    <row r="4700" spans="4:21" s="410" customFormat="1" ht="15" hidden="1" customHeight="1">
      <c r="D4700" s="414"/>
      <c r="E4700" s="414"/>
      <c r="F4700" s="414"/>
      <c r="G4700" s="414"/>
      <c r="H4700" s="414"/>
      <c r="I4700" s="414"/>
      <c r="J4700" s="414"/>
      <c r="K4700" s="414"/>
      <c r="L4700" s="414"/>
      <c r="M4700" s="414"/>
      <c r="N4700" s="414"/>
      <c r="O4700" s="414"/>
      <c r="P4700" s="414"/>
      <c r="Q4700" s="414"/>
      <c r="R4700" s="414"/>
      <c r="S4700" s="414"/>
      <c r="T4700" s="413"/>
      <c r="U4700" s="79"/>
    </row>
    <row r="4701" spans="4:21" s="410" customFormat="1" ht="15" hidden="1" customHeight="1">
      <c r="D4701" s="414"/>
      <c r="E4701" s="414"/>
      <c r="F4701" s="414"/>
      <c r="G4701" s="414"/>
      <c r="H4701" s="414"/>
      <c r="I4701" s="414"/>
      <c r="J4701" s="414"/>
      <c r="K4701" s="414"/>
      <c r="L4701" s="414"/>
      <c r="M4701" s="414"/>
      <c r="N4701" s="414"/>
      <c r="O4701" s="414"/>
      <c r="P4701" s="414"/>
      <c r="Q4701" s="414"/>
      <c r="R4701" s="414"/>
      <c r="S4701" s="414"/>
      <c r="T4701" s="413"/>
      <c r="U4701" s="79"/>
    </row>
    <row r="4702" spans="4:21" s="410" customFormat="1" ht="15" hidden="1" customHeight="1">
      <c r="D4702" s="414"/>
      <c r="E4702" s="414"/>
      <c r="F4702" s="414"/>
      <c r="G4702" s="414"/>
      <c r="H4702" s="414"/>
      <c r="I4702" s="414"/>
      <c r="J4702" s="414"/>
      <c r="K4702" s="414"/>
      <c r="L4702" s="414"/>
      <c r="M4702" s="414"/>
      <c r="N4702" s="414"/>
      <c r="O4702" s="414"/>
      <c r="P4702" s="414"/>
      <c r="Q4702" s="414"/>
      <c r="R4702" s="414"/>
      <c r="S4702" s="414"/>
      <c r="T4702" s="413"/>
      <c r="U4702" s="79"/>
    </row>
    <row r="4703" spans="4:21" s="410" customFormat="1" ht="15" hidden="1" customHeight="1">
      <c r="D4703" s="414"/>
      <c r="E4703" s="414"/>
      <c r="F4703" s="414"/>
      <c r="G4703" s="414"/>
      <c r="H4703" s="414"/>
      <c r="I4703" s="414"/>
      <c r="J4703" s="414"/>
      <c r="K4703" s="414"/>
      <c r="L4703" s="414"/>
      <c r="M4703" s="414"/>
      <c r="N4703" s="414"/>
      <c r="O4703" s="414"/>
      <c r="P4703" s="414"/>
      <c r="Q4703" s="414"/>
      <c r="R4703" s="414"/>
      <c r="S4703" s="414"/>
      <c r="T4703" s="413"/>
      <c r="U4703" s="79"/>
    </row>
    <row r="4704" spans="4:21" s="410" customFormat="1" ht="15" hidden="1" customHeight="1">
      <c r="D4704" s="414"/>
      <c r="E4704" s="414"/>
      <c r="F4704" s="414"/>
      <c r="G4704" s="414"/>
      <c r="H4704" s="414"/>
      <c r="I4704" s="414"/>
      <c r="J4704" s="414"/>
      <c r="K4704" s="414"/>
      <c r="L4704" s="414"/>
      <c r="M4704" s="414"/>
      <c r="N4704" s="414"/>
      <c r="O4704" s="414"/>
      <c r="P4704" s="414"/>
      <c r="Q4704" s="414"/>
      <c r="R4704" s="414"/>
      <c r="S4704" s="414"/>
      <c r="T4704" s="413"/>
      <c r="U4704" s="79"/>
    </row>
    <row r="4705" spans="4:21" s="410" customFormat="1" ht="15" hidden="1" customHeight="1">
      <c r="D4705" s="414"/>
      <c r="E4705" s="414"/>
      <c r="F4705" s="414"/>
      <c r="G4705" s="414"/>
      <c r="H4705" s="414"/>
      <c r="I4705" s="414"/>
      <c r="J4705" s="414"/>
      <c r="K4705" s="414"/>
      <c r="L4705" s="414"/>
      <c r="M4705" s="414"/>
      <c r="N4705" s="414"/>
      <c r="O4705" s="414"/>
      <c r="P4705" s="414"/>
      <c r="Q4705" s="414"/>
      <c r="R4705" s="414"/>
      <c r="S4705" s="414"/>
      <c r="T4705" s="413"/>
      <c r="U4705" s="79"/>
    </row>
    <row r="4706" spans="4:21" s="410" customFormat="1" ht="15" hidden="1" customHeight="1">
      <c r="D4706" s="414"/>
      <c r="E4706" s="414"/>
      <c r="F4706" s="414"/>
      <c r="G4706" s="414"/>
      <c r="H4706" s="414"/>
      <c r="I4706" s="414"/>
      <c r="J4706" s="414"/>
      <c r="K4706" s="414"/>
      <c r="L4706" s="414"/>
      <c r="M4706" s="414"/>
      <c r="N4706" s="414"/>
      <c r="O4706" s="414"/>
      <c r="P4706" s="414"/>
      <c r="Q4706" s="414"/>
      <c r="R4706" s="414"/>
      <c r="S4706" s="414"/>
      <c r="T4706" s="413"/>
      <c r="U4706" s="79"/>
    </row>
    <row r="4707" spans="4:21" s="410" customFormat="1" ht="15" hidden="1" customHeight="1">
      <c r="D4707" s="414"/>
      <c r="E4707" s="414"/>
      <c r="F4707" s="414"/>
      <c r="G4707" s="414"/>
      <c r="H4707" s="414"/>
      <c r="I4707" s="414"/>
      <c r="J4707" s="414"/>
      <c r="K4707" s="414"/>
      <c r="L4707" s="414"/>
      <c r="M4707" s="414"/>
      <c r="N4707" s="414"/>
      <c r="O4707" s="414"/>
      <c r="P4707" s="414"/>
      <c r="Q4707" s="414"/>
      <c r="R4707" s="414"/>
      <c r="S4707" s="414"/>
      <c r="T4707" s="413"/>
      <c r="U4707" s="79"/>
    </row>
    <row r="4708" spans="4:21" s="410" customFormat="1" ht="15" hidden="1" customHeight="1">
      <c r="D4708" s="414"/>
      <c r="E4708" s="414"/>
      <c r="F4708" s="414"/>
      <c r="G4708" s="414"/>
      <c r="H4708" s="414"/>
      <c r="I4708" s="414"/>
      <c r="J4708" s="414"/>
      <c r="K4708" s="414"/>
      <c r="L4708" s="414"/>
      <c r="M4708" s="414"/>
      <c r="N4708" s="414"/>
      <c r="O4708" s="414"/>
      <c r="P4708" s="414"/>
      <c r="Q4708" s="414"/>
      <c r="R4708" s="414"/>
      <c r="S4708" s="414"/>
      <c r="T4708" s="413"/>
      <c r="U4708" s="79"/>
    </row>
    <row r="4709" spans="4:21" s="410" customFormat="1" ht="15" hidden="1" customHeight="1">
      <c r="D4709" s="414"/>
      <c r="E4709" s="414"/>
      <c r="F4709" s="414"/>
      <c r="G4709" s="414"/>
      <c r="H4709" s="414"/>
      <c r="I4709" s="414"/>
      <c r="J4709" s="414"/>
      <c r="K4709" s="414"/>
      <c r="L4709" s="414"/>
      <c r="M4709" s="414"/>
      <c r="N4709" s="414"/>
      <c r="O4709" s="414"/>
      <c r="P4709" s="414"/>
      <c r="Q4709" s="414"/>
      <c r="R4709" s="414"/>
      <c r="S4709" s="414"/>
      <c r="T4709" s="413"/>
      <c r="U4709" s="79"/>
    </row>
    <row r="4710" spans="4:21" s="410" customFormat="1" ht="15" hidden="1" customHeight="1">
      <c r="D4710" s="414"/>
      <c r="E4710" s="414"/>
      <c r="F4710" s="414"/>
      <c r="G4710" s="414"/>
      <c r="H4710" s="414"/>
      <c r="I4710" s="414"/>
      <c r="J4710" s="414"/>
      <c r="K4710" s="414"/>
      <c r="L4710" s="414"/>
      <c r="M4710" s="414"/>
      <c r="N4710" s="414"/>
      <c r="O4710" s="414"/>
      <c r="P4710" s="414"/>
      <c r="Q4710" s="414"/>
      <c r="R4710" s="414"/>
      <c r="S4710" s="414"/>
      <c r="T4710" s="413"/>
      <c r="U4710" s="79"/>
    </row>
    <row r="4711" spans="4:21" s="410" customFormat="1" ht="15" hidden="1" customHeight="1">
      <c r="D4711" s="414"/>
      <c r="E4711" s="414"/>
      <c r="F4711" s="414"/>
      <c r="G4711" s="414"/>
      <c r="H4711" s="414"/>
      <c r="I4711" s="414"/>
      <c r="J4711" s="414"/>
      <c r="K4711" s="414"/>
      <c r="L4711" s="414"/>
      <c r="M4711" s="414"/>
      <c r="N4711" s="414"/>
      <c r="O4711" s="414"/>
      <c r="P4711" s="414"/>
      <c r="Q4711" s="414"/>
      <c r="R4711" s="414"/>
      <c r="S4711" s="414"/>
      <c r="T4711" s="413"/>
      <c r="U4711" s="79"/>
    </row>
    <row r="4712" spans="4:21" s="410" customFormat="1" ht="15" hidden="1" customHeight="1">
      <c r="D4712" s="414"/>
      <c r="E4712" s="414"/>
      <c r="F4712" s="414"/>
      <c r="G4712" s="414"/>
      <c r="H4712" s="414"/>
      <c r="I4712" s="414"/>
      <c r="J4712" s="414"/>
      <c r="K4712" s="414"/>
      <c r="L4712" s="414"/>
      <c r="M4712" s="414"/>
      <c r="N4712" s="414"/>
      <c r="O4712" s="414"/>
      <c r="P4712" s="414"/>
      <c r="Q4712" s="414"/>
      <c r="R4712" s="414"/>
      <c r="S4712" s="414"/>
      <c r="T4712" s="413"/>
      <c r="U4712" s="79"/>
    </row>
    <row r="4713" spans="4:21" s="410" customFormat="1" ht="15" hidden="1" customHeight="1">
      <c r="D4713" s="414"/>
      <c r="E4713" s="414"/>
      <c r="F4713" s="414"/>
      <c r="G4713" s="414"/>
      <c r="H4713" s="414"/>
      <c r="I4713" s="414"/>
      <c r="J4713" s="414"/>
      <c r="K4713" s="414"/>
      <c r="L4713" s="414"/>
      <c r="M4713" s="414"/>
      <c r="N4713" s="414"/>
      <c r="O4713" s="414"/>
      <c r="P4713" s="414"/>
      <c r="Q4713" s="414"/>
      <c r="R4713" s="414"/>
      <c r="S4713" s="414"/>
      <c r="T4713" s="413"/>
      <c r="U4713" s="79"/>
    </row>
    <row r="4714" spans="4:21" s="410" customFormat="1" ht="15" hidden="1" customHeight="1">
      <c r="D4714" s="414"/>
      <c r="E4714" s="414"/>
      <c r="F4714" s="414"/>
      <c r="G4714" s="414"/>
      <c r="H4714" s="414"/>
      <c r="I4714" s="414"/>
      <c r="J4714" s="414"/>
      <c r="K4714" s="414"/>
      <c r="L4714" s="414"/>
      <c r="M4714" s="414"/>
      <c r="N4714" s="414"/>
      <c r="O4714" s="414"/>
      <c r="P4714" s="414"/>
      <c r="Q4714" s="414"/>
      <c r="R4714" s="414"/>
      <c r="S4714" s="414"/>
      <c r="T4714" s="413"/>
      <c r="U4714" s="79"/>
    </row>
    <row r="4715" spans="4:21" s="410" customFormat="1" ht="15" hidden="1" customHeight="1">
      <c r="D4715" s="414"/>
      <c r="E4715" s="414"/>
      <c r="F4715" s="414"/>
      <c r="G4715" s="414"/>
      <c r="H4715" s="414"/>
      <c r="I4715" s="414"/>
      <c r="J4715" s="414"/>
      <c r="K4715" s="414"/>
      <c r="L4715" s="414"/>
      <c r="M4715" s="414"/>
      <c r="N4715" s="414"/>
      <c r="O4715" s="414"/>
      <c r="P4715" s="414"/>
      <c r="Q4715" s="414"/>
      <c r="R4715" s="414"/>
      <c r="S4715" s="414"/>
      <c r="T4715" s="413"/>
      <c r="U4715" s="79"/>
    </row>
    <row r="4716" spans="4:21" s="410" customFormat="1" ht="15" hidden="1" customHeight="1">
      <c r="D4716" s="414"/>
      <c r="E4716" s="414"/>
      <c r="F4716" s="414"/>
      <c r="G4716" s="414"/>
      <c r="H4716" s="414"/>
      <c r="I4716" s="414"/>
      <c r="J4716" s="414"/>
      <c r="K4716" s="414"/>
      <c r="L4716" s="414"/>
      <c r="M4716" s="414"/>
      <c r="N4716" s="414"/>
      <c r="O4716" s="414"/>
      <c r="P4716" s="414"/>
      <c r="Q4716" s="414"/>
      <c r="R4716" s="414"/>
      <c r="S4716" s="414"/>
      <c r="T4716" s="413"/>
      <c r="U4716" s="79"/>
    </row>
    <row r="4717" spans="4:21" s="410" customFormat="1" ht="15" hidden="1" customHeight="1">
      <c r="D4717" s="414"/>
      <c r="E4717" s="414"/>
      <c r="F4717" s="414"/>
      <c r="G4717" s="414"/>
      <c r="H4717" s="414"/>
      <c r="I4717" s="414"/>
      <c r="J4717" s="414"/>
      <c r="K4717" s="414"/>
      <c r="L4717" s="414"/>
      <c r="M4717" s="414"/>
      <c r="N4717" s="414"/>
      <c r="O4717" s="414"/>
      <c r="P4717" s="414"/>
      <c r="Q4717" s="414"/>
      <c r="R4717" s="414"/>
      <c r="S4717" s="414"/>
      <c r="T4717" s="413"/>
      <c r="U4717" s="79"/>
    </row>
    <row r="4718" spans="4:21" s="410" customFormat="1" ht="15" hidden="1" customHeight="1">
      <c r="D4718" s="414"/>
      <c r="E4718" s="414"/>
      <c r="F4718" s="414"/>
      <c r="G4718" s="414"/>
      <c r="H4718" s="414"/>
      <c r="I4718" s="414"/>
      <c r="J4718" s="414"/>
      <c r="K4718" s="414"/>
      <c r="L4718" s="414"/>
      <c r="M4718" s="414"/>
      <c r="N4718" s="414"/>
      <c r="O4718" s="414"/>
      <c r="P4718" s="414"/>
      <c r="Q4718" s="414"/>
      <c r="R4718" s="414"/>
      <c r="S4718" s="414"/>
      <c r="T4718" s="413"/>
      <c r="U4718" s="79"/>
    </row>
    <row r="4719" spans="4:21" s="410" customFormat="1" ht="15" hidden="1" customHeight="1">
      <c r="D4719" s="414"/>
      <c r="E4719" s="414"/>
      <c r="F4719" s="414"/>
      <c r="G4719" s="414"/>
      <c r="H4719" s="414"/>
      <c r="I4719" s="414"/>
      <c r="J4719" s="414"/>
      <c r="K4719" s="414"/>
      <c r="L4719" s="414"/>
      <c r="M4719" s="414"/>
      <c r="N4719" s="414"/>
      <c r="O4719" s="414"/>
      <c r="P4719" s="414"/>
      <c r="Q4719" s="414"/>
      <c r="R4719" s="414"/>
      <c r="S4719" s="414"/>
      <c r="T4719" s="413"/>
      <c r="U4719" s="79"/>
    </row>
    <row r="4720" spans="4:21" s="410" customFormat="1" ht="15" hidden="1" customHeight="1">
      <c r="D4720" s="414"/>
      <c r="E4720" s="414"/>
      <c r="F4720" s="414"/>
      <c r="G4720" s="414"/>
      <c r="H4720" s="414"/>
      <c r="I4720" s="414"/>
      <c r="J4720" s="414"/>
      <c r="K4720" s="414"/>
      <c r="L4720" s="414"/>
      <c r="M4720" s="414"/>
      <c r="N4720" s="414"/>
      <c r="O4720" s="414"/>
      <c r="P4720" s="414"/>
      <c r="Q4720" s="414"/>
      <c r="R4720" s="414"/>
      <c r="S4720" s="414"/>
      <c r="T4720" s="413"/>
      <c r="U4720" s="79"/>
    </row>
    <row r="4721" spans="4:21" s="410" customFormat="1" ht="15" hidden="1" customHeight="1">
      <c r="D4721" s="414"/>
      <c r="E4721" s="414"/>
      <c r="F4721" s="414"/>
      <c r="G4721" s="414"/>
      <c r="H4721" s="414"/>
      <c r="I4721" s="414"/>
      <c r="J4721" s="414"/>
      <c r="K4721" s="414"/>
      <c r="L4721" s="414"/>
      <c r="M4721" s="414"/>
      <c r="N4721" s="414"/>
      <c r="O4721" s="414"/>
      <c r="P4721" s="414"/>
      <c r="Q4721" s="414"/>
      <c r="R4721" s="414"/>
      <c r="S4721" s="414"/>
      <c r="T4721" s="413"/>
      <c r="U4721" s="79"/>
    </row>
    <row r="4722" spans="4:21" s="410" customFormat="1" ht="15" hidden="1" customHeight="1">
      <c r="D4722" s="414"/>
      <c r="E4722" s="414"/>
      <c r="F4722" s="414"/>
      <c r="G4722" s="414"/>
      <c r="H4722" s="414"/>
      <c r="I4722" s="414"/>
      <c r="J4722" s="414"/>
      <c r="K4722" s="414"/>
      <c r="L4722" s="414"/>
      <c r="M4722" s="414"/>
      <c r="N4722" s="414"/>
      <c r="O4722" s="414"/>
      <c r="P4722" s="414"/>
      <c r="Q4722" s="414"/>
      <c r="R4722" s="414"/>
      <c r="S4722" s="414"/>
      <c r="T4722" s="413"/>
      <c r="U4722" s="79"/>
    </row>
    <row r="4723" spans="4:21" s="410" customFormat="1" ht="15" hidden="1" customHeight="1">
      <c r="D4723" s="414"/>
      <c r="E4723" s="414"/>
      <c r="F4723" s="414"/>
      <c r="G4723" s="414"/>
      <c r="H4723" s="414"/>
      <c r="I4723" s="414"/>
      <c r="J4723" s="414"/>
      <c r="K4723" s="414"/>
      <c r="L4723" s="414"/>
      <c r="M4723" s="414"/>
      <c r="N4723" s="414"/>
      <c r="O4723" s="414"/>
      <c r="P4723" s="414"/>
      <c r="Q4723" s="414"/>
      <c r="R4723" s="414"/>
      <c r="S4723" s="414"/>
      <c r="T4723" s="413"/>
      <c r="U4723" s="79"/>
    </row>
    <row r="4724" spans="4:21" s="410" customFormat="1" ht="15" hidden="1" customHeight="1">
      <c r="D4724" s="414"/>
      <c r="E4724" s="414"/>
      <c r="F4724" s="414"/>
      <c r="G4724" s="414"/>
      <c r="H4724" s="414"/>
      <c r="I4724" s="414"/>
      <c r="J4724" s="414"/>
      <c r="K4724" s="414"/>
      <c r="L4724" s="414"/>
      <c r="M4724" s="414"/>
      <c r="N4724" s="414"/>
      <c r="O4724" s="414"/>
      <c r="P4724" s="414"/>
      <c r="Q4724" s="414"/>
      <c r="R4724" s="414"/>
      <c r="S4724" s="414"/>
      <c r="T4724" s="413"/>
      <c r="U4724" s="79"/>
    </row>
    <row r="4725" spans="4:21" s="410" customFormat="1" ht="15" hidden="1" customHeight="1">
      <c r="D4725" s="414"/>
      <c r="E4725" s="414"/>
      <c r="F4725" s="414"/>
      <c r="G4725" s="414"/>
      <c r="H4725" s="414"/>
      <c r="I4725" s="414"/>
      <c r="J4725" s="414"/>
      <c r="K4725" s="414"/>
      <c r="L4725" s="414"/>
      <c r="M4725" s="414"/>
      <c r="N4725" s="414"/>
      <c r="O4725" s="414"/>
      <c r="P4725" s="414"/>
      <c r="Q4725" s="414"/>
      <c r="R4725" s="414"/>
      <c r="S4725" s="414"/>
      <c r="T4725" s="413"/>
      <c r="U4725" s="79"/>
    </row>
    <row r="4726" spans="4:21" s="410" customFormat="1" ht="15" hidden="1" customHeight="1">
      <c r="D4726" s="414"/>
      <c r="E4726" s="414"/>
      <c r="F4726" s="414"/>
      <c r="G4726" s="414"/>
      <c r="H4726" s="414"/>
      <c r="I4726" s="414"/>
      <c r="J4726" s="414"/>
      <c r="K4726" s="414"/>
      <c r="L4726" s="414"/>
      <c r="M4726" s="414"/>
      <c r="N4726" s="414"/>
      <c r="O4726" s="414"/>
      <c r="P4726" s="414"/>
      <c r="Q4726" s="414"/>
      <c r="R4726" s="414"/>
      <c r="S4726" s="414"/>
      <c r="T4726" s="413"/>
      <c r="U4726" s="79"/>
    </row>
    <row r="4727" spans="4:21" s="410" customFormat="1" ht="15" hidden="1" customHeight="1">
      <c r="D4727" s="414"/>
      <c r="E4727" s="414"/>
      <c r="F4727" s="414"/>
      <c r="G4727" s="414"/>
      <c r="H4727" s="414"/>
      <c r="I4727" s="414"/>
      <c r="J4727" s="414"/>
      <c r="K4727" s="414"/>
      <c r="L4727" s="414"/>
      <c r="M4727" s="414"/>
      <c r="N4727" s="414"/>
      <c r="O4727" s="414"/>
      <c r="P4727" s="414"/>
      <c r="Q4727" s="414"/>
      <c r="R4727" s="414"/>
      <c r="S4727" s="414"/>
      <c r="T4727" s="413"/>
      <c r="U4727" s="79"/>
    </row>
    <row r="4728" spans="4:21" s="410" customFormat="1" ht="15" hidden="1" customHeight="1">
      <c r="D4728" s="414"/>
      <c r="E4728" s="414"/>
      <c r="F4728" s="414"/>
      <c r="G4728" s="414"/>
      <c r="H4728" s="414"/>
      <c r="I4728" s="414"/>
      <c r="J4728" s="414"/>
      <c r="K4728" s="414"/>
      <c r="L4728" s="414"/>
      <c r="M4728" s="414"/>
      <c r="N4728" s="414"/>
      <c r="O4728" s="414"/>
      <c r="P4728" s="414"/>
      <c r="Q4728" s="414"/>
      <c r="R4728" s="414"/>
      <c r="S4728" s="414"/>
      <c r="T4728" s="413"/>
      <c r="U4728" s="79"/>
    </row>
    <row r="4729" spans="4:21" s="410" customFormat="1" ht="15" hidden="1" customHeight="1">
      <c r="D4729" s="414"/>
      <c r="E4729" s="414"/>
      <c r="F4729" s="414"/>
      <c r="G4729" s="414"/>
      <c r="H4729" s="414"/>
      <c r="I4729" s="414"/>
      <c r="J4729" s="414"/>
      <c r="K4729" s="414"/>
      <c r="L4729" s="414"/>
      <c r="M4729" s="414"/>
      <c r="N4729" s="414"/>
      <c r="O4729" s="414"/>
      <c r="P4729" s="414"/>
      <c r="Q4729" s="414"/>
      <c r="R4729" s="414"/>
      <c r="S4729" s="414"/>
      <c r="T4729" s="413"/>
      <c r="U4729" s="79"/>
    </row>
    <row r="4730" spans="4:21" s="410" customFormat="1" ht="15" hidden="1" customHeight="1">
      <c r="D4730" s="414"/>
      <c r="E4730" s="414"/>
      <c r="F4730" s="414"/>
      <c r="G4730" s="414"/>
      <c r="H4730" s="414"/>
      <c r="I4730" s="414"/>
      <c r="J4730" s="414"/>
      <c r="K4730" s="414"/>
      <c r="L4730" s="414"/>
      <c r="M4730" s="414"/>
      <c r="N4730" s="414"/>
      <c r="O4730" s="414"/>
      <c r="P4730" s="414"/>
      <c r="Q4730" s="414"/>
      <c r="R4730" s="414"/>
      <c r="S4730" s="414"/>
      <c r="T4730" s="413"/>
      <c r="U4730" s="79"/>
    </row>
    <row r="4731" spans="4:21" s="410" customFormat="1" ht="15" hidden="1" customHeight="1">
      <c r="D4731" s="414"/>
      <c r="E4731" s="414"/>
      <c r="F4731" s="414"/>
      <c r="G4731" s="414"/>
      <c r="H4731" s="414"/>
      <c r="I4731" s="414"/>
      <c r="J4731" s="414"/>
      <c r="K4731" s="414"/>
      <c r="L4731" s="414"/>
      <c r="M4731" s="414"/>
      <c r="N4731" s="414"/>
      <c r="O4731" s="414"/>
      <c r="P4731" s="414"/>
      <c r="Q4731" s="414"/>
      <c r="R4731" s="414"/>
      <c r="S4731" s="414"/>
      <c r="T4731" s="413"/>
      <c r="U4731" s="79"/>
    </row>
    <row r="4732" spans="4:21" s="410" customFormat="1" ht="15" hidden="1" customHeight="1">
      <c r="D4732" s="414"/>
      <c r="E4732" s="414"/>
      <c r="F4732" s="414"/>
      <c r="G4732" s="414"/>
      <c r="H4732" s="414"/>
      <c r="I4732" s="414"/>
      <c r="J4732" s="414"/>
      <c r="K4732" s="414"/>
      <c r="L4732" s="414"/>
      <c r="M4732" s="414"/>
      <c r="N4732" s="414"/>
      <c r="O4732" s="414"/>
      <c r="P4732" s="414"/>
      <c r="Q4732" s="414"/>
      <c r="R4732" s="414"/>
      <c r="S4732" s="414"/>
      <c r="T4732" s="413"/>
      <c r="U4732" s="79"/>
    </row>
    <row r="4733" spans="4:21" s="410" customFormat="1" ht="15" hidden="1" customHeight="1">
      <c r="D4733" s="414"/>
      <c r="E4733" s="414"/>
      <c r="F4733" s="414"/>
      <c r="G4733" s="414"/>
      <c r="H4733" s="414"/>
      <c r="I4733" s="414"/>
      <c r="J4733" s="414"/>
      <c r="K4733" s="414"/>
      <c r="L4733" s="414"/>
      <c r="M4733" s="414"/>
      <c r="N4733" s="414"/>
      <c r="O4733" s="414"/>
      <c r="P4733" s="414"/>
      <c r="Q4733" s="414"/>
      <c r="R4733" s="414"/>
      <c r="S4733" s="414"/>
      <c r="T4733" s="413"/>
      <c r="U4733" s="79"/>
    </row>
    <row r="4734" spans="4:21" s="410" customFormat="1" ht="15" hidden="1" customHeight="1">
      <c r="D4734" s="414"/>
      <c r="E4734" s="414"/>
      <c r="F4734" s="414"/>
      <c r="G4734" s="414"/>
      <c r="H4734" s="414"/>
      <c r="I4734" s="414"/>
      <c r="J4734" s="414"/>
      <c r="K4734" s="414"/>
      <c r="L4734" s="414"/>
      <c r="M4734" s="414"/>
      <c r="N4734" s="414"/>
      <c r="O4734" s="414"/>
      <c r="P4734" s="414"/>
      <c r="Q4734" s="414"/>
      <c r="R4734" s="414"/>
      <c r="S4734" s="414"/>
      <c r="T4734" s="413"/>
      <c r="U4734" s="79"/>
    </row>
    <row r="4735" spans="4:21" s="410" customFormat="1" ht="15" hidden="1" customHeight="1">
      <c r="D4735" s="414"/>
      <c r="E4735" s="414"/>
      <c r="F4735" s="414"/>
      <c r="G4735" s="414"/>
      <c r="H4735" s="414"/>
      <c r="I4735" s="414"/>
      <c r="J4735" s="414"/>
      <c r="K4735" s="414"/>
      <c r="L4735" s="414"/>
      <c r="M4735" s="414"/>
      <c r="N4735" s="414"/>
      <c r="O4735" s="414"/>
      <c r="P4735" s="414"/>
      <c r="Q4735" s="414"/>
      <c r="R4735" s="414"/>
      <c r="S4735" s="414"/>
      <c r="T4735" s="413"/>
      <c r="U4735" s="79"/>
    </row>
    <row r="4736" spans="4:21" s="410" customFormat="1" ht="15" hidden="1" customHeight="1">
      <c r="D4736" s="414"/>
      <c r="E4736" s="414"/>
      <c r="F4736" s="414"/>
      <c r="G4736" s="414"/>
      <c r="H4736" s="414"/>
      <c r="I4736" s="414"/>
      <c r="J4736" s="414"/>
      <c r="K4736" s="414"/>
      <c r="L4736" s="414"/>
      <c r="M4736" s="414"/>
      <c r="N4736" s="414"/>
      <c r="O4736" s="414"/>
      <c r="P4736" s="414"/>
      <c r="Q4736" s="414"/>
      <c r="R4736" s="414"/>
      <c r="S4736" s="414"/>
      <c r="T4736" s="413"/>
      <c r="U4736" s="79"/>
    </row>
    <row r="4737" spans="4:21" s="410" customFormat="1" ht="15" hidden="1" customHeight="1">
      <c r="D4737" s="414"/>
      <c r="E4737" s="414"/>
      <c r="F4737" s="414"/>
      <c r="G4737" s="414"/>
      <c r="H4737" s="414"/>
      <c r="I4737" s="414"/>
      <c r="J4737" s="414"/>
      <c r="K4737" s="414"/>
      <c r="L4737" s="414"/>
      <c r="M4737" s="414"/>
      <c r="N4737" s="414"/>
      <c r="O4737" s="414"/>
      <c r="P4737" s="414"/>
      <c r="Q4737" s="414"/>
      <c r="R4737" s="414"/>
      <c r="S4737" s="414"/>
      <c r="T4737" s="413"/>
      <c r="U4737" s="79"/>
    </row>
    <row r="4738" spans="4:21" s="410" customFormat="1" ht="15" hidden="1" customHeight="1">
      <c r="D4738" s="414"/>
      <c r="E4738" s="414"/>
      <c r="F4738" s="414"/>
      <c r="G4738" s="414"/>
      <c r="H4738" s="414"/>
      <c r="I4738" s="414"/>
      <c r="J4738" s="414"/>
      <c r="K4738" s="414"/>
      <c r="L4738" s="414"/>
      <c r="M4738" s="414"/>
      <c r="N4738" s="414"/>
      <c r="O4738" s="414"/>
      <c r="P4738" s="414"/>
      <c r="Q4738" s="414"/>
      <c r="R4738" s="414"/>
      <c r="S4738" s="414"/>
      <c r="T4738" s="413"/>
      <c r="U4738" s="79"/>
    </row>
    <row r="4739" spans="4:21" s="410" customFormat="1" ht="15" hidden="1" customHeight="1">
      <c r="D4739" s="414"/>
      <c r="E4739" s="414"/>
      <c r="F4739" s="414"/>
      <c r="G4739" s="414"/>
      <c r="H4739" s="414"/>
      <c r="I4739" s="414"/>
      <c r="J4739" s="414"/>
      <c r="K4739" s="414"/>
      <c r="L4739" s="414"/>
      <c r="M4739" s="414"/>
      <c r="N4739" s="414"/>
      <c r="O4739" s="414"/>
      <c r="P4739" s="414"/>
      <c r="Q4739" s="414"/>
      <c r="R4739" s="414"/>
      <c r="S4739" s="414"/>
      <c r="T4739" s="413"/>
      <c r="U4739" s="79"/>
    </row>
    <row r="4740" spans="4:21" s="410" customFormat="1" ht="15" hidden="1" customHeight="1">
      <c r="D4740" s="414"/>
      <c r="E4740" s="414"/>
      <c r="F4740" s="414"/>
      <c r="G4740" s="414"/>
      <c r="H4740" s="414"/>
      <c r="I4740" s="414"/>
      <c r="J4740" s="414"/>
      <c r="K4740" s="414"/>
      <c r="L4740" s="414"/>
      <c r="M4740" s="414"/>
      <c r="N4740" s="414"/>
      <c r="O4740" s="414"/>
      <c r="P4740" s="414"/>
      <c r="Q4740" s="414"/>
      <c r="R4740" s="414"/>
      <c r="S4740" s="414"/>
      <c r="T4740" s="413"/>
      <c r="U4740" s="79"/>
    </row>
    <row r="4741" spans="4:21" s="410" customFormat="1" ht="15" hidden="1" customHeight="1">
      <c r="D4741" s="414"/>
      <c r="E4741" s="414"/>
      <c r="F4741" s="414"/>
      <c r="G4741" s="414"/>
      <c r="H4741" s="414"/>
      <c r="I4741" s="414"/>
      <c r="J4741" s="414"/>
      <c r="K4741" s="414"/>
      <c r="L4741" s="414"/>
      <c r="M4741" s="414"/>
      <c r="N4741" s="414"/>
      <c r="O4741" s="414"/>
      <c r="P4741" s="414"/>
      <c r="Q4741" s="414"/>
      <c r="R4741" s="414"/>
      <c r="S4741" s="414"/>
      <c r="T4741" s="413"/>
      <c r="U4741" s="79"/>
    </row>
    <row r="4742" spans="4:21" s="410" customFormat="1" ht="15" hidden="1" customHeight="1">
      <c r="D4742" s="414"/>
      <c r="E4742" s="414"/>
      <c r="F4742" s="414"/>
      <c r="G4742" s="414"/>
      <c r="H4742" s="414"/>
      <c r="I4742" s="414"/>
      <c r="J4742" s="414"/>
      <c r="K4742" s="414"/>
      <c r="L4742" s="414"/>
      <c r="M4742" s="414"/>
      <c r="N4742" s="414"/>
      <c r="O4742" s="414"/>
      <c r="P4742" s="414"/>
      <c r="Q4742" s="414"/>
      <c r="R4742" s="414"/>
      <c r="S4742" s="414"/>
      <c r="T4742" s="413"/>
      <c r="U4742" s="79"/>
    </row>
    <row r="4743" spans="4:21" s="410" customFormat="1" ht="15" hidden="1" customHeight="1">
      <c r="D4743" s="414"/>
      <c r="E4743" s="414"/>
      <c r="F4743" s="414"/>
      <c r="G4743" s="414"/>
      <c r="H4743" s="414"/>
      <c r="I4743" s="414"/>
      <c r="J4743" s="414"/>
      <c r="K4743" s="414"/>
      <c r="L4743" s="414"/>
      <c r="M4743" s="414"/>
      <c r="N4743" s="414"/>
      <c r="O4743" s="414"/>
      <c r="P4743" s="414"/>
      <c r="Q4743" s="414"/>
      <c r="R4743" s="414"/>
      <c r="S4743" s="414"/>
      <c r="T4743" s="413"/>
      <c r="U4743" s="79"/>
    </row>
    <row r="4744" spans="4:21" s="410" customFormat="1" ht="15" hidden="1" customHeight="1">
      <c r="D4744" s="414"/>
      <c r="E4744" s="414"/>
      <c r="F4744" s="414"/>
      <c r="G4744" s="414"/>
      <c r="H4744" s="414"/>
      <c r="I4744" s="414"/>
      <c r="J4744" s="414"/>
      <c r="K4744" s="414"/>
      <c r="L4744" s="414"/>
      <c r="M4744" s="414"/>
      <c r="N4744" s="414"/>
      <c r="O4744" s="414"/>
      <c r="P4744" s="414"/>
      <c r="Q4744" s="414"/>
      <c r="R4744" s="414"/>
      <c r="S4744" s="414"/>
      <c r="T4744" s="413"/>
      <c r="U4744" s="79"/>
    </row>
    <row r="4745" spans="4:21" s="410" customFormat="1" ht="15" hidden="1" customHeight="1">
      <c r="D4745" s="414"/>
      <c r="E4745" s="414"/>
      <c r="F4745" s="414"/>
      <c r="G4745" s="414"/>
      <c r="H4745" s="414"/>
      <c r="I4745" s="414"/>
      <c r="J4745" s="414"/>
      <c r="K4745" s="414"/>
      <c r="L4745" s="414"/>
      <c r="M4745" s="414"/>
      <c r="N4745" s="414"/>
      <c r="O4745" s="414"/>
      <c r="P4745" s="414"/>
      <c r="Q4745" s="414"/>
      <c r="R4745" s="414"/>
      <c r="S4745" s="414"/>
      <c r="T4745" s="413"/>
      <c r="U4745" s="79"/>
    </row>
    <row r="4746" spans="4:21" s="410" customFormat="1" ht="15" hidden="1" customHeight="1">
      <c r="D4746" s="414"/>
      <c r="E4746" s="414"/>
      <c r="F4746" s="414"/>
      <c r="G4746" s="414"/>
      <c r="H4746" s="414"/>
      <c r="I4746" s="414"/>
      <c r="J4746" s="414"/>
      <c r="K4746" s="414"/>
      <c r="L4746" s="414"/>
      <c r="M4746" s="414"/>
      <c r="N4746" s="414"/>
      <c r="O4746" s="414"/>
      <c r="P4746" s="414"/>
      <c r="Q4746" s="414"/>
      <c r="R4746" s="414"/>
      <c r="S4746" s="414"/>
      <c r="T4746" s="413"/>
      <c r="U4746" s="79"/>
    </row>
    <row r="4747" spans="4:21" s="410" customFormat="1" ht="15" hidden="1" customHeight="1">
      <c r="D4747" s="414"/>
      <c r="E4747" s="414"/>
      <c r="F4747" s="414"/>
      <c r="G4747" s="414"/>
      <c r="H4747" s="414"/>
      <c r="I4747" s="414"/>
      <c r="J4747" s="414"/>
      <c r="K4747" s="414"/>
      <c r="L4747" s="414"/>
      <c r="M4747" s="414"/>
      <c r="N4747" s="414"/>
      <c r="O4747" s="414"/>
      <c r="P4747" s="414"/>
      <c r="Q4747" s="414"/>
      <c r="R4747" s="414"/>
      <c r="S4747" s="414"/>
      <c r="T4747" s="413"/>
      <c r="U4747" s="79"/>
    </row>
    <row r="4748" spans="4:21" s="410" customFormat="1" ht="15" hidden="1" customHeight="1">
      <c r="D4748" s="414"/>
      <c r="E4748" s="414"/>
      <c r="F4748" s="414"/>
      <c r="G4748" s="414"/>
      <c r="H4748" s="414"/>
      <c r="I4748" s="414"/>
      <c r="J4748" s="414"/>
      <c r="K4748" s="414"/>
      <c r="L4748" s="414"/>
      <c r="M4748" s="414"/>
      <c r="N4748" s="414"/>
      <c r="O4748" s="414"/>
      <c r="P4748" s="414"/>
      <c r="Q4748" s="414"/>
      <c r="R4748" s="414"/>
      <c r="S4748" s="414"/>
      <c r="T4748" s="413"/>
      <c r="U4748" s="79"/>
    </row>
    <row r="4749" spans="4:21" s="410" customFormat="1" ht="15" hidden="1" customHeight="1">
      <c r="D4749" s="414"/>
      <c r="E4749" s="414"/>
      <c r="F4749" s="414"/>
      <c r="G4749" s="414"/>
      <c r="H4749" s="414"/>
      <c r="I4749" s="414"/>
      <c r="J4749" s="414"/>
      <c r="K4749" s="414"/>
      <c r="L4749" s="414"/>
      <c r="M4749" s="414"/>
      <c r="N4749" s="414"/>
      <c r="O4749" s="414"/>
      <c r="P4749" s="414"/>
      <c r="Q4749" s="414"/>
      <c r="R4749" s="414"/>
      <c r="S4749" s="414"/>
      <c r="T4749" s="413"/>
      <c r="U4749" s="79"/>
    </row>
    <row r="4750" spans="4:21" s="410" customFormat="1" ht="15" hidden="1" customHeight="1">
      <c r="D4750" s="414"/>
      <c r="E4750" s="414"/>
      <c r="F4750" s="414"/>
      <c r="G4750" s="414"/>
      <c r="H4750" s="414"/>
      <c r="I4750" s="414"/>
      <c r="J4750" s="414"/>
      <c r="K4750" s="414"/>
      <c r="L4750" s="414"/>
      <c r="M4750" s="414"/>
      <c r="N4750" s="414"/>
      <c r="O4750" s="414"/>
      <c r="P4750" s="414"/>
      <c r="Q4750" s="414"/>
      <c r="R4750" s="414"/>
      <c r="S4750" s="414"/>
      <c r="T4750" s="413"/>
      <c r="U4750" s="79"/>
    </row>
    <row r="4751" spans="4:21" s="410" customFormat="1" ht="15" hidden="1" customHeight="1">
      <c r="D4751" s="414"/>
      <c r="E4751" s="414"/>
      <c r="F4751" s="414"/>
      <c r="G4751" s="414"/>
      <c r="H4751" s="414"/>
      <c r="I4751" s="414"/>
      <c r="J4751" s="414"/>
      <c r="K4751" s="414"/>
      <c r="L4751" s="414"/>
      <c r="M4751" s="414"/>
      <c r="N4751" s="414"/>
      <c r="O4751" s="414"/>
      <c r="P4751" s="414"/>
      <c r="Q4751" s="414"/>
      <c r="R4751" s="414"/>
      <c r="S4751" s="414"/>
      <c r="T4751" s="413"/>
      <c r="U4751" s="79"/>
    </row>
    <row r="4752" spans="4:21" s="410" customFormat="1" ht="15" hidden="1" customHeight="1">
      <c r="D4752" s="414"/>
      <c r="E4752" s="414"/>
      <c r="F4752" s="414"/>
      <c r="G4752" s="414"/>
      <c r="H4752" s="414"/>
      <c r="I4752" s="414"/>
      <c r="J4752" s="414"/>
      <c r="K4752" s="414"/>
      <c r="L4752" s="414"/>
      <c r="M4752" s="414"/>
      <c r="N4752" s="414"/>
      <c r="O4752" s="414"/>
      <c r="P4752" s="414"/>
      <c r="Q4752" s="414"/>
      <c r="R4752" s="414"/>
      <c r="S4752" s="414"/>
      <c r="T4752" s="413"/>
      <c r="U4752" s="79"/>
    </row>
    <row r="4753" spans="4:21" s="410" customFormat="1" ht="15" hidden="1" customHeight="1">
      <c r="D4753" s="414"/>
      <c r="E4753" s="414"/>
      <c r="F4753" s="414"/>
      <c r="G4753" s="414"/>
      <c r="H4753" s="414"/>
      <c r="I4753" s="414"/>
      <c r="J4753" s="414"/>
      <c r="K4753" s="414"/>
      <c r="L4753" s="414"/>
      <c r="M4753" s="414"/>
      <c r="N4753" s="414"/>
      <c r="O4753" s="414"/>
      <c r="P4753" s="414"/>
      <c r="Q4753" s="414"/>
      <c r="R4753" s="414"/>
      <c r="S4753" s="414"/>
      <c r="T4753" s="413"/>
      <c r="U4753" s="79"/>
    </row>
    <row r="4754" spans="4:21" s="410" customFormat="1" ht="15" hidden="1" customHeight="1">
      <c r="D4754" s="414"/>
      <c r="E4754" s="414"/>
      <c r="F4754" s="414"/>
      <c r="G4754" s="414"/>
      <c r="H4754" s="414"/>
      <c r="I4754" s="414"/>
      <c r="J4754" s="414"/>
      <c r="K4754" s="414"/>
      <c r="L4754" s="414"/>
      <c r="M4754" s="414"/>
      <c r="N4754" s="414"/>
      <c r="O4754" s="414"/>
      <c r="P4754" s="414"/>
      <c r="Q4754" s="414"/>
      <c r="R4754" s="414"/>
      <c r="S4754" s="414"/>
      <c r="T4754" s="413"/>
      <c r="U4754" s="79"/>
    </row>
    <row r="4755" spans="4:21" s="410" customFormat="1" ht="15" hidden="1" customHeight="1">
      <c r="D4755" s="414"/>
      <c r="E4755" s="414"/>
      <c r="F4755" s="414"/>
      <c r="G4755" s="414"/>
      <c r="H4755" s="414"/>
      <c r="I4755" s="414"/>
      <c r="J4755" s="414"/>
      <c r="K4755" s="414"/>
      <c r="L4755" s="414"/>
      <c r="M4755" s="414"/>
      <c r="N4755" s="414"/>
      <c r="O4755" s="414"/>
      <c r="P4755" s="414"/>
      <c r="Q4755" s="414"/>
      <c r="R4755" s="414"/>
      <c r="S4755" s="414"/>
      <c r="T4755" s="413"/>
      <c r="U4755" s="79"/>
    </row>
    <row r="4756" spans="4:21" s="410" customFormat="1" ht="15" hidden="1" customHeight="1">
      <c r="D4756" s="414"/>
      <c r="E4756" s="414"/>
      <c r="F4756" s="414"/>
      <c r="G4756" s="414"/>
      <c r="H4756" s="414"/>
      <c r="I4756" s="414"/>
      <c r="J4756" s="414"/>
      <c r="K4756" s="414"/>
      <c r="L4756" s="414"/>
      <c r="M4756" s="414"/>
      <c r="N4756" s="414"/>
      <c r="O4756" s="414"/>
      <c r="P4756" s="414"/>
      <c r="Q4756" s="414"/>
      <c r="R4756" s="414"/>
      <c r="S4756" s="414"/>
      <c r="T4756" s="413"/>
      <c r="U4756" s="79"/>
    </row>
    <row r="4757" spans="4:21" s="410" customFormat="1" ht="15" hidden="1" customHeight="1">
      <c r="D4757" s="414"/>
      <c r="E4757" s="414"/>
      <c r="F4757" s="414"/>
      <c r="G4757" s="414"/>
      <c r="H4757" s="414"/>
      <c r="I4757" s="414"/>
      <c r="J4757" s="414"/>
      <c r="K4757" s="414"/>
      <c r="L4757" s="414"/>
      <c r="M4757" s="414"/>
      <c r="N4757" s="414"/>
      <c r="O4757" s="414"/>
      <c r="P4757" s="414"/>
      <c r="Q4757" s="414"/>
      <c r="R4757" s="414"/>
      <c r="S4757" s="414"/>
      <c r="T4757" s="413"/>
      <c r="U4757" s="79"/>
    </row>
    <row r="4758" spans="4:21" s="410" customFormat="1" ht="15" hidden="1" customHeight="1">
      <c r="D4758" s="414"/>
      <c r="E4758" s="414"/>
      <c r="F4758" s="414"/>
      <c r="G4758" s="414"/>
      <c r="H4758" s="414"/>
      <c r="I4758" s="414"/>
      <c r="J4758" s="414"/>
      <c r="K4758" s="414"/>
      <c r="L4758" s="414"/>
      <c r="M4758" s="414"/>
      <c r="N4758" s="414"/>
      <c r="O4758" s="414"/>
      <c r="P4758" s="414"/>
      <c r="Q4758" s="414"/>
      <c r="R4758" s="414"/>
      <c r="S4758" s="414"/>
      <c r="T4758" s="413"/>
      <c r="U4758" s="79"/>
    </row>
    <row r="4759" spans="4:21" s="410" customFormat="1" ht="15" hidden="1" customHeight="1">
      <c r="D4759" s="414"/>
      <c r="E4759" s="414"/>
      <c r="F4759" s="414"/>
      <c r="G4759" s="414"/>
      <c r="H4759" s="414"/>
      <c r="I4759" s="414"/>
      <c r="J4759" s="414"/>
      <c r="K4759" s="414"/>
      <c r="L4759" s="414"/>
      <c r="M4759" s="414"/>
      <c r="N4759" s="414"/>
      <c r="O4759" s="414"/>
      <c r="P4759" s="414"/>
      <c r="Q4759" s="414"/>
      <c r="R4759" s="414"/>
      <c r="S4759" s="414"/>
      <c r="T4759" s="413"/>
      <c r="U4759" s="79"/>
    </row>
    <row r="4760" spans="4:21" s="410" customFormat="1" ht="15" hidden="1" customHeight="1">
      <c r="D4760" s="414"/>
      <c r="E4760" s="414"/>
      <c r="F4760" s="414"/>
      <c r="G4760" s="414"/>
      <c r="H4760" s="414"/>
      <c r="I4760" s="414"/>
      <c r="J4760" s="414"/>
      <c r="K4760" s="414"/>
      <c r="L4760" s="414"/>
      <c r="M4760" s="414"/>
      <c r="N4760" s="414"/>
      <c r="O4760" s="414"/>
      <c r="P4760" s="414"/>
      <c r="Q4760" s="414"/>
      <c r="R4760" s="414"/>
      <c r="S4760" s="414"/>
      <c r="T4760" s="413"/>
      <c r="U4760" s="79"/>
    </row>
    <row r="4761" spans="4:21" s="410" customFormat="1" ht="15" hidden="1" customHeight="1">
      <c r="D4761" s="414"/>
      <c r="E4761" s="414"/>
      <c r="F4761" s="414"/>
      <c r="G4761" s="414"/>
      <c r="H4761" s="414"/>
      <c r="I4761" s="414"/>
      <c r="J4761" s="414"/>
      <c r="K4761" s="414"/>
      <c r="L4761" s="414"/>
      <c r="M4761" s="414"/>
      <c r="N4761" s="414"/>
      <c r="O4761" s="414"/>
      <c r="P4761" s="414"/>
      <c r="Q4761" s="414"/>
      <c r="R4761" s="414"/>
      <c r="S4761" s="414"/>
      <c r="T4761" s="413"/>
      <c r="U4761" s="79"/>
    </row>
    <row r="4762" spans="4:21" s="410" customFormat="1" ht="15" hidden="1" customHeight="1">
      <c r="D4762" s="414"/>
      <c r="E4762" s="414"/>
      <c r="F4762" s="414"/>
      <c r="G4762" s="414"/>
      <c r="H4762" s="414"/>
      <c r="I4762" s="414"/>
      <c r="J4762" s="414"/>
      <c r="K4762" s="414"/>
      <c r="L4762" s="414"/>
      <c r="M4762" s="414"/>
      <c r="N4762" s="414"/>
      <c r="O4762" s="414"/>
      <c r="P4762" s="414"/>
      <c r="Q4762" s="414"/>
      <c r="R4762" s="414"/>
      <c r="S4762" s="414"/>
      <c r="T4762" s="413"/>
      <c r="U4762" s="79"/>
    </row>
    <row r="4763" spans="4:21" s="410" customFormat="1" ht="15" hidden="1" customHeight="1">
      <c r="D4763" s="414"/>
      <c r="E4763" s="414"/>
      <c r="F4763" s="414"/>
      <c r="G4763" s="414"/>
      <c r="H4763" s="414"/>
      <c r="I4763" s="414"/>
      <c r="J4763" s="414"/>
      <c r="K4763" s="414"/>
      <c r="L4763" s="414"/>
      <c r="M4763" s="414"/>
      <c r="N4763" s="414"/>
      <c r="O4763" s="414"/>
      <c r="P4763" s="414"/>
      <c r="Q4763" s="414"/>
      <c r="R4763" s="414"/>
      <c r="S4763" s="414"/>
      <c r="T4763" s="413"/>
      <c r="U4763" s="79"/>
    </row>
    <row r="4764" spans="4:21" s="410" customFormat="1" ht="15" hidden="1" customHeight="1">
      <c r="D4764" s="414"/>
      <c r="E4764" s="414"/>
      <c r="F4764" s="414"/>
      <c r="G4764" s="414"/>
      <c r="H4764" s="414"/>
      <c r="I4764" s="414"/>
      <c r="J4764" s="414"/>
      <c r="K4764" s="414"/>
      <c r="L4764" s="414"/>
      <c r="M4764" s="414"/>
      <c r="N4764" s="414"/>
      <c r="O4764" s="414"/>
      <c r="P4764" s="414"/>
      <c r="Q4764" s="414"/>
      <c r="R4764" s="414"/>
      <c r="S4764" s="414"/>
      <c r="T4764" s="413"/>
      <c r="U4764" s="79"/>
    </row>
    <row r="4765" spans="4:21" s="410" customFormat="1" ht="15" hidden="1" customHeight="1">
      <c r="D4765" s="414"/>
      <c r="E4765" s="414"/>
      <c r="F4765" s="414"/>
      <c r="G4765" s="414"/>
      <c r="H4765" s="414"/>
      <c r="I4765" s="414"/>
      <c r="J4765" s="414"/>
      <c r="K4765" s="414"/>
      <c r="L4765" s="414"/>
      <c r="M4765" s="414"/>
      <c r="N4765" s="414"/>
      <c r="O4765" s="414"/>
      <c r="P4765" s="414"/>
      <c r="Q4765" s="414"/>
      <c r="R4765" s="414"/>
      <c r="S4765" s="414"/>
      <c r="T4765" s="413"/>
      <c r="U4765" s="79"/>
    </row>
    <row r="4766" spans="4:21" s="410" customFormat="1" ht="15" hidden="1" customHeight="1">
      <c r="D4766" s="414"/>
      <c r="E4766" s="414"/>
      <c r="F4766" s="414"/>
      <c r="G4766" s="414"/>
      <c r="H4766" s="414"/>
      <c r="I4766" s="414"/>
      <c r="J4766" s="414"/>
      <c r="K4766" s="414"/>
      <c r="L4766" s="414"/>
      <c r="M4766" s="414"/>
      <c r="N4766" s="414"/>
      <c r="O4766" s="414"/>
      <c r="P4766" s="414"/>
      <c r="Q4766" s="414"/>
      <c r="R4766" s="414"/>
      <c r="S4766" s="414"/>
      <c r="T4766" s="413"/>
      <c r="U4766" s="79"/>
    </row>
    <row r="4767" spans="4:21" s="410" customFormat="1" ht="15" hidden="1" customHeight="1">
      <c r="D4767" s="414"/>
      <c r="E4767" s="414"/>
      <c r="F4767" s="414"/>
      <c r="G4767" s="414"/>
      <c r="H4767" s="414"/>
      <c r="I4767" s="414"/>
      <c r="J4767" s="414"/>
      <c r="K4767" s="414"/>
      <c r="L4767" s="414"/>
      <c r="M4767" s="414"/>
      <c r="N4767" s="414"/>
      <c r="O4767" s="414"/>
      <c r="P4767" s="414"/>
      <c r="Q4767" s="414"/>
      <c r="R4767" s="414"/>
      <c r="S4767" s="414"/>
      <c r="T4767" s="413"/>
      <c r="U4767" s="79"/>
    </row>
    <row r="4768" spans="4:21" s="410" customFormat="1" ht="15" hidden="1" customHeight="1">
      <c r="D4768" s="414"/>
      <c r="E4768" s="414"/>
      <c r="F4768" s="414"/>
      <c r="G4768" s="414"/>
      <c r="H4768" s="414"/>
      <c r="I4768" s="414"/>
      <c r="J4768" s="414"/>
      <c r="K4768" s="414"/>
      <c r="L4768" s="414"/>
      <c r="M4768" s="414"/>
      <c r="N4768" s="414"/>
      <c r="O4768" s="414"/>
      <c r="P4768" s="414"/>
      <c r="Q4768" s="414"/>
      <c r="R4768" s="414"/>
      <c r="S4768" s="414"/>
      <c r="T4768" s="413"/>
      <c r="U4768" s="79"/>
    </row>
    <row r="4769" spans="4:21" s="410" customFormat="1" ht="15" hidden="1" customHeight="1">
      <c r="D4769" s="414"/>
      <c r="E4769" s="414"/>
      <c r="F4769" s="414"/>
      <c r="G4769" s="414"/>
      <c r="H4769" s="414"/>
      <c r="I4769" s="414"/>
      <c r="J4769" s="414"/>
      <c r="K4769" s="414"/>
      <c r="L4769" s="414"/>
      <c r="M4769" s="414"/>
      <c r="N4769" s="414"/>
      <c r="O4769" s="414"/>
      <c r="P4769" s="414"/>
      <c r="Q4769" s="414"/>
      <c r="R4769" s="414"/>
      <c r="S4769" s="414"/>
      <c r="T4769" s="413"/>
      <c r="U4769" s="79"/>
    </row>
    <row r="4770" spans="4:21" s="410" customFormat="1" ht="15" hidden="1" customHeight="1">
      <c r="D4770" s="414"/>
      <c r="E4770" s="414"/>
      <c r="F4770" s="414"/>
      <c r="G4770" s="414"/>
      <c r="H4770" s="414"/>
      <c r="I4770" s="414"/>
      <c r="J4770" s="414"/>
      <c r="K4770" s="414"/>
      <c r="L4770" s="414"/>
      <c r="M4770" s="414"/>
      <c r="N4770" s="414"/>
      <c r="O4770" s="414"/>
      <c r="P4770" s="414"/>
      <c r="Q4770" s="414"/>
      <c r="R4770" s="414"/>
      <c r="S4770" s="414"/>
      <c r="T4770" s="413"/>
      <c r="U4770" s="79"/>
    </row>
    <row r="4771" spans="4:21" s="410" customFormat="1" ht="15" hidden="1" customHeight="1">
      <c r="D4771" s="414"/>
      <c r="E4771" s="414"/>
      <c r="F4771" s="414"/>
      <c r="G4771" s="414"/>
      <c r="H4771" s="414"/>
      <c r="I4771" s="414"/>
      <c r="J4771" s="414"/>
      <c r="K4771" s="414"/>
      <c r="L4771" s="414"/>
      <c r="M4771" s="414"/>
      <c r="N4771" s="414"/>
      <c r="O4771" s="414"/>
      <c r="P4771" s="414"/>
      <c r="Q4771" s="414"/>
      <c r="R4771" s="414"/>
      <c r="S4771" s="414"/>
      <c r="T4771" s="413"/>
      <c r="U4771" s="79"/>
    </row>
    <row r="4772" spans="4:21" s="410" customFormat="1" ht="15" hidden="1" customHeight="1">
      <c r="D4772" s="414"/>
      <c r="E4772" s="414"/>
      <c r="F4772" s="414"/>
      <c r="G4772" s="414"/>
      <c r="H4772" s="414"/>
      <c r="I4772" s="414"/>
      <c r="J4772" s="414"/>
      <c r="K4772" s="414"/>
      <c r="L4772" s="414"/>
      <c r="M4772" s="414"/>
      <c r="N4772" s="414"/>
      <c r="O4772" s="414"/>
      <c r="P4772" s="414"/>
      <c r="Q4772" s="414"/>
      <c r="R4772" s="414"/>
      <c r="S4772" s="414"/>
      <c r="T4772" s="413"/>
      <c r="U4772" s="79"/>
    </row>
    <row r="4773" spans="4:21" s="410" customFormat="1" ht="15" hidden="1" customHeight="1">
      <c r="D4773" s="414"/>
      <c r="E4773" s="414"/>
      <c r="F4773" s="414"/>
      <c r="G4773" s="414"/>
      <c r="H4773" s="414"/>
      <c r="I4773" s="414"/>
      <c r="J4773" s="414"/>
      <c r="K4773" s="414"/>
      <c r="L4773" s="414"/>
      <c r="M4773" s="414"/>
      <c r="N4773" s="414"/>
      <c r="O4773" s="414"/>
      <c r="P4773" s="414"/>
      <c r="Q4773" s="414"/>
      <c r="R4773" s="414"/>
      <c r="S4773" s="414"/>
      <c r="T4773" s="413"/>
      <c r="U4773" s="79"/>
    </row>
    <row r="4774" spans="4:21" s="410" customFormat="1" ht="15" hidden="1" customHeight="1">
      <c r="D4774" s="414"/>
      <c r="E4774" s="414"/>
      <c r="F4774" s="414"/>
      <c r="G4774" s="414"/>
      <c r="H4774" s="414"/>
      <c r="I4774" s="414"/>
      <c r="J4774" s="414"/>
      <c r="K4774" s="414"/>
      <c r="L4774" s="414"/>
      <c r="M4774" s="414"/>
      <c r="N4774" s="414"/>
      <c r="O4774" s="414"/>
      <c r="P4774" s="414"/>
      <c r="Q4774" s="414"/>
      <c r="R4774" s="414"/>
      <c r="S4774" s="414"/>
      <c r="T4774" s="413"/>
      <c r="U4774" s="79"/>
    </row>
    <row r="4775" spans="4:21" s="410" customFormat="1" ht="15" hidden="1" customHeight="1">
      <c r="D4775" s="414"/>
      <c r="E4775" s="414"/>
      <c r="F4775" s="414"/>
      <c r="G4775" s="414"/>
      <c r="H4775" s="414"/>
      <c r="I4775" s="414"/>
      <c r="J4775" s="414"/>
      <c r="K4775" s="414"/>
      <c r="L4775" s="414"/>
      <c r="M4775" s="414"/>
      <c r="N4775" s="414"/>
      <c r="O4775" s="414"/>
      <c r="P4775" s="414"/>
      <c r="Q4775" s="414"/>
      <c r="R4775" s="414"/>
      <c r="S4775" s="414"/>
      <c r="T4775" s="413"/>
      <c r="U4775" s="79"/>
    </row>
    <row r="4776" spans="4:21" s="410" customFormat="1" ht="15" hidden="1" customHeight="1">
      <c r="D4776" s="414"/>
      <c r="E4776" s="414"/>
      <c r="F4776" s="414"/>
      <c r="G4776" s="414"/>
      <c r="H4776" s="414"/>
      <c r="I4776" s="414"/>
      <c r="J4776" s="414"/>
      <c r="K4776" s="414"/>
      <c r="L4776" s="414"/>
      <c r="M4776" s="414"/>
      <c r="N4776" s="414"/>
      <c r="O4776" s="414"/>
      <c r="P4776" s="414"/>
      <c r="Q4776" s="414"/>
      <c r="R4776" s="414"/>
      <c r="S4776" s="414"/>
      <c r="T4776" s="413"/>
      <c r="U4776" s="79"/>
    </row>
    <row r="4777" spans="4:21" s="410" customFormat="1" ht="15" hidden="1" customHeight="1">
      <c r="D4777" s="414"/>
      <c r="E4777" s="414"/>
      <c r="F4777" s="414"/>
      <c r="G4777" s="414"/>
      <c r="H4777" s="414"/>
      <c r="I4777" s="414"/>
      <c r="J4777" s="414"/>
      <c r="K4777" s="414"/>
      <c r="L4777" s="414"/>
      <c r="M4777" s="414"/>
      <c r="N4777" s="414"/>
      <c r="O4777" s="414"/>
      <c r="P4777" s="414"/>
      <c r="Q4777" s="414"/>
      <c r="R4777" s="414"/>
      <c r="S4777" s="414"/>
      <c r="T4777" s="413"/>
      <c r="U4777" s="79"/>
    </row>
    <row r="4778" spans="4:21" s="410" customFormat="1" ht="15" hidden="1" customHeight="1">
      <c r="D4778" s="414"/>
      <c r="E4778" s="414"/>
      <c r="F4778" s="414"/>
      <c r="G4778" s="414"/>
      <c r="H4778" s="414"/>
      <c r="I4778" s="414"/>
      <c r="J4778" s="414"/>
      <c r="K4778" s="414"/>
      <c r="L4778" s="414"/>
      <c r="M4778" s="414"/>
      <c r="N4778" s="414"/>
      <c r="O4778" s="414"/>
      <c r="P4778" s="414"/>
      <c r="Q4778" s="414"/>
      <c r="R4778" s="414"/>
      <c r="S4778" s="414"/>
      <c r="T4778" s="413"/>
      <c r="U4778" s="79"/>
    </row>
    <row r="4779" spans="4:21" s="410" customFormat="1" ht="15" hidden="1" customHeight="1">
      <c r="D4779" s="414"/>
      <c r="E4779" s="414"/>
      <c r="F4779" s="414"/>
      <c r="G4779" s="414"/>
      <c r="H4779" s="414"/>
      <c r="I4779" s="414"/>
      <c r="J4779" s="414"/>
      <c r="K4779" s="414"/>
      <c r="L4779" s="414"/>
      <c r="M4779" s="414"/>
      <c r="N4779" s="414"/>
      <c r="O4779" s="414"/>
      <c r="P4779" s="414"/>
      <c r="Q4779" s="414"/>
      <c r="R4779" s="414"/>
      <c r="S4779" s="414"/>
      <c r="T4779" s="413"/>
      <c r="U4779" s="79"/>
    </row>
    <row r="4780" spans="4:21" s="410" customFormat="1" ht="15" hidden="1" customHeight="1">
      <c r="D4780" s="414"/>
      <c r="E4780" s="414"/>
      <c r="F4780" s="414"/>
      <c r="G4780" s="414"/>
      <c r="H4780" s="414"/>
      <c r="I4780" s="414"/>
      <c r="J4780" s="414"/>
      <c r="K4780" s="414"/>
      <c r="L4780" s="414"/>
      <c r="M4780" s="414"/>
      <c r="N4780" s="414"/>
      <c r="O4780" s="414"/>
      <c r="P4780" s="414"/>
      <c r="Q4780" s="414"/>
      <c r="R4780" s="414"/>
      <c r="S4780" s="414"/>
      <c r="T4780" s="413"/>
      <c r="U4780" s="79"/>
    </row>
    <row r="4781" spans="4:21" s="410" customFormat="1" ht="15" hidden="1" customHeight="1">
      <c r="D4781" s="414"/>
      <c r="E4781" s="414"/>
      <c r="F4781" s="414"/>
      <c r="G4781" s="414"/>
      <c r="H4781" s="414"/>
      <c r="I4781" s="414"/>
      <c r="J4781" s="414"/>
      <c r="K4781" s="414"/>
      <c r="L4781" s="414"/>
      <c r="M4781" s="414"/>
      <c r="N4781" s="414"/>
      <c r="O4781" s="414"/>
      <c r="P4781" s="414"/>
      <c r="Q4781" s="414"/>
      <c r="R4781" s="414"/>
      <c r="S4781" s="414"/>
      <c r="T4781" s="413"/>
      <c r="U4781" s="79"/>
    </row>
    <row r="4782" spans="4:21" s="410" customFormat="1" ht="15" hidden="1" customHeight="1">
      <c r="D4782" s="414"/>
      <c r="E4782" s="414"/>
      <c r="F4782" s="414"/>
      <c r="G4782" s="414"/>
      <c r="H4782" s="414"/>
      <c r="I4782" s="414"/>
      <c r="J4782" s="414"/>
      <c r="K4782" s="414"/>
      <c r="L4782" s="414"/>
      <c r="M4782" s="414"/>
      <c r="N4782" s="414"/>
      <c r="O4782" s="414"/>
      <c r="P4782" s="414"/>
      <c r="Q4782" s="414"/>
      <c r="R4782" s="414"/>
      <c r="S4782" s="414"/>
      <c r="T4782" s="413"/>
      <c r="U4782" s="79"/>
    </row>
    <row r="4783" spans="4:21" s="410" customFormat="1" ht="15" hidden="1" customHeight="1">
      <c r="D4783" s="414"/>
      <c r="E4783" s="414"/>
      <c r="F4783" s="414"/>
      <c r="G4783" s="414"/>
      <c r="H4783" s="414"/>
      <c r="I4783" s="414"/>
      <c r="J4783" s="414"/>
      <c r="K4783" s="414"/>
      <c r="L4783" s="414"/>
      <c r="M4783" s="414"/>
      <c r="N4783" s="414"/>
      <c r="O4783" s="414"/>
      <c r="P4783" s="414"/>
      <c r="Q4783" s="414"/>
      <c r="R4783" s="414"/>
      <c r="S4783" s="414"/>
      <c r="T4783" s="413"/>
      <c r="U4783" s="79"/>
    </row>
    <row r="4784" spans="4:21" s="410" customFormat="1" ht="15" hidden="1" customHeight="1">
      <c r="D4784" s="414"/>
      <c r="E4784" s="414"/>
      <c r="F4784" s="414"/>
      <c r="G4784" s="414"/>
      <c r="H4784" s="414"/>
      <c r="I4784" s="414"/>
      <c r="J4784" s="414"/>
      <c r="K4784" s="414"/>
      <c r="L4784" s="414"/>
      <c r="M4784" s="414"/>
      <c r="N4784" s="414"/>
      <c r="O4784" s="414"/>
      <c r="P4784" s="414"/>
      <c r="Q4784" s="414"/>
      <c r="R4784" s="414"/>
      <c r="S4784" s="414"/>
      <c r="T4784" s="413"/>
      <c r="U4784" s="79"/>
    </row>
    <row r="4785" spans="4:21" s="410" customFormat="1" ht="15" hidden="1" customHeight="1">
      <c r="D4785" s="414"/>
      <c r="E4785" s="414"/>
      <c r="F4785" s="414"/>
      <c r="G4785" s="414"/>
      <c r="H4785" s="414"/>
      <c r="I4785" s="414"/>
      <c r="J4785" s="414"/>
      <c r="K4785" s="414"/>
      <c r="L4785" s="414"/>
      <c r="M4785" s="414"/>
      <c r="N4785" s="414"/>
      <c r="O4785" s="414"/>
      <c r="P4785" s="414"/>
      <c r="Q4785" s="414"/>
      <c r="R4785" s="414"/>
      <c r="S4785" s="414"/>
      <c r="T4785" s="413"/>
      <c r="U4785" s="79"/>
    </row>
    <row r="4786" spans="4:21" s="410" customFormat="1" ht="15" hidden="1" customHeight="1">
      <c r="D4786" s="414"/>
      <c r="E4786" s="414"/>
      <c r="F4786" s="414"/>
      <c r="G4786" s="414"/>
      <c r="H4786" s="414"/>
      <c r="I4786" s="414"/>
      <c r="J4786" s="414"/>
      <c r="K4786" s="414"/>
      <c r="L4786" s="414"/>
      <c r="M4786" s="414"/>
      <c r="N4786" s="414"/>
      <c r="O4786" s="414"/>
      <c r="P4786" s="414"/>
      <c r="Q4786" s="414"/>
      <c r="R4786" s="414"/>
      <c r="S4786" s="414"/>
      <c r="T4786" s="413"/>
      <c r="U4786" s="79"/>
    </row>
    <row r="4787" spans="4:21" s="410" customFormat="1" ht="15" hidden="1" customHeight="1">
      <c r="D4787" s="414"/>
      <c r="E4787" s="414"/>
      <c r="F4787" s="414"/>
      <c r="G4787" s="414"/>
      <c r="H4787" s="414"/>
      <c r="I4787" s="414"/>
      <c r="J4787" s="414"/>
      <c r="K4787" s="414"/>
      <c r="L4787" s="414"/>
      <c r="M4787" s="414"/>
      <c r="N4787" s="414"/>
      <c r="O4787" s="414"/>
      <c r="P4787" s="414"/>
      <c r="Q4787" s="414"/>
      <c r="R4787" s="414"/>
      <c r="S4787" s="414"/>
      <c r="T4787" s="413"/>
      <c r="U4787" s="79"/>
    </row>
    <row r="4788" spans="4:21" s="410" customFormat="1" ht="15" hidden="1" customHeight="1">
      <c r="D4788" s="414"/>
      <c r="E4788" s="414"/>
      <c r="F4788" s="414"/>
      <c r="G4788" s="414"/>
      <c r="H4788" s="414"/>
      <c r="I4788" s="414"/>
      <c r="J4788" s="414"/>
      <c r="K4788" s="414"/>
      <c r="L4788" s="414"/>
      <c r="M4788" s="414"/>
      <c r="N4788" s="414"/>
      <c r="O4788" s="414"/>
      <c r="P4788" s="414"/>
      <c r="Q4788" s="414"/>
      <c r="R4788" s="414"/>
      <c r="S4788" s="414"/>
      <c r="T4788" s="413"/>
      <c r="U4788" s="79"/>
    </row>
    <row r="4789" spans="4:21" s="410" customFormat="1" ht="15" hidden="1" customHeight="1">
      <c r="D4789" s="414"/>
      <c r="E4789" s="414"/>
      <c r="F4789" s="414"/>
      <c r="G4789" s="414"/>
      <c r="H4789" s="414"/>
      <c r="I4789" s="414"/>
      <c r="J4789" s="414"/>
      <c r="K4789" s="414"/>
      <c r="L4789" s="414"/>
      <c r="M4789" s="414"/>
      <c r="N4789" s="414"/>
      <c r="O4789" s="414"/>
      <c r="P4789" s="414"/>
      <c r="Q4789" s="414"/>
      <c r="R4789" s="414"/>
      <c r="S4789" s="414"/>
      <c r="T4789" s="413"/>
      <c r="U4789" s="79"/>
    </row>
    <row r="4790" spans="4:21" s="410" customFormat="1" ht="15" hidden="1" customHeight="1">
      <c r="D4790" s="414"/>
      <c r="E4790" s="414"/>
      <c r="F4790" s="414"/>
      <c r="G4790" s="414"/>
      <c r="H4790" s="414"/>
      <c r="I4790" s="414"/>
      <c r="J4790" s="414"/>
      <c r="K4790" s="414"/>
      <c r="L4790" s="414"/>
      <c r="M4790" s="414"/>
      <c r="N4790" s="414"/>
      <c r="O4790" s="414"/>
      <c r="P4790" s="414"/>
      <c r="Q4790" s="414"/>
      <c r="R4790" s="414"/>
      <c r="S4790" s="414"/>
      <c r="T4790" s="413"/>
      <c r="U4790" s="79"/>
    </row>
    <row r="4791" spans="4:21" s="410" customFormat="1" ht="15" hidden="1" customHeight="1">
      <c r="D4791" s="414"/>
      <c r="E4791" s="414"/>
      <c r="F4791" s="414"/>
      <c r="G4791" s="414"/>
      <c r="H4791" s="414"/>
      <c r="I4791" s="414"/>
      <c r="J4791" s="414"/>
      <c r="K4791" s="414"/>
      <c r="L4791" s="414"/>
      <c r="M4791" s="414"/>
      <c r="N4791" s="414"/>
      <c r="O4791" s="414"/>
      <c r="P4791" s="414"/>
      <c r="Q4791" s="414"/>
      <c r="R4791" s="414"/>
      <c r="S4791" s="414"/>
      <c r="T4791" s="413"/>
      <c r="U4791" s="79"/>
    </row>
    <row r="4792" spans="4:21" s="410" customFormat="1" ht="15" hidden="1" customHeight="1">
      <c r="D4792" s="414"/>
      <c r="E4792" s="414"/>
      <c r="F4792" s="414"/>
      <c r="G4792" s="414"/>
      <c r="H4792" s="414"/>
      <c r="I4792" s="414"/>
      <c r="J4792" s="414"/>
      <c r="K4792" s="414"/>
      <c r="L4792" s="414"/>
      <c r="M4792" s="414"/>
      <c r="N4792" s="414"/>
      <c r="O4792" s="414"/>
      <c r="P4792" s="414"/>
      <c r="Q4792" s="414"/>
      <c r="R4792" s="414"/>
      <c r="S4792" s="414"/>
      <c r="T4792" s="413"/>
      <c r="U4792" s="79"/>
    </row>
    <row r="4793" spans="4:21" s="410" customFormat="1" ht="15" hidden="1" customHeight="1">
      <c r="D4793" s="414"/>
      <c r="E4793" s="414"/>
      <c r="F4793" s="414"/>
      <c r="G4793" s="414"/>
      <c r="H4793" s="414"/>
      <c r="I4793" s="414"/>
      <c r="J4793" s="414"/>
      <c r="K4793" s="414"/>
      <c r="L4793" s="414"/>
      <c r="M4793" s="414"/>
      <c r="N4793" s="414"/>
      <c r="O4793" s="414"/>
      <c r="P4793" s="414"/>
      <c r="Q4793" s="414"/>
      <c r="R4793" s="414"/>
      <c r="S4793" s="414"/>
      <c r="T4793" s="413"/>
      <c r="U4793" s="79"/>
    </row>
    <row r="4794" spans="4:21" s="410" customFormat="1" ht="15" hidden="1" customHeight="1">
      <c r="D4794" s="414"/>
      <c r="E4794" s="414"/>
      <c r="F4794" s="414"/>
      <c r="G4794" s="414"/>
      <c r="H4794" s="414"/>
      <c r="I4794" s="414"/>
      <c r="J4794" s="414"/>
      <c r="K4794" s="414"/>
      <c r="L4794" s="414"/>
      <c r="M4794" s="414"/>
      <c r="N4794" s="414"/>
      <c r="O4794" s="414"/>
      <c r="P4794" s="414"/>
      <c r="Q4794" s="414"/>
      <c r="R4794" s="414"/>
      <c r="S4794" s="414"/>
      <c r="T4794" s="413"/>
      <c r="U4794" s="79"/>
    </row>
    <row r="4795" spans="4:21" s="410" customFormat="1" ht="15" hidden="1" customHeight="1">
      <c r="D4795" s="414"/>
      <c r="E4795" s="414"/>
      <c r="F4795" s="414"/>
      <c r="G4795" s="414"/>
      <c r="H4795" s="414"/>
      <c r="I4795" s="414"/>
      <c r="J4795" s="414"/>
      <c r="K4795" s="414"/>
      <c r="L4795" s="414"/>
      <c r="M4795" s="414"/>
      <c r="N4795" s="414"/>
      <c r="O4795" s="414"/>
      <c r="P4795" s="414"/>
      <c r="Q4795" s="414"/>
      <c r="R4795" s="414"/>
      <c r="S4795" s="414"/>
      <c r="T4795" s="413"/>
      <c r="U4795" s="79"/>
    </row>
    <row r="4796" spans="4:21" s="410" customFormat="1" ht="15" hidden="1" customHeight="1">
      <c r="D4796" s="414"/>
      <c r="E4796" s="414"/>
      <c r="F4796" s="414"/>
      <c r="G4796" s="414"/>
      <c r="H4796" s="414"/>
      <c r="I4796" s="414"/>
      <c r="J4796" s="414"/>
      <c r="K4796" s="414"/>
      <c r="L4796" s="414"/>
      <c r="M4796" s="414"/>
      <c r="N4796" s="414"/>
      <c r="O4796" s="414"/>
      <c r="P4796" s="414"/>
      <c r="Q4796" s="414"/>
      <c r="R4796" s="414"/>
      <c r="S4796" s="414"/>
      <c r="T4796" s="413"/>
      <c r="U4796" s="79"/>
    </row>
    <row r="4797" spans="4:21" s="410" customFormat="1" ht="15" hidden="1" customHeight="1">
      <c r="D4797" s="414"/>
      <c r="E4797" s="414"/>
      <c r="F4797" s="414"/>
      <c r="G4797" s="414"/>
      <c r="H4797" s="414"/>
      <c r="I4797" s="414"/>
      <c r="J4797" s="414"/>
      <c r="K4797" s="414"/>
      <c r="L4797" s="414"/>
      <c r="M4797" s="414"/>
      <c r="N4797" s="414"/>
      <c r="O4797" s="414"/>
      <c r="P4797" s="414"/>
      <c r="Q4797" s="414"/>
      <c r="R4797" s="414"/>
      <c r="S4797" s="414"/>
      <c r="T4797" s="413"/>
      <c r="U4797" s="79"/>
    </row>
    <row r="4798" spans="4:21" s="410" customFormat="1" ht="15" hidden="1" customHeight="1">
      <c r="D4798" s="414"/>
      <c r="E4798" s="414"/>
      <c r="F4798" s="414"/>
      <c r="G4798" s="414"/>
      <c r="H4798" s="414"/>
      <c r="I4798" s="414"/>
      <c r="J4798" s="414"/>
      <c r="K4798" s="414"/>
      <c r="L4798" s="414"/>
      <c r="M4798" s="414"/>
      <c r="N4798" s="414"/>
      <c r="O4798" s="414"/>
      <c r="P4798" s="414"/>
      <c r="Q4798" s="414"/>
      <c r="R4798" s="414"/>
      <c r="S4798" s="414"/>
      <c r="T4798" s="413"/>
      <c r="U4798" s="79"/>
    </row>
    <row r="4799" spans="4:21" s="410" customFormat="1" ht="15" hidden="1" customHeight="1">
      <c r="D4799" s="414"/>
      <c r="E4799" s="414"/>
      <c r="F4799" s="414"/>
      <c r="G4799" s="414"/>
      <c r="H4799" s="414"/>
      <c r="I4799" s="414"/>
      <c r="J4799" s="414"/>
      <c r="K4799" s="414"/>
      <c r="L4799" s="414"/>
      <c r="M4799" s="414"/>
      <c r="N4799" s="414"/>
      <c r="O4799" s="414"/>
      <c r="P4799" s="414"/>
      <c r="Q4799" s="414"/>
      <c r="R4799" s="414"/>
      <c r="S4799" s="414"/>
      <c r="T4799" s="413"/>
      <c r="U4799" s="79"/>
    </row>
    <row r="4800" spans="4:21" s="410" customFormat="1" ht="15" hidden="1" customHeight="1">
      <c r="D4800" s="414"/>
      <c r="E4800" s="414"/>
      <c r="F4800" s="414"/>
      <c r="G4800" s="414"/>
      <c r="H4800" s="414"/>
      <c r="I4800" s="414"/>
      <c r="J4800" s="414"/>
      <c r="K4800" s="414"/>
      <c r="L4800" s="414"/>
      <c r="M4800" s="414"/>
      <c r="N4800" s="414"/>
      <c r="O4800" s="414"/>
      <c r="P4800" s="414"/>
      <c r="Q4800" s="414"/>
      <c r="R4800" s="414"/>
      <c r="S4800" s="414"/>
      <c r="T4800" s="413"/>
      <c r="U4800" s="79"/>
    </row>
    <row r="4801" spans="4:21" s="410" customFormat="1" ht="15" hidden="1" customHeight="1">
      <c r="D4801" s="414"/>
      <c r="E4801" s="414"/>
      <c r="F4801" s="414"/>
      <c r="G4801" s="414"/>
      <c r="H4801" s="414"/>
      <c r="I4801" s="414"/>
      <c r="J4801" s="414"/>
      <c r="K4801" s="414"/>
      <c r="L4801" s="414"/>
      <c r="M4801" s="414"/>
      <c r="N4801" s="414"/>
      <c r="O4801" s="414"/>
      <c r="P4801" s="414"/>
      <c r="Q4801" s="414"/>
      <c r="R4801" s="414"/>
      <c r="S4801" s="414"/>
      <c r="T4801" s="413"/>
      <c r="U4801" s="79"/>
    </row>
    <row r="4802" spans="4:21" s="410" customFormat="1" ht="15" hidden="1" customHeight="1">
      <c r="D4802" s="414"/>
      <c r="E4802" s="414"/>
      <c r="F4802" s="414"/>
      <c r="G4802" s="414"/>
      <c r="H4802" s="414"/>
      <c r="I4802" s="414"/>
      <c r="J4802" s="414"/>
      <c r="K4802" s="414"/>
      <c r="L4802" s="414"/>
      <c r="M4802" s="414"/>
      <c r="N4802" s="414"/>
      <c r="O4802" s="414"/>
      <c r="P4802" s="414"/>
      <c r="Q4802" s="414"/>
      <c r="R4802" s="414"/>
      <c r="S4802" s="414"/>
      <c r="T4802" s="413"/>
      <c r="U4802" s="79"/>
    </row>
    <row r="4803" spans="4:21" s="410" customFormat="1" ht="15" hidden="1" customHeight="1">
      <c r="D4803" s="414"/>
      <c r="E4803" s="414"/>
      <c r="F4803" s="414"/>
      <c r="G4803" s="414"/>
      <c r="H4803" s="414"/>
      <c r="I4803" s="414"/>
      <c r="J4803" s="414"/>
      <c r="K4803" s="414"/>
      <c r="L4803" s="414"/>
      <c r="M4803" s="414"/>
      <c r="N4803" s="414"/>
      <c r="O4803" s="414"/>
      <c r="P4803" s="414"/>
      <c r="Q4803" s="414"/>
      <c r="R4803" s="414"/>
      <c r="S4803" s="414"/>
      <c r="T4803" s="413"/>
      <c r="U4803" s="79"/>
    </row>
    <row r="4804" spans="4:21" s="410" customFormat="1" ht="15" hidden="1" customHeight="1">
      <c r="D4804" s="414"/>
      <c r="E4804" s="414"/>
      <c r="F4804" s="414"/>
      <c r="G4804" s="414"/>
      <c r="H4804" s="414"/>
      <c r="I4804" s="414"/>
      <c r="J4804" s="414"/>
      <c r="K4804" s="414"/>
      <c r="L4804" s="414"/>
      <c r="M4804" s="414"/>
      <c r="N4804" s="414"/>
      <c r="O4804" s="414"/>
      <c r="P4804" s="414"/>
      <c r="Q4804" s="414"/>
      <c r="R4804" s="414"/>
      <c r="S4804" s="414"/>
      <c r="T4804" s="413"/>
      <c r="U4804" s="79"/>
    </row>
    <row r="4805" spans="4:21" s="410" customFormat="1" ht="15" hidden="1" customHeight="1">
      <c r="D4805" s="414"/>
      <c r="E4805" s="414"/>
      <c r="F4805" s="414"/>
      <c r="G4805" s="414"/>
      <c r="H4805" s="414"/>
      <c r="I4805" s="414"/>
      <c r="J4805" s="414"/>
      <c r="K4805" s="414"/>
      <c r="L4805" s="414"/>
      <c r="M4805" s="414"/>
      <c r="N4805" s="414"/>
      <c r="O4805" s="414"/>
      <c r="P4805" s="414"/>
      <c r="Q4805" s="414"/>
      <c r="R4805" s="414"/>
      <c r="S4805" s="414"/>
      <c r="T4805" s="413"/>
      <c r="U4805" s="79"/>
    </row>
    <row r="4806" spans="4:21" s="410" customFormat="1" ht="15" hidden="1" customHeight="1">
      <c r="D4806" s="414"/>
      <c r="E4806" s="414"/>
      <c r="F4806" s="414"/>
      <c r="G4806" s="414"/>
      <c r="H4806" s="414"/>
      <c r="I4806" s="414"/>
      <c r="J4806" s="414"/>
      <c r="K4806" s="414"/>
      <c r="L4806" s="414"/>
      <c r="M4806" s="414"/>
      <c r="N4806" s="414"/>
      <c r="O4806" s="414"/>
      <c r="P4806" s="414"/>
      <c r="Q4806" s="414"/>
      <c r="R4806" s="414"/>
      <c r="S4806" s="414"/>
      <c r="T4806" s="413"/>
      <c r="U4806" s="79"/>
    </row>
    <row r="4807" spans="4:21" s="410" customFormat="1" ht="15" hidden="1" customHeight="1">
      <c r="D4807" s="414"/>
      <c r="E4807" s="414"/>
      <c r="F4807" s="414"/>
      <c r="G4807" s="414"/>
      <c r="H4807" s="414"/>
      <c r="I4807" s="414"/>
      <c r="J4807" s="414"/>
      <c r="K4807" s="414"/>
      <c r="L4807" s="414"/>
      <c r="M4807" s="414"/>
      <c r="N4807" s="414"/>
      <c r="O4807" s="414"/>
      <c r="P4807" s="414"/>
      <c r="Q4807" s="414"/>
      <c r="R4807" s="414"/>
      <c r="S4807" s="414"/>
      <c r="T4807" s="413"/>
      <c r="U4807" s="79"/>
    </row>
    <row r="4808" spans="4:21" s="410" customFormat="1" ht="15" hidden="1" customHeight="1">
      <c r="D4808" s="414"/>
      <c r="E4808" s="414"/>
      <c r="F4808" s="414"/>
      <c r="G4808" s="414"/>
      <c r="H4808" s="414"/>
      <c r="I4808" s="414"/>
      <c r="J4808" s="414"/>
      <c r="K4808" s="414"/>
      <c r="L4808" s="414"/>
      <c r="M4808" s="414"/>
      <c r="N4808" s="414"/>
      <c r="O4808" s="414"/>
      <c r="P4808" s="414"/>
      <c r="Q4808" s="414"/>
      <c r="R4808" s="414"/>
      <c r="S4808" s="414"/>
      <c r="T4808" s="413"/>
      <c r="U4808" s="79"/>
    </row>
    <row r="4809" spans="4:21" s="410" customFormat="1" ht="15" hidden="1" customHeight="1">
      <c r="D4809" s="414"/>
      <c r="E4809" s="414"/>
      <c r="F4809" s="414"/>
      <c r="G4809" s="414"/>
      <c r="H4809" s="414"/>
      <c r="I4809" s="414"/>
      <c r="J4809" s="414"/>
      <c r="K4809" s="414"/>
      <c r="L4809" s="414"/>
      <c r="M4809" s="414"/>
      <c r="N4809" s="414"/>
      <c r="O4809" s="414"/>
      <c r="P4809" s="414"/>
      <c r="Q4809" s="414"/>
      <c r="R4809" s="414"/>
      <c r="S4809" s="414"/>
      <c r="T4809" s="413"/>
      <c r="U4809" s="79"/>
    </row>
    <row r="4810" spans="4:21" s="410" customFormat="1" ht="15" hidden="1" customHeight="1">
      <c r="D4810" s="414"/>
      <c r="E4810" s="414"/>
      <c r="F4810" s="414"/>
      <c r="G4810" s="414"/>
      <c r="H4810" s="414"/>
      <c r="I4810" s="414"/>
      <c r="J4810" s="414"/>
      <c r="K4810" s="414"/>
      <c r="L4810" s="414"/>
      <c r="M4810" s="414"/>
      <c r="N4810" s="414"/>
      <c r="O4810" s="414"/>
      <c r="P4810" s="414"/>
      <c r="Q4810" s="414"/>
      <c r="R4810" s="414"/>
      <c r="S4810" s="414"/>
      <c r="T4810" s="413"/>
      <c r="U4810" s="79"/>
    </row>
    <row r="4811" spans="4:21" s="410" customFormat="1" ht="15" hidden="1" customHeight="1">
      <c r="D4811" s="414"/>
      <c r="E4811" s="414"/>
      <c r="F4811" s="414"/>
      <c r="G4811" s="414"/>
      <c r="H4811" s="414"/>
      <c r="I4811" s="414"/>
      <c r="J4811" s="414"/>
      <c r="K4811" s="414"/>
      <c r="L4811" s="414"/>
      <c r="M4811" s="414"/>
      <c r="N4811" s="414"/>
      <c r="O4811" s="414"/>
      <c r="P4811" s="414"/>
      <c r="Q4811" s="414"/>
      <c r="R4811" s="414"/>
      <c r="S4811" s="414"/>
      <c r="T4811" s="413"/>
      <c r="U4811" s="79"/>
    </row>
    <row r="4812" spans="4:21" s="410" customFormat="1" ht="15" hidden="1" customHeight="1">
      <c r="D4812" s="414"/>
      <c r="E4812" s="414"/>
      <c r="F4812" s="414"/>
      <c r="G4812" s="414"/>
      <c r="H4812" s="414"/>
      <c r="I4812" s="414"/>
      <c r="J4812" s="414"/>
      <c r="K4812" s="414"/>
      <c r="L4812" s="414"/>
      <c r="M4812" s="414"/>
      <c r="N4812" s="414"/>
      <c r="O4812" s="414"/>
      <c r="P4812" s="414"/>
      <c r="Q4812" s="414"/>
      <c r="R4812" s="414"/>
      <c r="S4812" s="414"/>
      <c r="T4812" s="413"/>
      <c r="U4812" s="79"/>
    </row>
    <row r="4813" spans="4:21" s="410" customFormat="1" ht="15" hidden="1" customHeight="1">
      <c r="D4813" s="414"/>
      <c r="E4813" s="414"/>
      <c r="F4813" s="414"/>
      <c r="G4813" s="414"/>
      <c r="H4813" s="414"/>
      <c r="I4813" s="414"/>
      <c r="J4813" s="414"/>
      <c r="K4813" s="414"/>
      <c r="L4813" s="414"/>
      <c r="M4813" s="414"/>
      <c r="N4813" s="414"/>
      <c r="O4813" s="414"/>
      <c r="P4813" s="414"/>
      <c r="Q4813" s="414"/>
      <c r="R4813" s="414"/>
      <c r="S4813" s="414"/>
      <c r="T4813" s="413"/>
      <c r="U4813" s="79"/>
    </row>
    <row r="4814" spans="4:21" s="410" customFormat="1" ht="15" hidden="1" customHeight="1">
      <c r="D4814" s="414"/>
      <c r="E4814" s="414"/>
      <c r="F4814" s="414"/>
      <c r="G4814" s="414"/>
      <c r="H4814" s="414"/>
      <c r="I4814" s="414"/>
      <c r="J4814" s="414"/>
      <c r="K4814" s="414"/>
      <c r="L4814" s="414"/>
      <c r="M4814" s="414"/>
      <c r="N4814" s="414"/>
      <c r="O4814" s="414"/>
      <c r="P4814" s="414"/>
      <c r="Q4814" s="414"/>
      <c r="R4814" s="414"/>
      <c r="S4814" s="414"/>
      <c r="T4814" s="413"/>
      <c r="U4814" s="79"/>
    </row>
    <row r="4815" spans="4:21" s="410" customFormat="1" ht="15" hidden="1" customHeight="1">
      <c r="D4815" s="414"/>
      <c r="E4815" s="414"/>
      <c r="F4815" s="414"/>
      <c r="G4815" s="414"/>
      <c r="H4815" s="414"/>
      <c r="I4815" s="414"/>
      <c r="J4815" s="414"/>
      <c r="K4815" s="414"/>
      <c r="L4815" s="414"/>
      <c r="M4815" s="414"/>
      <c r="N4815" s="414"/>
      <c r="O4815" s="414"/>
      <c r="P4815" s="414"/>
      <c r="Q4815" s="414"/>
      <c r="R4815" s="414"/>
      <c r="S4815" s="414"/>
      <c r="T4815" s="413"/>
      <c r="U4815" s="79"/>
    </row>
    <row r="4816" spans="4:21" s="410" customFormat="1" ht="15" hidden="1" customHeight="1">
      <c r="D4816" s="414"/>
      <c r="E4816" s="414"/>
      <c r="F4816" s="414"/>
      <c r="G4816" s="414"/>
      <c r="H4816" s="414"/>
      <c r="I4816" s="414"/>
      <c r="J4816" s="414"/>
      <c r="K4816" s="414"/>
      <c r="L4816" s="414"/>
      <c r="M4816" s="414"/>
      <c r="N4816" s="414"/>
      <c r="O4816" s="414"/>
      <c r="P4816" s="414"/>
      <c r="Q4816" s="414"/>
      <c r="R4816" s="414"/>
      <c r="S4816" s="414"/>
      <c r="T4816" s="413"/>
      <c r="U4816" s="79"/>
    </row>
    <row r="4817" spans="4:21" s="410" customFormat="1" ht="15" hidden="1" customHeight="1">
      <c r="D4817" s="414"/>
      <c r="E4817" s="414"/>
      <c r="F4817" s="414"/>
      <c r="G4817" s="414"/>
      <c r="H4817" s="414"/>
      <c r="I4817" s="414"/>
      <c r="J4817" s="414"/>
      <c r="K4817" s="414"/>
      <c r="L4817" s="414"/>
      <c r="M4817" s="414"/>
      <c r="N4817" s="414"/>
      <c r="O4817" s="414"/>
      <c r="P4817" s="414"/>
      <c r="Q4817" s="414"/>
      <c r="R4817" s="414"/>
      <c r="S4817" s="414"/>
      <c r="T4817" s="413"/>
      <c r="U4817" s="79"/>
    </row>
    <row r="4818" spans="4:21" s="410" customFormat="1" ht="15" hidden="1" customHeight="1">
      <c r="D4818" s="414"/>
      <c r="E4818" s="414"/>
      <c r="F4818" s="414"/>
      <c r="G4818" s="414"/>
      <c r="H4818" s="414"/>
      <c r="I4818" s="414"/>
      <c r="J4818" s="414"/>
      <c r="K4818" s="414"/>
      <c r="L4818" s="414"/>
      <c r="M4818" s="414"/>
      <c r="N4818" s="414"/>
      <c r="O4818" s="414"/>
      <c r="P4818" s="414"/>
      <c r="Q4818" s="414"/>
      <c r="R4818" s="414"/>
      <c r="S4818" s="414"/>
      <c r="T4818" s="413"/>
      <c r="U4818" s="79"/>
    </row>
    <row r="4819" spans="4:21" s="410" customFormat="1" ht="15" hidden="1" customHeight="1">
      <c r="D4819" s="414"/>
      <c r="E4819" s="414"/>
      <c r="F4819" s="414"/>
      <c r="G4819" s="414"/>
      <c r="H4819" s="414"/>
      <c r="I4819" s="414"/>
      <c r="J4819" s="414"/>
      <c r="K4819" s="414"/>
      <c r="L4819" s="414"/>
      <c r="M4819" s="414"/>
      <c r="N4819" s="414"/>
      <c r="O4819" s="414"/>
      <c r="P4819" s="414"/>
      <c r="Q4819" s="414"/>
      <c r="R4819" s="414"/>
      <c r="S4819" s="414"/>
      <c r="T4819" s="413"/>
      <c r="U4819" s="79"/>
    </row>
    <row r="4820" spans="4:21" s="410" customFormat="1" ht="15" hidden="1" customHeight="1">
      <c r="D4820" s="414"/>
      <c r="E4820" s="414"/>
      <c r="F4820" s="414"/>
      <c r="G4820" s="414"/>
      <c r="H4820" s="414"/>
      <c r="I4820" s="414"/>
      <c r="J4820" s="414"/>
      <c r="K4820" s="414"/>
      <c r="L4820" s="414"/>
      <c r="M4820" s="414"/>
      <c r="N4820" s="414"/>
      <c r="O4820" s="414"/>
      <c r="P4820" s="414"/>
      <c r="Q4820" s="414"/>
      <c r="R4820" s="414"/>
      <c r="S4820" s="414"/>
      <c r="T4820" s="413"/>
      <c r="U4820" s="79"/>
    </row>
    <row r="4821" spans="4:21" s="410" customFormat="1" ht="15" hidden="1" customHeight="1">
      <c r="D4821" s="414"/>
      <c r="E4821" s="414"/>
      <c r="F4821" s="414"/>
      <c r="G4821" s="414"/>
      <c r="H4821" s="414"/>
      <c r="I4821" s="414"/>
      <c r="J4821" s="414"/>
      <c r="K4821" s="414"/>
      <c r="L4821" s="414"/>
      <c r="M4821" s="414"/>
      <c r="N4821" s="414"/>
      <c r="O4821" s="414"/>
      <c r="P4821" s="414"/>
      <c r="Q4821" s="414"/>
      <c r="R4821" s="414"/>
      <c r="S4821" s="414"/>
      <c r="T4821" s="413"/>
      <c r="U4821" s="79"/>
    </row>
    <row r="4822" spans="4:21" s="410" customFormat="1" ht="15" hidden="1" customHeight="1">
      <c r="D4822" s="414"/>
      <c r="E4822" s="414"/>
      <c r="F4822" s="414"/>
      <c r="G4822" s="414"/>
      <c r="H4822" s="414"/>
      <c r="I4822" s="414"/>
      <c r="J4822" s="414"/>
      <c r="K4822" s="414"/>
      <c r="L4822" s="414"/>
      <c r="M4822" s="414"/>
      <c r="N4822" s="414"/>
      <c r="O4822" s="414"/>
      <c r="P4822" s="414"/>
      <c r="Q4822" s="414"/>
      <c r="R4822" s="414"/>
      <c r="S4822" s="414"/>
      <c r="T4822" s="413"/>
      <c r="U4822" s="79"/>
    </row>
    <row r="4823" spans="4:21" s="410" customFormat="1" ht="15" hidden="1" customHeight="1">
      <c r="D4823" s="414"/>
      <c r="E4823" s="414"/>
      <c r="F4823" s="414"/>
      <c r="G4823" s="414"/>
      <c r="H4823" s="414"/>
      <c r="I4823" s="414"/>
      <c r="J4823" s="414"/>
      <c r="K4823" s="414"/>
      <c r="L4823" s="414"/>
      <c r="M4823" s="414"/>
      <c r="N4823" s="414"/>
      <c r="O4823" s="414"/>
      <c r="P4823" s="414"/>
      <c r="Q4823" s="414"/>
      <c r="R4823" s="414"/>
      <c r="S4823" s="414"/>
      <c r="T4823" s="413"/>
      <c r="U4823" s="79"/>
    </row>
    <row r="4824" spans="4:21" s="410" customFormat="1" ht="15" hidden="1" customHeight="1">
      <c r="D4824" s="414"/>
      <c r="E4824" s="414"/>
      <c r="F4824" s="414"/>
      <c r="G4824" s="414"/>
      <c r="H4824" s="414"/>
      <c r="I4824" s="414"/>
      <c r="J4824" s="414"/>
      <c r="K4824" s="414"/>
      <c r="L4824" s="414"/>
      <c r="M4824" s="414"/>
      <c r="N4824" s="414"/>
      <c r="O4824" s="414"/>
      <c r="P4824" s="414"/>
      <c r="Q4824" s="414"/>
      <c r="R4824" s="414"/>
      <c r="S4824" s="414"/>
      <c r="T4824" s="413"/>
      <c r="U4824" s="79"/>
    </row>
    <row r="4825" spans="4:21" s="410" customFormat="1" ht="15" hidden="1" customHeight="1">
      <c r="D4825" s="414"/>
      <c r="E4825" s="414"/>
      <c r="F4825" s="414"/>
      <c r="G4825" s="414"/>
      <c r="H4825" s="414"/>
      <c r="I4825" s="414"/>
      <c r="J4825" s="414"/>
      <c r="K4825" s="414"/>
      <c r="L4825" s="414"/>
      <c r="M4825" s="414"/>
      <c r="N4825" s="414"/>
      <c r="O4825" s="414"/>
      <c r="P4825" s="414"/>
      <c r="Q4825" s="414"/>
      <c r="R4825" s="414"/>
      <c r="S4825" s="414"/>
      <c r="T4825" s="413"/>
      <c r="U4825" s="79"/>
    </row>
    <row r="4826" spans="4:21" s="410" customFormat="1" ht="15" hidden="1" customHeight="1">
      <c r="D4826" s="414"/>
      <c r="E4826" s="414"/>
      <c r="F4826" s="414"/>
      <c r="G4826" s="414"/>
      <c r="H4826" s="414"/>
      <c r="I4826" s="414"/>
      <c r="J4826" s="414"/>
      <c r="K4826" s="414"/>
      <c r="L4826" s="414"/>
      <c r="M4826" s="414"/>
      <c r="N4826" s="414"/>
      <c r="O4826" s="414"/>
      <c r="P4826" s="414"/>
      <c r="Q4826" s="414"/>
      <c r="R4826" s="414"/>
      <c r="S4826" s="414"/>
      <c r="T4826" s="413"/>
      <c r="U4826" s="79"/>
    </row>
    <row r="4827" spans="4:21" s="410" customFormat="1" ht="15" hidden="1" customHeight="1">
      <c r="D4827" s="414"/>
      <c r="E4827" s="414"/>
      <c r="F4827" s="414"/>
      <c r="G4827" s="414"/>
      <c r="H4827" s="414"/>
      <c r="I4827" s="414"/>
      <c r="J4827" s="414"/>
      <c r="K4827" s="414"/>
      <c r="L4827" s="414"/>
      <c r="M4827" s="414"/>
      <c r="N4827" s="414"/>
      <c r="O4827" s="414"/>
      <c r="P4827" s="414"/>
      <c r="Q4827" s="414"/>
      <c r="R4827" s="414"/>
      <c r="S4827" s="414"/>
      <c r="T4827" s="413"/>
      <c r="U4827" s="79"/>
    </row>
    <row r="4828" spans="4:21" s="410" customFormat="1" ht="15" hidden="1" customHeight="1">
      <c r="D4828" s="414"/>
      <c r="E4828" s="414"/>
      <c r="F4828" s="414"/>
      <c r="G4828" s="414"/>
      <c r="H4828" s="414"/>
      <c r="I4828" s="414"/>
      <c r="J4828" s="414"/>
      <c r="K4828" s="414"/>
      <c r="L4828" s="414"/>
      <c r="M4828" s="414"/>
      <c r="N4828" s="414"/>
      <c r="O4828" s="414"/>
      <c r="P4828" s="414"/>
      <c r="Q4828" s="414"/>
      <c r="R4828" s="414"/>
      <c r="S4828" s="414"/>
      <c r="T4828" s="413"/>
      <c r="U4828" s="79"/>
    </row>
    <row r="4829" spans="4:21" s="410" customFormat="1" ht="15" hidden="1" customHeight="1">
      <c r="D4829" s="414"/>
      <c r="E4829" s="414"/>
      <c r="F4829" s="414"/>
      <c r="G4829" s="414"/>
      <c r="H4829" s="414"/>
      <c r="I4829" s="414"/>
      <c r="J4829" s="414"/>
      <c r="K4829" s="414"/>
      <c r="L4829" s="414"/>
      <c r="M4829" s="414"/>
      <c r="N4829" s="414"/>
      <c r="O4829" s="414"/>
      <c r="P4829" s="414"/>
      <c r="Q4829" s="414"/>
      <c r="R4829" s="414"/>
      <c r="S4829" s="414"/>
      <c r="T4829" s="413"/>
      <c r="U4829" s="79"/>
    </row>
    <row r="4830" spans="4:21" s="410" customFormat="1" ht="15" hidden="1" customHeight="1">
      <c r="D4830" s="414"/>
      <c r="E4830" s="414"/>
      <c r="F4830" s="414"/>
      <c r="G4830" s="414"/>
      <c r="H4830" s="414"/>
      <c r="I4830" s="414"/>
      <c r="J4830" s="414"/>
      <c r="K4830" s="414"/>
      <c r="L4830" s="414"/>
      <c r="M4830" s="414"/>
      <c r="N4830" s="414"/>
      <c r="O4830" s="414"/>
      <c r="P4830" s="414"/>
      <c r="Q4830" s="414"/>
      <c r="R4830" s="414"/>
      <c r="S4830" s="414"/>
      <c r="T4830" s="413"/>
      <c r="U4830" s="79"/>
    </row>
    <row r="4831" spans="4:21" s="410" customFormat="1" ht="15" hidden="1" customHeight="1">
      <c r="D4831" s="414"/>
      <c r="E4831" s="414"/>
      <c r="F4831" s="414"/>
      <c r="G4831" s="414"/>
      <c r="H4831" s="414"/>
      <c r="I4831" s="414"/>
      <c r="J4831" s="414"/>
      <c r="K4831" s="414"/>
      <c r="L4831" s="414"/>
      <c r="M4831" s="414"/>
      <c r="N4831" s="414"/>
      <c r="O4831" s="414"/>
      <c r="P4831" s="414"/>
      <c r="Q4831" s="414"/>
      <c r="R4831" s="414"/>
      <c r="S4831" s="414"/>
      <c r="T4831" s="413"/>
      <c r="U4831" s="79"/>
    </row>
    <row r="4832" spans="4:21" s="410" customFormat="1" ht="15" hidden="1" customHeight="1">
      <c r="D4832" s="414"/>
      <c r="E4832" s="414"/>
      <c r="F4832" s="414"/>
      <c r="G4832" s="414"/>
      <c r="H4832" s="414"/>
      <c r="I4832" s="414"/>
      <c r="J4832" s="414"/>
      <c r="K4832" s="414"/>
      <c r="L4832" s="414"/>
      <c r="M4832" s="414"/>
      <c r="N4832" s="414"/>
      <c r="O4832" s="414"/>
      <c r="P4832" s="414"/>
      <c r="Q4832" s="414"/>
      <c r="R4832" s="414"/>
      <c r="S4832" s="414"/>
      <c r="T4832" s="413"/>
      <c r="U4832" s="79"/>
    </row>
    <row r="4833" spans="4:21" s="410" customFormat="1" ht="15" hidden="1" customHeight="1">
      <c r="D4833" s="414"/>
      <c r="E4833" s="414"/>
      <c r="F4833" s="414"/>
      <c r="G4833" s="414"/>
      <c r="H4833" s="414"/>
      <c r="I4833" s="414"/>
      <c r="J4833" s="414"/>
      <c r="K4833" s="414"/>
      <c r="L4833" s="414"/>
      <c r="M4833" s="414"/>
      <c r="N4833" s="414"/>
      <c r="O4833" s="414"/>
      <c r="P4833" s="414"/>
      <c r="Q4833" s="414"/>
      <c r="R4833" s="414"/>
      <c r="S4833" s="414"/>
      <c r="T4833" s="413"/>
      <c r="U4833" s="79"/>
    </row>
    <row r="4834" spans="4:21" s="410" customFormat="1" ht="15" hidden="1" customHeight="1">
      <c r="D4834" s="414"/>
      <c r="E4834" s="414"/>
      <c r="F4834" s="414"/>
      <c r="G4834" s="414"/>
      <c r="H4834" s="414"/>
      <c r="I4834" s="414"/>
      <c r="J4834" s="414"/>
      <c r="K4834" s="414"/>
      <c r="L4834" s="414"/>
      <c r="M4834" s="414"/>
      <c r="N4834" s="414"/>
      <c r="O4834" s="414"/>
      <c r="P4834" s="414"/>
      <c r="Q4834" s="414"/>
      <c r="R4834" s="414"/>
      <c r="S4834" s="414"/>
      <c r="T4834" s="413"/>
      <c r="U4834" s="79"/>
    </row>
    <row r="4835" spans="4:21" s="410" customFormat="1" ht="15" hidden="1" customHeight="1">
      <c r="D4835" s="414"/>
      <c r="E4835" s="414"/>
      <c r="F4835" s="414"/>
      <c r="G4835" s="414"/>
      <c r="H4835" s="414"/>
      <c r="I4835" s="414"/>
      <c r="J4835" s="414"/>
      <c r="K4835" s="414"/>
      <c r="L4835" s="414"/>
      <c r="M4835" s="414"/>
      <c r="N4835" s="414"/>
      <c r="O4835" s="414"/>
      <c r="P4835" s="414"/>
      <c r="Q4835" s="414"/>
      <c r="R4835" s="414"/>
      <c r="S4835" s="414"/>
      <c r="T4835" s="413"/>
      <c r="U4835" s="79"/>
    </row>
    <row r="4836" spans="4:21" s="410" customFormat="1" ht="15" hidden="1" customHeight="1">
      <c r="D4836" s="414"/>
      <c r="E4836" s="414"/>
      <c r="F4836" s="414"/>
      <c r="G4836" s="414"/>
      <c r="H4836" s="414"/>
      <c r="I4836" s="414"/>
      <c r="J4836" s="414"/>
      <c r="K4836" s="414"/>
      <c r="L4836" s="414"/>
      <c r="M4836" s="414"/>
      <c r="N4836" s="414"/>
      <c r="O4836" s="414"/>
      <c r="P4836" s="414"/>
      <c r="Q4836" s="414"/>
      <c r="R4836" s="414"/>
      <c r="S4836" s="414"/>
      <c r="T4836" s="413"/>
      <c r="U4836" s="79"/>
    </row>
    <row r="4837" spans="4:21" s="410" customFormat="1" ht="15" hidden="1" customHeight="1">
      <c r="D4837" s="414"/>
      <c r="E4837" s="414"/>
      <c r="F4837" s="414"/>
      <c r="G4837" s="414"/>
      <c r="H4837" s="414"/>
      <c r="I4837" s="414"/>
      <c r="J4837" s="414"/>
      <c r="K4837" s="414"/>
      <c r="L4837" s="414"/>
      <c r="M4837" s="414"/>
      <c r="N4837" s="414"/>
      <c r="O4837" s="414"/>
      <c r="P4837" s="414"/>
      <c r="Q4837" s="414"/>
      <c r="R4837" s="414"/>
      <c r="S4837" s="414"/>
      <c r="T4837" s="413"/>
      <c r="U4837" s="79"/>
    </row>
    <row r="4838" spans="4:21" s="410" customFormat="1" ht="15" hidden="1" customHeight="1">
      <c r="D4838" s="414"/>
      <c r="E4838" s="414"/>
      <c r="F4838" s="414"/>
      <c r="G4838" s="414"/>
      <c r="H4838" s="414"/>
      <c r="I4838" s="414"/>
      <c r="J4838" s="414"/>
      <c r="K4838" s="414"/>
      <c r="L4838" s="414"/>
      <c r="M4838" s="414"/>
      <c r="N4838" s="414"/>
      <c r="O4838" s="414"/>
      <c r="P4838" s="414"/>
      <c r="Q4838" s="414"/>
      <c r="R4838" s="414"/>
      <c r="S4838" s="414"/>
      <c r="T4838" s="413"/>
      <c r="U4838" s="79"/>
    </row>
    <row r="4839" spans="4:21" s="410" customFormat="1" ht="15" hidden="1" customHeight="1">
      <c r="D4839" s="414"/>
      <c r="E4839" s="414"/>
      <c r="F4839" s="414"/>
      <c r="G4839" s="414"/>
      <c r="H4839" s="414"/>
      <c r="I4839" s="414"/>
      <c r="J4839" s="414"/>
      <c r="K4839" s="414"/>
      <c r="L4839" s="414"/>
      <c r="M4839" s="414"/>
      <c r="N4839" s="414"/>
      <c r="O4839" s="414"/>
      <c r="P4839" s="414"/>
      <c r="Q4839" s="414"/>
      <c r="R4839" s="414"/>
      <c r="S4839" s="414"/>
      <c r="T4839" s="413"/>
      <c r="U4839" s="79"/>
    </row>
    <row r="4840" spans="4:21" s="410" customFormat="1" ht="15" hidden="1" customHeight="1">
      <c r="D4840" s="414"/>
      <c r="E4840" s="414"/>
      <c r="F4840" s="414"/>
      <c r="G4840" s="414"/>
      <c r="H4840" s="414"/>
      <c r="I4840" s="414"/>
      <c r="J4840" s="414"/>
      <c r="K4840" s="414"/>
      <c r="L4840" s="414"/>
      <c r="M4840" s="414"/>
      <c r="N4840" s="414"/>
      <c r="O4840" s="414"/>
      <c r="P4840" s="414"/>
      <c r="Q4840" s="414"/>
      <c r="R4840" s="414"/>
      <c r="S4840" s="414"/>
      <c r="T4840" s="413"/>
      <c r="U4840" s="79"/>
    </row>
    <row r="4841" spans="4:21" s="410" customFormat="1" ht="15" hidden="1" customHeight="1">
      <c r="D4841" s="414"/>
      <c r="E4841" s="414"/>
      <c r="F4841" s="414"/>
      <c r="G4841" s="414"/>
      <c r="H4841" s="414"/>
      <c r="I4841" s="414"/>
      <c r="J4841" s="414"/>
      <c r="K4841" s="414"/>
      <c r="L4841" s="414"/>
      <c r="M4841" s="414"/>
      <c r="N4841" s="414"/>
      <c r="O4841" s="414"/>
      <c r="P4841" s="414"/>
      <c r="Q4841" s="414"/>
      <c r="R4841" s="414"/>
      <c r="S4841" s="414"/>
      <c r="T4841" s="413"/>
      <c r="U4841" s="79"/>
    </row>
    <row r="4842" spans="4:21" s="410" customFormat="1" ht="15" hidden="1" customHeight="1">
      <c r="D4842" s="414"/>
      <c r="E4842" s="414"/>
      <c r="F4842" s="414"/>
      <c r="G4842" s="414"/>
      <c r="H4842" s="414"/>
      <c r="I4842" s="414"/>
      <c r="J4842" s="414"/>
      <c r="K4842" s="414"/>
      <c r="L4842" s="414"/>
      <c r="M4842" s="414"/>
      <c r="N4842" s="414"/>
      <c r="O4842" s="414"/>
      <c r="P4842" s="414"/>
      <c r="Q4842" s="414"/>
      <c r="R4842" s="414"/>
      <c r="S4842" s="414"/>
      <c r="T4842" s="413"/>
      <c r="U4842" s="79"/>
    </row>
    <row r="4843" spans="4:21" s="410" customFormat="1" ht="15" hidden="1" customHeight="1">
      <c r="D4843" s="414"/>
      <c r="E4843" s="414"/>
      <c r="F4843" s="414"/>
      <c r="G4843" s="414"/>
      <c r="H4843" s="414"/>
      <c r="I4843" s="414"/>
      <c r="J4843" s="414"/>
      <c r="K4843" s="414"/>
      <c r="L4843" s="414"/>
      <c r="M4843" s="414"/>
      <c r="N4843" s="414"/>
      <c r="O4843" s="414"/>
      <c r="P4843" s="414"/>
      <c r="Q4843" s="414"/>
      <c r="R4843" s="414"/>
      <c r="S4843" s="414"/>
      <c r="T4843" s="413"/>
      <c r="U4843" s="79"/>
    </row>
    <row r="4844" spans="4:21" s="410" customFormat="1" ht="15" hidden="1" customHeight="1">
      <c r="D4844" s="414"/>
      <c r="E4844" s="414"/>
      <c r="F4844" s="414"/>
      <c r="G4844" s="414"/>
      <c r="H4844" s="414"/>
      <c r="I4844" s="414"/>
      <c r="J4844" s="414"/>
      <c r="K4844" s="414"/>
      <c r="L4844" s="414"/>
      <c r="M4844" s="414"/>
      <c r="N4844" s="414"/>
      <c r="O4844" s="414"/>
      <c r="P4844" s="414"/>
      <c r="Q4844" s="414"/>
      <c r="R4844" s="414"/>
      <c r="S4844" s="414"/>
      <c r="T4844" s="413"/>
      <c r="U4844" s="79"/>
    </row>
    <row r="4845" spans="4:21" s="410" customFormat="1" ht="15" hidden="1" customHeight="1">
      <c r="D4845" s="414"/>
      <c r="E4845" s="414"/>
      <c r="F4845" s="414"/>
      <c r="G4845" s="414"/>
      <c r="H4845" s="414"/>
      <c r="I4845" s="414"/>
      <c r="J4845" s="414"/>
      <c r="K4845" s="414"/>
      <c r="L4845" s="414"/>
      <c r="M4845" s="414"/>
      <c r="N4845" s="414"/>
      <c r="O4845" s="414"/>
      <c r="P4845" s="414"/>
      <c r="Q4845" s="414"/>
      <c r="R4845" s="414"/>
      <c r="S4845" s="414"/>
      <c r="T4845" s="413"/>
      <c r="U4845" s="79"/>
    </row>
    <row r="4846" spans="4:21" s="410" customFormat="1" ht="15" hidden="1" customHeight="1">
      <c r="D4846" s="414"/>
      <c r="E4846" s="414"/>
      <c r="F4846" s="414"/>
      <c r="G4846" s="414"/>
      <c r="H4846" s="414"/>
      <c r="I4846" s="414"/>
      <c r="J4846" s="414"/>
      <c r="K4846" s="414"/>
      <c r="L4846" s="414"/>
      <c r="M4846" s="414"/>
      <c r="N4846" s="414"/>
      <c r="O4846" s="414"/>
      <c r="P4846" s="414"/>
      <c r="Q4846" s="414"/>
      <c r="R4846" s="414"/>
      <c r="S4846" s="414"/>
      <c r="T4846" s="413"/>
      <c r="U4846" s="79"/>
    </row>
    <row r="4847" spans="4:21" s="410" customFormat="1" ht="15" hidden="1" customHeight="1">
      <c r="D4847" s="414"/>
      <c r="E4847" s="414"/>
      <c r="F4847" s="414"/>
      <c r="G4847" s="414"/>
      <c r="H4847" s="414"/>
      <c r="I4847" s="414"/>
      <c r="J4847" s="414"/>
      <c r="K4847" s="414"/>
      <c r="L4847" s="414"/>
      <c r="M4847" s="414"/>
      <c r="N4847" s="414"/>
      <c r="O4847" s="414"/>
      <c r="P4847" s="414"/>
      <c r="Q4847" s="414"/>
      <c r="R4847" s="414"/>
      <c r="S4847" s="414"/>
      <c r="T4847" s="413"/>
      <c r="U4847" s="79"/>
    </row>
    <row r="4848" spans="4:21" s="410" customFormat="1" ht="15" hidden="1" customHeight="1">
      <c r="D4848" s="414"/>
      <c r="E4848" s="414"/>
      <c r="F4848" s="414"/>
      <c r="G4848" s="414"/>
      <c r="H4848" s="414"/>
      <c r="I4848" s="414"/>
      <c r="J4848" s="414"/>
      <c r="K4848" s="414"/>
      <c r="L4848" s="414"/>
      <c r="M4848" s="414"/>
      <c r="N4848" s="414"/>
      <c r="O4848" s="414"/>
      <c r="P4848" s="414"/>
      <c r="Q4848" s="414"/>
      <c r="R4848" s="414"/>
      <c r="S4848" s="414"/>
      <c r="T4848" s="413"/>
      <c r="U4848" s="79"/>
    </row>
    <row r="4849" spans="4:21" s="410" customFormat="1" ht="15" hidden="1" customHeight="1">
      <c r="D4849" s="414"/>
      <c r="E4849" s="414"/>
      <c r="F4849" s="414"/>
      <c r="G4849" s="414"/>
      <c r="H4849" s="414"/>
      <c r="I4849" s="414"/>
      <c r="J4849" s="414"/>
      <c r="K4849" s="414"/>
      <c r="L4849" s="414"/>
      <c r="M4849" s="414"/>
      <c r="N4849" s="414"/>
      <c r="O4849" s="414"/>
      <c r="P4849" s="414"/>
      <c r="Q4849" s="414"/>
      <c r="R4849" s="414"/>
      <c r="S4849" s="414"/>
      <c r="T4849" s="413"/>
      <c r="U4849" s="79"/>
    </row>
    <row r="4850" spans="4:21" s="410" customFormat="1" ht="15" hidden="1" customHeight="1">
      <c r="D4850" s="414"/>
      <c r="E4850" s="414"/>
      <c r="F4850" s="414"/>
      <c r="G4850" s="414"/>
      <c r="H4850" s="414"/>
      <c r="I4850" s="414"/>
      <c r="J4850" s="414"/>
      <c r="K4850" s="414"/>
      <c r="L4850" s="414"/>
      <c r="M4850" s="414"/>
      <c r="N4850" s="414"/>
      <c r="O4850" s="414"/>
      <c r="P4850" s="414"/>
      <c r="Q4850" s="414"/>
      <c r="R4850" s="414"/>
      <c r="S4850" s="414"/>
      <c r="T4850" s="413"/>
      <c r="U4850" s="79"/>
    </row>
    <row r="4851" spans="4:21" s="410" customFormat="1" ht="15" hidden="1" customHeight="1">
      <c r="D4851" s="414"/>
      <c r="E4851" s="414"/>
      <c r="F4851" s="414"/>
      <c r="G4851" s="414"/>
      <c r="H4851" s="414"/>
      <c r="I4851" s="414"/>
      <c r="J4851" s="414"/>
      <c r="K4851" s="414"/>
      <c r="L4851" s="414"/>
      <c r="M4851" s="414"/>
      <c r="N4851" s="414"/>
      <c r="O4851" s="414"/>
      <c r="P4851" s="414"/>
      <c r="Q4851" s="414"/>
      <c r="R4851" s="414"/>
      <c r="S4851" s="414"/>
      <c r="T4851" s="413"/>
      <c r="U4851" s="79"/>
    </row>
    <row r="4852" spans="4:21" s="410" customFormat="1" ht="15" hidden="1" customHeight="1">
      <c r="D4852" s="414"/>
      <c r="E4852" s="414"/>
      <c r="F4852" s="414"/>
      <c r="G4852" s="414"/>
      <c r="H4852" s="414"/>
      <c r="I4852" s="414"/>
      <c r="J4852" s="414"/>
      <c r="K4852" s="414"/>
      <c r="L4852" s="414"/>
      <c r="M4852" s="414"/>
      <c r="N4852" s="414"/>
      <c r="O4852" s="414"/>
      <c r="P4852" s="414"/>
      <c r="Q4852" s="414"/>
      <c r="R4852" s="414"/>
      <c r="S4852" s="414"/>
      <c r="T4852" s="413"/>
      <c r="U4852" s="79"/>
    </row>
    <row r="4853" spans="4:21" s="410" customFormat="1" ht="15" hidden="1" customHeight="1">
      <c r="D4853" s="414"/>
      <c r="E4853" s="414"/>
      <c r="F4853" s="414"/>
      <c r="G4853" s="414"/>
      <c r="H4853" s="414"/>
      <c r="I4853" s="414"/>
      <c r="J4853" s="414"/>
      <c r="K4853" s="414"/>
      <c r="L4853" s="414"/>
      <c r="M4853" s="414"/>
      <c r="N4853" s="414"/>
      <c r="O4853" s="414"/>
      <c r="P4853" s="414"/>
      <c r="Q4853" s="414"/>
      <c r="R4853" s="414"/>
      <c r="S4853" s="414"/>
      <c r="T4853" s="413"/>
      <c r="U4853" s="79"/>
    </row>
    <row r="4854" spans="4:21" s="410" customFormat="1" ht="15" hidden="1" customHeight="1">
      <c r="D4854" s="414"/>
      <c r="E4854" s="414"/>
      <c r="F4854" s="414"/>
      <c r="G4854" s="414"/>
      <c r="H4854" s="414"/>
      <c r="I4854" s="414"/>
      <c r="J4854" s="414"/>
      <c r="K4854" s="414"/>
      <c r="L4854" s="414"/>
      <c r="M4854" s="414"/>
      <c r="N4854" s="414"/>
      <c r="O4854" s="414"/>
      <c r="P4854" s="414"/>
      <c r="Q4854" s="414"/>
      <c r="R4854" s="414"/>
      <c r="S4854" s="414"/>
      <c r="T4854" s="413"/>
      <c r="U4854" s="79"/>
    </row>
    <row r="4855" spans="4:21" s="410" customFormat="1" ht="15" hidden="1" customHeight="1">
      <c r="D4855" s="414"/>
      <c r="E4855" s="414"/>
      <c r="F4855" s="414"/>
      <c r="G4855" s="414"/>
      <c r="H4855" s="414"/>
      <c r="I4855" s="414"/>
      <c r="J4855" s="414"/>
      <c r="K4855" s="414"/>
      <c r="L4855" s="414"/>
      <c r="M4855" s="414"/>
      <c r="N4855" s="414"/>
      <c r="O4855" s="414"/>
      <c r="P4855" s="414"/>
      <c r="Q4855" s="414"/>
      <c r="R4855" s="414"/>
      <c r="S4855" s="414"/>
      <c r="T4855" s="413"/>
      <c r="U4855" s="79"/>
    </row>
    <row r="4856" spans="4:21" s="410" customFormat="1" ht="15" hidden="1" customHeight="1">
      <c r="D4856" s="414"/>
      <c r="E4856" s="414"/>
      <c r="F4856" s="414"/>
      <c r="G4856" s="414"/>
      <c r="H4856" s="414"/>
      <c r="I4856" s="414"/>
      <c r="J4856" s="414"/>
      <c r="K4856" s="414"/>
      <c r="L4856" s="414"/>
      <c r="M4856" s="414"/>
      <c r="N4856" s="414"/>
      <c r="O4856" s="414"/>
      <c r="P4856" s="414"/>
      <c r="Q4856" s="414"/>
      <c r="R4856" s="414"/>
      <c r="S4856" s="414"/>
      <c r="T4856" s="413"/>
      <c r="U4856" s="79"/>
    </row>
    <row r="4857" spans="4:21" s="410" customFormat="1" ht="15" hidden="1" customHeight="1">
      <c r="D4857" s="414"/>
      <c r="E4857" s="414"/>
      <c r="F4857" s="414"/>
      <c r="G4857" s="414"/>
      <c r="H4857" s="414"/>
      <c r="I4857" s="414"/>
      <c r="J4857" s="414"/>
      <c r="K4857" s="414"/>
      <c r="L4857" s="414"/>
      <c r="M4857" s="414"/>
      <c r="N4857" s="414"/>
      <c r="O4857" s="414"/>
      <c r="P4857" s="414"/>
      <c r="Q4857" s="414"/>
      <c r="R4857" s="414"/>
      <c r="S4857" s="414"/>
      <c r="T4857" s="413"/>
      <c r="U4857" s="79"/>
    </row>
    <row r="4858" spans="4:21" s="410" customFormat="1" ht="15" hidden="1" customHeight="1">
      <c r="D4858" s="414"/>
      <c r="E4858" s="414"/>
      <c r="F4858" s="414"/>
      <c r="G4858" s="414"/>
      <c r="H4858" s="414"/>
      <c r="I4858" s="414"/>
      <c r="J4858" s="414"/>
      <c r="K4858" s="414"/>
      <c r="L4858" s="414"/>
      <c r="M4858" s="414"/>
      <c r="N4858" s="414"/>
      <c r="O4858" s="414"/>
      <c r="P4858" s="414"/>
      <c r="Q4858" s="414"/>
      <c r="R4858" s="414"/>
      <c r="S4858" s="414"/>
      <c r="T4858" s="413"/>
      <c r="U4858" s="79"/>
    </row>
    <row r="4859" spans="4:21" s="410" customFormat="1" ht="15" hidden="1" customHeight="1">
      <c r="D4859" s="414"/>
      <c r="E4859" s="414"/>
      <c r="F4859" s="414"/>
      <c r="G4859" s="414"/>
      <c r="H4859" s="414"/>
      <c r="I4859" s="414"/>
      <c r="J4859" s="414"/>
      <c r="K4859" s="414"/>
      <c r="L4859" s="414"/>
      <c r="M4859" s="414"/>
      <c r="N4859" s="414"/>
      <c r="O4859" s="414"/>
      <c r="P4859" s="414"/>
      <c r="Q4859" s="414"/>
      <c r="R4859" s="414"/>
      <c r="S4859" s="414"/>
      <c r="T4859" s="413"/>
      <c r="U4859" s="79"/>
    </row>
    <row r="4860" spans="4:21" s="410" customFormat="1" ht="15" hidden="1" customHeight="1">
      <c r="D4860" s="414"/>
      <c r="E4860" s="414"/>
      <c r="F4860" s="414"/>
      <c r="G4860" s="414"/>
      <c r="H4860" s="414"/>
      <c r="I4860" s="414"/>
      <c r="J4860" s="414"/>
      <c r="K4860" s="414"/>
      <c r="L4860" s="414"/>
      <c r="M4860" s="414"/>
      <c r="N4860" s="414"/>
      <c r="O4860" s="414"/>
      <c r="P4860" s="414"/>
      <c r="Q4860" s="414"/>
      <c r="R4860" s="414"/>
      <c r="S4860" s="414"/>
      <c r="T4860" s="413"/>
      <c r="U4860" s="79"/>
    </row>
    <row r="4861" spans="4:21" s="410" customFormat="1" ht="15" hidden="1" customHeight="1">
      <c r="D4861" s="414"/>
      <c r="E4861" s="414"/>
      <c r="F4861" s="414"/>
      <c r="G4861" s="414"/>
      <c r="H4861" s="414"/>
      <c r="I4861" s="414"/>
      <c r="J4861" s="414"/>
      <c r="K4861" s="414"/>
      <c r="L4861" s="414"/>
      <c r="M4861" s="414"/>
      <c r="N4861" s="414"/>
      <c r="O4861" s="414"/>
      <c r="P4861" s="414"/>
      <c r="Q4861" s="414"/>
      <c r="R4861" s="414"/>
      <c r="S4861" s="414"/>
      <c r="T4861" s="413"/>
      <c r="U4861" s="79"/>
    </row>
    <row r="4862" spans="4:21" s="410" customFormat="1" ht="15" hidden="1" customHeight="1">
      <c r="D4862" s="414"/>
      <c r="E4862" s="414"/>
      <c r="F4862" s="414"/>
      <c r="G4862" s="414"/>
      <c r="H4862" s="414"/>
      <c r="I4862" s="414"/>
      <c r="J4862" s="414"/>
      <c r="K4862" s="414"/>
      <c r="L4862" s="414"/>
      <c r="M4862" s="414"/>
      <c r="N4862" s="414"/>
      <c r="O4862" s="414"/>
      <c r="P4862" s="414"/>
      <c r="Q4862" s="414"/>
      <c r="R4862" s="414"/>
      <c r="S4862" s="414"/>
      <c r="T4862" s="413"/>
      <c r="U4862" s="79"/>
    </row>
    <row r="4863" spans="4:21" s="410" customFormat="1" ht="15" hidden="1" customHeight="1">
      <c r="D4863" s="414"/>
      <c r="E4863" s="414"/>
      <c r="F4863" s="414"/>
      <c r="G4863" s="414"/>
      <c r="H4863" s="414"/>
      <c r="I4863" s="414"/>
      <c r="J4863" s="414"/>
      <c r="K4863" s="414"/>
      <c r="L4863" s="414"/>
      <c r="M4863" s="414"/>
      <c r="N4863" s="414"/>
      <c r="O4863" s="414"/>
      <c r="P4863" s="414"/>
      <c r="Q4863" s="414"/>
      <c r="R4863" s="414"/>
      <c r="S4863" s="414"/>
      <c r="T4863" s="413"/>
      <c r="U4863" s="79"/>
    </row>
    <row r="4864" spans="4:21" s="410" customFormat="1" ht="15" hidden="1" customHeight="1">
      <c r="D4864" s="414"/>
      <c r="E4864" s="414"/>
      <c r="F4864" s="414"/>
      <c r="G4864" s="414"/>
      <c r="H4864" s="414"/>
      <c r="I4864" s="414"/>
      <c r="J4864" s="414"/>
      <c r="K4864" s="414"/>
      <c r="L4864" s="414"/>
      <c r="M4864" s="414"/>
      <c r="N4864" s="414"/>
      <c r="O4864" s="414"/>
      <c r="P4864" s="414"/>
      <c r="Q4864" s="414"/>
      <c r="R4864" s="414"/>
      <c r="S4864" s="414"/>
      <c r="T4864" s="413"/>
      <c r="U4864" s="79"/>
    </row>
    <row r="4865" spans="4:21" s="410" customFormat="1" ht="15" hidden="1" customHeight="1">
      <c r="D4865" s="414"/>
      <c r="E4865" s="414"/>
      <c r="F4865" s="414"/>
      <c r="G4865" s="414"/>
      <c r="H4865" s="414"/>
      <c r="I4865" s="414"/>
      <c r="J4865" s="414"/>
      <c r="K4865" s="414"/>
      <c r="L4865" s="414"/>
      <c r="M4865" s="414"/>
      <c r="N4865" s="414"/>
      <c r="O4865" s="414"/>
      <c r="P4865" s="414"/>
      <c r="Q4865" s="414"/>
      <c r="R4865" s="414"/>
      <c r="S4865" s="414"/>
      <c r="T4865" s="413"/>
      <c r="U4865" s="79"/>
    </row>
    <row r="4866" spans="4:21" s="410" customFormat="1" ht="15" hidden="1" customHeight="1">
      <c r="D4866" s="414"/>
      <c r="E4866" s="414"/>
      <c r="F4866" s="414"/>
      <c r="G4866" s="414"/>
      <c r="H4866" s="414"/>
      <c r="I4866" s="414"/>
      <c r="J4866" s="414"/>
      <c r="K4866" s="414"/>
      <c r="L4866" s="414"/>
      <c r="M4866" s="414"/>
      <c r="N4866" s="414"/>
      <c r="O4866" s="414"/>
      <c r="P4866" s="414"/>
      <c r="Q4866" s="414"/>
      <c r="R4866" s="414"/>
      <c r="S4866" s="414"/>
      <c r="T4866" s="413"/>
      <c r="U4866" s="79"/>
    </row>
    <row r="4867" spans="4:21" s="410" customFormat="1" ht="15" hidden="1" customHeight="1">
      <c r="D4867" s="414"/>
      <c r="E4867" s="414"/>
      <c r="F4867" s="414"/>
      <c r="G4867" s="414"/>
      <c r="H4867" s="414"/>
      <c r="I4867" s="414"/>
      <c r="J4867" s="414"/>
      <c r="K4867" s="414"/>
      <c r="L4867" s="414"/>
      <c r="M4867" s="414"/>
      <c r="N4867" s="414"/>
      <c r="O4867" s="414"/>
      <c r="P4867" s="414"/>
      <c r="Q4867" s="414"/>
      <c r="R4867" s="414"/>
      <c r="S4867" s="414"/>
      <c r="T4867" s="413"/>
      <c r="U4867" s="79"/>
    </row>
    <row r="4868" spans="4:21" s="410" customFormat="1" ht="15" hidden="1" customHeight="1">
      <c r="D4868" s="414"/>
      <c r="E4868" s="414"/>
      <c r="F4868" s="414"/>
      <c r="G4868" s="414"/>
      <c r="H4868" s="414"/>
      <c r="I4868" s="414"/>
      <c r="J4868" s="414"/>
      <c r="K4868" s="414"/>
      <c r="L4868" s="414"/>
      <c r="M4868" s="414"/>
      <c r="N4868" s="414"/>
      <c r="O4868" s="414"/>
      <c r="P4868" s="414"/>
      <c r="Q4868" s="414"/>
      <c r="R4868" s="414"/>
      <c r="S4868" s="414"/>
      <c r="T4868" s="413"/>
      <c r="U4868" s="79"/>
    </row>
    <row r="4869" spans="4:21" s="410" customFormat="1" ht="15" hidden="1" customHeight="1">
      <c r="D4869" s="414"/>
      <c r="E4869" s="414"/>
      <c r="F4869" s="414"/>
      <c r="G4869" s="414"/>
      <c r="H4869" s="414"/>
      <c r="I4869" s="414"/>
      <c r="J4869" s="414"/>
      <c r="K4869" s="414"/>
      <c r="L4869" s="414"/>
      <c r="M4869" s="414"/>
      <c r="N4869" s="414"/>
      <c r="O4869" s="414"/>
      <c r="P4869" s="414"/>
      <c r="Q4869" s="414"/>
      <c r="R4869" s="414"/>
      <c r="S4869" s="414"/>
      <c r="T4869" s="413"/>
      <c r="U4869" s="79"/>
    </row>
    <row r="4870" spans="4:21" s="410" customFormat="1" ht="15" hidden="1" customHeight="1">
      <c r="D4870" s="414"/>
      <c r="E4870" s="414"/>
      <c r="F4870" s="414"/>
      <c r="G4870" s="414"/>
      <c r="H4870" s="414"/>
      <c r="I4870" s="414"/>
      <c r="J4870" s="414"/>
      <c r="K4870" s="414"/>
      <c r="L4870" s="414"/>
      <c r="M4870" s="414"/>
      <c r="N4870" s="414"/>
      <c r="O4870" s="414"/>
      <c r="P4870" s="414"/>
      <c r="Q4870" s="414"/>
      <c r="R4870" s="414"/>
      <c r="S4870" s="414"/>
      <c r="T4870" s="413"/>
      <c r="U4870" s="79"/>
    </row>
    <row r="4871" spans="4:21" s="410" customFormat="1" ht="15" hidden="1" customHeight="1">
      <c r="D4871" s="414"/>
      <c r="E4871" s="414"/>
      <c r="F4871" s="414"/>
      <c r="G4871" s="414"/>
      <c r="H4871" s="414"/>
      <c r="I4871" s="414"/>
      <c r="J4871" s="414"/>
      <c r="K4871" s="414"/>
      <c r="L4871" s="414"/>
      <c r="M4871" s="414"/>
      <c r="N4871" s="414"/>
      <c r="O4871" s="414"/>
      <c r="P4871" s="414"/>
      <c r="Q4871" s="414"/>
      <c r="R4871" s="414"/>
      <c r="S4871" s="414"/>
      <c r="T4871" s="413"/>
      <c r="U4871" s="79"/>
    </row>
    <row r="4872" spans="4:21" s="410" customFormat="1" ht="15" hidden="1" customHeight="1">
      <c r="D4872" s="414"/>
      <c r="E4872" s="414"/>
      <c r="F4872" s="414"/>
      <c r="G4872" s="414"/>
      <c r="H4872" s="414"/>
      <c r="I4872" s="414"/>
      <c r="J4872" s="414"/>
      <c r="K4872" s="414"/>
      <c r="L4872" s="414"/>
      <c r="M4872" s="414"/>
      <c r="N4872" s="414"/>
      <c r="O4872" s="414"/>
      <c r="P4872" s="414"/>
      <c r="Q4872" s="414"/>
      <c r="R4872" s="414"/>
      <c r="S4872" s="414"/>
      <c r="T4872" s="413"/>
      <c r="U4872" s="79"/>
    </row>
    <row r="4873" spans="4:21" s="410" customFormat="1" ht="15" hidden="1" customHeight="1">
      <c r="D4873" s="414"/>
      <c r="E4873" s="414"/>
      <c r="F4873" s="414"/>
      <c r="G4873" s="414"/>
      <c r="H4873" s="414"/>
      <c r="I4873" s="414"/>
      <c r="J4873" s="414"/>
      <c r="K4873" s="414"/>
      <c r="L4873" s="414"/>
      <c r="M4873" s="414"/>
      <c r="N4873" s="414"/>
      <c r="O4873" s="414"/>
      <c r="P4873" s="414"/>
      <c r="Q4873" s="414"/>
      <c r="R4873" s="414"/>
      <c r="S4873" s="414"/>
      <c r="T4873" s="413"/>
      <c r="U4873" s="79"/>
    </row>
    <row r="4874" spans="4:21" s="410" customFormat="1" ht="15" hidden="1" customHeight="1">
      <c r="D4874" s="414"/>
      <c r="E4874" s="414"/>
      <c r="F4874" s="414"/>
      <c r="G4874" s="414"/>
      <c r="H4874" s="414"/>
      <c r="I4874" s="414"/>
      <c r="J4874" s="414"/>
      <c r="K4874" s="414"/>
      <c r="L4874" s="414"/>
      <c r="M4874" s="414"/>
      <c r="N4874" s="414"/>
      <c r="O4874" s="414"/>
      <c r="P4874" s="414"/>
      <c r="Q4874" s="414"/>
      <c r="R4874" s="414"/>
      <c r="S4874" s="414"/>
      <c r="T4874" s="413"/>
      <c r="U4874" s="79"/>
    </row>
    <row r="4875" spans="4:21" s="410" customFormat="1" ht="15" hidden="1" customHeight="1">
      <c r="D4875" s="414"/>
      <c r="E4875" s="414"/>
      <c r="F4875" s="414"/>
      <c r="G4875" s="414"/>
      <c r="H4875" s="414"/>
      <c r="I4875" s="414"/>
      <c r="J4875" s="414"/>
      <c r="K4875" s="414"/>
      <c r="L4875" s="414"/>
      <c r="M4875" s="414"/>
      <c r="N4875" s="414"/>
      <c r="O4875" s="414"/>
      <c r="P4875" s="414"/>
      <c r="Q4875" s="414"/>
      <c r="R4875" s="414"/>
      <c r="S4875" s="414"/>
      <c r="T4875" s="413"/>
      <c r="U4875" s="79"/>
    </row>
    <row r="4876" spans="4:21" s="410" customFormat="1" ht="15" hidden="1" customHeight="1">
      <c r="D4876" s="414"/>
      <c r="E4876" s="414"/>
      <c r="F4876" s="414"/>
      <c r="G4876" s="414"/>
      <c r="H4876" s="414"/>
      <c r="I4876" s="414"/>
      <c r="J4876" s="414"/>
      <c r="K4876" s="414"/>
      <c r="L4876" s="414"/>
      <c r="M4876" s="414"/>
      <c r="N4876" s="414"/>
      <c r="O4876" s="414"/>
      <c r="P4876" s="414"/>
      <c r="Q4876" s="414"/>
      <c r="R4876" s="414"/>
      <c r="S4876" s="414"/>
      <c r="T4876" s="413"/>
      <c r="U4876" s="79"/>
    </row>
    <row r="4877" spans="4:21" s="410" customFormat="1" ht="15" hidden="1" customHeight="1">
      <c r="D4877" s="414"/>
      <c r="E4877" s="414"/>
      <c r="F4877" s="414"/>
      <c r="G4877" s="414"/>
      <c r="H4877" s="414"/>
      <c r="I4877" s="414"/>
      <c r="J4877" s="414"/>
      <c r="K4877" s="414"/>
      <c r="L4877" s="414"/>
      <c r="M4877" s="414"/>
      <c r="N4877" s="414"/>
      <c r="O4877" s="414"/>
      <c r="P4877" s="414"/>
      <c r="Q4877" s="414"/>
      <c r="R4877" s="414"/>
      <c r="S4877" s="414"/>
      <c r="T4877" s="413"/>
      <c r="U4877" s="79"/>
    </row>
    <row r="4878" spans="4:21" s="410" customFormat="1" ht="15" hidden="1" customHeight="1">
      <c r="D4878" s="414"/>
      <c r="E4878" s="414"/>
      <c r="F4878" s="414"/>
      <c r="G4878" s="414"/>
      <c r="H4878" s="414"/>
      <c r="I4878" s="414"/>
      <c r="J4878" s="414"/>
      <c r="K4878" s="414"/>
      <c r="L4878" s="414"/>
      <c r="M4878" s="414"/>
      <c r="N4878" s="414"/>
      <c r="O4878" s="414"/>
      <c r="P4878" s="414"/>
      <c r="Q4878" s="414"/>
      <c r="R4878" s="414"/>
      <c r="S4878" s="414"/>
      <c r="T4878" s="413"/>
      <c r="U4878" s="79"/>
    </row>
    <row r="4879" spans="4:21" s="410" customFormat="1" ht="15" hidden="1" customHeight="1">
      <c r="D4879" s="414"/>
      <c r="E4879" s="414"/>
      <c r="F4879" s="414"/>
      <c r="G4879" s="414"/>
      <c r="H4879" s="414"/>
      <c r="I4879" s="414"/>
      <c r="J4879" s="414"/>
      <c r="K4879" s="414"/>
      <c r="L4879" s="414"/>
      <c r="M4879" s="414"/>
      <c r="N4879" s="414"/>
      <c r="O4879" s="414"/>
      <c r="P4879" s="414"/>
      <c r="Q4879" s="414"/>
      <c r="R4879" s="414"/>
      <c r="S4879" s="414"/>
      <c r="T4879" s="413"/>
      <c r="U4879" s="79"/>
    </row>
    <row r="4880" spans="4:21" s="410" customFormat="1" ht="15" hidden="1" customHeight="1">
      <c r="D4880" s="414"/>
      <c r="E4880" s="414"/>
      <c r="F4880" s="414"/>
      <c r="G4880" s="414"/>
      <c r="H4880" s="414"/>
      <c r="I4880" s="414"/>
      <c r="J4880" s="414"/>
      <c r="K4880" s="414"/>
      <c r="L4880" s="414"/>
      <c r="M4880" s="414"/>
      <c r="N4880" s="414"/>
      <c r="O4880" s="414"/>
      <c r="P4880" s="414"/>
      <c r="Q4880" s="414"/>
      <c r="R4880" s="414"/>
      <c r="S4880" s="414"/>
      <c r="T4880" s="413"/>
      <c r="U4880" s="79"/>
    </row>
    <row r="4881" spans="4:21" s="410" customFormat="1" ht="15" hidden="1" customHeight="1">
      <c r="D4881" s="414"/>
      <c r="E4881" s="414"/>
      <c r="F4881" s="414"/>
      <c r="G4881" s="414"/>
      <c r="H4881" s="414"/>
      <c r="I4881" s="414"/>
      <c r="J4881" s="414"/>
      <c r="K4881" s="414"/>
      <c r="L4881" s="414"/>
      <c r="M4881" s="414"/>
      <c r="N4881" s="414"/>
      <c r="O4881" s="414"/>
      <c r="P4881" s="414"/>
      <c r="Q4881" s="414"/>
      <c r="R4881" s="414"/>
      <c r="S4881" s="414"/>
      <c r="T4881" s="413"/>
      <c r="U4881" s="79"/>
    </row>
    <row r="4882" spans="4:21" s="410" customFormat="1" ht="15" hidden="1" customHeight="1">
      <c r="D4882" s="414"/>
      <c r="E4882" s="414"/>
      <c r="F4882" s="414"/>
      <c r="G4882" s="414"/>
      <c r="H4882" s="414"/>
      <c r="I4882" s="414"/>
      <c r="J4882" s="414"/>
      <c r="K4882" s="414"/>
      <c r="L4882" s="414"/>
      <c r="M4882" s="414"/>
      <c r="N4882" s="414"/>
      <c r="O4882" s="414"/>
      <c r="P4882" s="414"/>
      <c r="Q4882" s="414"/>
      <c r="R4882" s="414"/>
      <c r="S4882" s="414"/>
      <c r="T4882" s="413"/>
      <c r="U4882" s="79"/>
    </row>
    <row r="4883" spans="4:21" s="410" customFormat="1" ht="15" hidden="1" customHeight="1">
      <c r="D4883" s="414"/>
      <c r="E4883" s="414"/>
      <c r="F4883" s="414"/>
      <c r="G4883" s="414"/>
      <c r="H4883" s="414"/>
      <c r="I4883" s="414"/>
      <c r="J4883" s="414"/>
      <c r="K4883" s="414"/>
      <c r="L4883" s="414"/>
      <c r="M4883" s="414"/>
      <c r="N4883" s="414"/>
      <c r="O4883" s="414"/>
      <c r="P4883" s="414"/>
      <c r="Q4883" s="414"/>
      <c r="R4883" s="414"/>
      <c r="S4883" s="414"/>
      <c r="T4883" s="413"/>
      <c r="U4883" s="79"/>
    </row>
    <row r="4884" spans="4:21" s="410" customFormat="1" ht="15" hidden="1" customHeight="1">
      <c r="D4884" s="414"/>
      <c r="E4884" s="414"/>
      <c r="F4884" s="414"/>
      <c r="G4884" s="414"/>
      <c r="H4884" s="414"/>
      <c r="I4884" s="414"/>
      <c r="J4884" s="414"/>
      <c r="K4884" s="414"/>
      <c r="L4884" s="414"/>
      <c r="M4884" s="414"/>
      <c r="N4884" s="414"/>
      <c r="O4884" s="414"/>
      <c r="P4884" s="414"/>
      <c r="Q4884" s="414"/>
      <c r="R4884" s="414"/>
      <c r="S4884" s="414"/>
      <c r="T4884" s="413"/>
      <c r="U4884" s="79"/>
    </row>
    <row r="4885" spans="4:21" s="410" customFormat="1" ht="15" hidden="1" customHeight="1">
      <c r="D4885" s="414"/>
      <c r="E4885" s="414"/>
      <c r="F4885" s="414"/>
      <c r="G4885" s="414"/>
      <c r="H4885" s="414"/>
      <c r="I4885" s="414"/>
      <c r="J4885" s="414"/>
      <c r="K4885" s="414"/>
      <c r="L4885" s="414"/>
      <c r="M4885" s="414"/>
      <c r="N4885" s="414"/>
      <c r="O4885" s="414"/>
      <c r="P4885" s="414"/>
      <c r="Q4885" s="414"/>
      <c r="R4885" s="414"/>
      <c r="S4885" s="414"/>
      <c r="T4885" s="413"/>
      <c r="U4885" s="79"/>
    </row>
    <row r="4886" spans="4:21" s="410" customFormat="1" ht="15" hidden="1" customHeight="1">
      <c r="D4886" s="414"/>
      <c r="E4886" s="414"/>
      <c r="F4886" s="414"/>
      <c r="G4886" s="414"/>
      <c r="H4886" s="414"/>
      <c r="I4886" s="414"/>
      <c r="J4886" s="414"/>
      <c r="K4886" s="414"/>
      <c r="L4886" s="414"/>
      <c r="M4886" s="414"/>
      <c r="N4886" s="414"/>
      <c r="O4886" s="414"/>
      <c r="P4886" s="414"/>
      <c r="Q4886" s="414"/>
      <c r="R4886" s="414"/>
      <c r="S4886" s="414"/>
      <c r="T4886" s="413"/>
      <c r="U4886" s="79"/>
    </row>
    <row r="4887" spans="4:21" s="410" customFormat="1" ht="15" hidden="1" customHeight="1">
      <c r="D4887" s="414"/>
      <c r="E4887" s="414"/>
      <c r="F4887" s="414"/>
      <c r="G4887" s="414"/>
      <c r="H4887" s="414"/>
      <c r="I4887" s="414"/>
      <c r="J4887" s="414"/>
      <c r="K4887" s="414"/>
      <c r="L4887" s="414"/>
      <c r="M4887" s="414"/>
      <c r="N4887" s="414"/>
      <c r="O4887" s="414"/>
      <c r="P4887" s="414"/>
      <c r="Q4887" s="414"/>
      <c r="R4887" s="414"/>
      <c r="S4887" s="414"/>
      <c r="T4887" s="413"/>
      <c r="U4887" s="79"/>
    </row>
    <row r="4888" spans="4:21" s="410" customFormat="1" ht="15" hidden="1" customHeight="1">
      <c r="D4888" s="414"/>
      <c r="E4888" s="414"/>
      <c r="F4888" s="414"/>
      <c r="G4888" s="414"/>
      <c r="H4888" s="414"/>
      <c r="I4888" s="414"/>
      <c r="J4888" s="414"/>
      <c r="K4888" s="414"/>
      <c r="L4888" s="414"/>
      <c r="M4888" s="414"/>
      <c r="N4888" s="414"/>
      <c r="O4888" s="414"/>
      <c r="P4888" s="414"/>
      <c r="Q4888" s="414"/>
      <c r="R4888" s="414"/>
      <c r="S4888" s="414"/>
      <c r="T4888" s="413"/>
      <c r="U4888" s="79"/>
    </row>
    <row r="4889" spans="4:21" s="410" customFormat="1" ht="15" hidden="1" customHeight="1">
      <c r="D4889" s="414"/>
      <c r="E4889" s="414"/>
      <c r="F4889" s="414"/>
      <c r="G4889" s="414"/>
      <c r="H4889" s="414"/>
      <c r="I4889" s="414"/>
      <c r="J4889" s="414"/>
      <c r="K4889" s="414"/>
      <c r="L4889" s="414"/>
      <c r="M4889" s="414"/>
      <c r="N4889" s="414"/>
      <c r="O4889" s="414"/>
      <c r="P4889" s="414"/>
      <c r="Q4889" s="414"/>
      <c r="R4889" s="414"/>
      <c r="S4889" s="414"/>
      <c r="T4889" s="413"/>
      <c r="U4889" s="79"/>
    </row>
    <row r="4890" spans="4:21" s="410" customFormat="1" ht="15" hidden="1" customHeight="1">
      <c r="D4890" s="414"/>
      <c r="E4890" s="414"/>
      <c r="F4890" s="414"/>
      <c r="G4890" s="414"/>
      <c r="H4890" s="414"/>
      <c r="I4890" s="414"/>
      <c r="J4890" s="414"/>
      <c r="K4890" s="414"/>
      <c r="L4890" s="414"/>
      <c r="M4890" s="414"/>
      <c r="N4890" s="414"/>
      <c r="O4890" s="414"/>
      <c r="P4890" s="414"/>
      <c r="Q4890" s="414"/>
      <c r="R4890" s="414"/>
      <c r="S4890" s="414"/>
      <c r="T4890" s="413"/>
      <c r="U4890" s="79"/>
    </row>
    <row r="4891" spans="4:21" s="410" customFormat="1" ht="15" hidden="1" customHeight="1">
      <c r="D4891" s="414"/>
      <c r="E4891" s="414"/>
      <c r="F4891" s="414"/>
      <c r="G4891" s="414"/>
      <c r="H4891" s="414"/>
      <c r="I4891" s="414"/>
      <c r="J4891" s="414"/>
      <c r="K4891" s="414"/>
      <c r="L4891" s="414"/>
      <c r="M4891" s="414"/>
      <c r="N4891" s="414"/>
      <c r="O4891" s="414"/>
      <c r="P4891" s="414"/>
      <c r="Q4891" s="414"/>
      <c r="R4891" s="414"/>
      <c r="S4891" s="414"/>
      <c r="T4891" s="413"/>
      <c r="U4891" s="79"/>
    </row>
    <row r="4892" spans="4:21" s="410" customFormat="1" ht="15" hidden="1" customHeight="1">
      <c r="D4892" s="414"/>
      <c r="E4892" s="414"/>
      <c r="F4892" s="414"/>
      <c r="G4892" s="414"/>
      <c r="H4892" s="414"/>
      <c r="I4892" s="414"/>
      <c r="J4892" s="414"/>
      <c r="K4892" s="414"/>
      <c r="L4892" s="414"/>
      <c r="M4892" s="414"/>
      <c r="N4892" s="414"/>
      <c r="O4892" s="414"/>
      <c r="P4892" s="414"/>
      <c r="Q4892" s="414"/>
      <c r="R4892" s="414"/>
      <c r="S4892" s="414"/>
      <c r="T4892" s="413"/>
      <c r="U4892" s="79"/>
    </row>
    <row r="4893" spans="4:21" s="410" customFormat="1" ht="15" hidden="1" customHeight="1">
      <c r="D4893" s="414"/>
      <c r="E4893" s="414"/>
      <c r="F4893" s="414"/>
      <c r="G4893" s="414"/>
      <c r="H4893" s="414"/>
      <c r="I4893" s="414"/>
      <c r="J4893" s="414"/>
      <c r="K4893" s="414"/>
      <c r="L4893" s="414"/>
      <c r="M4893" s="414"/>
      <c r="N4893" s="414"/>
      <c r="O4893" s="414"/>
      <c r="P4893" s="414"/>
      <c r="Q4893" s="414"/>
      <c r="R4893" s="414"/>
      <c r="S4893" s="414"/>
      <c r="T4893" s="413"/>
      <c r="U4893" s="79"/>
    </row>
    <row r="4894" spans="4:21" s="410" customFormat="1" ht="15" hidden="1" customHeight="1">
      <c r="D4894" s="414"/>
      <c r="E4894" s="414"/>
      <c r="F4894" s="414"/>
      <c r="G4894" s="414"/>
      <c r="H4894" s="414"/>
      <c r="I4894" s="414"/>
      <c r="J4894" s="414"/>
      <c r="K4894" s="414"/>
      <c r="L4894" s="414"/>
      <c r="M4894" s="414"/>
      <c r="N4894" s="414"/>
      <c r="O4894" s="414"/>
      <c r="P4894" s="414"/>
      <c r="Q4894" s="414"/>
      <c r="R4894" s="414"/>
      <c r="S4894" s="414"/>
      <c r="T4894" s="413"/>
      <c r="U4894" s="79"/>
    </row>
    <row r="4895" spans="4:21" s="410" customFormat="1" ht="15" hidden="1" customHeight="1">
      <c r="D4895" s="414"/>
      <c r="E4895" s="414"/>
      <c r="F4895" s="414"/>
      <c r="G4895" s="414"/>
      <c r="H4895" s="414"/>
      <c r="I4895" s="414"/>
      <c r="J4895" s="414"/>
      <c r="K4895" s="414"/>
      <c r="L4895" s="414"/>
      <c r="M4895" s="414"/>
      <c r="N4895" s="414"/>
      <c r="O4895" s="414"/>
      <c r="P4895" s="414"/>
      <c r="Q4895" s="414"/>
      <c r="R4895" s="414"/>
      <c r="S4895" s="414"/>
      <c r="T4895" s="413"/>
      <c r="U4895" s="79"/>
    </row>
    <row r="4896" spans="4:21" s="410" customFormat="1" ht="15" hidden="1" customHeight="1">
      <c r="D4896" s="414"/>
      <c r="E4896" s="414"/>
      <c r="F4896" s="414"/>
      <c r="G4896" s="414"/>
      <c r="H4896" s="414"/>
      <c r="I4896" s="414"/>
      <c r="J4896" s="414"/>
      <c r="K4896" s="414"/>
      <c r="L4896" s="414"/>
      <c r="M4896" s="414"/>
      <c r="N4896" s="414"/>
      <c r="O4896" s="414"/>
      <c r="P4896" s="414"/>
      <c r="Q4896" s="414"/>
      <c r="R4896" s="414"/>
      <c r="S4896" s="414"/>
      <c r="T4896" s="413"/>
      <c r="U4896" s="79"/>
    </row>
    <row r="4897" spans="4:21" s="410" customFormat="1" ht="15" hidden="1" customHeight="1">
      <c r="D4897" s="414"/>
      <c r="E4897" s="414"/>
      <c r="F4897" s="414"/>
      <c r="G4897" s="414"/>
      <c r="H4897" s="414"/>
      <c r="I4897" s="414"/>
      <c r="J4897" s="414"/>
      <c r="K4897" s="414"/>
      <c r="L4897" s="414"/>
      <c r="M4897" s="414"/>
      <c r="N4897" s="414"/>
      <c r="O4897" s="414"/>
      <c r="P4897" s="414"/>
      <c r="Q4897" s="414"/>
      <c r="R4897" s="414"/>
      <c r="S4897" s="414"/>
      <c r="T4897" s="413"/>
      <c r="U4897" s="79"/>
    </row>
    <row r="4898" spans="4:21" s="410" customFormat="1" ht="15" hidden="1" customHeight="1">
      <c r="D4898" s="414"/>
      <c r="E4898" s="414"/>
      <c r="F4898" s="414"/>
      <c r="G4898" s="414"/>
      <c r="H4898" s="414"/>
      <c r="I4898" s="414"/>
      <c r="J4898" s="414"/>
      <c r="K4898" s="414"/>
      <c r="L4898" s="414"/>
      <c r="M4898" s="414"/>
      <c r="N4898" s="414"/>
      <c r="O4898" s="414"/>
      <c r="P4898" s="414"/>
      <c r="Q4898" s="414"/>
      <c r="R4898" s="414"/>
      <c r="S4898" s="414"/>
      <c r="T4898" s="413"/>
      <c r="U4898" s="79"/>
    </row>
    <row r="4899" spans="4:21" s="410" customFormat="1" ht="15" hidden="1" customHeight="1">
      <c r="D4899" s="414"/>
      <c r="E4899" s="414"/>
      <c r="F4899" s="414"/>
      <c r="G4899" s="414"/>
      <c r="H4899" s="414"/>
      <c r="I4899" s="414"/>
      <c r="J4899" s="414"/>
      <c r="K4899" s="414"/>
      <c r="L4899" s="414"/>
      <c r="M4899" s="414"/>
      <c r="N4899" s="414"/>
      <c r="O4899" s="414"/>
      <c r="P4899" s="414"/>
      <c r="Q4899" s="414"/>
      <c r="R4899" s="414"/>
      <c r="S4899" s="414"/>
      <c r="T4899" s="413"/>
      <c r="U4899" s="79"/>
    </row>
    <row r="4900" spans="4:21" s="410" customFormat="1" ht="15" hidden="1" customHeight="1">
      <c r="D4900" s="414"/>
      <c r="E4900" s="414"/>
      <c r="F4900" s="414"/>
      <c r="G4900" s="414"/>
      <c r="H4900" s="414"/>
      <c r="I4900" s="414"/>
      <c r="J4900" s="414"/>
      <c r="K4900" s="414"/>
      <c r="L4900" s="414"/>
      <c r="M4900" s="414"/>
      <c r="N4900" s="414"/>
      <c r="O4900" s="414"/>
      <c r="P4900" s="414"/>
      <c r="Q4900" s="414"/>
      <c r="R4900" s="414"/>
      <c r="S4900" s="414"/>
      <c r="T4900" s="413"/>
      <c r="U4900" s="79"/>
    </row>
    <row r="4901" spans="4:21" s="410" customFormat="1" ht="15" hidden="1" customHeight="1">
      <c r="D4901" s="414"/>
      <c r="E4901" s="414"/>
      <c r="F4901" s="414"/>
      <c r="G4901" s="414"/>
      <c r="H4901" s="414"/>
      <c r="I4901" s="414"/>
      <c r="J4901" s="414"/>
      <c r="K4901" s="414"/>
      <c r="L4901" s="414"/>
      <c r="M4901" s="414"/>
      <c r="N4901" s="414"/>
      <c r="O4901" s="414"/>
      <c r="P4901" s="414"/>
      <c r="Q4901" s="414"/>
      <c r="R4901" s="414"/>
      <c r="S4901" s="414"/>
      <c r="T4901" s="413"/>
      <c r="U4901" s="79"/>
    </row>
    <row r="4902" spans="4:21" s="410" customFormat="1" ht="15" hidden="1" customHeight="1">
      <c r="D4902" s="414"/>
      <c r="E4902" s="414"/>
      <c r="F4902" s="414"/>
      <c r="G4902" s="414"/>
      <c r="H4902" s="414"/>
      <c r="I4902" s="414"/>
      <c r="J4902" s="414"/>
      <c r="K4902" s="414"/>
      <c r="L4902" s="414"/>
      <c r="M4902" s="414"/>
      <c r="N4902" s="414"/>
      <c r="O4902" s="414"/>
      <c r="P4902" s="414"/>
      <c r="Q4902" s="414"/>
      <c r="R4902" s="414"/>
      <c r="S4902" s="414"/>
      <c r="T4902" s="413"/>
      <c r="U4902" s="79"/>
    </row>
    <row r="4903" spans="4:21" s="410" customFormat="1" ht="15" hidden="1" customHeight="1">
      <c r="D4903" s="414"/>
      <c r="E4903" s="414"/>
      <c r="F4903" s="414"/>
      <c r="G4903" s="414"/>
      <c r="H4903" s="414"/>
      <c r="I4903" s="414"/>
      <c r="J4903" s="414"/>
      <c r="K4903" s="414"/>
      <c r="L4903" s="414"/>
      <c r="M4903" s="414"/>
      <c r="N4903" s="414"/>
      <c r="O4903" s="414"/>
      <c r="P4903" s="414"/>
      <c r="Q4903" s="414"/>
      <c r="R4903" s="414"/>
      <c r="S4903" s="414"/>
      <c r="T4903" s="413"/>
      <c r="U4903" s="79"/>
    </row>
    <row r="4904" spans="4:21" s="410" customFormat="1" ht="15" hidden="1" customHeight="1">
      <c r="D4904" s="414"/>
      <c r="E4904" s="414"/>
      <c r="F4904" s="414"/>
      <c r="G4904" s="414"/>
      <c r="H4904" s="414"/>
      <c r="I4904" s="414"/>
      <c r="J4904" s="414"/>
      <c r="K4904" s="414"/>
      <c r="L4904" s="414"/>
      <c r="M4904" s="414"/>
      <c r="N4904" s="414"/>
      <c r="O4904" s="414"/>
      <c r="P4904" s="414"/>
      <c r="Q4904" s="414"/>
      <c r="R4904" s="414"/>
      <c r="S4904" s="414"/>
      <c r="T4904" s="413"/>
      <c r="U4904" s="79"/>
    </row>
    <row r="4905" spans="4:21" s="410" customFormat="1" ht="15" hidden="1" customHeight="1">
      <c r="D4905" s="414"/>
      <c r="E4905" s="414"/>
      <c r="F4905" s="414"/>
      <c r="G4905" s="414"/>
      <c r="H4905" s="414"/>
      <c r="I4905" s="414"/>
      <c r="J4905" s="414"/>
      <c r="K4905" s="414"/>
      <c r="L4905" s="414"/>
      <c r="M4905" s="414"/>
      <c r="N4905" s="414"/>
      <c r="O4905" s="414"/>
      <c r="P4905" s="414"/>
      <c r="Q4905" s="414"/>
      <c r="R4905" s="414"/>
      <c r="S4905" s="414"/>
      <c r="T4905" s="413"/>
      <c r="U4905" s="79"/>
    </row>
    <row r="4906" spans="4:21" s="410" customFormat="1" ht="15" hidden="1" customHeight="1">
      <c r="D4906" s="414"/>
      <c r="E4906" s="414"/>
      <c r="F4906" s="414"/>
      <c r="G4906" s="414"/>
      <c r="H4906" s="414"/>
      <c r="I4906" s="414"/>
      <c r="J4906" s="414"/>
      <c r="K4906" s="414"/>
      <c r="L4906" s="414"/>
      <c r="M4906" s="414"/>
      <c r="N4906" s="414"/>
      <c r="O4906" s="414"/>
      <c r="P4906" s="414"/>
      <c r="Q4906" s="414"/>
      <c r="R4906" s="414"/>
      <c r="S4906" s="414"/>
      <c r="T4906" s="413"/>
      <c r="U4906" s="79"/>
    </row>
    <row r="4907" spans="4:21" s="410" customFormat="1" ht="15" hidden="1" customHeight="1">
      <c r="D4907" s="414"/>
      <c r="E4907" s="414"/>
      <c r="F4907" s="414"/>
      <c r="G4907" s="414"/>
      <c r="H4907" s="414"/>
      <c r="I4907" s="414"/>
      <c r="J4907" s="414"/>
      <c r="K4907" s="414"/>
      <c r="L4907" s="414"/>
      <c r="M4907" s="414"/>
      <c r="N4907" s="414"/>
      <c r="O4907" s="414"/>
      <c r="P4907" s="414"/>
      <c r="Q4907" s="414"/>
      <c r="R4907" s="414"/>
      <c r="S4907" s="414"/>
      <c r="T4907" s="413"/>
      <c r="U4907" s="79"/>
    </row>
    <row r="4908" spans="4:21" s="410" customFormat="1" ht="15" hidden="1" customHeight="1">
      <c r="D4908" s="414"/>
      <c r="E4908" s="414"/>
      <c r="F4908" s="414"/>
      <c r="G4908" s="414"/>
      <c r="H4908" s="414"/>
      <c r="I4908" s="414"/>
      <c r="J4908" s="414"/>
      <c r="K4908" s="414"/>
      <c r="L4908" s="414"/>
      <c r="M4908" s="414"/>
      <c r="N4908" s="414"/>
      <c r="O4908" s="414"/>
      <c r="P4908" s="414"/>
      <c r="Q4908" s="414"/>
      <c r="R4908" s="414"/>
      <c r="S4908" s="414"/>
      <c r="T4908" s="413"/>
      <c r="U4908" s="79"/>
    </row>
    <row r="4909" spans="4:21" s="410" customFormat="1" ht="15" hidden="1" customHeight="1">
      <c r="D4909" s="414"/>
      <c r="E4909" s="414"/>
      <c r="F4909" s="414"/>
      <c r="G4909" s="414"/>
      <c r="H4909" s="414"/>
      <c r="I4909" s="414"/>
      <c r="J4909" s="414"/>
      <c r="K4909" s="414"/>
      <c r="L4909" s="414"/>
      <c r="M4909" s="414"/>
      <c r="N4909" s="414"/>
      <c r="O4909" s="414"/>
      <c r="P4909" s="414"/>
      <c r="Q4909" s="414"/>
      <c r="R4909" s="414"/>
      <c r="S4909" s="414"/>
      <c r="T4909" s="413"/>
      <c r="U4909" s="79"/>
    </row>
    <row r="4910" spans="4:21" s="410" customFormat="1" ht="15" hidden="1" customHeight="1">
      <c r="D4910" s="414"/>
      <c r="E4910" s="414"/>
      <c r="F4910" s="414"/>
      <c r="G4910" s="414"/>
      <c r="H4910" s="414"/>
      <c r="I4910" s="414"/>
      <c r="J4910" s="414"/>
      <c r="K4910" s="414"/>
      <c r="L4910" s="414"/>
      <c r="M4910" s="414"/>
      <c r="N4910" s="414"/>
      <c r="O4910" s="414"/>
      <c r="P4910" s="414"/>
      <c r="Q4910" s="414"/>
      <c r="R4910" s="414"/>
      <c r="S4910" s="414"/>
      <c r="T4910" s="413"/>
      <c r="U4910" s="79"/>
    </row>
    <row r="4911" spans="4:21" s="410" customFormat="1" ht="15" hidden="1" customHeight="1">
      <c r="D4911" s="414"/>
      <c r="E4911" s="414"/>
      <c r="F4911" s="414"/>
      <c r="G4911" s="414"/>
      <c r="H4911" s="414"/>
      <c r="I4911" s="414"/>
      <c r="J4911" s="414"/>
      <c r="K4911" s="414"/>
      <c r="L4911" s="414"/>
      <c r="M4911" s="414"/>
      <c r="N4911" s="414"/>
      <c r="O4911" s="414"/>
      <c r="P4911" s="414"/>
      <c r="Q4911" s="414"/>
      <c r="R4911" s="414"/>
      <c r="S4911" s="414"/>
      <c r="T4911" s="413"/>
      <c r="U4911" s="79"/>
    </row>
    <row r="4912" spans="4:21" s="410" customFormat="1" ht="15" hidden="1" customHeight="1">
      <c r="D4912" s="414"/>
      <c r="E4912" s="414"/>
      <c r="F4912" s="414"/>
      <c r="G4912" s="414"/>
      <c r="H4912" s="414"/>
      <c r="I4912" s="414"/>
      <c r="J4912" s="414"/>
      <c r="K4912" s="414"/>
      <c r="L4912" s="414"/>
      <c r="M4912" s="414"/>
      <c r="N4912" s="414"/>
      <c r="O4912" s="414"/>
      <c r="P4912" s="414"/>
      <c r="Q4912" s="414"/>
      <c r="R4912" s="414"/>
      <c r="S4912" s="414"/>
      <c r="T4912" s="413"/>
      <c r="U4912" s="79"/>
    </row>
    <row r="4913" spans="4:21" s="410" customFormat="1" ht="15" hidden="1" customHeight="1">
      <c r="D4913" s="414"/>
      <c r="E4913" s="414"/>
      <c r="F4913" s="414"/>
      <c r="G4913" s="414"/>
      <c r="H4913" s="414"/>
      <c r="I4913" s="414"/>
      <c r="J4913" s="414"/>
      <c r="K4913" s="414"/>
      <c r="L4913" s="414"/>
      <c r="M4913" s="414"/>
      <c r="N4913" s="414"/>
      <c r="O4913" s="414"/>
      <c r="P4913" s="414"/>
      <c r="Q4913" s="414"/>
      <c r="R4913" s="414"/>
      <c r="S4913" s="414"/>
      <c r="T4913" s="413"/>
      <c r="U4913" s="79"/>
    </row>
    <row r="4914" spans="4:21" s="410" customFormat="1" ht="15" hidden="1" customHeight="1">
      <c r="D4914" s="414"/>
      <c r="E4914" s="414"/>
      <c r="F4914" s="414"/>
      <c r="G4914" s="414"/>
      <c r="H4914" s="414"/>
      <c r="I4914" s="414"/>
      <c r="J4914" s="414"/>
      <c r="K4914" s="414"/>
      <c r="L4914" s="414"/>
      <c r="M4914" s="414"/>
      <c r="N4914" s="414"/>
      <c r="O4914" s="414"/>
      <c r="P4914" s="414"/>
      <c r="Q4914" s="414"/>
      <c r="R4914" s="414"/>
      <c r="S4914" s="414"/>
      <c r="T4914" s="413"/>
      <c r="U4914" s="79"/>
    </row>
    <row r="4915" spans="4:21" s="410" customFormat="1" ht="15" hidden="1" customHeight="1">
      <c r="D4915" s="414"/>
      <c r="E4915" s="414"/>
      <c r="F4915" s="414"/>
      <c r="G4915" s="414"/>
      <c r="H4915" s="414"/>
      <c r="I4915" s="414"/>
      <c r="J4915" s="414"/>
      <c r="K4915" s="414"/>
      <c r="L4915" s="414"/>
      <c r="M4915" s="414"/>
      <c r="N4915" s="414"/>
      <c r="O4915" s="414"/>
      <c r="P4915" s="414"/>
      <c r="Q4915" s="414"/>
      <c r="R4915" s="414"/>
      <c r="S4915" s="414"/>
      <c r="T4915" s="413"/>
      <c r="U4915" s="79"/>
    </row>
    <row r="4916" spans="4:21" s="410" customFormat="1" ht="15" hidden="1" customHeight="1">
      <c r="D4916" s="414"/>
      <c r="E4916" s="414"/>
      <c r="F4916" s="414"/>
      <c r="G4916" s="414"/>
      <c r="H4916" s="414"/>
      <c r="I4916" s="414"/>
      <c r="J4916" s="414"/>
      <c r="K4916" s="414"/>
      <c r="L4916" s="414"/>
      <c r="M4916" s="414"/>
      <c r="N4916" s="414"/>
      <c r="O4916" s="414"/>
      <c r="P4916" s="414"/>
      <c r="Q4916" s="414"/>
      <c r="R4916" s="414"/>
      <c r="S4916" s="414"/>
      <c r="T4916" s="413"/>
      <c r="U4916" s="79"/>
    </row>
    <row r="4917" spans="4:21" s="410" customFormat="1" ht="15" hidden="1" customHeight="1">
      <c r="D4917" s="414"/>
      <c r="E4917" s="414"/>
      <c r="F4917" s="414"/>
      <c r="G4917" s="414"/>
      <c r="H4917" s="414"/>
      <c r="I4917" s="414"/>
      <c r="J4917" s="414"/>
      <c r="K4917" s="414"/>
      <c r="L4917" s="414"/>
      <c r="M4917" s="414"/>
      <c r="N4917" s="414"/>
      <c r="O4917" s="414"/>
      <c r="P4917" s="414"/>
      <c r="Q4917" s="414"/>
      <c r="R4917" s="414"/>
      <c r="S4917" s="414"/>
      <c r="T4917" s="413"/>
      <c r="U4917" s="79"/>
    </row>
    <row r="4918" spans="4:21" s="410" customFormat="1" ht="15" hidden="1" customHeight="1">
      <c r="D4918" s="414"/>
      <c r="E4918" s="414"/>
      <c r="F4918" s="414"/>
      <c r="G4918" s="414"/>
      <c r="H4918" s="414"/>
      <c r="I4918" s="414"/>
      <c r="J4918" s="414"/>
      <c r="K4918" s="414"/>
      <c r="L4918" s="414"/>
      <c r="M4918" s="414"/>
      <c r="N4918" s="414"/>
      <c r="O4918" s="414"/>
      <c r="P4918" s="414"/>
      <c r="Q4918" s="414"/>
      <c r="R4918" s="414"/>
      <c r="S4918" s="414"/>
      <c r="T4918" s="413"/>
      <c r="U4918" s="79"/>
    </row>
    <row r="4919" spans="4:21" s="410" customFormat="1" ht="15" hidden="1" customHeight="1">
      <c r="D4919" s="414"/>
      <c r="E4919" s="414"/>
      <c r="F4919" s="414"/>
      <c r="G4919" s="414"/>
      <c r="H4919" s="414"/>
      <c r="I4919" s="414"/>
      <c r="J4919" s="414"/>
      <c r="K4919" s="414"/>
      <c r="L4919" s="414"/>
      <c r="M4919" s="414"/>
      <c r="N4919" s="414"/>
      <c r="O4919" s="414"/>
      <c r="P4919" s="414"/>
      <c r="Q4919" s="414"/>
      <c r="R4919" s="414"/>
      <c r="S4919" s="414"/>
      <c r="T4919" s="413"/>
      <c r="U4919" s="79"/>
    </row>
    <row r="4920" spans="4:21" s="410" customFormat="1" ht="15" hidden="1" customHeight="1">
      <c r="D4920" s="414"/>
      <c r="E4920" s="414"/>
      <c r="F4920" s="414"/>
      <c r="G4920" s="414"/>
      <c r="H4920" s="414"/>
      <c r="I4920" s="414"/>
      <c r="J4920" s="414"/>
      <c r="K4920" s="414"/>
      <c r="L4920" s="414"/>
      <c r="M4920" s="414"/>
      <c r="N4920" s="414"/>
      <c r="O4920" s="414"/>
      <c r="P4920" s="414"/>
      <c r="Q4920" s="414"/>
      <c r="R4920" s="414"/>
      <c r="S4920" s="414"/>
      <c r="T4920" s="413"/>
      <c r="U4920" s="79"/>
    </row>
    <row r="4921" spans="4:21" s="410" customFormat="1" ht="15" hidden="1" customHeight="1">
      <c r="D4921" s="414"/>
      <c r="E4921" s="414"/>
      <c r="F4921" s="414"/>
      <c r="G4921" s="414"/>
      <c r="H4921" s="414"/>
      <c r="I4921" s="414"/>
      <c r="J4921" s="414"/>
      <c r="K4921" s="414"/>
      <c r="L4921" s="414"/>
      <c r="M4921" s="414"/>
      <c r="N4921" s="414"/>
      <c r="O4921" s="414"/>
      <c r="P4921" s="414"/>
      <c r="Q4921" s="414"/>
      <c r="R4921" s="414"/>
      <c r="S4921" s="414"/>
      <c r="T4921" s="413"/>
      <c r="U4921" s="79"/>
    </row>
    <row r="4922" spans="4:21" s="410" customFormat="1" ht="15" hidden="1" customHeight="1">
      <c r="D4922" s="414"/>
      <c r="E4922" s="414"/>
      <c r="F4922" s="414"/>
      <c r="G4922" s="414"/>
      <c r="H4922" s="414"/>
      <c r="I4922" s="414"/>
      <c r="J4922" s="414"/>
      <c r="K4922" s="414"/>
      <c r="L4922" s="414"/>
      <c r="M4922" s="414"/>
      <c r="N4922" s="414"/>
      <c r="O4922" s="414"/>
      <c r="P4922" s="414"/>
      <c r="Q4922" s="414"/>
      <c r="R4922" s="414"/>
      <c r="S4922" s="414"/>
      <c r="T4922" s="413"/>
      <c r="U4922" s="79"/>
    </row>
    <row r="4923" spans="4:21" s="410" customFormat="1" ht="15" hidden="1" customHeight="1">
      <c r="D4923" s="414"/>
      <c r="E4923" s="414"/>
      <c r="F4923" s="414"/>
      <c r="G4923" s="414"/>
      <c r="H4923" s="414"/>
      <c r="I4923" s="414"/>
      <c r="J4923" s="414"/>
      <c r="K4923" s="414"/>
      <c r="L4923" s="414"/>
      <c r="M4923" s="414"/>
      <c r="N4923" s="414"/>
      <c r="O4923" s="414"/>
      <c r="P4923" s="414"/>
      <c r="Q4923" s="414"/>
      <c r="R4923" s="414"/>
      <c r="S4923" s="414"/>
      <c r="T4923" s="413"/>
      <c r="U4923" s="79"/>
    </row>
    <row r="4924" spans="4:21" s="410" customFormat="1" ht="15" hidden="1" customHeight="1">
      <c r="D4924" s="414"/>
      <c r="E4924" s="414"/>
      <c r="F4924" s="414"/>
      <c r="G4924" s="414"/>
      <c r="H4924" s="414"/>
      <c r="I4924" s="414"/>
      <c r="J4924" s="414"/>
      <c r="K4924" s="414"/>
      <c r="L4924" s="414"/>
      <c r="M4924" s="414"/>
      <c r="N4924" s="414"/>
      <c r="O4924" s="414"/>
      <c r="P4924" s="414"/>
      <c r="Q4924" s="414"/>
      <c r="R4924" s="414"/>
      <c r="S4924" s="414"/>
      <c r="T4924" s="413"/>
      <c r="U4924" s="79"/>
    </row>
    <row r="4925" spans="4:21" s="410" customFormat="1" ht="15" hidden="1" customHeight="1">
      <c r="D4925" s="414"/>
      <c r="E4925" s="414"/>
      <c r="F4925" s="414"/>
      <c r="G4925" s="414"/>
      <c r="H4925" s="414"/>
      <c r="I4925" s="414"/>
      <c r="J4925" s="414"/>
      <c r="K4925" s="414"/>
      <c r="L4925" s="414"/>
      <c r="M4925" s="414"/>
      <c r="N4925" s="414"/>
      <c r="O4925" s="414"/>
      <c r="P4925" s="414"/>
      <c r="Q4925" s="414"/>
      <c r="R4925" s="414"/>
      <c r="S4925" s="414"/>
      <c r="T4925" s="413"/>
      <c r="U4925" s="79"/>
    </row>
    <row r="4926" spans="4:21" s="410" customFormat="1" ht="15" hidden="1" customHeight="1">
      <c r="D4926" s="414"/>
      <c r="E4926" s="414"/>
      <c r="F4926" s="414"/>
      <c r="G4926" s="414"/>
      <c r="H4926" s="414"/>
      <c r="I4926" s="414"/>
      <c r="J4926" s="414"/>
      <c r="K4926" s="414"/>
      <c r="L4926" s="414"/>
      <c r="M4926" s="414"/>
      <c r="N4926" s="414"/>
      <c r="O4926" s="414"/>
      <c r="P4926" s="414"/>
      <c r="Q4926" s="414"/>
      <c r="R4926" s="414"/>
      <c r="S4926" s="414"/>
      <c r="T4926" s="413"/>
      <c r="U4926" s="79"/>
    </row>
    <row r="4927" spans="4:21" s="410" customFormat="1" ht="15" hidden="1" customHeight="1">
      <c r="D4927" s="414"/>
      <c r="E4927" s="414"/>
      <c r="F4927" s="414"/>
      <c r="G4927" s="414"/>
      <c r="H4927" s="414"/>
      <c r="I4927" s="414"/>
      <c r="J4927" s="414"/>
      <c r="K4927" s="414"/>
      <c r="L4927" s="414"/>
      <c r="M4927" s="414"/>
      <c r="N4927" s="414"/>
      <c r="O4927" s="414"/>
      <c r="P4927" s="414"/>
      <c r="Q4927" s="414"/>
      <c r="R4927" s="414"/>
      <c r="S4927" s="414"/>
      <c r="T4927" s="413"/>
      <c r="U4927" s="79"/>
    </row>
    <row r="4928" spans="4:21" s="410" customFormat="1" ht="15" hidden="1" customHeight="1">
      <c r="D4928" s="414"/>
      <c r="E4928" s="414"/>
      <c r="F4928" s="414"/>
      <c r="G4928" s="414"/>
      <c r="H4928" s="414"/>
      <c r="I4928" s="414"/>
      <c r="J4928" s="414"/>
      <c r="K4928" s="414"/>
      <c r="L4928" s="414"/>
      <c r="M4928" s="414"/>
      <c r="N4928" s="414"/>
      <c r="O4928" s="414"/>
      <c r="P4928" s="414"/>
      <c r="Q4928" s="414"/>
      <c r="R4928" s="414"/>
      <c r="S4928" s="414"/>
      <c r="T4928" s="413"/>
      <c r="U4928" s="79"/>
    </row>
    <row r="4929" spans="4:21" s="410" customFormat="1" ht="15" hidden="1" customHeight="1">
      <c r="D4929" s="414"/>
      <c r="E4929" s="414"/>
      <c r="F4929" s="414"/>
      <c r="G4929" s="414"/>
      <c r="H4929" s="414"/>
      <c r="I4929" s="414"/>
      <c r="J4929" s="414"/>
      <c r="K4929" s="414"/>
      <c r="L4929" s="414"/>
      <c r="M4929" s="414"/>
      <c r="N4929" s="414"/>
      <c r="O4929" s="414"/>
      <c r="P4929" s="414"/>
      <c r="Q4929" s="414"/>
      <c r="R4929" s="414"/>
      <c r="S4929" s="414"/>
      <c r="T4929" s="413"/>
      <c r="U4929" s="79"/>
    </row>
    <row r="4930" spans="4:21" s="410" customFormat="1" ht="15" hidden="1" customHeight="1">
      <c r="D4930" s="414"/>
      <c r="E4930" s="414"/>
      <c r="F4930" s="414"/>
      <c r="G4930" s="414"/>
      <c r="H4930" s="414"/>
      <c r="I4930" s="414"/>
      <c r="J4930" s="414"/>
      <c r="K4930" s="414"/>
      <c r="L4930" s="414"/>
      <c r="M4930" s="414"/>
      <c r="N4930" s="414"/>
      <c r="O4930" s="414"/>
      <c r="P4930" s="414"/>
      <c r="Q4930" s="414"/>
      <c r="R4930" s="414"/>
      <c r="S4930" s="414"/>
      <c r="T4930" s="413"/>
      <c r="U4930" s="79"/>
    </row>
    <row r="4931" spans="4:21" s="410" customFormat="1" ht="15" hidden="1" customHeight="1">
      <c r="D4931" s="414"/>
      <c r="E4931" s="414"/>
      <c r="F4931" s="414"/>
      <c r="G4931" s="414"/>
      <c r="H4931" s="414"/>
      <c r="I4931" s="414"/>
      <c r="J4931" s="414"/>
      <c r="K4931" s="414"/>
      <c r="L4931" s="414"/>
      <c r="M4931" s="414"/>
      <c r="N4931" s="414"/>
      <c r="O4931" s="414"/>
      <c r="P4931" s="414"/>
      <c r="Q4931" s="414"/>
      <c r="R4931" s="414"/>
      <c r="S4931" s="414"/>
      <c r="T4931" s="413"/>
      <c r="U4931" s="79"/>
    </row>
    <row r="4932" spans="4:21" s="410" customFormat="1" ht="15" hidden="1" customHeight="1">
      <c r="D4932" s="414"/>
      <c r="E4932" s="414"/>
      <c r="F4932" s="414"/>
      <c r="G4932" s="414"/>
      <c r="H4932" s="414"/>
      <c r="I4932" s="414"/>
      <c r="J4932" s="414"/>
      <c r="K4932" s="414"/>
      <c r="L4932" s="414"/>
      <c r="M4932" s="414"/>
      <c r="N4932" s="414"/>
      <c r="O4932" s="414"/>
      <c r="P4932" s="414"/>
      <c r="Q4932" s="414"/>
      <c r="R4932" s="414"/>
      <c r="S4932" s="414"/>
      <c r="T4932" s="413"/>
      <c r="U4932" s="79"/>
    </row>
    <row r="4933" spans="4:21" s="410" customFormat="1" ht="15" hidden="1" customHeight="1">
      <c r="D4933" s="414"/>
      <c r="E4933" s="414"/>
      <c r="F4933" s="414"/>
      <c r="G4933" s="414"/>
      <c r="H4933" s="414"/>
      <c r="I4933" s="414"/>
      <c r="J4933" s="414"/>
      <c r="K4933" s="414"/>
      <c r="L4933" s="414"/>
      <c r="M4933" s="414"/>
      <c r="N4933" s="414"/>
      <c r="O4933" s="414"/>
      <c r="P4933" s="414"/>
      <c r="Q4933" s="414"/>
      <c r="R4933" s="414"/>
      <c r="S4933" s="414"/>
      <c r="T4933" s="413"/>
      <c r="U4933" s="79"/>
    </row>
    <row r="4934" spans="4:21" s="410" customFormat="1" ht="15" hidden="1" customHeight="1">
      <c r="D4934" s="414"/>
      <c r="E4934" s="414"/>
      <c r="F4934" s="414"/>
      <c r="G4934" s="414"/>
      <c r="H4934" s="414"/>
      <c r="I4934" s="414"/>
      <c r="J4934" s="414"/>
      <c r="K4934" s="414"/>
      <c r="L4934" s="414"/>
      <c r="M4934" s="414"/>
      <c r="N4934" s="414"/>
      <c r="O4934" s="414"/>
      <c r="P4934" s="414"/>
      <c r="Q4934" s="414"/>
      <c r="R4934" s="414"/>
      <c r="S4934" s="414"/>
      <c r="T4934" s="413"/>
      <c r="U4934" s="79"/>
    </row>
    <row r="4935" spans="4:21" s="410" customFormat="1" ht="15" hidden="1" customHeight="1">
      <c r="D4935" s="414"/>
      <c r="E4935" s="414"/>
      <c r="F4935" s="414"/>
      <c r="G4935" s="414"/>
      <c r="H4935" s="414"/>
      <c r="I4935" s="414"/>
      <c r="J4935" s="414"/>
      <c r="K4935" s="414"/>
      <c r="L4935" s="414"/>
      <c r="M4935" s="414"/>
      <c r="N4935" s="414"/>
      <c r="O4935" s="414"/>
      <c r="P4935" s="414"/>
      <c r="Q4935" s="414"/>
      <c r="R4935" s="414"/>
      <c r="S4935" s="414"/>
      <c r="T4935" s="413"/>
      <c r="U4935" s="79"/>
    </row>
    <row r="4936" spans="4:21" s="410" customFormat="1" ht="15" hidden="1" customHeight="1">
      <c r="D4936" s="414"/>
      <c r="E4936" s="414"/>
      <c r="F4936" s="414"/>
      <c r="G4936" s="414"/>
      <c r="H4936" s="414"/>
      <c r="I4936" s="414"/>
      <c r="J4936" s="414"/>
      <c r="K4936" s="414"/>
      <c r="L4936" s="414"/>
      <c r="M4936" s="414"/>
      <c r="N4936" s="414"/>
      <c r="O4936" s="414"/>
      <c r="P4936" s="414"/>
      <c r="Q4936" s="414"/>
      <c r="R4936" s="414"/>
      <c r="S4936" s="414"/>
      <c r="T4936" s="413"/>
      <c r="U4936" s="79"/>
    </row>
    <row r="4937" spans="4:21" s="410" customFormat="1" ht="15" hidden="1" customHeight="1">
      <c r="D4937" s="414"/>
      <c r="E4937" s="414"/>
      <c r="F4937" s="414"/>
      <c r="G4937" s="414"/>
      <c r="H4937" s="414"/>
      <c r="I4937" s="414"/>
      <c r="J4937" s="414"/>
      <c r="K4937" s="414"/>
      <c r="L4937" s="414"/>
      <c r="M4937" s="414"/>
      <c r="N4937" s="414"/>
      <c r="O4937" s="414"/>
      <c r="P4937" s="414"/>
      <c r="Q4937" s="414"/>
      <c r="R4937" s="414"/>
      <c r="S4937" s="414"/>
      <c r="T4937" s="413"/>
      <c r="U4937" s="79"/>
    </row>
    <row r="4938" spans="4:21" s="410" customFormat="1" ht="15" hidden="1" customHeight="1">
      <c r="D4938" s="414"/>
      <c r="E4938" s="414"/>
      <c r="F4938" s="414"/>
      <c r="G4938" s="414"/>
      <c r="H4938" s="414"/>
      <c r="I4938" s="414"/>
      <c r="J4938" s="414"/>
      <c r="K4938" s="414"/>
      <c r="L4938" s="414"/>
      <c r="M4938" s="414"/>
      <c r="N4938" s="414"/>
      <c r="O4938" s="414"/>
      <c r="P4938" s="414"/>
      <c r="Q4938" s="414"/>
      <c r="R4938" s="414"/>
      <c r="S4938" s="414"/>
      <c r="T4938" s="413"/>
      <c r="U4938" s="79"/>
    </row>
    <row r="4939" spans="4:21" s="410" customFormat="1" ht="15" hidden="1" customHeight="1">
      <c r="D4939" s="414"/>
      <c r="E4939" s="414"/>
      <c r="F4939" s="414"/>
      <c r="G4939" s="414"/>
      <c r="H4939" s="414"/>
      <c r="I4939" s="414"/>
      <c r="J4939" s="414"/>
      <c r="K4939" s="414"/>
      <c r="L4939" s="414"/>
      <c r="M4939" s="414"/>
      <c r="N4939" s="414"/>
      <c r="O4939" s="414"/>
      <c r="P4939" s="414"/>
      <c r="Q4939" s="414"/>
      <c r="R4939" s="414"/>
      <c r="S4939" s="414"/>
      <c r="T4939" s="413"/>
      <c r="U4939" s="79"/>
    </row>
    <row r="4940" spans="4:21" s="410" customFormat="1" ht="15" hidden="1" customHeight="1">
      <c r="D4940" s="414"/>
      <c r="E4940" s="414"/>
      <c r="F4940" s="414"/>
      <c r="G4940" s="414"/>
      <c r="H4940" s="414"/>
      <c r="I4940" s="414"/>
      <c r="J4940" s="414"/>
      <c r="K4940" s="414"/>
      <c r="L4940" s="414"/>
      <c r="M4940" s="414"/>
      <c r="N4940" s="414"/>
      <c r="O4940" s="414"/>
      <c r="P4940" s="414"/>
      <c r="Q4940" s="414"/>
      <c r="R4940" s="414"/>
      <c r="S4940" s="414"/>
      <c r="T4940" s="413"/>
      <c r="U4940" s="79"/>
    </row>
    <row r="4941" spans="4:21" s="410" customFormat="1" ht="15" hidden="1" customHeight="1">
      <c r="D4941" s="414"/>
      <c r="E4941" s="414"/>
      <c r="F4941" s="414"/>
      <c r="G4941" s="414"/>
      <c r="H4941" s="414"/>
      <c r="I4941" s="414"/>
      <c r="J4941" s="414"/>
      <c r="K4941" s="414"/>
      <c r="L4941" s="414"/>
      <c r="M4941" s="414"/>
      <c r="N4941" s="414"/>
      <c r="O4941" s="414"/>
      <c r="P4941" s="414"/>
      <c r="Q4941" s="414"/>
      <c r="R4941" s="414"/>
      <c r="S4941" s="414"/>
      <c r="T4941" s="413"/>
      <c r="U4941" s="79"/>
    </row>
    <row r="4942" spans="4:21" s="410" customFormat="1" ht="15" hidden="1" customHeight="1">
      <c r="D4942" s="414"/>
      <c r="E4942" s="414"/>
      <c r="F4942" s="414"/>
      <c r="G4942" s="414"/>
      <c r="H4942" s="414"/>
      <c r="I4942" s="414"/>
      <c r="J4942" s="414"/>
      <c r="K4942" s="414"/>
      <c r="L4942" s="414"/>
      <c r="M4942" s="414"/>
      <c r="N4942" s="414"/>
      <c r="O4942" s="414"/>
      <c r="P4942" s="414"/>
      <c r="Q4942" s="414"/>
      <c r="R4942" s="414"/>
      <c r="S4942" s="414"/>
      <c r="T4942" s="413"/>
      <c r="U4942" s="79"/>
    </row>
    <row r="4943" spans="4:21" s="410" customFormat="1" ht="15" hidden="1" customHeight="1">
      <c r="D4943" s="414"/>
      <c r="E4943" s="414"/>
      <c r="F4943" s="414"/>
      <c r="G4943" s="414"/>
      <c r="H4943" s="414"/>
      <c r="I4943" s="414"/>
      <c r="J4943" s="414"/>
      <c r="K4943" s="414"/>
      <c r="L4943" s="414"/>
      <c r="M4943" s="414"/>
      <c r="N4943" s="414"/>
      <c r="O4943" s="414"/>
      <c r="P4943" s="414"/>
      <c r="Q4943" s="414"/>
      <c r="R4943" s="414"/>
      <c r="S4943" s="414"/>
      <c r="T4943" s="413"/>
      <c r="U4943" s="79"/>
    </row>
    <row r="4944" spans="4:21" s="410" customFormat="1" ht="15" hidden="1" customHeight="1">
      <c r="D4944" s="414"/>
      <c r="E4944" s="414"/>
      <c r="F4944" s="414"/>
      <c r="G4944" s="414"/>
      <c r="H4944" s="414"/>
      <c r="I4944" s="414"/>
      <c r="J4944" s="414"/>
      <c r="K4944" s="414"/>
      <c r="L4944" s="414"/>
      <c r="M4944" s="414"/>
      <c r="N4944" s="414"/>
      <c r="O4944" s="414"/>
      <c r="P4944" s="414"/>
      <c r="Q4944" s="414"/>
      <c r="R4944" s="414"/>
      <c r="S4944" s="414"/>
      <c r="T4944" s="413"/>
      <c r="U4944" s="79"/>
    </row>
    <row r="4945" spans="4:21" s="410" customFormat="1" ht="15" hidden="1" customHeight="1">
      <c r="D4945" s="414"/>
      <c r="E4945" s="414"/>
      <c r="F4945" s="414"/>
      <c r="G4945" s="414"/>
      <c r="H4945" s="414"/>
      <c r="I4945" s="414"/>
      <c r="J4945" s="414"/>
      <c r="K4945" s="414"/>
      <c r="L4945" s="414"/>
      <c r="M4945" s="414"/>
      <c r="N4945" s="414"/>
      <c r="O4945" s="414"/>
      <c r="P4945" s="414"/>
      <c r="Q4945" s="414"/>
      <c r="R4945" s="414"/>
      <c r="S4945" s="414"/>
      <c r="T4945" s="413"/>
      <c r="U4945" s="79"/>
    </row>
    <row r="4946" spans="4:21" s="410" customFormat="1" ht="15" hidden="1" customHeight="1">
      <c r="D4946" s="414"/>
      <c r="E4946" s="414"/>
      <c r="F4946" s="414"/>
      <c r="G4946" s="414"/>
      <c r="H4946" s="414"/>
      <c r="I4946" s="414"/>
      <c r="J4946" s="414"/>
      <c r="K4946" s="414"/>
      <c r="L4946" s="414"/>
      <c r="M4946" s="414"/>
      <c r="N4946" s="414"/>
      <c r="O4946" s="414"/>
      <c r="P4946" s="414"/>
      <c r="Q4946" s="414"/>
      <c r="R4946" s="414"/>
      <c r="S4946" s="414"/>
      <c r="T4946" s="413"/>
      <c r="U4946" s="79"/>
    </row>
    <row r="4947" spans="4:21" s="410" customFormat="1" ht="15" hidden="1" customHeight="1">
      <c r="D4947" s="414"/>
      <c r="E4947" s="414"/>
      <c r="F4947" s="414"/>
      <c r="G4947" s="414"/>
      <c r="H4947" s="414"/>
      <c r="I4947" s="414"/>
      <c r="J4947" s="414"/>
      <c r="K4947" s="414"/>
      <c r="L4947" s="414"/>
      <c r="M4947" s="414"/>
      <c r="N4947" s="414"/>
      <c r="O4947" s="414"/>
      <c r="P4947" s="414"/>
      <c r="Q4947" s="414"/>
      <c r="R4947" s="414"/>
      <c r="S4947" s="414"/>
      <c r="T4947" s="413"/>
      <c r="U4947" s="79"/>
    </row>
    <row r="4948" spans="4:21" s="410" customFormat="1" ht="15" hidden="1" customHeight="1">
      <c r="D4948" s="414"/>
      <c r="E4948" s="414"/>
      <c r="F4948" s="414"/>
      <c r="G4948" s="414"/>
      <c r="H4948" s="414"/>
      <c r="I4948" s="414"/>
      <c r="J4948" s="414"/>
      <c r="K4948" s="414"/>
      <c r="L4948" s="414"/>
      <c r="M4948" s="414"/>
      <c r="N4948" s="414"/>
      <c r="O4948" s="414"/>
      <c r="P4948" s="414"/>
      <c r="Q4948" s="414"/>
      <c r="R4948" s="414"/>
      <c r="S4948" s="414"/>
      <c r="T4948" s="413"/>
      <c r="U4948" s="79"/>
    </row>
    <row r="4949" spans="4:21" s="410" customFormat="1" ht="15" hidden="1" customHeight="1">
      <c r="D4949" s="414"/>
      <c r="E4949" s="414"/>
      <c r="F4949" s="414"/>
      <c r="G4949" s="414"/>
      <c r="H4949" s="414"/>
      <c r="I4949" s="414"/>
      <c r="J4949" s="414"/>
      <c r="K4949" s="414"/>
      <c r="L4949" s="414"/>
      <c r="M4949" s="414"/>
      <c r="N4949" s="414"/>
      <c r="O4949" s="414"/>
      <c r="P4949" s="414"/>
      <c r="Q4949" s="414"/>
      <c r="R4949" s="414"/>
      <c r="S4949" s="414"/>
      <c r="T4949" s="413"/>
      <c r="U4949" s="79"/>
    </row>
    <row r="4950" spans="4:21" s="410" customFormat="1" ht="15" hidden="1" customHeight="1">
      <c r="D4950" s="414"/>
      <c r="E4950" s="414"/>
      <c r="F4950" s="414"/>
      <c r="G4950" s="414"/>
      <c r="H4950" s="414"/>
      <c r="I4950" s="414"/>
      <c r="J4950" s="414"/>
      <c r="K4950" s="414"/>
      <c r="L4950" s="414"/>
      <c r="M4950" s="414"/>
      <c r="N4950" s="414"/>
      <c r="O4950" s="414"/>
      <c r="P4950" s="414"/>
      <c r="Q4950" s="414"/>
      <c r="R4950" s="414"/>
      <c r="S4950" s="414"/>
      <c r="T4950" s="413"/>
      <c r="U4950" s="79"/>
    </row>
    <row r="4951" spans="4:21" s="410" customFormat="1" ht="15" hidden="1" customHeight="1">
      <c r="D4951" s="414"/>
      <c r="E4951" s="414"/>
      <c r="F4951" s="414"/>
      <c r="G4951" s="414"/>
      <c r="H4951" s="414"/>
      <c r="I4951" s="414"/>
      <c r="J4951" s="414"/>
      <c r="K4951" s="414"/>
      <c r="L4951" s="414"/>
      <c r="M4951" s="414"/>
      <c r="N4951" s="414"/>
      <c r="O4951" s="414"/>
      <c r="P4951" s="414"/>
      <c r="Q4951" s="414"/>
      <c r="R4951" s="414"/>
      <c r="S4951" s="414"/>
      <c r="T4951" s="413"/>
      <c r="U4951" s="79"/>
    </row>
    <row r="4952" spans="4:21" s="410" customFormat="1" ht="15" hidden="1" customHeight="1">
      <c r="D4952" s="414"/>
      <c r="E4952" s="414"/>
      <c r="F4952" s="414"/>
      <c r="G4952" s="414"/>
      <c r="H4952" s="414"/>
      <c r="I4952" s="414"/>
      <c r="J4952" s="414"/>
      <c r="K4952" s="414"/>
      <c r="L4952" s="414"/>
      <c r="M4952" s="414"/>
      <c r="N4952" s="414"/>
      <c r="O4952" s="414"/>
      <c r="P4952" s="414"/>
      <c r="Q4952" s="414"/>
      <c r="R4952" s="414"/>
      <c r="S4952" s="414"/>
      <c r="T4952" s="413"/>
      <c r="U4952" s="79"/>
    </row>
    <row r="4953" spans="4:21" s="410" customFormat="1" ht="15" hidden="1" customHeight="1">
      <c r="D4953" s="414"/>
      <c r="E4953" s="414"/>
      <c r="F4953" s="414"/>
      <c r="G4953" s="414"/>
      <c r="H4953" s="414"/>
      <c r="I4953" s="414"/>
      <c r="J4953" s="414"/>
      <c r="K4953" s="414"/>
      <c r="L4953" s="414"/>
      <c r="M4953" s="414"/>
      <c r="N4953" s="414"/>
      <c r="O4953" s="414"/>
      <c r="P4953" s="414"/>
      <c r="Q4953" s="414"/>
      <c r="R4953" s="414"/>
      <c r="S4953" s="414"/>
      <c r="T4953" s="413"/>
      <c r="U4953" s="79"/>
    </row>
    <row r="4954" spans="4:21" s="410" customFormat="1" ht="15" hidden="1" customHeight="1">
      <c r="D4954" s="414"/>
      <c r="E4954" s="414"/>
      <c r="F4954" s="414"/>
      <c r="G4954" s="414"/>
      <c r="H4954" s="414"/>
      <c r="I4954" s="414"/>
      <c r="J4954" s="414"/>
      <c r="K4954" s="414"/>
      <c r="L4954" s="414"/>
      <c r="M4954" s="414"/>
      <c r="N4954" s="414"/>
      <c r="O4954" s="414"/>
      <c r="P4954" s="414"/>
      <c r="Q4954" s="414"/>
      <c r="R4954" s="414"/>
      <c r="S4954" s="414"/>
      <c r="T4954" s="413"/>
      <c r="U4954" s="79"/>
    </row>
    <row r="4955" spans="4:21" s="410" customFormat="1" ht="15" hidden="1" customHeight="1">
      <c r="D4955" s="414"/>
      <c r="E4955" s="414"/>
      <c r="F4955" s="414"/>
      <c r="G4955" s="414"/>
      <c r="H4955" s="414"/>
      <c r="I4955" s="414"/>
      <c r="J4955" s="414"/>
      <c r="K4955" s="414"/>
      <c r="L4955" s="414"/>
      <c r="M4955" s="414"/>
      <c r="N4955" s="414"/>
      <c r="O4955" s="414"/>
      <c r="P4955" s="414"/>
      <c r="Q4955" s="414"/>
      <c r="R4955" s="414"/>
      <c r="S4955" s="414"/>
      <c r="T4955" s="413"/>
      <c r="U4955" s="79"/>
    </row>
    <row r="4956" spans="4:21" s="410" customFormat="1" ht="15" hidden="1" customHeight="1">
      <c r="D4956" s="414"/>
      <c r="E4956" s="414"/>
      <c r="F4956" s="414"/>
      <c r="G4956" s="414"/>
      <c r="H4956" s="414"/>
      <c r="I4956" s="414"/>
      <c r="J4956" s="414"/>
      <c r="K4956" s="414"/>
      <c r="L4956" s="414"/>
      <c r="M4956" s="414"/>
      <c r="N4956" s="414"/>
      <c r="O4956" s="414"/>
      <c r="P4956" s="414"/>
      <c r="Q4956" s="414"/>
      <c r="R4956" s="414"/>
      <c r="S4956" s="414"/>
      <c r="T4956" s="413"/>
      <c r="U4956" s="79"/>
    </row>
    <row r="4957" spans="4:21" s="410" customFormat="1" ht="15" hidden="1" customHeight="1">
      <c r="D4957" s="414"/>
      <c r="E4957" s="414"/>
      <c r="F4957" s="414"/>
      <c r="G4957" s="414"/>
      <c r="H4957" s="414"/>
      <c r="I4957" s="414"/>
      <c r="J4957" s="414"/>
      <c r="K4957" s="414"/>
      <c r="L4957" s="414"/>
      <c r="M4957" s="414"/>
      <c r="N4957" s="414"/>
      <c r="O4957" s="414"/>
      <c r="P4957" s="414"/>
      <c r="Q4957" s="414"/>
      <c r="R4957" s="414"/>
      <c r="S4957" s="414"/>
      <c r="T4957" s="413"/>
      <c r="U4957" s="79"/>
    </row>
    <row r="4958" spans="4:21" s="410" customFormat="1" ht="15" hidden="1" customHeight="1">
      <c r="D4958" s="414"/>
      <c r="E4958" s="414"/>
      <c r="F4958" s="414"/>
      <c r="G4958" s="414"/>
      <c r="H4958" s="414"/>
      <c r="I4958" s="414"/>
      <c r="J4958" s="414"/>
      <c r="K4958" s="414"/>
      <c r="L4958" s="414"/>
      <c r="M4958" s="414"/>
      <c r="N4958" s="414"/>
      <c r="O4958" s="414"/>
      <c r="P4958" s="414"/>
      <c r="Q4958" s="414"/>
      <c r="R4958" s="414"/>
      <c r="S4958" s="414"/>
      <c r="T4958" s="413"/>
      <c r="U4958" s="79"/>
    </row>
    <row r="4959" spans="4:21" s="410" customFormat="1" ht="15" hidden="1" customHeight="1">
      <c r="D4959" s="414"/>
      <c r="E4959" s="414"/>
      <c r="F4959" s="414"/>
      <c r="G4959" s="414"/>
      <c r="H4959" s="414"/>
      <c r="I4959" s="414"/>
      <c r="J4959" s="414"/>
      <c r="K4959" s="414"/>
      <c r="L4959" s="414"/>
      <c r="M4959" s="414"/>
      <c r="N4959" s="414"/>
      <c r="O4959" s="414"/>
      <c r="P4959" s="414"/>
      <c r="Q4959" s="414"/>
      <c r="R4959" s="414"/>
      <c r="S4959" s="414"/>
      <c r="T4959" s="413"/>
      <c r="U4959" s="79"/>
    </row>
    <row r="4960" spans="4:21" s="410" customFormat="1" ht="15" hidden="1" customHeight="1">
      <c r="D4960" s="414"/>
      <c r="E4960" s="414"/>
      <c r="F4960" s="414"/>
      <c r="G4960" s="414"/>
      <c r="H4960" s="414"/>
      <c r="I4960" s="414"/>
      <c r="J4960" s="414"/>
      <c r="K4960" s="414"/>
      <c r="L4960" s="414"/>
      <c r="M4960" s="414"/>
      <c r="N4960" s="414"/>
      <c r="O4960" s="414"/>
      <c r="P4960" s="414"/>
      <c r="Q4960" s="414"/>
      <c r="R4960" s="414"/>
      <c r="S4960" s="414"/>
      <c r="T4960" s="413"/>
      <c r="U4960" s="79"/>
    </row>
    <row r="4961" spans="4:21" s="410" customFormat="1" ht="15" hidden="1" customHeight="1">
      <c r="D4961" s="414"/>
      <c r="E4961" s="414"/>
      <c r="F4961" s="414"/>
      <c r="G4961" s="414"/>
      <c r="H4961" s="414"/>
      <c r="I4961" s="414"/>
      <c r="J4961" s="414"/>
      <c r="K4961" s="414"/>
      <c r="L4961" s="414"/>
      <c r="M4961" s="414"/>
      <c r="N4961" s="414"/>
      <c r="O4961" s="414"/>
      <c r="P4961" s="414"/>
      <c r="Q4961" s="414"/>
      <c r="R4961" s="414"/>
      <c r="S4961" s="414"/>
      <c r="T4961" s="413"/>
      <c r="U4961" s="79"/>
    </row>
    <row r="4962" spans="4:21" s="410" customFormat="1" ht="15" hidden="1" customHeight="1">
      <c r="D4962" s="414"/>
      <c r="E4962" s="414"/>
      <c r="F4962" s="414"/>
      <c r="G4962" s="414"/>
      <c r="H4962" s="414"/>
      <c r="I4962" s="414"/>
      <c r="J4962" s="414"/>
      <c r="K4962" s="414"/>
      <c r="L4962" s="414"/>
      <c r="M4962" s="414"/>
      <c r="N4962" s="414"/>
      <c r="O4962" s="414"/>
      <c r="P4962" s="414"/>
      <c r="Q4962" s="414"/>
      <c r="R4962" s="414"/>
      <c r="S4962" s="414"/>
      <c r="T4962" s="413"/>
      <c r="U4962" s="79"/>
    </row>
    <row r="4963" spans="4:21" s="410" customFormat="1" ht="15" hidden="1" customHeight="1">
      <c r="D4963" s="414"/>
      <c r="E4963" s="414"/>
      <c r="F4963" s="414"/>
      <c r="G4963" s="414"/>
      <c r="H4963" s="414"/>
      <c r="I4963" s="414"/>
      <c r="J4963" s="414"/>
      <c r="K4963" s="414"/>
      <c r="L4963" s="414"/>
      <c r="M4963" s="414"/>
      <c r="N4963" s="414"/>
      <c r="O4963" s="414"/>
      <c r="P4963" s="414"/>
      <c r="Q4963" s="414"/>
      <c r="R4963" s="414"/>
      <c r="S4963" s="414"/>
      <c r="T4963" s="413"/>
      <c r="U4963" s="79"/>
    </row>
    <row r="4964" spans="4:21" s="410" customFormat="1" ht="15" hidden="1" customHeight="1">
      <c r="D4964" s="414"/>
      <c r="E4964" s="414"/>
      <c r="F4964" s="414"/>
      <c r="G4964" s="414"/>
      <c r="H4964" s="414"/>
      <c r="I4964" s="414"/>
      <c r="J4964" s="414"/>
      <c r="K4964" s="414"/>
      <c r="L4964" s="414"/>
      <c r="M4964" s="414"/>
      <c r="N4964" s="414"/>
      <c r="O4964" s="414"/>
      <c r="P4964" s="414"/>
      <c r="Q4964" s="414"/>
      <c r="R4964" s="414"/>
      <c r="S4964" s="414"/>
      <c r="T4964" s="413"/>
      <c r="U4964" s="79"/>
    </row>
    <row r="4965" spans="4:21" s="410" customFormat="1" ht="15" hidden="1" customHeight="1">
      <c r="D4965" s="414"/>
      <c r="E4965" s="414"/>
      <c r="F4965" s="414"/>
      <c r="G4965" s="414"/>
      <c r="H4965" s="414"/>
      <c r="I4965" s="414"/>
      <c r="J4965" s="414"/>
      <c r="K4965" s="414"/>
      <c r="L4965" s="414"/>
      <c r="M4965" s="414"/>
      <c r="N4965" s="414"/>
      <c r="O4965" s="414"/>
      <c r="P4965" s="414"/>
      <c r="Q4965" s="414"/>
      <c r="R4965" s="414"/>
      <c r="S4965" s="414"/>
      <c r="T4965" s="413"/>
      <c r="U4965" s="79"/>
    </row>
    <row r="4966" spans="4:21" s="410" customFormat="1" ht="15" hidden="1" customHeight="1">
      <c r="D4966" s="414"/>
      <c r="E4966" s="414"/>
      <c r="F4966" s="414"/>
      <c r="G4966" s="414"/>
      <c r="H4966" s="414"/>
      <c r="I4966" s="414"/>
      <c r="J4966" s="414"/>
      <c r="K4966" s="414"/>
      <c r="L4966" s="414"/>
      <c r="M4966" s="414"/>
      <c r="N4966" s="414"/>
      <c r="O4966" s="414"/>
      <c r="P4966" s="414"/>
      <c r="Q4966" s="414"/>
      <c r="R4966" s="414"/>
      <c r="S4966" s="414"/>
      <c r="T4966" s="413"/>
      <c r="U4966" s="79"/>
    </row>
    <row r="4967" spans="4:21" s="410" customFormat="1" ht="15" hidden="1" customHeight="1">
      <c r="D4967" s="414"/>
      <c r="E4967" s="414"/>
      <c r="F4967" s="414"/>
      <c r="G4967" s="414"/>
      <c r="H4967" s="414"/>
      <c r="I4967" s="414"/>
      <c r="J4967" s="414"/>
      <c r="K4967" s="414"/>
      <c r="L4967" s="414"/>
      <c r="M4967" s="414"/>
      <c r="N4967" s="414"/>
      <c r="O4967" s="414"/>
      <c r="P4967" s="414"/>
      <c r="Q4967" s="414"/>
      <c r="R4967" s="414"/>
      <c r="S4967" s="414"/>
      <c r="T4967" s="413"/>
      <c r="U4967" s="79"/>
    </row>
    <row r="4968" spans="4:21" s="410" customFormat="1" ht="15" hidden="1" customHeight="1">
      <c r="D4968" s="414"/>
      <c r="E4968" s="414"/>
      <c r="F4968" s="414"/>
      <c r="G4968" s="414"/>
      <c r="H4968" s="414"/>
      <c r="I4968" s="414"/>
      <c r="J4968" s="414"/>
      <c r="K4968" s="414"/>
      <c r="L4968" s="414"/>
      <c r="M4968" s="414"/>
      <c r="N4968" s="414"/>
      <c r="O4968" s="414"/>
      <c r="P4968" s="414"/>
      <c r="Q4968" s="414"/>
      <c r="R4968" s="414"/>
      <c r="S4968" s="414"/>
      <c r="T4968" s="413"/>
      <c r="U4968" s="79"/>
    </row>
    <row r="4969" spans="4:21" s="410" customFormat="1" ht="15" hidden="1" customHeight="1">
      <c r="D4969" s="414"/>
      <c r="E4969" s="414"/>
      <c r="F4969" s="414"/>
      <c r="G4969" s="414"/>
      <c r="H4969" s="414"/>
      <c r="I4969" s="414"/>
      <c r="J4969" s="414"/>
      <c r="K4969" s="414"/>
      <c r="L4969" s="414"/>
      <c r="M4969" s="414"/>
      <c r="N4969" s="414"/>
      <c r="O4969" s="414"/>
      <c r="P4969" s="414"/>
      <c r="Q4969" s="414"/>
      <c r="R4969" s="414"/>
      <c r="S4969" s="414"/>
      <c r="T4969" s="413"/>
      <c r="U4969" s="79"/>
    </row>
    <row r="4970" spans="4:21" s="410" customFormat="1" ht="15" hidden="1" customHeight="1">
      <c r="D4970" s="414"/>
      <c r="E4970" s="414"/>
      <c r="F4970" s="414"/>
      <c r="G4970" s="414"/>
      <c r="H4970" s="414"/>
      <c r="I4970" s="414"/>
      <c r="J4970" s="414"/>
      <c r="K4970" s="414"/>
      <c r="L4970" s="414"/>
      <c r="M4970" s="414"/>
      <c r="N4970" s="414"/>
      <c r="O4970" s="414"/>
      <c r="P4970" s="414"/>
      <c r="Q4970" s="414"/>
      <c r="R4970" s="414"/>
      <c r="S4970" s="414"/>
      <c r="T4970" s="413"/>
      <c r="U4970" s="79"/>
    </row>
    <row r="4971" spans="4:21" s="410" customFormat="1" ht="15" hidden="1" customHeight="1">
      <c r="D4971" s="414"/>
      <c r="E4971" s="414"/>
      <c r="F4971" s="414"/>
      <c r="G4971" s="414"/>
      <c r="H4971" s="414"/>
      <c r="I4971" s="414"/>
      <c r="J4971" s="414"/>
      <c r="K4971" s="414"/>
      <c r="L4971" s="414"/>
      <c r="M4971" s="414"/>
      <c r="N4971" s="414"/>
      <c r="O4971" s="414"/>
      <c r="P4971" s="414"/>
      <c r="Q4971" s="414"/>
      <c r="R4971" s="414"/>
      <c r="S4971" s="414"/>
      <c r="T4971" s="413"/>
      <c r="U4971" s="79"/>
    </row>
    <row r="4972" spans="4:21" s="410" customFormat="1" ht="15" hidden="1" customHeight="1">
      <c r="D4972" s="414"/>
      <c r="E4972" s="414"/>
      <c r="F4972" s="414"/>
      <c r="G4972" s="414"/>
      <c r="H4972" s="414"/>
      <c r="I4972" s="414"/>
      <c r="J4972" s="414"/>
      <c r="K4972" s="414"/>
      <c r="L4972" s="414"/>
      <c r="M4972" s="414"/>
      <c r="N4972" s="414"/>
      <c r="O4972" s="414"/>
      <c r="P4972" s="414"/>
      <c r="Q4972" s="414"/>
      <c r="R4972" s="414"/>
      <c r="S4972" s="414"/>
      <c r="T4972" s="413"/>
      <c r="U4972" s="79"/>
    </row>
    <row r="4973" spans="4:21" s="410" customFormat="1" ht="15" hidden="1" customHeight="1">
      <c r="D4973" s="414"/>
      <c r="E4973" s="414"/>
      <c r="F4973" s="414"/>
      <c r="G4973" s="414"/>
      <c r="H4973" s="414"/>
      <c r="I4973" s="414"/>
      <c r="J4973" s="414"/>
      <c r="K4973" s="414"/>
      <c r="L4973" s="414"/>
      <c r="M4973" s="414"/>
      <c r="N4973" s="414"/>
      <c r="O4973" s="414"/>
      <c r="P4973" s="414"/>
      <c r="Q4973" s="414"/>
      <c r="R4973" s="414"/>
      <c r="S4973" s="414"/>
      <c r="T4973" s="413"/>
      <c r="U4973" s="79"/>
    </row>
    <row r="4974" spans="4:21" s="410" customFormat="1" ht="15" hidden="1" customHeight="1">
      <c r="D4974" s="414"/>
      <c r="E4974" s="414"/>
      <c r="F4974" s="414"/>
      <c r="G4974" s="414"/>
      <c r="H4974" s="414"/>
      <c r="I4974" s="414"/>
      <c r="J4974" s="414"/>
      <c r="K4974" s="414"/>
      <c r="L4974" s="414"/>
      <c r="M4974" s="414"/>
      <c r="N4974" s="414"/>
      <c r="O4974" s="414"/>
      <c r="P4974" s="414"/>
      <c r="Q4974" s="414"/>
      <c r="R4974" s="414"/>
      <c r="S4974" s="414"/>
      <c r="T4974" s="413"/>
      <c r="U4974" s="79"/>
    </row>
    <row r="4975" spans="4:21" s="410" customFormat="1" hidden="1">
      <c r="D4975" s="117"/>
      <c r="E4975" s="117"/>
      <c r="F4975" s="117"/>
      <c r="G4975" s="117"/>
      <c r="H4975" s="117"/>
      <c r="I4975" s="117"/>
      <c r="J4975" s="117"/>
      <c r="K4975" s="117"/>
      <c r="L4975" s="117"/>
      <c r="M4975" s="117"/>
      <c r="N4975" s="117"/>
      <c r="O4975" s="117"/>
      <c r="P4975" s="117"/>
      <c r="Q4975" s="414"/>
      <c r="R4975" s="414"/>
      <c r="S4975" s="414"/>
      <c r="T4975" s="413"/>
    </row>
    <row r="4976" spans="4:21" s="410" customFormat="1" ht="14.25" hidden="1">
      <c r="D4976" s="579"/>
      <c r="E4976" s="579"/>
      <c r="F4976" s="579"/>
      <c r="G4976" s="579"/>
      <c r="H4976" s="579"/>
      <c r="I4976" s="579"/>
      <c r="J4976" s="579"/>
      <c r="K4976" s="579"/>
      <c r="L4976" s="579"/>
      <c r="M4976" s="579"/>
      <c r="N4976" s="579"/>
      <c r="O4976" s="579"/>
      <c r="P4976" s="579"/>
      <c r="Q4976" s="414"/>
      <c r="R4976" s="414"/>
      <c r="S4976" s="414"/>
      <c r="T4976" s="413"/>
    </row>
    <row r="4977" spans="4:20" s="410" customFormat="1" ht="14.25" hidden="1">
      <c r="D4977" s="579"/>
      <c r="E4977" s="579"/>
      <c r="F4977" s="579"/>
      <c r="G4977" s="579"/>
      <c r="H4977" s="579"/>
      <c r="I4977" s="579"/>
      <c r="J4977" s="579"/>
      <c r="K4977" s="579"/>
      <c r="L4977" s="579"/>
      <c r="M4977" s="579"/>
      <c r="N4977" s="579"/>
      <c r="O4977" s="579"/>
      <c r="P4977" s="579"/>
      <c r="Q4977" s="414"/>
      <c r="R4977" s="414"/>
      <c r="S4977" s="414"/>
      <c r="T4977" s="413"/>
    </row>
    <row r="4978" spans="4:20" s="410" customFormat="1" ht="14.25" hidden="1">
      <c r="D4978" s="414"/>
      <c r="E4978" s="414"/>
      <c r="F4978" s="414"/>
      <c r="G4978" s="414"/>
      <c r="H4978" s="414"/>
      <c r="I4978" s="414"/>
      <c r="J4978" s="414"/>
      <c r="K4978" s="414"/>
      <c r="L4978" s="414"/>
      <c r="M4978" s="414"/>
      <c r="N4978" s="414"/>
      <c r="O4978" s="414"/>
      <c r="P4978" s="414"/>
      <c r="Q4978" s="414"/>
      <c r="R4978" s="414"/>
      <c r="S4978" s="414"/>
      <c r="T4978" s="413"/>
    </row>
    <row r="4979" spans="4:20" s="410" customFormat="1" ht="14.25" hidden="1">
      <c r="D4979" s="414"/>
      <c r="E4979" s="414"/>
      <c r="F4979" s="414"/>
      <c r="G4979" s="414"/>
      <c r="H4979" s="414"/>
      <c r="I4979" s="414"/>
      <c r="J4979" s="414"/>
      <c r="K4979" s="414"/>
      <c r="L4979" s="414"/>
      <c r="M4979" s="414"/>
      <c r="N4979" s="414"/>
      <c r="O4979" s="414"/>
      <c r="P4979" s="414"/>
      <c r="Q4979" s="414"/>
      <c r="R4979" s="414"/>
      <c r="S4979" s="414"/>
      <c r="T4979" s="413"/>
    </row>
    <row r="4980" spans="4:20" s="410" customFormat="1" ht="14.25" hidden="1">
      <c r="D4980" s="414"/>
      <c r="E4980" s="414"/>
      <c r="F4980" s="414"/>
      <c r="G4980" s="414"/>
      <c r="H4980" s="414"/>
      <c r="I4980" s="414"/>
      <c r="J4980" s="414"/>
      <c r="K4980" s="414"/>
      <c r="L4980" s="414"/>
      <c r="M4980" s="414"/>
      <c r="N4980" s="414"/>
      <c r="O4980" s="414"/>
      <c r="P4980" s="414"/>
      <c r="Q4980" s="414"/>
      <c r="R4980" s="414"/>
      <c r="S4980" s="414"/>
      <c r="T4980" s="413"/>
    </row>
    <row r="4981" spans="4:20" s="410" customFormat="1" ht="14.25" hidden="1">
      <c r="D4981" s="414"/>
      <c r="E4981" s="414"/>
      <c r="F4981" s="414"/>
      <c r="G4981" s="414"/>
      <c r="H4981" s="414"/>
      <c r="I4981" s="414"/>
      <c r="J4981" s="414"/>
      <c r="K4981" s="414"/>
      <c r="L4981" s="414"/>
      <c r="M4981" s="414"/>
      <c r="N4981" s="414"/>
      <c r="O4981" s="414"/>
      <c r="P4981" s="414"/>
      <c r="Q4981" s="414"/>
      <c r="R4981" s="414"/>
      <c r="S4981" s="414"/>
      <c r="T4981" s="413"/>
    </row>
    <row r="4982" spans="4:20" s="410" customFormat="1" ht="14.25" hidden="1">
      <c r="D4982" s="414"/>
      <c r="E4982" s="414"/>
      <c r="F4982" s="414"/>
      <c r="G4982" s="414"/>
      <c r="H4982" s="414"/>
      <c r="I4982" s="414"/>
      <c r="J4982" s="414"/>
      <c r="K4982" s="414"/>
      <c r="L4982" s="414"/>
      <c r="M4982" s="414"/>
      <c r="N4982" s="414"/>
      <c r="O4982" s="414"/>
      <c r="P4982" s="414"/>
      <c r="Q4982" s="414"/>
      <c r="R4982" s="414"/>
      <c r="S4982" s="414"/>
      <c r="T4982" s="413"/>
    </row>
    <row r="4983" spans="4:20" s="410" customFormat="1" ht="14.25" hidden="1">
      <c r="D4983" s="414"/>
      <c r="E4983" s="414"/>
      <c r="F4983" s="414"/>
      <c r="G4983" s="414"/>
      <c r="H4983" s="414"/>
      <c r="I4983" s="414"/>
      <c r="J4983" s="414"/>
      <c r="K4983" s="414"/>
      <c r="L4983" s="414"/>
      <c r="M4983" s="414"/>
      <c r="N4983" s="414"/>
      <c r="O4983" s="414"/>
      <c r="P4983" s="414"/>
      <c r="Q4983" s="414"/>
      <c r="R4983" s="414"/>
      <c r="S4983" s="414"/>
      <c r="T4983" s="413"/>
    </row>
    <row r="4984" spans="4:20" s="410" customFormat="1" ht="14.25" hidden="1">
      <c r="D4984" s="414"/>
      <c r="E4984" s="414"/>
      <c r="F4984" s="414"/>
      <c r="G4984" s="414"/>
      <c r="H4984" s="414"/>
      <c r="I4984" s="414"/>
      <c r="J4984" s="414"/>
      <c r="K4984" s="414"/>
      <c r="L4984" s="414"/>
      <c r="M4984" s="414"/>
      <c r="N4984" s="414"/>
      <c r="O4984" s="414"/>
      <c r="P4984" s="414"/>
      <c r="Q4984" s="414"/>
      <c r="R4984" s="414"/>
      <c r="S4984" s="414"/>
      <c r="T4984" s="413"/>
    </row>
  </sheetData>
  <sheetProtection selectLockedCells="1"/>
  <autoFilter ref="A1:U4974">
    <filterColumn colId="20">
      <filters>
        <filter val="1.0"/>
      </filters>
    </filterColumn>
  </autoFilter>
  <customSheetViews>
    <customSheetView guid="{D2EAEDA9-9A26-478D-AA51-4B890884D12C}" scale="80" showPageBreaks="1" hiddenColumns="1">
      <pane xSplit="3" ySplit="5" topLeftCell="D6" activePane="bottomRight" state="frozen"/>
      <selection pane="bottomRight" activeCell="E7" sqref="E7"/>
      <pageMargins left="0.17" right="0.24" top="0.26" bottom="0.18" header="0.17" footer="0.16"/>
      <pageSetup paperSize="5" scale="93" orientation="landscape" r:id="rId1"/>
      <headerFooter alignWithMargins="0"/>
    </customSheetView>
  </customSheetViews>
  <mergeCells count="2">
    <mergeCell ref="D2:K2"/>
    <mergeCell ref="L2:O2"/>
  </mergeCells>
  <phoneticPr fontId="11" type="noConversion"/>
  <pageMargins left="0" right="0" top="0.08" bottom="0.33" header="0.17" footer="0.16"/>
  <pageSetup paperSize="5" scale="84" orientation="landscape" r:id="rId2"/>
  <headerFooter alignWithMargins="0">
    <oddFooter>&amp;R&amp;8Page &amp;P of &amp;N
&amp;D
&amp;T</oddFooter>
  </headerFooter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04"/>
  <sheetViews>
    <sheetView tabSelected="1" topLeftCell="C1" zoomScale="90" zoomScaleNormal="90" workbookViewId="0">
      <selection sqref="A1:B1048576"/>
    </sheetView>
  </sheetViews>
  <sheetFormatPr defaultRowHeight="15"/>
  <cols>
    <col min="1" max="1" width="3.44140625" style="18" hidden="1" customWidth="1"/>
    <col min="2" max="2" width="6.77734375" style="18" hidden="1" customWidth="1"/>
    <col min="3" max="3" width="32.6640625" style="18" customWidth="1"/>
    <col min="4" max="5" width="8.88671875" style="18"/>
    <col min="6" max="6" width="9.109375" style="18" customWidth="1"/>
    <col min="7" max="16384" width="8.88671875" style="18"/>
  </cols>
  <sheetData>
    <row r="1" spans="1:33" s="7" customFormat="1" ht="15" customHeight="1">
      <c r="C1" s="463" t="s">
        <v>2540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1"/>
    </row>
    <row r="2" spans="1:33" s="16" customFormat="1" ht="15.75" customHeight="1">
      <c r="C2" s="2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4"/>
    </row>
    <row r="3" spans="1:33" s="16" customFormat="1" ht="12" thickBot="1">
      <c r="C3" s="2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5"/>
      <c r="P3" s="1"/>
    </row>
    <row r="4" spans="1:33" s="7" customFormat="1" ht="16.5" customHeight="1" thickBot="1">
      <c r="C4" s="6" t="s">
        <v>0</v>
      </c>
      <c r="D4" s="30" t="s">
        <v>1</v>
      </c>
      <c r="E4" s="30" t="s">
        <v>2</v>
      </c>
      <c r="F4" s="30" t="s">
        <v>3</v>
      </c>
      <c r="G4" s="30" t="s">
        <v>4</v>
      </c>
      <c r="H4" s="30" t="s">
        <v>5</v>
      </c>
      <c r="I4" s="30" t="s">
        <v>6</v>
      </c>
      <c r="J4" s="30" t="s">
        <v>7</v>
      </c>
      <c r="K4" s="30" t="s">
        <v>8</v>
      </c>
      <c r="L4" s="30" t="s">
        <v>9</v>
      </c>
      <c r="M4" s="30" t="s">
        <v>10</v>
      </c>
      <c r="N4" s="30" t="s">
        <v>11</v>
      </c>
      <c r="O4" s="31" t="s">
        <v>12</v>
      </c>
      <c r="P4" s="32" t="s">
        <v>14</v>
      </c>
    </row>
    <row r="5" spans="1:33" s="7" customFormat="1" ht="15.75" customHeight="1" thickBot="1">
      <c r="A5" s="7" t="s">
        <v>15</v>
      </c>
      <c r="B5" s="9">
        <v>8</v>
      </c>
      <c r="C5" s="23" t="s">
        <v>1202</v>
      </c>
      <c r="D5" s="40">
        <v>3472.3073850200008</v>
      </c>
      <c r="E5" s="41">
        <v>3263.6902974600007</v>
      </c>
      <c r="F5" s="41">
        <v>3783.3829999999998</v>
      </c>
      <c r="G5" s="41">
        <v>3296.5330000000004</v>
      </c>
      <c r="H5" s="41">
        <v>3535.7830000000008</v>
      </c>
      <c r="I5" s="41">
        <v>3936.683</v>
      </c>
      <c r="J5" s="41">
        <v>4087.5329999999999</v>
      </c>
      <c r="K5" s="41">
        <v>3282.2830000000008</v>
      </c>
      <c r="L5" s="41">
        <v>3569.683</v>
      </c>
      <c r="M5" s="41">
        <v>5140.93370254</v>
      </c>
      <c r="N5" s="41">
        <v>4199.9914725799999</v>
      </c>
      <c r="O5" s="41">
        <v>4719.6961424000037</v>
      </c>
      <c r="P5" s="42">
        <v>46288.5</v>
      </c>
      <c r="Q5" s="628"/>
      <c r="R5" s="628"/>
      <c r="S5" s="628"/>
      <c r="T5" s="628"/>
      <c r="U5" s="628"/>
      <c r="V5" s="628"/>
      <c r="W5" s="628"/>
      <c r="X5" s="628"/>
      <c r="Y5" s="628"/>
      <c r="Z5" s="628"/>
      <c r="AA5" s="628"/>
      <c r="AB5" s="628"/>
      <c r="AC5" s="628"/>
      <c r="AD5" s="628"/>
      <c r="AE5" s="628"/>
      <c r="AF5" s="628"/>
      <c r="AG5" s="628"/>
    </row>
    <row r="6" spans="1:33" s="7" customFormat="1" ht="15.75" customHeight="1" thickBot="1">
      <c r="A6" s="7" t="s">
        <v>16</v>
      </c>
      <c r="B6" s="9">
        <v>17</v>
      </c>
      <c r="C6" s="23" t="s">
        <v>1212</v>
      </c>
      <c r="D6" s="43">
        <v>217.05961208999997</v>
      </c>
      <c r="E6" s="34">
        <v>21.7</v>
      </c>
      <c r="F6" s="34">
        <v>22.9</v>
      </c>
      <c r="G6" s="34">
        <v>24</v>
      </c>
      <c r="H6" s="34">
        <v>38.299999999999997</v>
      </c>
      <c r="I6" s="34">
        <v>62.9</v>
      </c>
      <c r="J6" s="34">
        <v>67.899999999999991</v>
      </c>
      <c r="K6" s="34">
        <v>21.6</v>
      </c>
      <c r="L6" s="34">
        <v>19.5</v>
      </c>
      <c r="M6" s="34">
        <v>86.699999999999989</v>
      </c>
      <c r="N6" s="34">
        <v>22.5</v>
      </c>
      <c r="O6" s="34">
        <v>19.040387910000032</v>
      </c>
      <c r="P6" s="44">
        <v>624.1</v>
      </c>
    </row>
    <row r="7" spans="1:33" s="7" customFormat="1" ht="15.75" customHeight="1" thickBot="1">
      <c r="A7" s="7" t="s">
        <v>17</v>
      </c>
      <c r="B7" s="14">
        <v>26</v>
      </c>
      <c r="C7" s="21" t="s">
        <v>1223</v>
      </c>
      <c r="D7" s="43">
        <v>3255.2477729300008</v>
      </c>
      <c r="E7" s="33">
        <v>3241.9902974600009</v>
      </c>
      <c r="F7" s="33">
        <v>3760.4829999999997</v>
      </c>
      <c r="G7" s="33">
        <v>3272.5330000000004</v>
      </c>
      <c r="H7" s="33">
        <v>3497.4830000000006</v>
      </c>
      <c r="I7" s="33">
        <v>3873.7829999999999</v>
      </c>
      <c r="J7" s="33">
        <v>4019.6329999999998</v>
      </c>
      <c r="K7" s="33">
        <v>3260.6830000000009</v>
      </c>
      <c r="L7" s="33">
        <v>3550.183</v>
      </c>
      <c r="M7" s="33">
        <v>5054.2337025400002</v>
      </c>
      <c r="N7" s="33">
        <v>4177.4914725799999</v>
      </c>
      <c r="O7" s="33">
        <v>4700.6557544900033</v>
      </c>
      <c r="P7" s="44">
        <v>45664.4</v>
      </c>
    </row>
    <row r="8" spans="1:33" s="7" customFormat="1" ht="15.75" customHeight="1" thickBot="1">
      <c r="A8" s="7" t="s">
        <v>18</v>
      </c>
      <c r="B8" s="14">
        <v>35</v>
      </c>
      <c r="C8" s="17" t="s">
        <v>1233</v>
      </c>
      <c r="D8" s="43">
        <v>8.5368714800000003</v>
      </c>
      <c r="E8" s="36">
        <v>7.1</v>
      </c>
      <c r="F8" s="36">
        <v>7.3</v>
      </c>
      <c r="G8" s="36">
        <v>6.8</v>
      </c>
      <c r="H8" s="36">
        <v>7</v>
      </c>
      <c r="I8" s="36">
        <v>6.3</v>
      </c>
      <c r="J8" s="36">
        <v>6.8</v>
      </c>
      <c r="K8" s="36">
        <v>6.8</v>
      </c>
      <c r="L8" s="36">
        <v>7.6</v>
      </c>
      <c r="M8" s="36">
        <v>8.1999999999999993</v>
      </c>
      <c r="N8" s="36">
        <v>7.2</v>
      </c>
      <c r="O8" s="37">
        <v>7.1631285200000008</v>
      </c>
      <c r="P8" s="44">
        <v>86.8</v>
      </c>
    </row>
    <row r="9" spans="1:33" s="7" customFormat="1" ht="15.75" customHeight="1" thickBot="1">
      <c r="A9" s="7" t="s">
        <v>18</v>
      </c>
      <c r="B9" s="14">
        <v>44</v>
      </c>
      <c r="C9" s="17" t="s">
        <v>2323</v>
      </c>
      <c r="D9" s="43">
        <v>0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8.8000000000000007</v>
      </c>
      <c r="K9" s="36">
        <v>0</v>
      </c>
      <c r="L9" s="36">
        <v>0</v>
      </c>
      <c r="M9" s="36">
        <v>0</v>
      </c>
      <c r="N9" s="36">
        <v>0</v>
      </c>
      <c r="O9" s="37">
        <v>0</v>
      </c>
      <c r="P9" s="44">
        <v>8.8000000000000007</v>
      </c>
    </row>
    <row r="10" spans="1:33" s="7" customFormat="1" ht="15.75" customHeight="1" thickBot="1">
      <c r="A10" s="7" t="s">
        <v>18</v>
      </c>
      <c r="B10" s="14">
        <v>53</v>
      </c>
      <c r="C10" s="17" t="s">
        <v>1243</v>
      </c>
      <c r="D10" s="43">
        <v>8.5368714800000003</v>
      </c>
      <c r="E10" s="35">
        <v>7.1</v>
      </c>
      <c r="F10" s="35">
        <v>7.3</v>
      </c>
      <c r="G10" s="35">
        <v>6.8</v>
      </c>
      <c r="H10" s="35">
        <v>7</v>
      </c>
      <c r="I10" s="35">
        <v>6.3</v>
      </c>
      <c r="J10" s="35">
        <v>15.600000000000001</v>
      </c>
      <c r="K10" s="35">
        <v>6.8</v>
      </c>
      <c r="L10" s="35">
        <v>7.6</v>
      </c>
      <c r="M10" s="35">
        <v>8.1999999999999993</v>
      </c>
      <c r="N10" s="35">
        <v>7.2</v>
      </c>
      <c r="O10" s="35">
        <v>7.1631285200000008</v>
      </c>
      <c r="P10" s="44">
        <v>95.600000000000009</v>
      </c>
    </row>
    <row r="11" spans="1:33" s="7" customFormat="1" ht="15.75" customHeight="1" thickBot="1">
      <c r="A11" s="7" t="s">
        <v>1042</v>
      </c>
      <c r="B11" s="14">
        <v>62</v>
      </c>
      <c r="C11" s="17" t="s">
        <v>1253</v>
      </c>
      <c r="D11" s="43">
        <v>7.0395457199999996</v>
      </c>
      <c r="E11" s="35">
        <v>6.3</v>
      </c>
      <c r="F11" s="35">
        <v>6.6</v>
      </c>
      <c r="G11" s="35">
        <v>5.8</v>
      </c>
      <c r="H11" s="35">
        <v>6.3</v>
      </c>
      <c r="I11" s="35">
        <v>5.5</v>
      </c>
      <c r="J11" s="35">
        <v>5.9</v>
      </c>
      <c r="K11" s="35">
        <v>6</v>
      </c>
      <c r="L11" s="35">
        <v>6.4</v>
      </c>
      <c r="M11" s="35">
        <v>7.1</v>
      </c>
      <c r="N11" s="35">
        <v>6.5</v>
      </c>
      <c r="O11" s="35">
        <v>6.6604542799999962</v>
      </c>
      <c r="P11" s="44">
        <v>76.099999999999994</v>
      </c>
    </row>
    <row r="12" spans="1:33" s="7" customFormat="1" ht="15.75" customHeight="1" thickBot="1">
      <c r="A12" s="7" t="s">
        <v>1043</v>
      </c>
      <c r="B12" s="14">
        <v>71</v>
      </c>
      <c r="C12" s="17" t="s">
        <v>1273</v>
      </c>
      <c r="D12" s="43">
        <v>2.6669834699999995</v>
      </c>
      <c r="E12" s="35">
        <v>2.6</v>
      </c>
      <c r="F12" s="35">
        <v>2.6</v>
      </c>
      <c r="G12" s="35">
        <v>2.4</v>
      </c>
      <c r="H12" s="35">
        <v>2.5</v>
      </c>
      <c r="I12" s="35">
        <v>2.2999999999999998</v>
      </c>
      <c r="J12" s="35">
        <v>2.4</v>
      </c>
      <c r="K12" s="35">
        <v>2.5</v>
      </c>
      <c r="L12" s="35">
        <v>2.8</v>
      </c>
      <c r="M12" s="35">
        <v>3</v>
      </c>
      <c r="N12" s="35">
        <v>2.7</v>
      </c>
      <c r="O12" s="35">
        <v>2.9330165299999997</v>
      </c>
      <c r="P12" s="44">
        <v>31.4</v>
      </c>
    </row>
    <row r="13" spans="1:33" s="7" customFormat="1" ht="15.75" customHeight="1" thickBot="1">
      <c r="A13" s="7" t="s">
        <v>19</v>
      </c>
      <c r="B13" s="14">
        <v>80</v>
      </c>
      <c r="C13" s="21" t="s">
        <v>1305</v>
      </c>
      <c r="D13" s="45">
        <v>50.628520420000001</v>
      </c>
      <c r="E13" s="36">
        <v>18.2</v>
      </c>
      <c r="F13" s="36">
        <v>17.7</v>
      </c>
      <c r="G13" s="36">
        <v>16.8</v>
      </c>
      <c r="H13" s="36">
        <v>17</v>
      </c>
      <c r="I13" s="36">
        <v>18.600000000000001</v>
      </c>
      <c r="J13" s="36">
        <v>19.8</v>
      </c>
      <c r="K13" s="36">
        <v>15.6</v>
      </c>
      <c r="L13" s="36">
        <v>23.1</v>
      </c>
      <c r="M13" s="36">
        <v>34.700000000000003</v>
      </c>
      <c r="N13" s="36">
        <v>35.299999999999997</v>
      </c>
      <c r="O13" s="37">
        <v>45.171479579999982</v>
      </c>
      <c r="P13" s="44">
        <v>312.60000000000002</v>
      </c>
    </row>
    <row r="14" spans="1:33" s="7" customFormat="1" ht="15.75" customHeight="1" thickBot="1">
      <c r="A14" s="7" t="s">
        <v>20</v>
      </c>
      <c r="B14" s="14">
        <v>89</v>
      </c>
      <c r="C14" s="21" t="s">
        <v>1327</v>
      </c>
      <c r="D14" s="45">
        <v>49.615950140000002</v>
      </c>
      <c r="E14" s="36">
        <v>17</v>
      </c>
      <c r="F14" s="36">
        <v>16.399999999999999</v>
      </c>
      <c r="G14" s="36">
        <v>25.6</v>
      </c>
      <c r="H14" s="36">
        <v>15.7</v>
      </c>
      <c r="I14" s="36">
        <v>17.2</v>
      </c>
      <c r="J14" s="36">
        <v>18.2</v>
      </c>
      <c r="K14" s="36">
        <v>14.4</v>
      </c>
      <c r="L14" s="36">
        <v>21.8</v>
      </c>
      <c r="M14" s="36">
        <v>33.1</v>
      </c>
      <c r="N14" s="36">
        <v>33.9</v>
      </c>
      <c r="O14" s="37">
        <v>43.884049860000005</v>
      </c>
      <c r="P14" s="44">
        <v>306.8</v>
      </c>
    </row>
    <row r="15" spans="1:33" s="7" customFormat="1" ht="15.75" customHeight="1" thickBot="1">
      <c r="A15" s="7" t="s">
        <v>21</v>
      </c>
      <c r="B15" s="14">
        <v>98</v>
      </c>
      <c r="C15" s="21" t="s">
        <v>1283</v>
      </c>
      <c r="D15" s="45">
        <v>19.600000000000001</v>
      </c>
      <c r="E15" s="36">
        <v>16.5</v>
      </c>
      <c r="F15" s="36">
        <v>18.899999999999999</v>
      </c>
      <c r="G15" s="36">
        <v>16.7</v>
      </c>
      <c r="H15" s="36">
        <v>18.399999999999999</v>
      </c>
      <c r="I15" s="36">
        <v>18.5</v>
      </c>
      <c r="J15" s="36">
        <v>19.3</v>
      </c>
      <c r="K15" s="36">
        <v>13.9</v>
      </c>
      <c r="L15" s="36">
        <v>15.7</v>
      </c>
      <c r="M15" s="36">
        <v>17.899999999999999</v>
      </c>
      <c r="N15" s="36">
        <v>17.600000000000001</v>
      </c>
      <c r="O15" s="37">
        <v>17.100000000000023</v>
      </c>
      <c r="P15" s="44">
        <v>210.1</v>
      </c>
    </row>
    <row r="16" spans="1:33" s="7" customFormat="1" ht="15.75" customHeight="1" thickBot="1">
      <c r="A16" s="17" t="s">
        <v>22</v>
      </c>
      <c r="B16" s="9">
        <v>107</v>
      </c>
      <c r="C16" s="21" t="s">
        <v>1337</v>
      </c>
      <c r="D16" s="45">
        <v>1.2</v>
      </c>
      <c r="E16" s="36">
        <v>9.6</v>
      </c>
      <c r="F16" s="36">
        <v>7.8</v>
      </c>
      <c r="G16" s="36">
        <v>9.1</v>
      </c>
      <c r="H16" s="36">
        <v>8</v>
      </c>
      <c r="I16" s="36">
        <v>8.6999999999999993</v>
      </c>
      <c r="J16" s="36">
        <v>8.8000000000000007</v>
      </c>
      <c r="K16" s="36">
        <v>9.6</v>
      </c>
      <c r="L16" s="36">
        <v>6.5</v>
      </c>
      <c r="M16" s="36">
        <v>7.3</v>
      </c>
      <c r="N16" s="36">
        <v>8.8000000000000007</v>
      </c>
      <c r="O16" s="37">
        <v>15.40000000000002</v>
      </c>
      <c r="P16" s="44">
        <v>100.8</v>
      </c>
    </row>
    <row r="17" spans="1:16" s="7" customFormat="1" ht="15.75" customHeight="1" thickBot="1">
      <c r="A17" s="7" t="s">
        <v>23</v>
      </c>
      <c r="B17" s="14">
        <v>116</v>
      </c>
      <c r="C17" s="21" t="s">
        <v>1347</v>
      </c>
      <c r="D17" s="45">
        <v>3.9</v>
      </c>
      <c r="E17" s="36">
        <v>3.1</v>
      </c>
      <c r="F17" s="36">
        <v>3.6</v>
      </c>
      <c r="G17" s="36">
        <v>2.9</v>
      </c>
      <c r="H17" s="36">
        <v>3.3</v>
      </c>
      <c r="I17" s="36">
        <v>3.5</v>
      </c>
      <c r="J17" s="36">
        <v>3.6</v>
      </c>
      <c r="K17" s="36">
        <v>3.1</v>
      </c>
      <c r="L17" s="36">
        <v>3.1</v>
      </c>
      <c r="M17" s="36">
        <v>3.8</v>
      </c>
      <c r="N17" s="36">
        <v>3.4</v>
      </c>
      <c r="O17" s="37">
        <v>3.4999999999999929</v>
      </c>
      <c r="P17" s="44">
        <v>40.799999999999997</v>
      </c>
    </row>
    <row r="18" spans="1:16" s="7" customFormat="1" ht="15.75" customHeight="1" thickBot="1">
      <c r="A18" s="7" t="s">
        <v>24</v>
      </c>
      <c r="B18" s="14">
        <v>125</v>
      </c>
      <c r="C18" s="21" t="s">
        <v>1357</v>
      </c>
      <c r="D18" s="45">
        <v>5.0999999999999996</v>
      </c>
      <c r="E18" s="36">
        <v>12.7</v>
      </c>
      <c r="F18" s="36">
        <v>11.4</v>
      </c>
      <c r="G18" s="36">
        <v>12</v>
      </c>
      <c r="H18" s="36">
        <v>11.3</v>
      </c>
      <c r="I18" s="36">
        <v>12.2</v>
      </c>
      <c r="J18" s="36">
        <v>12.4</v>
      </c>
      <c r="K18" s="36">
        <v>12.7</v>
      </c>
      <c r="L18" s="36">
        <v>9.6</v>
      </c>
      <c r="M18" s="36">
        <v>11.1</v>
      </c>
      <c r="N18" s="36">
        <v>12.200000000000001</v>
      </c>
      <c r="O18" s="36">
        <v>18.900000000000013</v>
      </c>
      <c r="P18" s="44">
        <v>141.60000000000002</v>
      </c>
    </row>
    <row r="19" spans="1:16" s="7" customFormat="1" ht="15.75" customHeight="1" thickBot="1">
      <c r="A19" s="7" t="s">
        <v>25</v>
      </c>
      <c r="B19" s="14">
        <v>134</v>
      </c>
      <c r="C19" s="21" t="s">
        <v>1367</v>
      </c>
      <c r="D19" s="45">
        <v>20.54445763</v>
      </c>
      <c r="E19" s="36">
        <v>17.399999999999999</v>
      </c>
      <c r="F19" s="36">
        <v>20.3</v>
      </c>
      <c r="G19" s="36">
        <v>17.8</v>
      </c>
      <c r="H19" s="36">
        <v>11.8</v>
      </c>
      <c r="I19" s="36">
        <v>11.9</v>
      </c>
      <c r="J19" s="36">
        <v>57.6</v>
      </c>
      <c r="K19" s="36">
        <v>93.4</v>
      </c>
      <c r="L19" s="36">
        <v>87.6</v>
      </c>
      <c r="M19" s="36">
        <v>104.4</v>
      </c>
      <c r="N19" s="36">
        <v>107.7</v>
      </c>
      <c r="O19" s="37">
        <v>21.655542370000035</v>
      </c>
      <c r="P19" s="44">
        <v>572.1</v>
      </c>
    </row>
    <row r="20" spans="1:16" s="7" customFormat="1" ht="15.75" customHeight="1" thickBot="1">
      <c r="A20" s="7" t="s">
        <v>26</v>
      </c>
      <c r="B20" s="14">
        <v>143</v>
      </c>
      <c r="C20" s="21" t="s">
        <v>1377</v>
      </c>
      <c r="D20" s="45">
        <v>162.48917301</v>
      </c>
      <c r="E20" s="36">
        <v>83.2</v>
      </c>
      <c r="F20" s="36">
        <v>890.1</v>
      </c>
      <c r="G20" s="36">
        <v>236.5</v>
      </c>
      <c r="H20" s="36">
        <v>103.5</v>
      </c>
      <c r="I20" s="36">
        <v>790.9</v>
      </c>
      <c r="J20" s="36">
        <v>227.4</v>
      </c>
      <c r="K20" s="36">
        <v>117.2</v>
      </c>
      <c r="L20" s="36">
        <v>339.7</v>
      </c>
      <c r="M20" s="36">
        <v>1064.5999999999999</v>
      </c>
      <c r="N20" s="36">
        <v>466.4</v>
      </c>
      <c r="O20" s="37">
        <v>1123.9108269900007</v>
      </c>
      <c r="P20" s="44">
        <v>5605.9000000000005</v>
      </c>
    </row>
    <row r="21" spans="1:16" s="7" customFormat="1" ht="15.75" customHeight="1" thickBot="1">
      <c r="A21" s="7" t="s">
        <v>27</v>
      </c>
      <c r="B21" s="14">
        <v>152</v>
      </c>
      <c r="C21" s="21" t="s">
        <v>1387</v>
      </c>
      <c r="D21" s="45">
        <v>339.42737247999997</v>
      </c>
      <c r="E21" s="36">
        <v>313.8</v>
      </c>
      <c r="F21" s="36">
        <v>254.1</v>
      </c>
      <c r="G21" s="36">
        <v>272.5</v>
      </c>
      <c r="H21" s="36">
        <v>289.7</v>
      </c>
      <c r="I21" s="36">
        <v>270.8</v>
      </c>
      <c r="J21" s="36">
        <v>292.3</v>
      </c>
      <c r="K21" s="36">
        <v>242.9</v>
      </c>
      <c r="L21" s="36">
        <v>253.4</v>
      </c>
      <c r="M21" s="36">
        <v>288.7</v>
      </c>
      <c r="N21" s="36">
        <v>337.4</v>
      </c>
      <c r="O21" s="37">
        <v>324.37262752000015</v>
      </c>
      <c r="P21" s="44">
        <v>3479.4</v>
      </c>
    </row>
    <row r="22" spans="1:16" s="7" customFormat="1" ht="15.75" customHeight="1" thickBot="1">
      <c r="A22" s="7" t="s">
        <v>28</v>
      </c>
      <c r="B22" s="14">
        <v>161</v>
      </c>
      <c r="C22" s="21" t="s">
        <v>1397</v>
      </c>
      <c r="D22" s="45">
        <v>38.058897909999999</v>
      </c>
      <c r="E22" s="36">
        <v>113.3</v>
      </c>
      <c r="F22" s="36">
        <v>91.7</v>
      </c>
      <c r="G22" s="36">
        <v>98.4</v>
      </c>
      <c r="H22" s="36">
        <v>104.6</v>
      </c>
      <c r="I22" s="36">
        <v>97.8</v>
      </c>
      <c r="J22" s="36">
        <v>105.5</v>
      </c>
      <c r="K22" s="36">
        <v>87.7</v>
      </c>
      <c r="L22" s="36">
        <v>91.4</v>
      </c>
      <c r="M22" s="36">
        <v>104.2</v>
      </c>
      <c r="N22" s="36">
        <v>139.6</v>
      </c>
      <c r="O22" s="37">
        <v>145.64110209</v>
      </c>
      <c r="P22" s="44">
        <v>1217.9000000000001</v>
      </c>
    </row>
    <row r="23" spans="1:16" s="7" customFormat="1" ht="15.75" customHeight="1" thickBot="1">
      <c r="A23" s="7" t="s">
        <v>29</v>
      </c>
      <c r="B23" s="14">
        <v>170</v>
      </c>
      <c r="C23" s="21" t="s">
        <v>1407</v>
      </c>
      <c r="D23" s="45">
        <v>17.601952430000001</v>
      </c>
      <c r="E23" s="36">
        <v>5.8</v>
      </c>
      <c r="F23" s="36">
        <v>5.6</v>
      </c>
      <c r="G23" s="36">
        <v>5.6</v>
      </c>
      <c r="H23" s="36">
        <v>5.6</v>
      </c>
      <c r="I23" s="36">
        <v>5.5</v>
      </c>
      <c r="J23" s="36">
        <v>5.9</v>
      </c>
      <c r="K23" s="36">
        <v>6</v>
      </c>
      <c r="L23" s="36">
        <v>6.2</v>
      </c>
      <c r="M23" s="36">
        <v>6.3</v>
      </c>
      <c r="N23" s="36">
        <v>14.2</v>
      </c>
      <c r="O23" s="37">
        <v>24.29804756999998</v>
      </c>
      <c r="P23" s="44">
        <v>108.6</v>
      </c>
    </row>
    <row r="24" spans="1:16" s="7" customFormat="1" ht="15.75" customHeight="1" thickBot="1">
      <c r="A24" s="7" t="s">
        <v>30</v>
      </c>
      <c r="B24" s="14">
        <v>179</v>
      </c>
      <c r="C24" s="21" t="s">
        <v>1417</v>
      </c>
      <c r="D24" s="45">
        <v>19.382196749999999</v>
      </c>
      <c r="E24" s="36">
        <v>14.2</v>
      </c>
      <c r="F24" s="36">
        <v>13.6</v>
      </c>
      <c r="G24" s="36">
        <v>14.3</v>
      </c>
      <c r="H24" s="36">
        <v>14.1</v>
      </c>
      <c r="I24" s="36">
        <v>13.6</v>
      </c>
      <c r="J24" s="36">
        <v>14.1</v>
      </c>
      <c r="K24" s="36">
        <v>14</v>
      </c>
      <c r="L24" s="36">
        <v>15</v>
      </c>
      <c r="M24" s="36">
        <v>14.6</v>
      </c>
      <c r="N24" s="36">
        <v>14.3</v>
      </c>
      <c r="O24" s="37">
        <v>14.317803250000026</v>
      </c>
      <c r="P24" s="44">
        <v>175.5</v>
      </c>
    </row>
    <row r="25" spans="1:16" s="7" customFormat="1" ht="15.75" customHeight="1" thickBot="1">
      <c r="A25" s="7" t="s">
        <v>31</v>
      </c>
      <c r="B25" s="14">
        <v>188</v>
      </c>
      <c r="C25" s="21" t="s">
        <v>1427</v>
      </c>
      <c r="D25" s="45">
        <v>0.44587987000000001</v>
      </c>
      <c r="E25" s="36">
        <v>0.3</v>
      </c>
      <c r="F25" s="36">
        <v>0.3</v>
      </c>
      <c r="G25" s="36">
        <v>0.4</v>
      </c>
      <c r="H25" s="36">
        <v>0.5</v>
      </c>
      <c r="I25" s="36">
        <v>0.9</v>
      </c>
      <c r="J25" s="36">
        <v>0.9</v>
      </c>
      <c r="K25" s="36">
        <v>0.4</v>
      </c>
      <c r="L25" s="36">
        <v>0.3</v>
      </c>
      <c r="M25" s="36">
        <v>0.4</v>
      </c>
      <c r="N25" s="36">
        <v>0.4</v>
      </c>
      <c r="O25" s="37">
        <v>0.25412012999999956</v>
      </c>
      <c r="P25" s="44">
        <v>5.5</v>
      </c>
    </row>
    <row r="26" spans="1:16" s="7" customFormat="1" ht="15.75" customHeight="1" thickBot="1">
      <c r="A26" s="11" t="s">
        <v>32</v>
      </c>
      <c r="B26" s="14">
        <v>197</v>
      </c>
      <c r="C26" s="21" t="s">
        <v>1437</v>
      </c>
      <c r="D26" s="45">
        <v>4.4932794600000001</v>
      </c>
      <c r="E26" s="36">
        <v>4.5999999999999996</v>
      </c>
      <c r="F26" s="36">
        <v>4.8</v>
      </c>
      <c r="G26" s="36">
        <v>4.7</v>
      </c>
      <c r="H26" s="36">
        <v>4.4000000000000004</v>
      </c>
      <c r="I26" s="36">
        <v>4.8</v>
      </c>
      <c r="J26" s="36">
        <v>4.7</v>
      </c>
      <c r="K26" s="36">
        <v>5</v>
      </c>
      <c r="L26" s="36">
        <v>6.3</v>
      </c>
      <c r="M26" s="36">
        <v>5.4</v>
      </c>
      <c r="N26" s="36">
        <v>5.3</v>
      </c>
      <c r="O26" s="37">
        <v>5.606720540000012</v>
      </c>
      <c r="P26" s="44">
        <v>60.1</v>
      </c>
    </row>
    <row r="27" spans="1:16" s="7" customFormat="1" ht="15.75" customHeight="1" thickBot="1">
      <c r="A27" s="7" t="s">
        <v>33</v>
      </c>
      <c r="B27" s="14">
        <v>206</v>
      </c>
      <c r="C27" s="21" t="s">
        <v>1447</v>
      </c>
      <c r="D27" s="45">
        <v>41.923308509999998</v>
      </c>
      <c r="E27" s="36">
        <v>24.9</v>
      </c>
      <c r="F27" s="36">
        <v>24.3</v>
      </c>
      <c r="G27" s="36">
        <v>24.999999999999996</v>
      </c>
      <c r="H27" s="36">
        <v>24.6</v>
      </c>
      <c r="I27" s="36">
        <v>24.8</v>
      </c>
      <c r="J27" s="36">
        <v>25.599999999999998</v>
      </c>
      <c r="K27" s="36">
        <v>25.4</v>
      </c>
      <c r="L27" s="36">
        <v>27.8</v>
      </c>
      <c r="M27" s="36">
        <v>26.699999999999996</v>
      </c>
      <c r="N27" s="36">
        <v>34.199999999999996</v>
      </c>
      <c r="O27" s="36">
        <v>44.476691490000015</v>
      </c>
      <c r="P27" s="44">
        <v>349.70000000000005</v>
      </c>
    </row>
    <row r="28" spans="1:16" s="15" customFormat="1" ht="15.75" customHeight="1" thickBot="1">
      <c r="A28" s="11" t="s">
        <v>34</v>
      </c>
      <c r="B28" s="14">
        <v>215</v>
      </c>
      <c r="C28" s="24" t="s">
        <v>1457</v>
      </c>
      <c r="D28" s="45">
        <v>6.5848337499999996</v>
      </c>
      <c r="E28" s="36">
        <v>3.6</v>
      </c>
      <c r="F28" s="36">
        <v>13.2</v>
      </c>
      <c r="G28" s="36">
        <v>307.5</v>
      </c>
      <c r="H28" s="36">
        <v>1.3</v>
      </c>
      <c r="I28" s="36">
        <v>1.1000000000000001</v>
      </c>
      <c r="J28" s="36">
        <v>1</v>
      </c>
      <c r="K28" s="36">
        <v>192.9</v>
      </c>
      <c r="L28" s="36">
        <v>118.2</v>
      </c>
      <c r="M28" s="36">
        <v>361.9</v>
      </c>
      <c r="N28" s="36">
        <v>10</v>
      </c>
      <c r="O28" s="37">
        <v>350.31516624999983</v>
      </c>
      <c r="P28" s="44">
        <v>1367.6</v>
      </c>
    </row>
    <row r="29" spans="1:16" s="7" customFormat="1" ht="15.75" customHeight="1" thickBot="1">
      <c r="A29" s="7" t="s">
        <v>35</v>
      </c>
      <c r="B29" s="14">
        <v>224</v>
      </c>
      <c r="C29" s="21" t="s">
        <v>1467</v>
      </c>
      <c r="D29" s="45">
        <v>0</v>
      </c>
      <c r="E29" s="36">
        <v>8.3000000000000007</v>
      </c>
      <c r="F29" s="36">
        <v>0</v>
      </c>
      <c r="G29" s="36">
        <v>0</v>
      </c>
      <c r="H29" s="36">
        <v>220</v>
      </c>
      <c r="I29" s="36">
        <v>0</v>
      </c>
      <c r="J29" s="36">
        <v>0</v>
      </c>
      <c r="K29" s="36">
        <v>0</v>
      </c>
      <c r="L29" s="36">
        <v>0</v>
      </c>
      <c r="M29" s="36">
        <v>280</v>
      </c>
      <c r="N29" s="36">
        <v>220</v>
      </c>
      <c r="O29" s="37">
        <v>259.20000000000005</v>
      </c>
      <c r="P29" s="44">
        <v>987.5</v>
      </c>
    </row>
    <row r="30" spans="1:16" s="7" customFormat="1" ht="15.75" customHeight="1" thickBot="1">
      <c r="A30" s="11" t="s">
        <v>36</v>
      </c>
      <c r="B30" s="14">
        <v>233</v>
      </c>
      <c r="C30" s="21" t="s">
        <v>1477</v>
      </c>
      <c r="D30" s="45">
        <v>27.194668930000002</v>
      </c>
      <c r="E30" s="36">
        <v>154.9</v>
      </c>
      <c r="F30" s="36">
        <v>2.6</v>
      </c>
      <c r="G30" s="36">
        <v>36.200000000000003</v>
      </c>
      <c r="H30" s="36">
        <v>106.6</v>
      </c>
      <c r="I30" s="36">
        <v>1.6</v>
      </c>
      <c r="J30" s="36">
        <v>29.4</v>
      </c>
      <c r="K30" s="36">
        <v>107.8</v>
      </c>
      <c r="L30" s="36">
        <v>2.8</v>
      </c>
      <c r="M30" s="36">
        <v>42.8</v>
      </c>
      <c r="N30" s="36">
        <v>128</v>
      </c>
      <c r="O30" s="37">
        <v>2.1053310699999201</v>
      </c>
      <c r="P30" s="44">
        <v>642</v>
      </c>
    </row>
    <row r="31" spans="1:16" s="7" customFormat="1" ht="15.75" customHeight="1" thickBot="1">
      <c r="A31" s="7" t="s">
        <v>37</v>
      </c>
      <c r="B31" s="14">
        <v>242</v>
      </c>
      <c r="C31" s="21" t="s">
        <v>2412</v>
      </c>
      <c r="D31" s="45">
        <v>27.194668930000002</v>
      </c>
      <c r="E31" s="36">
        <v>163.20000000000002</v>
      </c>
      <c r="F31" s="36">
        <v>2.6</v>
      </c>
      <c r="G31" s="36">
        <v>36.200000000000003</v>
      </c>
      <c r="H31" s="36">
        <v>326.60000000000002</v>
      </c>
      <c r="I31" s="36">
        <v>1.6</v>
      </c>
      <c r="J31" s="36">
        <v>29.4</v>
      </c>
      <c r="K31" s="36">
        <v>107.8</v>
      </c>
      <c r="L31" s="36">
        <v>2.8</v>
      </c>
      <c r="M31" s="36">
        <v>322.8</v>
      </c>
      <c r="N31" s="36">
        <v>348</v>
      </c>
      <c r="O31" s="36">
        <v>261.30533106999997</v>
      </c>
      <c r="P31" s="44">
        <v>1629.5</v>
      </c>
    </row>
    <row r="32" spans="1:16" s="7" customFormat="1" ht="15.75" customHeight="1" thickBot="1">
      <c r="A32" s="17" t="s">
        <v>38</v>
      </c>
      <c r="B32" s="9">
        <v>251</v>
      </c>
      <c r="C32" s="20" t="s">
        <v>1487</v>
      </c>
      <c r="D32" s="45">
        <v>41.17897971</v>
      </c>
      <c r="E32" s="36">
        <v>40.9</v>
      </c>
      <c r="F32" s="36">
        <v>32.200000000000003</v>
      </c>
      <c r="G32" s="36">
        <v>35.700000000000003</v>
      </c>
      <c r="H32" s="36">
        <v>37.9</v>
      </c>
      <c r="I32" s="36">
        <v>34.799999999999997</v>
      </c>
      <c r="J32" s="36">
        <v>38.700000000000003</v>
      </c>
      <c r="K32" s="36">
        <v>31.3</v>
      </c>
      <c r="L32" s="36">
        <v>32.799999999999997</v>
      </c>
      <c r="M32" s="36">
        <v>35.9</v>
      </c>
      <c r="N32" s="36">
        <v>40.5</v>
      </c>
      <c r="O32" s="37">
        <v>41.721020290000013</v>
      </c>
      <c r="P32" s="44">
        <v>443.6</v>
      </c>
    </row>
    <row r="33" spans="1:31" s="7" customFormat="1" ht="15.75" customHeight="1" thickBot="1">
      <c r="A33" s="7" t="s">
        <v>93</v>
      </c>
      <c r="B33" s="14">
        <v>260</v>
      </c>
      <c r="C33" s="21" t="s">
        <v>1497</v>
      </c>
      <c r="D33" s="45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7">
        <v>0</v>
      </c>
      <c r="P33" s="44">
        <v>0</v>
      </c>
    </row>
    <row r="34" spans="1:31" s="7" customFormat="1" ht="15.75" customHeight="1" thickBot="1">
      <c r="A34" s="17" t="s">
        <v>39</v>
      </c>
      <c r="B34" s="9">
        <v>269</v>
      </c>
      <c r="C34" s="21" t="s">
        <v>1527</v>
      </c>
      <c r="D34" s="45">
        <v>40</v>
      </c>
      <c r="E34" s="36">
        <v>40</v>
      </c>
      <c r="F34" s="36">
        <v>40</v>
      </c>
      <c r="G34" s="36">
        <v>40</v>
      </c>
      <c r="H34" s="36">
        <v>40</v>
      </c>
      <c r="I34" s="36">
        <v>40</v>
      </c>
      <c r="J34" s="36">
        <v>40</v>
      </c>
      <c r="K34" s="36">
        <v>40</v>
      </c>
      <c r="L34" s="36">
        <v>40</v>
      </c>
      <c r="M34" s="36">
        <v>40</v>
      </c>
      <c r="N34" s="36">
        <v>40</v>
      </c>
      <c r="O34" s="37">
        <v>39.100000000000023</v>
      </c>
      <c r="P34" s="44">
        <v>479.1</v>
      </c>
    </row>
    <row r="35" spans="1:31" s="7" customFormat="1" ht="15.75" customHeight="1" thickBot="1">
      <c r="A35" s="11" t="s">
        <v>40</v>
      </c>
      <c r="B35" s="14">
        <v>278</v>
      </c>
      <c r="C35" s="21" t="s">
        <v>1537</v>
      </c>
      <c r="D35" s="45">
        <v>24.511162559999999</v>
      </c>
      <c r="E35" s="36">
        <v>26.2</v>
      </c>
      <c r="F35" s="36">
        <v>26.1</v>
      </c>
      <c r="G35" s="36">
        <v>26.2</v>
      </c>
      <c r="H35" s="36">
        <v>26.1</v>
      </c>
      <c r="I35" s="36">
        <v>26.1</v>
      </c>
      <c r="J35" s="36">
        <v>26.1</v>
      </c>
      <c r="K35" s="36">
        <v>26.1</v>
      </c>
      <c r="L35" s="36">
        <v>26.1</v>
      </c>
      <c r="M35" s="36">
        <v>26.1</v>
      </c>
      <c r="N35" s="36">
        <v>26.1</v>
      </c>
      <c r="O35" s="37">
        <v>26.188837439999986</v>
      </c>
      <c r="P35" s="44">
        <v>311.89999999999998</v>
      </c>
    </row>
    <row r="36" spans="1:31" s="7" customFormat="1" ht="15.75" customHeight="1" thickBot="1">
      <c r="A36" s="17" t="s">
        <v>41</v>
      </c>
      <c r="B36" s="9">
        <v>287</v>
      </c>
      <c r="C36" s="20" t="s">
        <v>1547</v>
      </c>
      <c r="D36" s="45">
        <v>2.8093727899999998</v>
      </c>
      <c r="E36" s="36">
        <v>3.6</v>
      </c>
      <c r="F36" s="36">
        <v>2.6</v>
      </c>
      <c r="G36" s="36">
        <v>2.5</v>
      </c>
      <c r="H36" s="36">
        <v>2.2000000000000002</v>
      </c>
      <c r="I36" s="36">
        <v>3.0999999999999996</v>
      </c>
      <c r="J36" s="36">
        <v>5.4</v>
      </c>
      <c r="K36" s="36">
        <v>1.8</v>
      </c>
      <c r="L36" s="36">
        <v>3.8999999999999995</v>
      </c>
      <c r="M36" s="36">
        <v>4.41</v>
      </c>
      <c r="N36" s="36">
        <v>5.62</v>
      </c>
      <c r="O36" s="36">
        <v>9.6606272100000083</v>
      </c>
      <c r="P36" s="44">
        <v>47.6</v>
      </c>
    </row>
    <row r="37" spans="1:31" s="7" customFormat="1" ht="15.75" customHeight="1" thickBot="1">
      <c r="A37" s="12" t="s">
        <v>42</v>
      </c>
      <c r="B37" s="14">
        <v>296</v>
      </c>
      <c r="C37" s="21" t="s">
        <v>1557</v>
      </c>
      <c r="D37" s="45">
        <v>14.675653799999999</v>
      </c>
      <c r="E37" s="36">
        <v>4.3</v>
      </c>
      <c r="F37" s="36">
        <v>6.5</v>
      </c>
      <c r="G37" s="36">
        <v>10.050000000000001</v>
      </c>
      <c r="H37" s="36">
        <v>9.2999999999999989</v>
      </c>
      <c r="I37" s="36">
        <v>9.3999999999999986</v>
      </c>
      <c r="J37" s="36">
        <v>9.75</v>
      </c>
      <c r="K37" s="36">
        <v>6.3</v>
      </c>
      <c r="L37" s="36">
        <v>7.1000000000000005</v>
      </c>
      <c r="M37" s="36">
        <v>4.548</v>
      </c>
      <c r="N37" s="36">
        <v>7.6000000000000005</v>
      </c>
      <c r="O37" s="37">
        <v>9.3763462000000146</v>
      </c>
      <c r="P37" s="44">
        <v>98.9</v>
      </c>
    </row>
    <row r="38" spans="1:31" s="7" customFormat="1" ht="15.75" customHeight="1" thickBot="1">
      <c r="A38" s="7" t="s">
        <v>43</v>
      </c>
      <c r="B38" s="14">
        <v>305</v>
      </c>
      <c r="C38" s="21" t="s">
        <v>1567</v>
      </c>
      <c r="D38" s="45">
        <v>17.48502659</v>
      </c>
      <c r="E38" s="36">
        <v>7.9</v>
      </c>
      <c r="F38" s="36">
        <v>9.1</v>
      </c>
      <c r="G38" s="36">
        <v>12.55</v>
      </c>
      <c r="H38" s="36">
        <v>11.5</v>
      </c>
      <c r="I38" s="36">
        <v>12.499999999999998</v>
      </c>
      <c r="J38" s="36">
        <v>15.15</v>
      </c>
      <c r="K38" s="36">
        <v>8.1</v>
      </c>
      <c r="L38" s="36">
        <v>11</v>
      </c>
      <c r="M38" s="36">
        <v>8.9580000000000002</v>
      </c>
      <c r="N38" s="36">
        <v>13.22</v>
      </c>
      <c r="O38" s="37">
        <v>19.036973410000023</v>
      </c>
      <c r="P38" s="44">
        <v>146.50000000000003</v>
      </c>
    </row>
    <row r="39" spans="1:31" s="7" customFormat="1" ht="15.75" customHeight="1" thickBot="1">
      <c r="A39" s="7" t="s">
        <v>44</v>
      </c>
      <c r="B39" s="14">
        <v>314</v>
      </c>
      <c r="C39" s="21" t="s">
        <v>1577</v>
      </c>
      <c r="D39" s="45">
        <v>0.91203493999999996</v>
      </c>
      <c r="E39" s="36">
        <v>0.9</v>
      </c>
      <c r="F39" s="36">
        <v>0.9</v>
      </c>
      <c r="G39" s="36">
        <v>0.8</v>
      </c>
      <c r="H39" s="36">
        <v>1.1000000000000001</v>
      </c>
      <c r="I39" s="36">
        <v>0.8</v>
      </c>
      <c r="J39" s="36">
        <v>0.9</v>
      </c>
      <c r="K39" s="36">
        <v>1.1000000000000001</v>
      </c>
      <c r="L39" s="36">
        <v>0.9</v>
      </c>
      <c r="M39" s="36">
        <v>0.8</v>
      </c>
      <c r="N39" s="36">
        <v>0.9</v>
      </c>
      <c r="O39" s="37">
        <v>1.0879650599999966</v>
      </c>
      <c r="P39" s="44">
        <v>11.1</v>
      </c>
    </row>
    <row r="40" spans="1:31" s="7" customFormat="1" ht="15.75" customHeight="1" thickBot="1">
      <c r="A40" s="11" t="s">
        <v>1587</v>
      </c>
      <c r="B40" s="14">
        <v>323</v>
      </c>
      <c r="C40" s="21" t="s">
        <v>1597</v>
      </c>
      <c r="D40" s="45">
        <v>30.578771110000002</v>
      </c>
      <c r="E40" s="36">
        <v>8.6999999999999993</v>
      </c>
      <c r="F40" s="36">
        <v>11.2</v>
      </c>
      <c r="G40" s="36">
        <v>12.4</v>
      </c>
      <c r="H40" s="36">
        <v>24.4</v>
      </c>
      <c r="I40" s="36">
        <v>51.4</v>
      </c>
      <c r="J40" s="36">
        <v>56</v>
      </c>
      <c r="K40" s="36">
        <v>9.5</v>
      </c>
      <c r="L40" s="36">
        <v>7.7</v>
      </c>
      <c r="M40" s="36">
        <v>74.7</v>
      </c>
      <c r="N40" s="36">
        <v>10.8</v>
      </c>
      <c r="O40" s="37">
        <v>6.8212288899999862</v>
      </c>
      <c r="P40" s="44">
        <v>304.2</v>
      </c>
    </row>
    <row r="41" spans="1:31" s="7" customFormat="1" ht="15.75" customHeight="1" thickBot="1">
      <c r="A41" s="7" t="s">
        <v>1607</v>
      </c>
      <c r="B41" s="14">
        <v>332</v>
      </c>
      <c r="C41" s="21" t="s">
        <v>1617</v>
      </c>
      <c r="D41" s="45">
        <v>32.352324070000002</v>
      </c>
      <c r="E41" s="36">
        <v>1.8</v>
      </c>
      <c r="F41" s="36">
        <v>0.5</v>
      </c>
      <c r="G41" s="36">
        <v>0.2</v>
      </c>
      <c r="H41" s="36">
        <v>2.5</v>
      </c>
      <c r="I41" s="36">
        <v>0.3</v>
      </c>
      <c r="J41" s="36">
        <v>0.5</v>
      </c>
      <c r="K41" s="36">
        <v>0.5</v>
      </c>
      <c r="L41" s="36">
        <v>0.5</v>
      </c>
      <c r="M41" s="36">
        <v>0.6</v>
      </c>
      <c r="N41" s="36">
        <v>0.4</v>
      </c>
      <c r="O41" s="37">
        <v>0.84767593000000119</v>
      </c>
      <c r="P41" s="44">
        <v>41</v>
      </c>
    </row>
    <row r="42" spans="1:31" s="7" customFormat="1" ht="15.75" customHeight="1" thickBot="1">
      <c r="A42" s="7" t="s">
        <v>1627</v>
      </c>
      <c r="B42" s="14">
        <v>341</v>
      </c>
      <c r="C42" s="21" t="s">
        <v>1637</v>
      </c>
      <c r="D42" s="45">
        <v>0.38739466</v>
      </c>
      <c r="E42" s="36">
        <v>0.1</v>
      </c>
      <c r="F42" s="36">
        <v>0.1</v>
      </c>
      <c r="G42" s="36">
        <v>0.3</v>
      </c>
      <c r="H42" s="36">
        <v>0.3</v>
      </c>
      <c r="I42" s="36">
        <v>0.1</v>
      </c>
      <c r="J42" s="36">
        <v>0.3</v>
      </c>
      <c r="K42" s="36">
        <v>0.5</v>
      </c>
      <c r="L42" s="36">
        <v>0.2</v>
      </c>
      <c r="M42" s="36">
        <v>0.3</v>
      </c>
      <c r="N42" s="36">
        <v>0.2</v>
      </c>
      <c r="O42" s="36">
        <v>0.21260533999999964</v>
      </c>
      <c r="P42" s="44">
        <v>3</v>
      </c>
    </row>
    <row r="43" spans="1:31" s="7" customFormat="1" ht="15.75" customHeight="1" thickBot="1">
      <c r="A43" s="11" t="s">
        <v>1647</v>
      </c>
      <c r="B43" s="14">
        <v>350</v>
      </c>
      <c r="C43" s="21" t="s">
        <v>1656</v>
      </c>
      <c r="D43" s="45">
        <v>153.74112224999999</v>
      </c>
      <c r="E43" s="36">
        <v>11.1</v>
      </c>
      <c r="F43" s="36">
        <v>11.1</v>
      </c>
      <c r="G43" s="36">
        <v>11.1</v>
      </c>
      <c r="H43" s="36">
        <v>11.1</v>
      </c>
      <c r="I43" s="36">
        <v>11.1</v>
      </c>
      <c r="J43" s="36">
        <v>11.1</v>
      </c>
      <c r="K43" s="36">
        <v>11.1</v>
      </c>
      <c r="L43" s="36">
        <v>11.1</v>
      </c>
      <c r="M43" s="36">
        <v>11.1</v>
      </c>
      <c r="N43" s="36">
        <v>11.1</v>
      </c>
      <c r="O43" s="37">
        <v>11.158877750000045</v>
      </c>
      <c r="P43" s="44">
        <v>275.89999999999998</v>
      </c>
    </row>
    <row r="44" spans="1:31" s="7" customFormat="1" ht="15.75" customHeight="1" thickBot="1">
      <c r="A44" s="7" t="s">
        <v>1667</v>
      </c>
      <c r="B44" s="14">
        <v>359</v>
      </c>
      <c r="C44" s="21" t="s">
        <v>1677</v>
      </c>
      <c r="D44" s="45">
        <v>217.05961208999997</v>
      </c>
      <c r="E44" s="36">
        <v>21.7</v>
      </c>
      <c r="F44" s="36">
        <v>22.9</v>
      </c>
      <c r="G44" s="36">
        <v>24</v>
      </c>
      <c r="H44" s="36">
        <v>38.299999999999997</v>
      </c>
      <c r="I44" s="36">
        <v>62.9</v>
      </c>
      <c r="J44" s="36">
        <v>67.899999999999991</v>
      </c>
      <c r="K44" s="36">
        <v>21.6</v>
      </c>
      <c r="L44" s="36">
        <v>19.5</v>
      </c>
      <c r="M44" s="36">
        <v>86.699999999999989</v>
      </c>
      <c r="N44" s="36">
        <v>22.5</v>
      </c>
      <c r="O44" s="37">
        <v>19.040387910000032</v>
      </c>
      <c r="P44" s="44">
        <v>624.1</v>
      </c>
      <c r="Q44" s="628"/>
      <c r="R44" s="628"/>
      <c r="S44" s="628"/>
      <c r="T44" s="628"/>
      <c r="U44" s="628"/>
      <c r="V44" s="628"/>
      <c r="W44" s="628"/>
      <c r="X44" s="628"/>
      <c r="Y44" s="628"/>
      <c r="Z44" s="628"/>
      <c r="AA44" s="628"/>
      <c r="AB44" s="628"/>
      <c r="AC44" s="628"/>
      <c r="AD44" s="628"/>
      <c r="AE44" s="628"/>
    </row>
    <row r="45" spans="1:31" s="7" customFormat="1" ht="15.75" customHeight="1" thickBot="1">
      <c r="A45" s="7" t="s">
        <v>50</v>
      </c>
      <c r="B45" s="14">
        <v>368</v>
      </c>
      <c r="C45" s="21" t="s">
        <v>1687</v>
      </c>
      <c r="D45" s="45">
        <v>1.44041135</v>
      </c>
      <c r="E45" s="36">
        <v>6.6</v>
      </c>
      <c r="F45" s="36">
        <v>5.9</v>
      </c>
      <c r="G45" s="36">
        <v>7.7</v>
      </c>
      <c r="H45" s="36">
        <v>6.3</v>
      </c>
      <c r="I45" s="36">
        <v>6.5</v>
      </c>
      <c r="J45" s="36">
        <v>7.2</v>
      </c>
      <c r="K45" s="36">
        <v>7.3</v>
      </c>
      <c r="L45" s="36">
        <v>5</v>
      </c>
      <c r="M45" s="36">
        <v>7.5</v>
      </c>
      <c r="N45" s="36">
        <v>7</v>
      </c>
      <c r="O45" s="37">
        <v>12.159588649999989</v>
      </c>
      <c r="P45" s="44">
        <v>80.599999999999994</v>
      </c>
      <c r="Q45" s="628"/>
      <c r="R45" s="628"/>
      <c r="S45" s="628"/>
      <c r="T45" s="628"/>
      <c r="U45" s="628"/>
      <c r="V45" s="628"/>
      <c r="W45" s="628"/>
      <c r="X45" s="628"/>
      <c r="Y45" s="628"/>
      <c r="Z45" s="628"/>
      <c r="AA45" s="628"/>
      <c r="AB45" s="628"/>
      <c r="AC45" s="628"/>
      <c r="AD45" s="628"/>
      <c r="AE45" s="628"/>
    </row>
    <row r="46" spans="1:31" s="7" customFormat="1" ht="15.75" customHeight="1" thickBot="1">
      <c r="A46" s="7" t="s">
        <v>51</v>
      </c>
      <c r="B46" s="14">
        <v>377</v>
      </c>
      <c r="C46" s="21" t="s">
        <v>1697</v>
      </c>
      <c r="D46" s="45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8">
        <v>0</v>
      </c>
      <c r="P46" s="44">
        <v>0</v>
      </c>
    </row>
    <row r="47" spans="1:31" s="7" customFormat="1" ht="15.75" customHeight="1" thickBot="1">
      <c r="A47" s="7" t="s">
        <v>52</v>
      </c>
      <c r="B47" s="14">
        <v>386</v>
      </c>
      <c r="C47" s="21" t="s">
        <v>1707</v>
      </c>
      <c r="D47" s="45">
        <v>4.2504390499999998</v>
      </c>
      <c r="E47" s="36">
        <v>3.5</v>
      </c>
      <c r="F47" s="36">
        <v>3.7</v>
      </c>
      <c r="G47" s="36">
        <v>3.9</v>
      </c>
      <c r="H47" s="36">
        <v>3.5</v>
      </c>
      <c r="I47" s="36">
        <v>3.9</v>
      </c>
      <c r="J47" s="36">
        <v>3.7</v>
      </c>
      <c r="K47" s="36">
        <v>4</v>
      </c>
      <c r="L47" s="36">
        <v>4</v>
      </c>
      <c r="M47" s="36">
        <v>3.7</v>
      </c>
      <c r="N47" s="36">
        <v>4</v>
      </c>
      <c r="O47" s="38">
        <v>3.3495609499999972</v>
      </c>
      <c r="P47" s="44">
        <v>45.5</v>
      </c>
    </row>
    <row r="48" spans="1:31" s="7" customFormat="1" ht="15.75" customHeight="1" thickBot="1">
      <c r="A48" s="7" t="s">
        <v>53</v>
      </c>
      <c r="B48" s="14">
        <v>395</v>
      </c>
      <c r="C48" s="21" t="s">
        <v>1717</v>
      </c>
      <c r="D48" s="45">
        <v>0</v>
      </c>
      <c r="E48" s="36">
        <v>0.90729746</v>
      </c>
      <c r="F48" s="36">
        <v>0</v>
      </c>
      <c r="G48" s="36">
        <v>0</v>
      </c>
      <c r="H48" s="36">
        <v>0.7</v>
      </c>
      <c r="I48" s="36">
        <v>0</v>
      </c>
      <c r="J48" s="36">
        <v>0.9</v>
      </c>
      <c r="K48" s="36">
        <v>0</v>
      </c>
      <c r="L48" s="36">
        <v>0</v>
      </c>
      <c r="M48" s="36">
        <v>0.19270254000000042</v>
      </c>
      <c r="N48" s="36">
        <v>0</v>
      </c>
      <c r="O48" s="36">
        <v>0</v>
      </c>
      <c r="P48" s="44">
        <v>2.7</v>
      </c>
    </row>
    <row r="49" spans="1:16" s="7" customFormat="1" ht="15.75" customHeight="1" thickBot="1">
      <c r="A49" s="7" t="s">
        <v>54</v>
      </c>
      <c r="B49" s="14">
        <v>404</v>
      </c>
      <c r="C49" s="21" t="s">
        <v>1727</v>
      </c>
      <c r="D49" s="45">
        <v>9.6115274199999998</v>
      </c>
      <c r="E49" s="36">
        <v>0</v>
      </c>
      <c r="F49" s="36">
        <v>0</v>
      </c>
      <c r="G49" s="36">
        <v>0</v>
      </c>
      <c r="H49" s="36">
        <v>7.7</v>
      </c>
      <c r="I49" s="36">
        <v>0</v>
      </c>
      <c r="J49" s="36">
        <v>0</v>
      </c>
      <c r="K49" s="36">
        <v>7.4</v>
      </c>
      <c r="L49" s="36">
        <v>0</v>
      </c>
      <c r="M49" s="36">
        <v>0</v>
      </c>
      <c r="N49" s="36">
        <v>8.0884725799999995</v>
      </c>
      <c r="O49" s="37">
        <v>0</v>
      </c>
      <c r="P49" s="44">
        <v>32.800000000000004</v>
      </c>
    </row>
    <row r="50" spans="1:16" s="7" customFormat="1" ht="15.75" customHeight="1" thickBot="1">
      <c r="A50" s="7" t="s">
        <v>55</v>
      </c>
      <c r="B50" s="14">
        <v>413</v>
      </c>
      <c r="C50" s="21" t="s">
        <v>1737</v>
      </c>
      <c r="D50" s="45">
        <v>27.433777999999997</v>
      </c>
      <c r="E50" s="36">
        <v>32.9</v>
      </c>
      <c r="F50" s="36">
        <v>3.2</v>
      </c>
      <c r="G50" s="36">
        <v>22.3</v>
      </c>
      <c r="H50" s="36">
        <v>19.399999999999999</v>
      </c>
      <c r="I50" s="36">
        <v>3.1</v>
      </c>
      <c r="J50" s="36">
        <v>24.2</v>
      </c>
      <c r="K50" s="36">
        <v>16.100000000000001</v>
      </c>
      <c r="L50" s="36">
        <v>4</v>
      </c>
      <c r="M50" s="36">
        <v>15.9</v>
      </c>
      <c r="N50" s="36">
        <v>21</v>
      </c>
      <c r="O50" s="37">
        <v>2.7662220000000275</v>
      </c>
      <c r="P50" s="44">
        <v>192.3</v>
      </c>
    </row>
    <row r="51" spans="1:16" s="7" customFormat="1" ht="15.75" customHeight="1" thickBot="1">
      <c r="A51" s="7" t="s">
        <v>56</v>
      </c>
      <c r="B51" s="14">
        <v>422</v>
      </c>
      <c r="C51" s="21" t="s">
        <v>1747</v>
      </c>
      <c r="D51" s="45">
        <v>42.736155819999993</v>
      </c>
      <c r="E51" s="36">
        <v>43.907297459999995</v>
      </c>
      <c r="F51" s="36">
        <v>12.8</v>
      </c>
      <c r="G51" s="36">
        <v>33.9</v>
      </c>
      <c r="H51" s="36">
        <v>37.599999999999994</v>
      </c>
      <c r="I51" s="36">
        <v>13.5</v>
      </c>
      <c r="J51" s="36">
        <v>36</v>
      </c>
      <c r="K51" s="36">
        <v>34.800000000000004</v>
      </c>
      <c r="L51" s="36">
        <v>13</v>
      </c>
      <c r="M51" s="36">
        <v>27.292702540000001</v>
      </c>
      <c r="N51" s="36">
        <v>40.088472580000001</v>
      </c>
      <c r="O51" s="37">
        <v>18.275371600000014</v>
      </c>
      <c r="P51" s="44">
        <v>353.90000000000003</v>
      </c>
    </row>
    <row r="52" spans="1:16" s="7" customFormat="1" ht="15.75" customHeight="1" thickBot="1">
      <c r="A52" s="7" t="s">
        <v>57</v>
      </c>
      <c r="B52" s="14">
        <v>431</v>
      </c>
      <c r="C52" s="21" t="s">
        <v>1757</v>
      </c>
      <c r="D52" s="45">
        <v>0.13449105</v>
      </c>
      <c r="E52" s="36">
        <v>0</v>
      </c>
      <c r="F52" s="36">
        <v>4.5999999999999996</v>
      </c>
      <c r="G52" s="36">
        <v>0</v>
      </c>
      <c r="H52" s="36">
        <v>0</v>
      </c>
      <c r="I52" s="36">
        <v>4.0999999999999996</v>
      </c>
      <c r="J52" s="36">
        <v>0</v>
      </c>
      <c r="K52" s="36">
        <v>0</v>
      </c>
      <c r="L52" s="36">
        <v>4</v>
      </c>
      <c r="M52" s="36">
        <v>3.8</v>
      </c>
      <c r="N52" s="36">
        <v>0</v>
      </c>
      <c r="O52" s="36">
        <v>3.4655089500000003</v>
      </c>
      <c r="P52" s="44">
        <v>20.100000000000001</v>
      </c>
    </row>
    <row r="53" spans="1:16" s="7" customFormat="1" ht="15.75" customHeight="1" thickBot="1">
      <c r="A53" s="7" t="s">
        <v>58</v>
      </c>
      <c r="B53" s="14">
        <v>440</v>
      </c>
      <c r="C53" s="21" t="s">
        <v>1767</v>
      </c>
      <c r="D53" s="45">
        <v>0.17</v>
      </c>
      <c r="E53" s="36">
        <v>0.2</v>
      </c>
      <c r="F53" s="36">
        <v>0.2</v>
      </c>
      <c r="G53" s="36">
        <v>0.1</v>
      </c>
      <c r="H53" s="36">
        <v>0.2</v>
      </c>
      <c r="I53" s="36">
        <v>0.2</v>
      </c>
      <c r="J53" s="36">
        <v>0.1</v>
      </c>
      <c r="K53" s="36">
        <v>0.2</v>
      </c>
      <c r="L53" s="36">
        <v>0.2</v>
      </c>
      <c r="M53" s="36">
        <v>0.2</v>
      </c>
      <c r="N53" s="36">
        <v>0.2</v>
      </c>
      <c r="O53" s="37">
        <v>0.13000000000000012</v>
      </c>
      <c r="P53" s="44">
        <v>2.1</v>
      </c>
    </row>
    <row r="54" spans="1:16" s="7" customFormat="1" ht="15.75" customHeight="1" thickBot="1">
      <c r="A54" s="11" t="s">
        <v>59</v>
      </c>
      <c r="B54" s="14">
        <v>449</v>
      </c>
      <c r="C54" s="21" t="s">
        <v>1777</v>
      </c>
      <c r="D54" s="45">
        <v>0.30449104999999999</v>
      </c>
      <c r="E54" s="36">
        <v>0.2</v>
      </c>
      <c r="F54" s="36">
        <v>4.8</v>
      </c>
      <c r="G54" s="36">
        <v>0.1</v>
      </c>
      <c r="H54" s="36">
        <v>0.2</v>
      </c>
      <c r="I54" s="36">
        <v>4.3</v>
      </c>
      <c r="J54" s="36">
        <v>0.1</v>
      </c>
      <c r="K54" s="36">
        <v>0.2</v>
      </c>
      <c r="L54" s="36">
        <v>4.2</v>
      </c>
      <c r="M54" s="36">
        <v>4</v>
      </c>
      <c r="N54" s="36">
        <v>0.2</v>
      </c>
      <c r="O54" s="37">
        <v>3.5955089500000001</v>
      </c>
      <c r="P54" s="44">
        <v>22.199999999999996</v>
      </c>
    </row>
    <row r="55" spans="1:16" s="7" customFormat="1" ht="15.75" customHeight="1" thickBot="1">
      <c r="A55" s="17" t="s">
        <v>60</v>
      </c>
      <c r="B55" s="9">
        <v>458</v>
      </c>
      <c r="C55" s="21" t="s">
        <v>1787</v>
      </c>
      <c r="D55" s="45">
        <v>1.83769779</v>
      </c>
      <c r="E55" s="36">
        <v>0.1</v>
      </c>
      <c r="F55" s="36">
        <v>0.1</v>
      </c>
      <c r="G55" s="36">
        <v>1.6</v>
      </c>
      <c r="H55" s="36">
        <v>0.1</v>
      </c>
      <c r="I55" s="36">
        <v>0.1</v>
      </c>
      <c r="J55" s="36">
        <v>1.3</v>
      </c>
      <c r="K55" s="36">
        <v>0.2</v>
      </c>
      <c r="L55" s="36">
        <v>0.1</v>
      </c>
      <c r="M55" s="36">
        <v>1.4</v>
      </c>
      <c r="N55" s="36">
        <v>1.5</v>
      </c>
      <c r="O55" s="37">
        <v>6.2302210000000358E-2</v>
      </c>
      <c r="P55" s="44">
        <v>8.4</v>
      </c>
    </row>
    <row r="56" spans="1:16" s="7" customFormat="1" ht="15.75" customHeight="1" thickBot="1">
      <c r="A56" s="11" t="s">
        <v>61</v>
      </c>
      <c r="B56" s="14">
        <v>467</v>
      </c>
      <c r="C56" s="21" t="s">
        <v>1797</v>
      </c>
      <c r="D56" s="45">
        <v>1019.2</v>
      </c>
      <c r="E56" s="36">
        <v>868.6</v>
      </c>
      <c r="F56" s="36">
        <v>814.7</v>
      </c>
      <c r="G56" s="36">
        <v>918.2</v>
      </c>
      <c r="H56" s="36">
        <v>930.2</v>
      </c>
      <c r="I56" s="36">
        <v>1033.3</v>
      </c>
      <c r="J56" s="36">
        <v>1397.8</v>
      </c>
      <c r="K56" s="36">
        <v>886.9</v>
      </c>
      <c r="L56" s="36">
        <v>962.3</v>
      </c>
      <c r="M56" s="36">
        <v>1150.2</v>
      </c>
      <c r="N56" s="36">
        <v>955.4</v>
      </c>
      <c r="O56" s="37">
        <v>966.90000000000146</v>
      </c>
      <c r="P56" s="44">
        <v>11903.7</v>
      </c>
    </row>
    <row r="57" spans="1:16" s="7" customFormat="1" ht="15.75" customHeight="1" thickBot="1">
      <c r="A57" s="17" t="s">
        <v>62</v>
      </c>
      <c r="B57" s="9">
        <v>476</v>
      </c>
      <c r="C57" s="21" t="s">
        <v>1807</v>
      </c>
      <c r="D57" s="45">
        <v>706.7</v>
      </c>
      <c r="E57" s="36">
        <v>655.7</v>
      </c>
      <c r="F57" s="36">
        <v>587</v>
      </c>
      <c r="G57" s="36">
        <v>594.29999999999995</v>
      </c>
      <c r="H57" s="36">
        <v>652.1</v>
      </c>
      <c r="I57" s="36">
        <v>643</v>
      </c>
      <c r="J57" s="36">
        <v>736.9</v>
      </c>
      <c r="K57" s="36">
        <v>699.6</v>
      </c>
      <c r="L57" s="36">
        <v>753.5</v>
      </c>
      <c r="M57" s="36">
        <v>881.8</v>
      </c>
      <c r="N57" s="36">
        <v>716.7</v>
      </c>
      <c r="O57" s="37">
        <v>687.69999999999982</v>
      </c>
      <c r="P57" s="44">
        <v>8315</v>
      </c>
    </row>
    <row r="58" spans="1:16" s="7" customFormat="1" ht="15.75" customHeight="1" thickBot="1">
      <c r="A58" s="7" t="s">
        <v>63</v>
      </c>
      <c r="B58" s="14">
        <v>485</v>
      </c>
      <c r="C58" s="21" t="s">
        <v>1817</v>
      </c>
      <c r="D58" s="45">
        <v>590.1</v>
      </c>
      <c r="E58" s="36">
        <v>531.6</v>
      </c>
      <c r="F58" s="36">
        <v>554.1</v>
      </c>
      <c r="G58" s="36">
        <v>523.4</v>
      </c>
      <c r="H58" s="36">
        <v>538.4</v>
      </c>
      <c r="I58" s="36">
        <v>524.79999999999995</v>
      </c>
      <c r="J58" s="36">
        <v>559.29999999999995</v>
      </c>
      <c r="K58" s="36">
        <v>541.20000000000005</v>
      </c>
      <c r="L58" s="36">
        <v>553.6</v>
      </c>
      <c r="M58" s="36">
        <v>595.9</v>
      </c>
      <c r="N58" s="36">
        <v>566.29999999999995</v>
      </c>
      <c r="O58" s="37">
        <v>569.79999999999927</v>
      </c>
      <c r="P58" s="44">
        <v>6648.5</v>
      </c>
    </row>
    <row r="59" spans="1:16" s="7" customFormat="1" ht="15.75" customHeight="1" thickBot="1">
      <c r="A59" s="17" t="s">
        <v>64</v>
      </c>
      <c r="B59" s="9">
        <v>494</v>
      </c>
      <c r="C59" s="21" t="s">
        <v>1827</v>
      </c>
      <c r="D59" s="45">
        <v>172.1</v>
      </c>
      <c r="E59" s="36">
        <v>152.1</v>
      </c>
      <c r="F59" s="36">
        <v>154.5</v>
      </c>
      <c r="G59" s="36">
        <v>170.6</v>
      </c>
      <c r="H59" s="36">
        <v>172.5</v>
      </c>
      <c r="I59" s="36">
        <v>186.4</v>
      </c>
      <c r="J59" s="36">
        <v>214.5</v>
      </c>
      <c r="K59" s="36">
        <v>168.2</v>
      </c>
      <c r="L59" s="36">
        <v>173.3</v>
      </c>
      <c r="M59" s="36">
        <v>188.5</v>
      </c>
      <c r="N59" s="36">
        <v>174.5</v>
      </c>
      <c r="O59" s="37">
        <v>175.20000000000027</v>
      </c>
      <c r="P59" s="44">
        <v>2102.4</v>
      </c>
    </row>
    <row r="60" spans="1:16" s="7" customFormat="1" ht="15.75" customHeight="1" thickBot="1">
      <c r="A60" s="12" t="s">
        <v>65</v>
      </c>
      <c r="B60" s="14">
        <v>503</v>
      </c>
      <c r="C60" s="21" t="s">
        <v>1837</v>
      </c>
      <c r="D60" s="45">
        <v>220.9</v>
      </c>
      <c r="E60" s="36">
        <v>216.4</v>
      </c>
      <c r="F60" s="36">
        <v>205.5</v>
      </c>
      <c r="G60" s="36">
        <v>192.4</v>
      </c>
      <c r="H60" s="36">
        <v>210.7</v>
      </c>
      <c r="I60" s="36">
        <v>194.4</v>
      </c>
      <c r="J60" s="36">
        <v>222.9</v>
      </c>
      <c r="K60" s="36">
        <v>212.4</v>
      </c>
      <c r="L60" s="36">
        <v>197.7</v>
      </c>
      <c r="M60" s="36">
        <v>251.4</v>
      </c>
      <c r="N60" s="36">
        <v>242.8</v>
      </c>
      <c r="O60" s="36">
        <v>221.99999999999955</v>
      </c>
      <c r="P60" s="44">
        <v>2589.5</v>
      </c>
    </row>
    <row r="61" spans="1:16" s="7" customFormat="1" ht="15.75" customHeight="1" thickBot="1">
      <c r="A61" s="7" t="s">
        <v>66</v>
      </c>
      <c r="B61" s="14">
        <v>512</v>
      </c>
      <c r="C61" s="21" t="s">
        <v>1847</v>
      </c>
      <c r="D61" s="45">
        <v>664.2</v>
      </c>
      <c r="E61" s="36">
        <v>637.70000000000005</v>
      </c>
      <c r="F61" s="36">
        <v>647.29999999999995</v>
      </c>
      <c r="G61" s="36">
        <v>648</v>
      </c>
      <c r="H61" s="36">
        <v>642.79999999999995</v>
      </c>
      <c r="I61" s="36">
        <v>627.1</v>
      </c>
      <c r="J61" s="36">
        <v>685.6</v>
      </c>
      <c r="K61" s="36">
        <v>614.4</v>
      </c>
      <c r="L61" s="36">
        <v>595.79999999999995</v>
      </c>
      <c r="M61" s="36">
        <v>693.8</v>
      </c>
      <c r="N61" s="36">
        <v>626.79999999999995</v>
      </c>
      <c r="O61" s="37">
        <v>606.80000000000018</v>
      </c>
      <c r="P61" s="44">
        <v>7690.3</v>
      </c>
    </row>
    <row r="62" spans="1:16" s="7" customFormat="1" ht="15.75" customHeight="1" thickBot="1">
      <c r="A62" s="11" t="s">
        <v>67</v>
      </c>
      <c r="B62" s="14">
        <v>521</v>
      </c>
      <c r="C62" s="21" t="s">
        <v>1857</v>
      </c>
      <c r="D62" s="45">
        <v>3373.2</v>
      </c>
      <c r="E62" s="36">
        <v>3062.1000000000004</v>
      </c>
      <c r="F62" s="36">
        <v>2963.1000000000004</v>
      </c>
      <c r="G62" s="36">
        <v>3046.9</v>
      </c>
      <c r="H62" s="36">
        <v>3146.7</v>
      </c>
      <c r="I62" s="36">
        <v>3209</v>
      </c>
      <c r="J62" s="36">
        <v>3817</v>
      </c>
      <c r="K62" s="36">
        <v>3122.7</v>
      </c>
      <c r="L62" s="36">
        <v>3236.2</v>
      </c>
      <c r="M62" s="36">
        <v>3761.6000000000004</v>
      </c>
      <c r="N62" s="36">
        <v>3282.5</v>
      </c>
      <c r="O62" s="37">
        <v>3228.4000000000005</v>
      </c>
      <c r="P62" s="44">
        <v>39249.4</v>
      </c>
    </row>
    <row r="63" spans="1:16" s="7" customFormat="1" ht="15.75" customHeight="1" thickBot="1">
      <c r="A63" s="11" t="s">
        <v>68</v>
      </c>
      <c r="B63" s="14">
        <v>530</v>
      </c>
      <c r="C63" s="21" t="s">
        <v>1867</v>
      </c>
      <c r="D63" s="45">
        <v>1549.7</v>
      </c>
      <c r="E63" s="36">
        <v>1511.8</v>
      </c>
      <c r="F63" s="36">
        <v>1500.7</v>
      </c>
      <c r="G63" s="36">
        <v>1503.9</v>
      </c>
      <c r="H63" s="36">
        <v>1501.1</v>
      </c>
      <c r="I63" s="36">
        <v>1520.2</v>
      </c>
      <c r="J63" s="36">
        <v>1596.3</v>
      </c>
      <c r="K63" s="36">
        <v>1518.8</v>
      </c>
      <c r="L63" s="36">
        <v>1530.9</v>
      </c>
      <c r="M63" s="36">
        <v>1535.9</v>
      </c>
      <c r="N63" s="36">
        <v>1526.5</v>
      </c>
      <c r="O63" s="37">
        <v>1490.7999999999993</v>
      </c>
      <c r="P63" s="44">
        <v>18286.599999999999</v>
      </c>
    </row>
    <row r="64" spans="1:16" s="7" customFormat="1" ht="15.75" customHeight="1" thickBot="1">
      <c r="A64" s="11" t="s">
        <v>654</v>
      </c>
      <c r="B64" s="14">
        <v>539</v>
      </c>
      <c r="C64" s="21" t="s">
        <v>1877</v>
      </c>
      <c r="D64" s="45">
        <v>1825.1</v>
      </c>
      <c r="E64" s="36">
        <v>1512.4</v>
      </c>
      <c r="F64" s="36">
        <v>1451.3</v>
      </c>
      <c r="G64" s="36">
        <v>1546.2</v>
      </c>
      <c r="H64" s="36">
        <v>1642.8</v>
      </c>
      <c r="I64" s="36">
        <v>1707.9</v>
      </c>
      <c r="J64" s="36">
        <v>2296.8000000000002</v>
      </c>
      <c r="K64" s="36">
        <v>1526.4</v>
      </c>
      <c r="L64" s="36">
        <v>1717.4</v>
      </c>
      <c r="M64" s="36">
        <v>2230.6999999999998</v>
      </c>
      <c r="N64" s="36">
        <v>1746.6</v>
      </c>
      <c r="O64" s="37">
        <v>1702</v>
      </c>
      <c r="P64" s="44">
        <v>20905.599999999999</v>
      </c>
    </row>
    <row r="65" spans="1:16" s="7" customFormat="1" ht="15.75" customHeight="1" thickBot="1">
      <c r="A65" s="11" t="s">
        <v>70</v>
      </c>
      <c r="B65" s="14">
        <v>548</v>
      </c>
      <c r="C65" s="21" t="s">
        <v>1887</v>
      </c>
      <c r="D65" s="45">
        <v>3374.8</v>
      </c>
      <c r="E65" s="36">
        <v>3024.2</v>
      </c>
      <c r="F65" s="36">
        <v>2952</v>
      </c>
      <c r="G65" s="36">
        <v>3050.1</v>
      </c>
      <c r="H65" s="36">
        <v>3143.9</v>
      </c>
      <c r="I65" s="36">
        <v>3228.1</v>
      </c>
      <c r="J65" s="36">
        <v>3893.1</v>
      </c>
      <c r="K65" s="36">
        <v>3045.2</v>
      </c>
      <c r="L65" s="36">
        <v>3248.3</v>
      </c>
      <c r="M65" s="36">
        <v>3766.6</v>
      </c>
      <c r="N65" s="36">
        <v>3273.1</v>
      </c>
      <c r="O65" s="37">
        <v>3192.8000000000029</v>
      </c>
      <c r="P65" s="44">
        <v>39192.199999999997</v>
      </c>
    </row>
    <row r="66" spans="1:16" s="7" customFormat="1" ht="15.75" customHeight="1" thickBot="1">
      <c r="A66" s="12" t="s">
        <v>71</v>
      </c>
      <c r="B66" s="14">
        <v>557</v>
      </c>
      <c r="C66" s="21" t="s">
        <v>1897</v>
      </c>
      <c r="D66" s="45">
        <v>4.7</v>
      </c>
      <c r="E66" s="36">
        <v>4.7</v>
      </c>
      <c r="F66" s="36">
        <v>4.7</v>
      </c>
      <c r="G66" s="36">
        <v>4.7</v>
      </c>
      <c r="H66" s="36">
        <v>4.7</v>
      </c>
      <c r="I66" s="36">
        <v>4.7</v>
      </c>
      <c r="J66" s="36">
        <v>4.7</v>
      </c>
      <c r="K66" s="36">
        <v>4.7</v>
      </c>
      <c r="L66" s="36">
        <v>4.7</v>
      </c>
      <c r="M66" s="36">
        <v>4.7</v>
      </c>
      <c r="N66" s="36">
        <v>4.7</v>
      </c>
      <c r="O66" s="37">
        <v>4.4999999999999929</v>
      </c>
      <c r="P66" s="44">
        <v>56.2</v>
      </c>
    </row>
    <row r="67" spans="1:16" s="7" customFormat="1" ht="15.75" customHeight="1" thickBot="1">
      <c r="A67" s="11" t="s">
        <v>72</v>
      </c>
      <c r="B67" s="14">
        <v>566</v>
      </c>
      <c r="C67" s="21" t="s">
        <v>1907</v>
      </c>
      <c r="D67" s="45">
        <v>-10.199999999999999</v>
      </c>
      <c r="E67" s="36">
        <v>-10.199999999999999</v>
      </c>
      <c r="F67" s="36">
        <v>-10.199999999999999</v>
      </c>
      <c r="G67" s="36">
        <v>-10.199999999999999</v>
      </c>
      <c r="H67" s="36">
        <v>-10.199999999999999</v>
      </c>
      <c r="I67" s="36">
        <v>-10.199999999999999</v>
      </c>
      <c r="J67" s="36">
        <v>-10.199999999999999</v>
      </c>
      <c r="K67" s="36">
        <v>-10.199999999999999</v>
      </c>
      <c r="L67" s="36">
        <v>-10.199999999999999</v>
      </c>
      <c r="M67" s="36">
        <v>-10.199999999999999</v>
      </c>
      <c r="N67" s="36">
        <v>-10.199999999999999</v>
      </c>
      <c r="O67" s="37">
        <v>-9.6999999999999886</v>
      </c>
      <c r="P67" s="44">
        <v>-121.9</v>
      </c>
    </row>
    <row r="68" spans="1:16" s="7" customFormat="1" ht="15.75" customHeight="1" thickBot="1">
      <c r="A68" s="12" t="s">
        <v>73</v>
      </c>
      <c r="B68" s="14">
        <v>575</v>
      </c>
      <c r="C68" s="21" t="s">
        <v>1917</v>
      </c>
      <c r="D68" s="45">
        <v>50.9</v>
      </c>
      <c r="E68" s="36">
        <v>53.5</v>
      </c>
      <c r="F68" s="36">
        <v>51.4</v>
      </c>
      <c r="G68" s="36">
        <v>52.5</v>
      </c>
      <c r="H68" s="36">
        <v>58</v>
      </c>
      <c r="I68" s="36">
        <v>51.4</v>
      </c>
      <c r="J68" s="36">
        <v>53.6</v>
      </c>
      <c r="K68" s="36">
        <v>52.3</v>
      </c>
      <c r="L68" s="36">
        <v>52.1</v>
      </c>
      <c r="M68" s="36">
        <v>54.9</v>
      </c>
      <c r="N68" s="36">
        <v>53.2</v>
      </c>
      <c r="O68" s="37">
        <v>53.599999999999909</v>
      </c>
      <c r="P68" s="44">
        <v>637.4</v>
      </c>
    </row>
    <row r="69" spans="1:16" s="7" customFormat="1" ht="15.75" customHeight="1" thickBot="1">
      <c r="A69" s="7" t="s">
        <v>74</v>
      </c>
      <c r="B69" s="14">
        <v>584</v>
      </c>
      <c r="C69" s="21" t="s">
        <v>1947</v>
      </c>
      <c r="D69" s="45">
        <v>3420.2000000000003</v>
      </c>
      <c r="E69" s="36">
        <v>3072.2</v>
      </c>
      <c r="F69" s="36">
        <v>2997.9</v>
      </c>
      <c r="G69" s="36">
        <v>3097.1</v>
      </c>
      <c r="H69" s="36">
        <v>3196.4</v>
      </c>
      <c r="I69" s="36">
        <v>3274</v>
      </c>
      <c r="J69" s="36">
        <v>3941.2</v>
      </c>
      <c r="K69" s="36">
        <v>3092</v>
      </c>
      <c r="L69" s="36">
        <v>3294.9</v>
      </c>
      <c r="M69" s="36">
        <v>3816</v>
      </c>
      <c r="N69" s="36">
        <v>3320.7999999999997</v>
      </c>
      <c r="O69" s="37">
        <v>3241.200000000003</v>
      </c>
      <c r="P69" s="44">
        <v>39763.900000000009</v>
      </c>
    </row>
    <row r="70" spans="1:16" s="7" customFormat="1" ht="15.75" customHeight="1" thickBot="1">
      <c r="A70" s="7" t="s">
        <v>1963</v>
      </c>
      <c r="B70" s="14">
        <v>593</v>
      </c>
      <c r="C70" s="21" t="s">
        <v>1980</v>
      </c>
      <c r="D70" s="45">
        <v>1.3</v>
      </c>
      <c r="E70" s="36">
        <v>1.3</v>
      </c>
      <c r="F70" s="36">
        <v>1.3</v>
      </c>
      <c r="G70" s="36">
        <v>1.2</v>
      </c>
      <c r="H70" s="36">
        <v>1.3</v>
      </c>
      <c r="I70" s="36">
        <v>1.3</v>
      </c>
      <c r="J70" s="36">
        <v>1.3</v>
      </c>
      <c r="K70" s="36">
        <v>1.2</v>
      </c>
      <c r="L70" s="36">
        <v>1.3</v>
      </c>
      <c r="M70" s="36">
        <v>1.3</v>
      </c>
      <c r="N70" s="36">
        <v>1.2</v>
      </c>
      <c r="O70" s="37">
        <v>1</v>
      </c>
      <c r="P70" s="44">
        <v>15</v>
      </c>
    </row>
    <row r="71" spans="1:16" s="7" customFormat="1" ht="15.75" customHeight="1" thickBot="1">
      <c r="A71" s="7" t="s">
        <v>1986</v>
      </c>
      <c r="B71" s="14">
        <v>602</v>
      </c>
      <c r="C71" s="21" t="s">
        <v>2003</v>
      </c>
      <c r="D71" s="45">
        <v>0</v>
      </c>
      <c r="E71" s="36">
        <v>0</v>
      </c>
      <c r="F71" s="36">
        <v>0.1</v>
      </c>
      <c r="G71" s="36">
        <v>0</v>
      </c>
      <c r="H71" s="36">
        <v>0</v>
      </c>
      <c r="I71" s="36">
        <v>0.1</v>
      </c>
      <c r="J71" s="36">
        <v>0</v>
      </c>
      <c r="K71" s="36">
        <v>0</v>
      </c>
      <c r="L71" s="36">
        <v>0.1</v>
      </c>
      <c r="M71" s="36">
        <v>0</v>
      </c>
      <c r="N71" s="36">
        <v>0</v>
      </c>
      <c r="O71" s="37">
        <v>0.19999999999999996</v>
      </c>
      <c r="P71" s="44">
        <v>0.5</v>
      </c>
    </row>
    <row r="72" spans="1:16" s="7" customFormat="1" ht="15.75" customHeight="1" thickBot="1">
      <c r="A72" s="7" t="s">
        <v>2009</v>
      </c>
      <c r="B72" s="14">
        <v>611</v>
      </c>
      <c r="C72" s="21" t="s">
        <v>2027</v>
      </c>
      <c r="D72" s="45">
        <v>6</v>
      </c>
      <c r="E72" s="36">
        <v>6</v>
      </c>
      <c r="F72" s="36">
        <v>6.2</v>
      </c>
      <c r="G72" s="36">
        <v>5.7</v>
      </c>
      <c r="H72" s="36">
        <v>6.1</v>
      </c>
      <c r="I72" s="36">
        <v>6</v>
      </c>
      <c r="J72" s="36">
        <v>6.6</v>
      </c>
      <c r="K72" s="36">
        <v>6.1</v>
      </c>
      <c r="L72" s="36">
        <v>6.2</v>
      </c>
      <c r="M72" s="36">
        <v>7.2</v>
      </c>
      <c r="N72" s="36">
        <v>6.6</v>
      </c>
      <c r="O72" s="37">
        <v>6.5</v>
      </c>
      <c r="P72" s="44">
        <v>75.2</v>
      </c>
    </row>
    <row r="73" spans="1:16" s="7" customFormat="1" ht="15.75" customHeight="1" thickBot="1">
      <c r="A73" s="7" t="s">
        <v>2491</v>
      </c>
      <c r="B73" s="14">
        <v>620</v>
      </c>
      <c r="C73" s="21" t="s">
        <v>2472</v>
      </c>
      <c r="D73" s="45">
        <v>2.7</v>
      </c>
      <c r="E73" s="36">
        <v>2.7</v>
      </c>
      <c r="F73" s="36">
        <v>2.7</v>
      </c>
      <c r="G73" s="36">
        <v>2.7</v>
      </c>
      <c r="H73" s="36">
        <v>2.7</v>
      </c>
      <c r="I73" s="36">
        <v>2.7</v>
      </c>
      <c r="J73" s="36">
        <v>2.7</v>
      </c>
      <c r="K73" s="36">
        <v>2.7</v>
      </c>
      <c r="L73" s="36">
        <v>2.7</v>
      </c>
      <c r="M73" s="36">
        <v>2.7</v>
      </c>
      <c r="N73" s="36">
        <v>2.7</v>
      </c>
      <c r="O73" s="37">
        <v>3.0000000000000071</v>
      </c>
      <c r="P73" s="44">
        <v>32.700000000000003</v>
      </c>
    </row>
    <row r="74" spans="1:16" s="7" customFormat="1" ht="15.75" customHeight="1" thickBot="1">
      <c r="A74" s="7" t="s">
        <v>2514</v>
      </c>
      <c r="B74" s="14">
        <v>629</v>
      </c>
      <c r="C74" s="21" t="s">
        <v>2507</v>
      </c>
      <c r="D74" s="45">
        <v>0.1</v>
      </c>
      <c r="E74" s="36">
        <v>0.1</v>
      </c>
      <c r="F74" s="36">
        <v>0.1</v>
      </c>
      <c r="G74" s="36">
        <v>0.1</v>
      </c>
      <c r="H74" s="36">
        <v>0.1</v>
      </c>
      <c r="I74" s="36">
        <v>0</v>
      </c>
      <c r="J74" s="36">
        <v>0.1</v>
      </c>
      <c r="K74" s="36">
        <v>0.1</v>
      </c>
      <c r="L74" s="36">
        <v>0.1</v>
      </c>
      <c r="M74" s="36">
        <v>0.1</v>
      </c>
      <c r="N74" s="36">
        <v>0.1</v>
      </c>
      <c r="O74" s="37">
        <v>0</v>
      </c>
      <c r="P74" s="44">
        <v>0.99999999999999989</v>
      </c>
    </row>
    <row r="75" spans="1:16" s="7" customFormat="1" ht="15.75" customHeight="1" thickBot="1">
      <c r="A75" s="7" t="s">
        <v>2010</v>
      </c>
      <c r="B75" s="14">
        <v>638</v>
      </c>
      <c r="C75" s="21" t="s">
        <v>2049</v>
      </c>
      <c r="D75" s="45">
        <v>10.100000000000001</v>
      </c>
      <c r="E75" s="36">
        <v>10.100000000000001</v>
      </c>
      <c r="F75" s="36">
        <v>10.4</v>
      </c>
      <c r="G75" s="36">
        <v>9.6999999999999993</v>
      </c>
      <c r="H75" s="36">
        <v>10.200000000000001</v>
      </c>
      <c r="I75" s="36">
        <v>10.1</v>
      </c>
      <c r="J75" s="36">
        <v>10.700000000000001</v>
      </c>
      <c r="K75" s="36">
        <v>10.1</v>
      </c>
      <c r="L75" s="36">
        <v>10.4</v>
      </c>
      <c r="M75" s="36">
        <v>11.3</v>
      </c>
      <c r="N75" s="36">
        <v>10.6</v>
      </c>
      <c r="O75" s="37">
        <v>10.700000000000006</v>
      </c>
      <c r="P75" s="44">
        <v>124.39999999999999</v>
      </c>
    </row>
    <row r="76" spans="1:16" s="7" customFormat="1" ht="15.75" customHeight="1" thickBot="1">
      <c r="A76" s="7" t="s">
        <v>75</v>
      </c>
      <c r="B76" s="14">
        <v>647</v>
      </c>
      <c r="C76" s="21" t="s">
        <v>1957</v>
      </c>
      <c r="D76" s="45">
        <v>2950.1830000000009</v>
      </c>
      <c r="E76" s="36">
        <v>2664.9830000000006</v>
      </c>
      <c r="F76" s="36">
        <v>2598.0830000000001</v>
      </c>
      <c r="G76" s="36">
        <v>2687.4830000000002</v>
      </c>
      <c r="H76" s="36">
        <v>2776.3830000000007</v>
      </c>
      <c r="I76" s="36">
        <v>2846.1830000000004</v>
      </c>
      <c r="J76" s="36">
        <v>3437.683</v>
      </c>
      <c r="K76" s="36">
        <v>2675.2830000000008</v>
      </c>
      <c r="L76" s="36">
        <v>2857.4830000000002</v>
      </c>
      <c r="M76" s="36">
        <v>3325.3830000000003</v>
      </c>
      <c r="N76" s="36">
        <v>2888.4829999999997</v>
      </c>
      <c r="O76" s="37">
        <v>2907.287000000003</v>
      </c>
      <c r="P76" s="44">
        <v>34614.900000000009</v>
      </c>
    </row>
    <row r="77" spans="1:16" s="7" customFormat="1" ht="15.75" customHeight="1" thickBot="1">
      <c r="A77" s="11" t="s">
        <v>76</v>
      </c>
      <c r="B77" s="14">
        <v>656</v>
      </c>
      <c r="C77" s="21" t="s">
        <v>2059</v>
      </c>
      <c r="D77" s="45">
        <v>243.7</v>
      </c>
      <c r="E77" s="36">
        <v>219.1</v>
      </c>
      <c r="F77" s="36">
        <v>213.9</v>
      </c>
      <c r="G77" s="36">
        <v>220.8</v>
      </c>
      <c r="H77" s="36">
        <v>228</v>
      </c>
      <c r="I77" s="36">
        <v>233.4</v>
      </c>
      <c r="J77" s="36">
        <v>280.7</v>
      </c>
      <c r="K77" s="36">
        <v>220.5</v>
      </c>
      <c r="L77" s="36">
        <v>234.9</v>
      </c>
      <c r="M77" s="36">
        <v>271.89999999999998</v>
      </c>
      <c r="N77" s="36">
        <v>236.8</v>
      </c>
      <c r="O77" s="36">
        <v>231.09999999999991</v>
      </c>
      <c r="P77" s="44">
        <v>2834.8</v>
      </c>
    </row>
    <row r="78" spans="1:16" s="7" customFormat="1" ht="15.75" customHeight="1" thickBot="1">
      <c r="A78" s="17" t="s">
        <v>77</v>
      </c>
      <c r="B78" s="9">
        <v>665</v>
      </c>
      <c r="C78" s="21" t="s">
        <v>2069</v>
      </c>
      <c r="D78" s="45">
        <v>2.9</v>
      </c>
      <c r="E78" s="36">
        <v>2.6</v>
      </c>
      <c r="F78" s="36">
        <v>2.6</v>
      </c>
      <c r="G78" s="36">
        <v>2.6</v>
      </c>
      <c r="H78" s="36">
        <v>2.7</v>
      </c>
      <c r="I78" s="36">
        <v>2.8</v>
      </c>
      <c r="J78" s="36">
        <v>3.4</v>
      </c>
      <c r="K78" s="36">
        <v>2.6</v>
      </c>
      <c r="L78" s="36">
        <v>2.8</v>
      </c>
      <c r="M78" s="36">
        <v>3.2</v>
      </c>
      <c r="N78" s="36">
        <v>2.8</v>
      </c>
      <c r="O78" s="37">
        <v>2.7999999999999972</v>
      </c>
      <c r="P78" s="44">
        <v>33.799999999999997</v>
      </c>
    </row>
    <row r="79" spans="1:16" s="7" customFormat="1" ht="15.75" customHeight="1" thickBot="1">
      <c r="A79" s="12" t="s">
        <v>78</v>
      </c>
      <c r="B79" s="14">
        <v>674</v>
      </c>
      <c r="C79" s="21" t="s">
        <v>2079</v>
      </c>
      <c r="D79" s="45">
        <v>103.5</v>
      </c>
      <c r="E79" s="36">
        <v>93.1</v>
      </c>
      <c r="F79" s="36">
        <v>90.8</v>
      </c>
      <c r="G79" s="36">
        <v>93.800000000000011</v>
      </c>
      <c r="H79" s="36">
        <v>96.9</v>
      </c>
      <c r="I79" s="36">
        <v>99.199999999999989</v>
      </c>
      <c r="J79" s="36">
        <v>126.89999999999999</v>
      </c>
      <c r="K79" s="36">
        <v>101.2</v>
      </c>
      <c r="L79" s="36">
        <v>107.3</v>
      </c>
      <c r="M79" s="36">
        <v>123</v>
      </c>
      <c r="N79" s="36">
        <v>100.5</v>
      </c>
      <c r="O79" s="37">
        <v>98.000000000000057</v>
      </c>
      <c r="P79" s="44">
        <v>1234.1999999999998</v>
      </c>
    </row>
    <row r="80" spans="1:16" s="7" customFormat="1" ht="15.75" customHeight="1" thickBot="1">
      <c r="A80" s="12" t="s">
        <v>79</v>
      </c>
      <c r="B80" s="14">
        <v>683</v>
      </c>
      <c r="C80" s="19" t="s">
        <v>2089</v>
      </c>
      <c r="D80" s="45">
        <v>2.2000000000000002</v>
      </c>
      <c r="E80" s="36">
        <v>2.2000000000000002</v>
      </c>
      <c r="F80" s="36">
        <v>2.2000000000000002</v>
      </c>
      <c r="G80" s="36">
        <v>2.2000000000000002</v>
      </c>
      <c r="H80" s="36">
        <v>2.2000000000000002</v>
      </c>
      <c r="I80" s="36">
        <v>2.2000000000000002</v>
      </c>
      <c r="J80" s="36">
        <v>2.2000000000000002</v>
      </c>
      <c r="K80" s="36">
        <v>2.2000000000000002</v>
      </c>
      <c r="L80" s="36">
        <v>2.2000000000000002</v>
      </c>
      <c r="M80" s="36">
        <v>2.2000000000000002</v>
      </c>
      <c r="N80" s="36">
        <v>2</v>
      </c>
      <c r="O80" s="36">
        <v>1.7000000000000028</v>
      </c>
      <c r="P80" s="44">
        <v>25.7</v>
      </c>
    </row>
    <row r="81" spans="1:16" s="7" customFormat="1" ht="15.75" customHeight="1" thickBot="1">
      <c r="A81" s="17" t="s">
        <v>2537</v>
      </c>
      <c r="B81" s="9">
        <v>692</v>
      </c>
      <c r="C81" s="21" t="s">
        <v>2530</v>
      </c>
      <c r="D81" s="45">
        <v>27.516999999999999</v>
      </c>
      <c r="E81" s="36">
        <v>1.7000000000000001E-2</v>
      </c>
      <c r="F81" s="36">
        <v>1.7000000000000001E-2</v>
      </c>
      <c r="G81" s="36">
        <v>1.7000000000000001E-2</v>
      </c>
      <c r="H81" s="36">
        <v>1.7000000000000001E-2</v>
      </c>
      <c r="I81" s="36">
        <v>1.7000000000000001E-2</v>
      </c>
      <c r="J81" s="36">
        <v>1.7000000000000001E-2</v>
      </c>
      <c r="K81" s="36">
        <v>1.7000000000000001E-2</v>
      </c>
      <c r="L81" s="36">
        <v>1.7000000000000001E-2</v>
      </c>
      <c r="M81" s="36">
        <v>1.7000000000000001E-2</v>
      </c>
      <c r="N81" s="36">
        <v>1.7000000000000001E-2</v>
      </c>
      <c r="O81" s="37">
        <v>1.300000000000523E-2</v>
      </c>
      <c r="P81" s="44">
        <v>27.7</v>
      </c>
    </row>
    <row r="82" spans="1:16" s="7" customFormat="1" ht="15.75" customHeight="1" thickBot="1">
      <c r="A82" s="11" t="s">
        <v>80</v>
      </c>
      <c r="B82" s="14">
        <v>701</v>
      </c>
      <c r="C82" s="19" t="s">
        <v>2099</v>
      </c>
      <c r="D82" s="45">
        <v>0.2</v>
      </c>
      <c r="E82" s="36">
        <v>0.2</v>
      </c>
      <c r="F82" s="36">
        <v>0.3</v>
      </c>
      <c r="G82" s="36">
        <v>0.2</v>
      </c>
      <c r="H82" s="36">
        <v>0.2</v>
      </c>
      <c r="I82" s="36">
        <v>0.2</v>
      </c>
      <c r="J82" s="36">
        <v>0.3</v>
      </c>
      <c r="K82" s="36">
        <v>0.2</v>
      </c>
      <c r="L82" s="36">
        <v>0.2</v>
      </c>
      <c r="M82" s="36">
        <v>0.3</v>
      </c>
      <c r="N82" s="36">
        <v>0.2</v>
      </c>
      <c r="O82" s="37">
        <v>0.29999999999999982</v>
      </c>
      <c r="P82" s="44">
        <v>2.8</v>
      </c>
    </row>
    <row r="83" spans="1:16" s="7" customFormat="1" ht="15.75" customHeight="1" thickBot="1">
      <c r="A83" s="11" t="s">
        <v>2443</v>
      </c>
      <c r="B83" s="14">
        <v>710</v>
      </c>
      <c r="C83" s="19" t="s">
        <v>2436</v>
      </c>
      <c r="D83" s="45">
        <v>90</v>
      </c>
      <c r="E83" s="36">
        <v>90</v>
      </c>
      <c r="F83" s="36">
        <v>90</v>
      </c>
      <c r="G83" s="36">
        <v>90</v>
      </c>
      <c r="H83" s="36">
        <v>90</v>
      </c>
      <c r="I83" s="36">
        <v>90</v>
      </c>
      <c r="J83" s="36">
        <v>90</v>
      </c>
      <c r="K83" s="36">
        <v>90</v>
      </c>
      <c r="L83" s="36">
        <v>90</v>
      </c>
      <c r="M83" s="36">
        <v>90</v>
      </c>
      <c r="N83" s="36">
        <v>90</v>
      </c>
      <c r="O83" s="37">
        <v>0</v>
      </c>
      <c r="P83" s="44">
        <v>990</v>
      </c>
    </row>
    <row r="84" spans="1:16" s="15" customFormat="1" ht="15.75" customHeight="1" thickBot="1">
      <c r="A84" s="11" t="s">
        <v>90</v>
      </c>
      <c r="B84" s="14">
        <v>719</v>
      </c>
      <c r="C84" s="25" t="s">
        <v>2109</v>
      </c>
      <c r="D84" s="45">
        <v>62.5</v>
      </c>
      <c r="E84" s="36">
        <v>56.2</v>
      </c>
      <c r="F84" s="36">
        <v>54.8</v>
      </c>
      <c r="G84" s="36">
        <v>56.6</v>
      </c>
      <c r="H84" s="36">
        <v>58.5</v>
      </c>
      <c r="I84" s="36">
        <v>59.9</v>
      </c>
      <c r="J84" s="36">
        <v>72.099999999999994</v>
      </c>
      <c r="K84" s="36">
        <v>56.6</v>
      </c>
      <c r="L84" s="36">
        <v>60.3</v>
      </c>
      <c r="M84" s="36">
        <v>69.8</v>
      </c>
      <c r="N84" s="36">
        <v>60.7</v>
      </c>
      <c r="O84" s="37">
        <v>59.200000000000045</v>
      </c>
      <c r="P84" s="44">
        <v>727.2</v>
      </c>
    </row>
    <row r="85" spans="1:16" s="7" customFormat="1" ht="15.75" customHeight="1" thickBot="1">
      <c r="A85" s="11" t="s">
        <v>91</v>
      </c>
      <c r="B85" s="14">
        <v>728</v>
      </c>
      <c r="C85" s="19" t="s">
        <v>2119</v>
      </c>
      <c r="D85" s="45">
        <v>41</v>
      </c>
      <c r="E85" s="36">
        <v>36.9</v>
      </c>
      <c r="F85" s="36">
        <v>36</v>
      </c>
      <c r="G85" s="36">
        <v>37.200000000000003</v>
      </c>
      <c r="H85" s="36">
        <v>38.4</v>
      </c>
      <c r="I85" s="36">
        <v>39.299999999999997</v>
      </c>
      <c r="J85" s="36">
        <v>47.3</v>
      </c>
      <c r="K85" s="36">
        <v>37.1</v>
      </c>
      <c r="L85" s="36">
        <v>39.5</v>
      </c>
      <c r="M85" s="36">
        <v>45.8</v>
      </c>
      <c r="N85" s="36">
        <v>39.799999999999997</v>
      </c>
      <c r="O85" s="37">
        <v>38.800000000000011</v>
      </c>
      <c r="P85" s="44">
        <v>477.10000000000008</v>
      </c>
    </row>
    <row r="86" spans="1:16" s="7" customFormat="1" ht="15.75" customHeight="1" thickBot="1">
      <c r="A86" s="11" t="s">
        <v>92</v>
      </c>
      <c r="B86" s="14">
        <v>737</v>
      </c>
      <c r="C86" s="26" t="s">
        <v>2129</v>
      </c>
      <c r="D86" s="45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7.5</v>
      </c>
      <c r="K86" s="36">
        <v>7.5</v>
      </c>
      <c r="L86" s="36">
        <v>7.5</v>
      </c>
      <c r="M86" s="36">
        <v>7.4</v>
      </c>
      <c r="N86" s="36">
        <v>0</v>
      </c>
      <c r="O86" s="38">
        <v>0</v>
      </c>
      <c r="P86" s="44">
        <v>29.9</v>
      </c>
    </row>
    <row r="87" spans="1:16" s="7" customFormat="1" ht="15.75" customHeight="1" thickBot="1">
      <c r="A87" s="11" t="s">
        <v>81</v>
      </c>
      <c r="B87" s="14">
        <v>746</v>
      </c>
      <c r="C87" s="17" t="s">
        <v>2139</v>
      </c>
      <c r="D87" s="45">
        <v>29.6</v>
      </c>
      <c r="E87" s="36">
        <v>29</v>
      </c>
      <c r="F87" s="36">
        <v>30.1</v>
      </c>
      <c r="G87" s="36">
        <v>29.3</v>
      </c>
      <c r="H87" s="36">
        <v>29.3</v>
      </c>
      <c r="I87" s="36">
        <v>33.1</v>
      </c>
      <c r="J87" s="36">
        <v>28.6</v>
      </c>
      <c r="K87" s="36">
        <v>29.7</v>
      </c>
      <c r="L87" s="36">
        <v>29</v>
      </c>
      <c r="M87" s="36">
        <v>29.9</v>
      </c>
      <c r="N87" s="36">
        <v>31</v>
      </c>
      <c r="O87" s="37">
        <v>30.000000000000057</v>
      </c>
      <c r="P87" s="44">
        <v>358.6</v>
      </c>
    </row>
    <row r="88" spans="1:16" s="7" customFormat="1" ht="15.75" customHeight="1" thickBot="1">
      <c r="A88" s="7" t="s">
        <v>82</v>
      </c>
      <c r="B88" s="14">
        <v>755</v>
      </c>
      <c r="C88" s="17" t="s">
        <v>2169</v>
      </c>
      <c r="D88" s="45">
        <v>95.1</v>
      </c>
      <c r="E88" s="36">
        <v>96</v>
      </c>
      <c r="F88" s="36">
        <v>104.3</v>
      </c>
      <c r="G88" s="36">
        <v>105.5</v>
      </c>
      <c r="H88" s="36">
        <v>99.4</v>
      </c>
      <c r="I88" s="36">
        <v>87.3</v>
      </c>
      <c r="J88" s="36">
        <v>84.4</v>
      </c>
      <c r="K88" s="36">
        <v>78.400000000000006</v>
      </c>
      <c r="L88" s="36">
        <v>95.5</v>
      </c>
      <c r="M88" s="36">
        <v>97.6</v>
      </c>
      <c r="N88" s="36">
        <v>79.400000000000006</v>
      </c>
      <c r="O88" s="37">
        <v>109.30000000000018</v>
      </c>
      <c r="P88" s="44">
        <v>1132.2</v>
      </c>
    </row>
    <row r="89" spans="1:16" s="7" customFormat="1" ht="15.75" customHeight="1" thickBot="1">
      <c r="A89" s="7" t="s">
        <v>83</v>
      </c>
      <c r="B89" s="14">
        <v>764</v>
      </c>
      <c r="C89" s="17" t="s">
        <v>2179</v>
      </c>
      <c r="D89" s="45">
        <v>124.69999999999999</v>
      </c>
      <c r="E89" s="36">
        <v>125</v>
      </c>
      <c r="F89" s="36">
        <v>134.4</v>
      </c>
      <c r="G89" s="36">
        <v>134.80000000000001</v>
      </c>
      <c r="H89" s="36">
        <v>128.70000000000002</v>
      </c>
      <c r="I89" s="36">
        <v>120.4</v>
      </c>
      <c r="J89" s="36">
        <v>113</v>
      </c>
      <c r="K89" s="36">
        <v>108.10000000000001</v>
      </c>
      <c r="L89" s="36">
        <v>124.5</v>
      </c>
      <c r="M89" s="36">
        <v>127.5</v>
      </c>
      <c r="N89" s="36">
        <v>110.4</v>
      </c>
      <c r="O89" s="36">
        <v>139.30000000000024</v>
      </c>
      <c r="P89" s="44">
        <v>1490.8000000000004</v>
      </c>
    </row>
    <row r="90" spans="1:16" s="7" customFormat="1" ht="15.75" customHeight="1" thickBot="1">
      <c r="A90" s="7" t="s">
        <v>84</v>
      </c>
      <c r="B90" s="14">
        <v>773</v>
      </c>
      <c r="C90" s="17" t="s">
        <v>2200</v>
      </c>
      <c r="D90" s="45">
        <v>344</v>
      </c>
      <c r="E90" s="36">
        <v>164</v>
      </c>
      <c r="F90" s="36">
        <v>166</v>
      </c>
      <c r="G90" s="36">
        <v>175</v>
      </c>
      <c r="H90" s="36">
        <v>183</v>
      </c>
      <c r="I90" s="36">
        <v>211</v>
      </c>
      <c r="J90" s="36">
        <v>218</v>
      </c>
      <c r="K90" s="36">
        <v>171</v>
      </c>
      <c r="L90" s="36">
        <v>192</v>
      </c>
      <c r="M90" s="36">
        <v>189</v>
      </c>
      <c r="N90" s="36">
        <v>194</v>
      </c>
      <c r="O90" s="36">
        <v>92.199999999999818</v>
      </c>
      <c r="P90" s="44">
        <v>2299.1999999999998</v>
      </c>
    </row>
    <row r="91" spans="1:16" s="7" customFormat="1" ht="15.75" customHeight="1" thickBot="1">
      <c r="A91" s="8" t="s">
        <v>85</v>
      </c>
      <c r="B91" s="14">
        <v>782</v>
      </c>
      <c r="C91" s="17" t="s">
        <v>2189</v>
      </c>
      <c r="D91" s="45">
        <v>19.605162539999998</v>
      </c>
      <c r="E91" s="36">
        <v>20.5</v>
      </c>
      <c r="F91" s="36">
        <v>19.3</v>
      </c>
      <c r="G91" s="36">
        <v>19.399999999999999</v>
      </c>
      <c r="H91" s="36">
        <v>19.399999999999999</v>
      </c>
      <c r="I91" s="36">
        <v>19</v>
      </c>
      <c r="J91" s="36">
        <v>20.7</v>
      </c>
      <c r="K91" s="36">
        <v>21.3</v>
      </c>
      <c r="L91" s="36">
        <v>20</v>
      </c>
      <c r="M91" s="36">
        <v>23.7</v>
      </c>
      <c r="N91" s="36">
        <v>21.4</v>
      </c>
      <c r="O91" s="37">
        <v>21.094837460000008</v>
      </c>
      <c r="P91" s="44">
        <v>245.4</v>
      </c>
    </row>
    <row r="92" spans="1:16" s="7" customFormat="1" ht="15.75" customHeight="1" thickBot="1">
      <c r="A92" s="7" t="s">
        <v>86</v>
      </c>
      <c r="B92" s="14">
        <v>791</v>
      </c>
      <c r="C92" s="27" t="s">
        <v>2210</v>
      </c>
      <c r="D92" s="45">
        <v>59.6</v>
      </c>
      <c r="E92" s="36">
        <v>49.6</v>
      </c>
      <c r="F92" s="36">
        <v>57.8</v>
      </c>
      <c r="G92" s="36">
        <v>50.3</v>
      </c>
      <c r="H92" s="36">
        <v>49.7</v>
      </c>
      <c r="I92" s="36">
        <v>55.9</v>
      </c>
      <c r="J92" s="36">
        <v>58.3</v>
      </c>
      <c r="K92" s="36">
        <v>41.3</v>
      </c>
      <c r="L92" s="36">
        <v>48.2</v>
      </c>
      <c r="M92" s="36">
        <v>53.3</v>
      </c>
      <c r="N92" s="36">
        <v>50.6</v>
      </c>
      <c r="O92" s="37">
        <v>53.199999999999932</v>
      </c>
      <c r="P92" s="44">
        <v>627.79999999999995</v>
      </c>
    </row>
    <row r="93" spans="1:16" s="7" customFormat="1" ht="15.75" customHeight="1" thickBot="1">
      <c r="A93" s="7" t="s">
        <v>87</v>
      </c>
      <c r="B93" s="14">
        <v>800</v>
      </c>
      <c r="C93" s="27" t="s">
        <v>2220</v>
      </c>
      <c r="D93" s="45">
        <v>9.4</v>
      </c>
      <c r="E93" s="36">
        <v>6.7</v>
      </c>
      <c r="F93" s="36">
        <v>9</v>
      </c>
      <c r="G93" s="36">
        <v>7</v>
      </c>
      <c r="H93" s="36">
        <v>8</v>
      </c>
      <c r="I93" s="36">
        <v>8.4</v>
      </c>
      <c r="J93" s="36">
        <v>8.1999999999999993</v>
      </c>
      <c r="K93" s="36">
        <v>7.6</v>
      </c>
      <c r="L93" s="36">
        <v>7.6</v>
      </c>
      <c r="M93" s="36">
        <v>9.1999999999999993</v>
      </c>
      <c r="N93" s="36">
        <v>8.1</v>
      </c>
      <c r="O93" s="37">
        <v>8.7000000000000171</v>
      </c>
      <c r="P93" s="44">
        <v>97.9</v>
      </c>
    </row>
    <row r="94" spans="1:16" s="7" customFormat="1" ht="15.75" customHeight="1" thickBot="1">
      <c r="A94" s="7" t="s">
        <v>2329</v>
      </c>
      <c r="B94" s="14">
        <v>809</v>
      </c>
      <c r="C94" s="27" t="s">
        <v>2345</v>
      </c>
      <c r="D94" s="45">
        <v>0</v>
      </c>
      <c r="E94" s="36">
        <v>0</v>
      </c>
      <c r="F94" s="36">
        <v>0.1</v>
      </c>
      <c r="G94" s="36">
        <v>0</v>
      </c>
      <c r="H94" s="36">
        <v>0</v>
      </c>
      <c r="I94" s="36">
        <v>0.1</v>
      </c>
      <c r="J94" s="36">
        <v>0</v>
      </c>
      <c r="K94" s="36">
        <v>0</v>
      </c>
      <c r="L94" s="36">
        <v>0.1</v>
      </c>
      <c r="M94" s="36">
        <v>0</v>
      </c>
      <c r="N94" s="36">
        <v>0</v>
      </c>
      <c r="O94" s="37">
        <v>9.9999999999999978E-2</v>
      </c>
      <c r="P94" s="44">
        <v>0.4</v>
      </c>
    </row>
    <row r="95" spans="1:16" s="7" customFormat="1" ht="15.75" customHeight="1" thickBot="1">
      <c r="A95" s="7" t="s">
        <v>2352</v>
      </c>
      <c r="B95" s="14">
        <v>818</v>
      </c>
      <c r="C95" s="27" t="s">
        <v>2371</v>
      </c>
      <c r="D95" s="45">
        <v>9.4</v>
      </c>
      <c r="E95" s="36">
        <v>6.7</v>
      </c>
      <c r="F95" s="36">
        <v>8.9</v>
      </c>
      <c r="G95" s="36">
        <v>7</v>
      </c>
      <c r="H95" s="36">
        <v>8</v>
      </c>
      <c r="I95" s="36">
        <v>8.3000000000000007</v>
      </c>
      <c r="J95" s="36">
        <v>8.1999999999999993</v>
      </c>
      <c r="K95" s="36">
        <v>7.6</v>
      </c>
      <c r="L95" s="36">
        <v>7.5</v>
      </c>
      <c r="M95" s="36">
        <v>9.1999999999999993</v>
      </c>
      <c r="N95" s="36">
        <v>8.1</v>
      </c>
      <c r="O95" s="37">
        <v>8.6000000000000174</v>
      </c>
      <c r="P95" s="44">
        <v>97.500000000000014</v>
      </c>
    </row>
    <row r="96" spans="1:16" s="7" customFormat="1" ht="15.75" customHeight="1" thickBot="1">
      <c r="A96" s="7" t="s">
        <v>88</v>
      </c>
      <c r="B96" s="14">
        <v>827</v>
      </c>
      <c r="C96" s="27" t="s">
        <v>2230</v>
      </c>
      <c r="D96" s="45">
        <v>69</v>
      </c>
      <c r="E96" s="36">
        <v>56.300000000000004</v>
      </c>
      <c r="F96" s="36">
        <v>66.7</v>
      </c>
      <c r="G96" s="36">
        <v>57.3</v>
      </c>
      <c r="H96" s="36">
        <v>57.7</v>
      </c>
      <c r="I96" s="36">
        <v>64.2</v>
      </c>
      <c r="J96" s="36">
        <v>66.5</v>
      </c>
      <c r="K96" s="36">
        <v>48.9</v>
      </c>
      <c r="L96" s="36">
        <v>55.7</v>
      </c>
      <c r="M96" s="36">
        <v>62.5</v>
      </c>
      <c r="N96" s="36">
        <v>58.7</v>
      </c>
      <c r="O96" s="37">
        <v>61.799999999999947</v>
      </c>
      <c r="P96" s="44">
        <v>725.3</v>
      </c>
    </row>
    <row r="97" spans="1:16" s="7" customFormat="1" ht="15.75" customHeight="1" thickBot="1">
      <c r="A97" s="17" t="s">
        <v>89</v>
      </c>
      <c r="B97" s="9">
        <v>836</v>
      </c>
      <c r="C97" s="27" t="s">
        <v>2240</v>
      </c>
      <c r="D97" s="45">
        <v>6.2</v>
      </c>
      <c r="E97" s="36">
        <v>62.6</v>
      </c>
      <c r="F97" s="36">
        <v>52.1</v>
      </c>
      <c r="G97" s="36">
        <v>60.6</v>
      </c>
      <c r="H97" s="36">
        <v>49.7</v>
      </c>
      <c r="I97" s="36">
        <v>53.3</v>
      </c>
      <c r="J97" s="36">
        <v>60.2</v>
      </c>
      <c r="K97" s="36">
        <v>63.7</v>
      </c>
      <c r="L97" s="36">
        <v>43.7</v>
      </c>
      <c r="M97" s="36">
        <v>53.6</v>
      </c>
      <c r="N97" s="36">
        <v>63.5</v>
      </c>
      <c r="O97" s="36">
        <v>98.099999999999909</v>
      </c>
      <c r="P97" s="44">
        <v>667.3</v>
      </c>
    </row>
    <row r="98" spans="1:16" s="7" customFormat="1" ht="15.75" customHeight="1" thickBot="1">
      <c r="A98" s="13" t="s">
        <v>562</v>
      </c>
      <c r="B98" s="14">
        <v>845</v>
      </c>
      <c r="C98" s="27" t="s">
        <v>2250</v>
      </c>
      <c r="D98" s="45">
        <v>60.171026529999999</v>
      </c>
      <c r="E98" s="36">
        <v>59.7</v>
      </c>
      <c r="F98" s="36">
        <v>61.2</v>
      </c>
      <c r="G98" s="36">
        <v>61</v>
      </c>
      <c r="H98" s="36">
        <v>61.1</v>
      </c>
      <c r="I98" s="36">
        <v>67.900000000000006</v>
      </c>
      <c r="J98" s="36">
        <v>58.9</v>
      </c>
      <c r="K98" s="36">
        <v>61.3</v>
      </c>
      <c r="L98" s="36">
        <v>60.1</v>
      </c>
      <c r="M98" s="36">
        <v>62.1</v>
      </c>
      <c r="N98" s="36">
        <v>64</v>
      </c>
      <c r="O98" s="37">
        <v>61.92897346999996</v>
      </c>
      <c r="P98" s="44">
        <v>739.4</v>
      </c>
    </row>
    <row r="99" spans="1:16" s="7" customFormat="1" ht="15.75" customHeight="1" thickBot="1">
      <c r="A99" s="12"/>
      <c r="B99" s="14">
        <v>854</v>
      </c>
      <c r="C99" s="17" t="s">
        <v>2280</v>
      </c>
      <c r="D99" s="45">
        <v>140.67102653000001</v>
      </c>
      <c r="E99" s="36">
        <v>142.19999999999999</v>
      </c>
      <c r="F99" s="36">
        <v>142.69999999999999</v>
      </c>
      <c r="G99" s="36">
        <v>142.80000000000001</v>
      </c>
      <c r="H99" s="36">
        <v>148.4</v>
      </c>
      <c r="I99" s="36">
        <v>152.4</v>
      </c>
      <c r="J99" s="36">
        <v>141.1</v>
      </c>
      <c r="K99" s="36">
        <v>143.30000000000001</v>
      </c>
      <c r="L99" s="36">
        <v>141.19999999999999</v>
      </c>
      <c r="M99" s="36">
        <v>146.9</v>
      </c>
      <c r="N99" s="36">
        <v>148.19999999999999</v>
      </c>
      <c r="O99" s="37">
        <v>145.52897346999993</v>
      </c>
      <c r="P99" s="44">
        <v>1735.4</v>
      </c>
    </row>
    <row r="100" spans="1:16" s="7" customFormat="1" ht="15.75" customHeight="1" thickBot="1">
      <c r="A100" s="12" t="s">
        <v>2468</v>
      </c>
      <c r="B100" s="14">
        <v>863</v>
      </c>
      <c r="C100" s="10" t="s">
        <v>2290</v>
      </c>
      <c r="D100" s="45">
        <v>458.3</v>
      </c>
      <c r="E100" s="36">
        <v>429.5</v>
      </c>
      <c r="F100" s="36">
        <v>417.5</v>
      </c>
      <c r="G100" s="36">
        <v>419.1</v>
      </c>
      <c r="H100" s="36">
        <v>437.9</v>
      </c>
      <c r="I100" s="36">
        <v>443.2</v>
      </c>
      <c r="J100" s="36">
        <v>546.5</v>
      </c>
      <c r="K100" s="36">
        <v>442.3</v>
      </c>
      <c r="L100" s="36">
        <v>454.4</v>
      </c>
      <c r="M100" s="36">
        <v>517.70000000000005</v>
      </c>
      <c r="N100" s="36">
        <v>460.4</v>
      </c>
      <c r="O100" s="37">
        <v>451.69999999999982</v>
      </c>
      <c r="P100" s="44">
        <v>5478.5</v>
      </c>
    </row>
    <row r="101" spans="1:16" ht="15.75" thickBot="1">
      <c r="A101" s="12" t="s">
        <v>1086</v>
      </c>
      <c r="B101" s="14">
        <v>872</v>
      </c>
      <c r="C101" s="28" t="s">
        <v>2300</v>
      </c>
      <c r="D101" s="46">
        <v>8.9864015399999992</v>
      </c>
      <c r="E101" s="39">
        <v>15.8</v>
      </c>
      <c r="F101" s="39">
        <v>10.1</v>
      </c>
      <c r="G101" s="39">
        <v>9.5</v>
      </c>
      <c r="H101" s="39">
        <v>5.2</v>
      </c>
      <c r="I101" s="39">
        <v>14.2</v>
      </c>
      <c r="J101" s="39">
        <v>3.9</v>
      </c>
      <c r="K101" s="39">
        <v>12.2</v>
      </c>
      <c r="L101" s="39">
        <v>35.9</v>
      </c>
      <c r="M101" s="39">
        <v>250.6</v>
      </c>
      <c r="N101" s="39">
        <v>271.7</v>
      </c>
      <c r="O101" s="39">
        <v>45.613598460000048</v>
      </c>
      <c r="P101" s="47">
        <v>683.7</v>
      </c>
    </row>
    <row r="102" spans="1:16" ht="15.75" thickBot="1">
      <c r="A102" s="12" t="s">
        <v>1085</v>
      </c>
      <c r="B102" s="14">
        <v>881</v>
      </c>
      <c r="C102" s="29" t="s">
        <v>2386</v>
      </c>
      <c r="D102" s="48">
        <v>33.893041969999999</v>
      </c>
      <c r="E102" s="49">
        <v>37.5</v>
      </c>
      <c r="F102" s="49">
        <v>27.6</v>
      </c>
      <c r="G102" s="49">
        <v>34.799999999999997</v>
      </c>
      <c r="H102" s="49">
        <v>25.6</v>
      </c>
      <c r="I102" s="49">
        <v>26.7</v>
      </c>
      <c r="J102" s="49">
        <v>27.7</v>
      </c>
      <c r="K102" s="49">
        <v>31.1</v>
      </c>
      <c r="L102" s="49">
        <v>32.1</v>
      </c>
      <c r="M102" s="49">
        <v>29.5</v>
      </c>
      <c r="N102" s="49">
        <v>32.5</v>
      </c>
      <c r="O102" s="49">
        <v>31.20695803000001</v>
      </c>
      <c r="P102" s="50">
        <v>370.2</v>
      </c>
    </row>
    <row r="103" spans="1:16">
      <c r="D103" s="22"/>
      <c r="E103" s="22"/>
      <c r="F103" s="22"/>
      <c r="G103" s="22"/>
      <c r="H103" s="22"/>
      <c r="I103" s="22"/>
      <c r="J103" s="22"/>
      <c r="K103" s="22"/>
    </row>
    <row r="104" spans="1:16">
      <c r="D104" s="22"/>
      <c r="E104" s="22"/>
      <c r="F104" s="22"/>
      <c r="G104" s="22"/>
      <c r="H104" s="22"/>
      <c r="I104" s="22"/>
      <c r="J104" s="22"/>
      <c r="K104" s="22"/>
    </row>
  </sheetData>
  <mergeCells count="2">
    <mergeCell ref="D2:K2"/>
    <mergeCell ref="L2:O2"/>
  </mergeCells>
  <pageMargins left="0.2" right="0.2" top="0.75" bottom="0.75" header="0.3" footer="0.3"/>
  <pageSetup scale="7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Monthly Estimates</vt:lpstr>
      <vt:lpstr>FY 23-24 Monthlies for Dist</vt:lpstr>
      <vt:lpstr>'Monthly Estimates'!Print_Area</vt:lpstr>
      <vt:lpstr>'Monthly Estimates'!Print_Titles</vt:lpstr>
    </vt:vector>
  </TitlesOfParts>
  <Company>State of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hertz.laura</dc:creator>
  <cp:lastModifiedBy>money.wayne</cp:lastModifiedBy>
  <cp:lastPrinted>2023-08-24T17:36:58Z</cp:lastPrinted>
  <dcterms:created xsi:type="dcterms:W3CDTF">2006-08-23T19:36:28Z</dcterms:created>
  <dcterms:modified xsi:type="dcterms:W3CDTF">2023-08-28T12:16:25Z</dcterms:modified>
</cp:coreProperties>
</file>